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2dc01\corp_affairs$\Livelink Exclusions\Intelligence\SOMEP 2025\02. Workforce Report\11. Final reference tables\"/>
    </mc:Choice>
  </mc:AlternateContent>
  <xr:revisionPtr revIDLastSave="0" documentId="13_ncr:1_{DB5D9F97-4F81-47F0-BCC7-BA5D144567E9}" xr6:coauthVersionLast="47" xr6:coauthVersionMax="47" xr10:uidLastSave="{00000000-0000-0000-0000-000000000000}"/>
  <bookViews>
    <workbookView xWindow="-108" yWindow="-108" windowWidth="23256" windowHeight="13896" xr2:uid="{00000000-000D-0000-FFFF-FFFF00000000}"/>
  </bookViews>
  <sheets>
    <sheet name="Introduction" sheetId="235" r:id="rId1"/>
    <sheet name="Table of contents" sheetId="234"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 name="Table 94" sheetId="94" r:id="rId96"/>
    <sheet name="Table 95" sheetId="95" r:id="rId97"/>
    <sheet name="Table 96" sheetId="96" r:id="rId98"/>
    <sheet name="Table 97" sheetId="97" r:id="rId99"/>
    <sheet name="Table 98" sheetId="98" r:id="rId100"/>
    <sheet name="Table 99" sheetId="99" r:id="rId101"/>
    <sheet name="Table 100" sheetId="100" r:id="rId102"/>
    <sheet name="Table 101" sheetId="101" r:id="rId103"/>
    <sheet name="Table 102" sheetId="102" r:id="rId104"/>
    <sheet name="Table 103" sheetId="103" r:id="rId105"/>
    <sheet name="Table 104" sheetId="104" r:id="rId106"/>
    <sheet name="Table 105" sheetId="105" r:id="rId107"/>
    <sheet name="Table 106" sheetId="106" r:id="rId108"/>
    <sheet name="Table 107" sheetId="107" r:id="rId109"/>
    <sheet name="Table 108" sheetId="108" r:id="rId110"/>
    <sheet name="Table 109" sheetId="109" r:id="rId111"/>
    <sheet name="Table 110" sheetId="110" r:id="rId112"/>
    <sheet name="Table 111" sheetId="111" r:id="rId113"/>
    <sheet name="Table 112" sheetId="112" r:id="rId114"/>
    <sheet name="Table 113" sheetId="113" r:id="rId115"/>
    <sheet name="Table 114" sheetId="114" r:id="rId116"/>
    <sheet name="Table 115" sheetId="115" r:id="rId117"/>
    <sheet name="Table 116" sheetId="116" r:id="rId118"/>
    <sheet name="Table 117" sheetId="117" r:id="rId119"/>
    <sheet name="Table 118" sheetId="118" r:id="rId120"/>
    <sheet name="Table 119" sheetId="119" r:id="rId121"/>
    <sheet name="Table 120" sheetId="120" r:id="rId122"/>
    <sheet name="Table 121" sheetId="121" r:id="rId123"/>
    <sheet name="Table 122" sheetId="122" r:id="rId124"/>
    <sheet name="Table 123" sheetId="123" r:id="rId125"/>
    <sheet name="Table 124" sheetId="124" r:id="rId126"/>
    <sheet name="Table 125" sheetId="125" r:id="rId127"/>
    <sheet name="Table 126" sheetId="126" r:id="rId128"/>
    <sheet name="Table 127" sheetId="127" r:id="rId129"/>
    <sheet name="Table 128" sheetId="128" r:id="rId130"/>
    <sheet name="Table 129" sheetId="129" r:id="rId131"/>
    <sheet name="Table 130" sheetId="130" r:id="rId132"/>
    <sheet name="Table 131" sheetId="131" r:id="rId133"/>
    <sheet name="Table 132" sheetId="132" r:id="rId134"/>
    <sheet name="Table 133" sheetId="133" r:id="rId135"/>
    <sheet name="Table 134" sheetId="134" r:id="rId136"/>
    <sheet name="Table 135" sheetId="135" r:id="rId137"/>
    <sheet name="Table 136" sheetId="136" r:id="rId138"/>
    <sheet name="Table 137" sheetId="137" r:id="rId139"/>
    <sheet name="Table 138" sheetId="138" r:id="rId140"/>
    <sheet name="Table 139" sheetId="139" r:id="rId141"/>
    <sheet name="Table 140" sheetId="140" r:id="rId142"/>
    <sheet name="Table 141" sheetId="141" r:id="rId143"/>
    <sheet name="Table 142" sheetId="142" r:id="rId144"/>
    <sheet name="Table 143" sheetId="143" r:id="rId145"/>
    <sheet name="Table 144" sheetId="144" r:id="rId146"/>
    <sheet name="Table 145" sheetId="145" r:id="rId147"/>
    <sheet name="Table 146" sheetId="146" r:id="rId148"/>
    <sheet name="Table 147" sheetId="147" r:id="rId149"/>
    <sheet name="Table 148" sheetId="148" r:id="rId150"/>
    <sheet name="Table 149" sheetId="149" r:id="rId151"/>
    <sheet name="Table 150" sheetId="150" r:id="rId152"/>
    <sheet name="Table 151" sheetId="151" r:id="rId153"/>
    <sheet name="Table 152" sheetId="152" r:id="rId154"/>
    <sheet name="Table 153" sheetId="153" r:id="rId155"/>
    <sheet name="Table 154" sheetId="154" r:id="rId156"/>
    <sheet name="Table 155" sheetId="155" r:id="rId157"/>
    <sheet name="Table 156" sheetId="156" r:id="rId158"/>
    <sheet name="Table 157" sheetId="157" r:id="rId159"/>
    <sheet name="Table 158" sheetId="158" r:id="rId160"/>
    <sheet name="Table 159" sheetId="159" r:id="rId161"/>
    <sheet name="Table 160" sheetId="160" r:id="rId162"/>
    <sheet name="Table 161" sheetId="161" r:id="rId163"/>
    <sheet name="Table 162" sheetId="162" r:id="rId164"/>
    <sheet name="Table 163" sheetId="163" r:id="rId165"/>
    <sheet name="Table 164" sheetId="164" r:id="rId166"/>
    <sheet name="Table 165" sheetId="165" r:id="rId167"/>
    <sheet name="Table 166" sheetId="166" r:id="rId168"/>
    <sheet name="Table 167" sheetId="167" r:id="rId169"/>
    <sheet name="Table 168" sheetId="168" r:id="rId170"/>
    <sheet name="Table 169" sheetId="169" r:id="rId171"/>
    <sheet name="Table 170" sheetId="170" r:id="rId172"/>
    <sheet name="Table 171" sheetId="171" r:id="rId173"/>
    <sheet name="Table 172" sheetId="172" r:id="rId174"/>
    <sheet name="Table 173" sheetId="173" r:id="rId175"/>
    <sheet name="Table 174" sheetId="174" r:id="rId176"/>
    <sheet name="Table 175" sheetId="175" r:id="rId177"/>
    <sheet name="Table 176" sheetId="176" r:id="rId178"/>
    <sheet name="Table 177" sheetId="177" r:id="rId179"/>
    <sheet name="Table 178" sheetId="178" r:id="rId180"/>
    <sheet name="Table 179" sheetId="179" r:id="rId181"/>
    <sheet name="Table 180" sheetId="180" r:id="rId182"/>
    <sheet name="Table 181" sheetId="181" r:id="rId183"/>
    <sheet name="Table 182" sheetId="182" r:id="rId184"/>
    <sheet name="Table 183" sheetId="183" r:id="rId185"/>
    <sheet name="Table 184" sheetId="184" r:id="rId186"/>
    <sheet name="Table 185" sheetId="185" r:id="rId187"/>
    <sheet name="Table 186" sheetId="186" r:id="rId188"/>
    <sheet name="Table 187" sheetId="187" r:id="rId189"/>
    <sheet name="Table 188" sheetId="188" r:id="rId190"/>
    <sheet name="Table 189" sheetId="189" r:id="rId191"/>
    <sheet name="Table 190" sheetId="190" r:id="rId192"/>
    <sheet name="Table 191" sheetId="191" r:id="rId193"/>
    <sheet name="Table 192" sheetId="192" r:id="rId194"/>
    <sheet name="Table 193" sheetId="193" r:id="rId195"/>
    <sheet name="Table 194" sheetId="194" r:id="rId196"/>
    <sheet name="Table 195" sheetId="195" r:id="rId197"/>
    <sheet name="Table 196" sheetId="196" r:id="rId198"/>
    <sheet name="Table 197" sheetId="197" r:id="rId199"/>
    <sheet name="Table 198" sheetId="198" r:id="rId200"/>
    <sheet name="Table 199" sheetId="199" r:id="rId201"/>
    <sheet name="Table 200" sheetId="200" r:id="rId202"/>
    <sheet name="Table 201" sheetId="201" r:id="rId203"/>
    <sheet name="Table 202" sheetId="202" r:id="rId204"/>
    <sheet name="Table 203" sheetId="203" r:id="rId205"/>
    <sheet name="Table 204" sheetId="204" r:id="rId206"/>
    <sheet name="Table 205" sheetId="205" r:id="rId207"/>
    <sheet name="Table 206" sheetId="206" r:id="rId208"/>
    <sheet name="Table 207" sheetId="207" r:id="rId209"/>
    <sheet name="Table 208" sheetId="208" r:id="rId210"/>
    <sheet name="Table 209" sheetId="209" r:id="rId211"/>
    <sheet name="Table 210" sheetId="210" r:id="rId212"/>
    <sheet name="Table 211" sheetId="211" r:id="rId213"/>
    <sheet name="Table 212" sheetId="212" r:id="rId214"/>
    <sheet name="Table 213" sheetId="213" r:id="rId215"/>
    <sheet name="Table 214" sheetId="214" r:id="rId216"/>
    <sheet name="Table 215" sheetId="215" r:id="rId217"/>
    <sheet name="Table 216" sheetId="216" r:id="rId218"/>
    <sheet name="Table 217" sheetId="217" r:id="rId219"/>
    <sheet name="Table 218" sheetId="218" r:id="rId220"/>
    <sheet name="Table 219" sheetId="219" r:id="rId221"/>
    <sheet name="Table 220" sheetId="220" r:id="rId222"/>
    <sheet name="Table 221" sheetId="221" r:id="rId223"/>
    <sheet name="Table 222" sheetId="222" r:id="rId224"/>
    <sheet name="Table 223" sheetId="223" r:id="rId225"/>
    <sheet name="Table 224" sheetId="224" r:id="rId226"/>
    <sheet name="Table 225" sheetId="225" r:id="rId227"/>
    <sheet name="Table 226" sheetId="226" r:id="rId228"/>
    <sheet name="Table 227" sheetId="227" r:id="rId229"/>
    <sheet name="Table 228" sheetId="228" r:id="rId230"/>
    <sheet name="Table 229" sheetId="229" r:id="rId231"/>
    <sheet name="Table 230" sheetId="230" r:id="rId232"/>
    <sheet name="Table 231" sheetId="231" r:id="rId233"/>
    <sheet name="Table 232" sheetId="232" r:id="rId234"/>
    <sheet name="Table 233" sheetId="233" r:id="rId235"/>
  </sheets>
  <definedNames>
    <definedName name="Counts">#REF!</definedName>
    <definedName name="Note_lab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5" i="234" l="1"/>
  <c r="A234" i="234"/>
  <c r="A233" i="234"/>
  <c r="A232" i="234"/>
  <c r="A231" i="234"/>
  <c r="A230" i="234"/>
  <c r="A229" i="234"/>
  <c r="A228" i="234"/>
  <c r="A227" i="234"/>
  <c r="A226" i="234"/>
  <c r="A225" i="234"/>
  <c r="A224" i="234"/>
  <c r="A223" i="234"/>
  <c r="A222" i="234"/>
  <c r="A221" i="234"/>
  <c r="A220" i="234"/>
  <c r="A219" i="234"/>
  <c r="A218" i="234"/>
  <c r="A217" i="234"/>
  <c r="A216" i="234"/>
  <c r="A215" i="234"/>
  <c r="A214" i="234"/>
  <c r="A213" i="234"/>
  <c r="A212" i="234"/>
  <c r="A211" i="234"/>
  <c r="A210" i="234"/>
  <c r="A209" i="234"/>
  <c r="A208" i="234"/>
  <c r="A207" i="234"/>
  <c r="A206" i="234"/>
  <c r="A205" i="234"/>
  <c r="A204" i="234"/>
  <c r="A203" i="234"/>
  <c r="A202" i="234"/>
  <c r="A201" i="234"/>
  <c r="A200" i="234"/>
  <c r="A199" i="234"/>
  <c r="A198" i="234"/>
  <c r="A197" i="234"/>
  <c r="A196" i="234"/>
  <c r="A195" i="234"/>
  <c r="A194" i="234"/>
  <c r="A193" i="234"/>
  <c r="A192" i="234"/>
  <c r="A191" i="234"/>
  <c r="A190" i="234"/>
  <c r="A189" i="234"/>
  <c r="A188" i="234"/>
  <c r="A187" i="234"/>
  <c r="A186" i="234"/>
  <c r="A185" i="234"/>
  <c r="A184" i="234"/>
  <c r="A183" i="234"/>
  <c r="A182" i="234"/>
  <c r="A181" i="234"/>
  <c r="A180" i="234"/>
  <c r="A179" i="234"/>
  <c r="A178" i="234"/>
  <c r="A177" i="234"/>
  <c r="A176" i="234"/>
  <c r="A175" i="234"/>
  <c r="A174" i="234"/>
  <c r="A173" i="234"/>
  <c r="A172" i="234"/>
  <c r="A171" i="234"/>
  <c r="A170" i="234"/>
  <c r="A169" i="234"/>
  <c r="A168" i="234"/>
  <c r="A167" i="234"/>
  <c r="A166" i="234"/>
  <c r="A165" i="234"/>
  <c r="A164" i="234"/>
  <c r="A163" i="234"/>
  <c r="A162" i="234"/>
  <c r="A161" i="234"/>
  <c r="A160" i="234"/>
  <c r="A159" i="234"/>
  <c r="A158" i="234"/>
  <c r="A157" i="234"/>
  <c r="A156" i="234"/>
  <c r="A155" i="234"/>
  <c r="A154" i="234"/>
  <c r="A153" i="234"/>
  <c r="A152" i="234"/>
  <c r="A151" i="234"/>
  <c r="A150" i="234"/>
  <c r="A149" i="234"/>
  <c r="A148" i="234"/>
  <c r="A147" i="234"/>
  <c r="A146" i="234"/>
  <c r="A145" i="234"/>
  <c r="A144" i="234"/>
  <c r="A143" i="234"/>
  <c r="A142" i="234"/>
  <c r="A141" i="234"/>
  <c r="A140" i="234"/>
  <c r="A139" i="234"/>
  <c r="A138" i="234"/>
  <c r="A137" i="234"/>
  <c r="A136" i="234"/>
  <c r="A135" i="234"/>
  <c r="A134" i="234"/>
  <c r="A133" i="234"/>
  <c r="A132" i="234"/>
  <c r="A131" i="234"/>
  <c r="A130" i="234"/>
  <c r="A129" i="234"/>
  <c r="A128" i="234"/>
  <c r="A127" i="234"/>
  <c r="A126" i="234"/>
  <c r="A125" i="234"/>
  <c r="A124" i="234"/>
  <c r="A123" i="234"/>
  <c r="A122" i="234"/>
  <c r="A121" i="234"/>
  <c r="A120" i="234"/>
  <c r="A119" i="234"/>
  <c r="A118" i="234"/>
  <c r="A117" i="234"/>
  <c r="A116" i="234"/>
  <c r="A115" i="234"/>
  <c r="A114" i="234"/>
  <c r="A113" i="234"/>
  <c r="A112" i="234"/>
  <c r="A111" i="234"/>
  <c r="A110" i="234"/>
  <c r="A109" i="234"/>
  <c r="A108" i="234"/>
  <c r="A107" i="234"/>
  <c r="A106" i="234"/>
  <c r="A105" i="234"/>
  <c r="A104" i="234"/>
  <c r="A103" i="234"/>
  <c r="A102" i="234"/>
  <c r="A101" i="234"/>
  <c r="A100" i="234"/>
  <c r="A99" i="234"/>
  <c r="A98" i="234"/>
  <c r="A97" i="234"/>
  <c r="A96" i="234"/>
  <c r="A95" i="234"/>
  <c r="A94" i="234"/>
  <c r="A93" i="234"/>
  <c r="A92" i="234"/>
  <c r="A91" i="234"/>
  <c r="A90" i="234"/>
  <c r="A89" i="234"/>
  <c r="A88" i="234"/>
  <c r="A87" i="234"/>
  <c r="A86" i="234"/>
  <c r="A85" i="234"/>
  <c r="A84" i="234"/>
  <c r="A83" i="234"/>
  <c r="A82" i="234"/>
  <c r="A81" i="234"/>
  <c r="A80" i="234"/>
  <c r="A79" i="234"/>
  <c r="A78" i="234"/>
  <c r="A77" i="234"/>
  <c r="A76" i="234"/>
  <c r="A75" i="234"/>
  <c r="A74" i="234"/>
  <c r="A73" i="234"/>
  <c r="A72" i="234"/>
  <c r="A71" i="234"/>
  <c r="A70" i="234"/>
  <c r="A69" i="234"/>
  <c r="A68" i="234"/>
  <c r="A67" i="234"/>
  <c r="A66" i="234"/>
  <c r="A65" i="234"/>
  <c r="A64" i="234"/>
  <c r="A63" i="234"/>
  <c r="A62" i="234"/>
  <c r="A61" i="234"/>
  <c r="A60" i="234"/>
  <c r="A59" i="234"/>
  <c r="A58" i="234"/>
  <c r="A57" i="234"/>
  <c r="A56" i="234"/>
  <c r="A55" i="234"/>
  <c r="A54" i="234"/>
  <c r="A53" i="234"/>
  <c r="A52" i="234"/>
  <c r="A51" i="234"/>
  <c r="A50" i="234"/>
  <c r="A49" i="234"/>
  <c r="A48" i="234"/>
  <c r="A47" i="234"/>
  <c r="A46" i="234"/>
  <c r="A45" i="234"/>
  <c r="A44" i="234"/>
  <c r="A43" i="234"/>
  <c r="A42" i="234"/>
  <c r="A41" i="234"/>
  <c r="A40" i="234"/>
  <c r="A39" i="234"/>
  <c r="A38" i="234"/>
  <c r="A37" i="234"/>
  <c r="A36" i="234"/>
  <c r="A35" i="234"/>
  <c r="A34" i="234"/>
  <c r="A33" i="234"/>
  <c r="A32" i="234"/>
  <c r="A31" i="234"/>
  <c r="A30" i="234"/>
  <c r="A29" i="234"/>
  <c r="A28" i="234"/>
  <c r="A27" i="234"/>
  <c r="A26" i="234"/>
  <c r="A25" i="234"/>
  <c r="A24" i="234"/>
  <c r="A23" i="234"/>
  <c r="A22" i="234"/>
  <c r="A21" i="234"/>
  <c r="A20" i="234"/>
  <c r="A19" i="234"/>
  <c r="A18" i="234"/>
  <c r="A17" i="234"/>
  <c r="A16" i="234"/>
  <c r="A15" i="234"/>
  <c r="A14" i="234"/>
  <c r="A13" i="234"/>
  <c r="A12" i="234"/>
  <c r="A11" i="234"/>
  <c r="A10" i="234"/>
  <c r="A9" i="234"/>
  <c r="A8" i="234"/>
  <c r="A7" i="234"/>
  <c r="A6" i="234"/>
  <c r="A5" i="234"/>
  <c r="A4" i="234"/>
  <c r="A3" i="234"/>
  <c r="A5" i="233"/>
  <c r="A5" i="232"/>
  <c r="A5" i="231"/>
  <c r="A5" i="230"/>
  <c r="A5" i="229"/>
  <c r="A5" i="228"/>
  <c r="A5" i="227"/>
  <c r="A5" i="226"/>
  <c r="A5" i="225"/>
  <c r="A5" i="224"/>
  <c r="A5" i="223"/>
  <c r="A5" i="222"/>
  <c r="A5" i="221"/>
  <c r="A5" i="220"/>
  <c r="A5" i="219"/>
  <c r="A5" i="218"/>
  <c r="A5" i="217"/>
  <c r="A5" i="216"/>
  <c r="A5" i="215"/>
  <c r="A5" i="214"/>
  <c r="A5" i="213"/>
  <c r="A5" i="212"/>
  <c r="A5" i="211"/>
  <c r="A5" i="210"/>
  <c r="A5" i="209"/>
  <c r="A5" i="208"/>
  <c r="A5" i="207"/>
  <c r="A5" i="206"/>
  <c r="A5" i="205"/>
  <c r="A5" i="204"/>
  <c r="A5" i="203"/>
  <c r="A5" i="202"/>
  <c r="A5" i="201"/>
  <c r="A5" i="200"/>
  <c r="A5" i="199"/>
  <c r="A5" i="198"/>
  <c r="A5" i="197"/>
  <c r="A5" i="196"/>
  <c r="A5" i="195"/>
  <c r="A5" i="194"/>
  <c r="A5" i="193"/>
  <c r="A5" i="192"/>
  <c r="A5" i="191"/>
  <c r="A5" i="190"/>
  <c r="A5" i="189"/>
  <c r="A5" i="188"/>
  <c r="A5" i="187"/>
  <c r="A5" i="186"/>
  <c r="A5" i="185"/>
  <c r="A5" i="184"/>
  <c r="A5" i="183"/>
  <c r="A5" i="182"/>
  <c r="A5" i="181"/>
  <c r="A5" i="180"/>
  <c r="A5" i="179"/>
  <c r="A5" i="178"/>
  <c r="A5" i="177"/>
  <c r="A5" i="176"/>
  <c r="A5" i="175"/>
  <c r="A5" i="174"/>
  <c r="A5" i="173"/>
  <c r="A5" i="172"/>
  <c r="A5" i="171"/>
  <c r="A5" i="170"/>
  <c r="A5" i="169"/>
  <c r="A5" i="168"/>
  <c r="A5" i="167"/>
  <c r="A5" i="166"/>
  <c r="A5" i="165"/>
  <c r="A5" i="164"/>
  <c r="A5" i="163"/>
  <c r="A5" i="162"/>
  <c r="A5" i="161"/>
  <c r="A5" i="160"/>
  <c r="A5" i="159"/>
  <c r="A5" i="158"/>
  <c r="A5" i="157"/>
  <c r="A5" i="156"/>
  <c r="A5" i="155"/>
  <c r="A5" i="154"/>
  <c r="A5" i="153"/>
  <c r="A5" i="152"/>
  <c r="A5" i="151"/>
  <c r="A5" i="150"/>
  <c r="A5" i="149"/>
  <c r="A5" i="148"/>
  <c r="A5" i="147"/>
  <c r="A5" i="146"/>
  <c r="A5" i="145"/>
  <c r="A5" i="144"/>
  <c r="A5" i="143"/>
  <c r="A5" i="142"/>
  <c r="A5" i="141"/>
  <c r="A5" i="140"/>
  <c r="A5" i="139"/>
  <c r="A5" i="138"/>
  <c r="A5" i="137"/>
  <c r="A5" i="136"/>
  <c r="A5" i="135"/>
  <c r="A5" i="134"/>
  <c r="A5" i="133"/>
  <c r="A5" i="132"/>
  <c r="A5" i="131"/>
  <c r="A5" i="130"/>
  <c r="A5" i="129"/>
  <c r="A5" i="128"/>
  <c r="A5" i="127"/>
  <c r="A5" i="126"/>
  <c r="A5" i="125"/>
  <c r="A5" i="124"/>
  <c r="A5" i="123"/>
  <c r="A5" i="122"/>
  <c r="A5" i="121"/>
  <c r="A5" i="120"/>
  <c r="A5" i="119"/>
  <c r="A5" i="118"/>
  <c r="A5" i="117"/>
  <c r="A5" i="116"/>
  <c r="A5" i="115"/>
  <c r="A5" i="114"/>
  <c r="A5" i="113"/>
  <c r="A5" i="112"/>
  <c r="A5" i="111"/>
  <c r="A5" i="110"/>
  <c r="A5" i="109"/>
  <c r="A5" i="108"/>
  <c r="A5" i="107"/>
  <c r="A5" i="106"/>
  <c r="A5" i="105"/>
  <c r="A5" i="104"/>
  <c r="A5" i="103"/>
  <c r="A5" i="102"/>
  <c r="A5" i="101"/>
  <c r="A5" i="100"/>
  <c r="A5" i="99"/>
  <c r="A5" i="98"/>
  <c r="A5" i="97"/>
  <c r="A5" i="96"/>
  <c r="A5" i="95"/>
  <c r="A5" i="94"/>
  <c r="A5" i="93"/>
  <c r="A5" i="92"/>
  <c r="A5" i="91"/>
  <c r="A5" i="90"/>
  <c r="A5" i="89"/>
  <c r="A5" i="88"/>
  <c r="A5" i="87"/>
  <c r="A5" i="86"/>
  <c r="A5" i="85"/>
  <c r="A5" i="84"/>
  <c r="A5" i="83"/>
  <c r="A5" i="82"/>
  <c r="A5" i="81"/>
  <c r="A5" i="80"/>
  <c r="A5" i="79"/>
  <c r="A5" i="78"/>
  <c r="A5" i="77"/>
  <c r="A5" i="76"/>
  <c r="A5" i="75"/>
  <c r="A5" i="74"/>
  <c r="A5" i="73"/>
  <c r="A5" i="72"/>
  <c r="A5" i="71"/>
  <c r="A5" i="70"/>
  <c r="A5" i="69"/>
  <c r="A5" i="68"/>
  <c r="A5" i="67"/>
  <c r="A5" i="66"/>
  <c r="A5" i="65"/>
  <c r="A5" i="64"/>
  <c r="A5" i="63"/>
  <c r="A5" i="62"/>
  <c r="A5" i="61"/>
  <c r="A5" i="60"/>
  <c r="A5" i="59"/>
  <c r="A5" i="58"/>
  <c r="A5" i="57"/>
  <c r="A5" i="56"/>
  <c r="A5" i="55"/>
  <c r="A5" i="54"/>
  <c r="A5" i="53"/>
  <c r="A5" i="52"/>
  <c r="A5" i="51"/>
  <c r="A5" i="50"/>
  <c r="A5" i="49"/>
  <c r="A5" i="48"/>
  <c r="A5" i="47"/>
  <c r="A5" i="46"/>
  <c r="A5" i="45"/>
  <c r="A5" i="44"/>
  <c r="A5" i="43"/>
  <c r="A5" i="42"/>
  <c r="A5" i="41"/>
  <c r="A5" i="40"/>
  <c r="A5" i="39"/>
  <c r="A5" i="38"/>
  <c r="A5" i="37"/>
  <c r="A5" i="36"/>
  <c r="A5" i="35"/>
  <c r="A5" i="34"/>
  <c r="A5" i="33"/>
  <c r="A5" i="32"/>
  <c r="A5" i="31"/>
  <c r="A5" i="30"/>
  <c r="A5" i="29"/>
  <c r="A5" i="28"/>
  <c r="A5" i="27"/>
  <c r="A5" i="26"/>
  <c r="A5" i="25"/>
  <c r="A5" i="24"/>
  <c r="A5" i="23"/>
  <c r="A5" i="22"/>
  <c r="A5" i="21"/>
  <c r="A5" i="20"/>
  <c r="A5" i="19"/>
  <c r="A5" i="18"/>
  <c r="A5" i="17"/>
  <c r="A5" i="16"/>
  <c r="A5" i="15"/>
  <c r="A5" i="14"/>
  <c r="A5" i="13"/>
  <c r="A5" i="12"/>
  <c r="A5" i="11"/>
  <c r="A5" i="10"/>
  <c r="A5" i="9"/>
  <c r="A5" i="8"/>
  <c r="A5" i="7"/>
  <c r="A5" i="6"/>
  <c r="A5" i="5"/>
  <c r="A5" i="4"/>
  <c r="A5" i="3"/>
  <c r="A5" i="2"/>
  <c r="A5" i="1"/>
</calcChain>
</file>

<file path=xl/sharedStrings.xml><?xml version="1.0" encoding="utf-8"?>
<sst xmlns="http://schemas.openxmlformats.org/spreadsheetml/2006/main" count="17727" uniqueCount="961">
  <si>
    <t>2012</t>
  </si>
  <si>
    <t>2013</t>
  </si>
  <si>
    <t>2014</t>
  </si>
  <si>
    <t>2015</t>
  </si>
  <si>
    <t>2016</t>
  </si>
  <si>
    <t>2017</t>
  </si>
  <si>
    <t>2018</t>
  </si>
  <si>
    <t>2019</t>
  </si>
  <si>
    <t>2020</t>
  </si>
  <si>
    <t>2021</t>
  </si>
  <si>
    <t>2022</t>
  </si>
  <si>
    <t>2023</t>
  </si>
  <si>
    <t>2024</t>
  </si>
  <si>
    <t>Licensed</t>
  </si>
  <si>
    <t>Not licensed</t>
  </si>
  <si>
    <t>Total</t>
  </si>
  <si>
    <t>2012-13</t>
  </si>
  <si>
    <t>2013-14</t>
  </si>
  <si>
    <t>2014-15</t>
  </si>
  <si>
    <t>2015-16</t>
  </si>
  <si>
    <t>2016-17</t>
  </si>
  <si>
    <t>2017-18</t>
  </si>
  <si>
    <t>2018-19</t>
  </si>
  <si>
    <t>2019-20</t>
  </si>
  <si>
    <t>2020-21</t>
  </si>
  <si>
    <t>2021-22</t>
  </si>
  <si>
    <t>2022-23</t>
  </si>
  <si>
    <t>2023-24</t>
  </si>
  <si>
    <t>2020-24</t>
  </si>
  <si>
    <t>2012-24</t>
  </si>
  <si>
    <t>Table 1</t>
  </si>
  <si>
    <t>All registered doctors</t>
  </si>
  <si>
    <t>by whether licensed</t>
  </si>
  <si>
    <t>Number of doctors</t>
  </si>
  <si>
    <t>% of doctors</t>
  </si>
  <si>
    <t>Year-on-year % changes</t>
  </si>
  <si>
    <t>5 yr</t>
  </si>
  <si>
    <t>13 yr</t>
  </si>
  <si>
    <t/>
  </si>
  <si>
    <t>Notes</t>
  </si>
  <si>
    <t>Source: The General Medical Council (GMC) List of Registered Medical Practitioners (LRMP).</t>
  </si>
  <si>
    <t>The counts are as on 31 December each year and the data was downloaded on 2 January 2025.</t>
  </si>
  <si>
    <t>GP</t>
  </si>
  <si>
    <t>Specialist</t>
  </si>
  <si>
    <t>GP and specialist</t>
  </si>
  <si>
    <t>Neither register and not in training</t>
  </si>
  <si>
    <t>Neither register and in training</t>
  </si>
  <si>
    <t>Table 2</t>
  </si>
  <si>
    <t>by whether they are on the GP and/or Specialist Registers</t>
  </si>
  <si>
    <t>GP, Licensed</t>
  </si>
  <si>
    <t>GP, Not licensed</t>
  </si>
  <si>
    <t>Specialist, Licensed</t>
  </si>
  <si>
    <t>Specialist, Not licensed</t>
  </si>
  <si>
    <t>GP and specialist, Licensed</t>
  </si>
  <si>
    <t>GP and specialist, Not licensed</t>
  </si>
  <si>
    <t>Neither register and not in training, Licensed</t>
  </si>
  <si>
    <t>Neither register and not in training, Not licensed</t>
  </si>
  <si>
    <t>Neither register and in training, Licensed</t>
  </si>
  <si>
    <t>Neither register and in training, Not licensed</t>
  </si>
  <si>
    <t>Table 3</t>
  </si>
  <si>
    <t>The % of doctors table shows the proportion licensed for each register combination.</t>
  </si>
  <si>
    <t>20-29</t>
  </si>
  <si>
    <t>30-39</t>
  </si>
  <si>
    <t>40-49</t>
  </si>
  <si>
    <t>50-59</t>
  </si>
  <si>
    <t>60-69</t>
  </si>
  <si>
    <t>70 or more</t>
  </si>
  <si>
    <t>Table 4</t>
  </si>
  <si>
    <t>by age group (ten year bands)</t>
  </si>
  <si>
    <t>Female</t>
  </si>
  <si>
    <t>Male</t>
  </si>
  <si>
    <t>Table 5</t>
  </si>
  <si>
    <t>by gender</t>
  </si>
  <si>
    <t>Female, 20-29</t>
  </si>
  <si>
    <t>Female, 30-39</t>
  </si>
  <si>
    <t>Female, 40-49</t>
  </si>
  <si>
    <t>Female, 50-59</t>
  </si>
  <si>
    <t>Female, 60-69</t>
  </si>
  <si>
    <t>Female, 70 or more</t>
  </si>
  <si>
    <t>Male, 20-29</t>
  </si>
  <si>
    <t>Male, 30-39</t>
  </si>
  <si>
    <t>Male, 40-49</t>
  </si>
  <si>
    <t>Male, 50-59</t>
  </si>
  <si>
    <t>Male, 60-69</t>
  </si>
  <si>
    <t>Male, 70 or more</t>
  </si>
  <si>
    <t>Table 6</t>
  </si>
  <si>
    <t>The % of doctors table shows the proportion in each age group for each gender.</t>
  </si>
  <si>
    <t>Asian or Asian British</t>
  </si>
  <si>
    <t>Black or Black British</t>
  </si>
  <si>
    <t>Mixed</t>
  </si>
  <si>
    <t>White</t>
  </si>
  <si>
    <t>Other</t>
  </si>
  <si>
    <t>Not recorded</t>
  </si>
  <si>
    <t>Table 7</t>
  </si>
  <si>
    <t>by ethnicity (six groups)</t>
  </si>
  <si>
    <t>UK</t>
  </si>
  <si>
    <t>Non-UK</t>
  </si>
  <si>
    <t>Table 8</t>
  </si>
  <si>
    <t>by PMQ region</t>
  </si>
  <si>
    <t>UK, Asian or Asian British</t>
  </si>
  <si>
    <t>UK, Black or Black British</t>
  </si>
  <si>
    <t>UK, Mixed</t>
  </si>
  <si>
    <t>UK, White</t>
  </si>
  <si>
    <t>UK, Other</t>
  </si>
  <si>
    <t>UK, Not recorded</t>
  </si>
  <si>
    <t>Non-UK, Asian or Asian British</t>
  </si>
  <si>
    <t>Non-UK, Black or Black British</t>
  </si>
  <si>
    <t>Non-UK, Mixed</t>
  </si>
  <si>
    <t>Non-UK, White</t>
  </si>
  <si>
    <t>Non-UK, Other</t>
  </si>
  <si>
    <t>Non-UK, Not recorded</t>
  </si>
  <si>
    <t>Table 9</t>
  </si>
  <si>
    <t>The % of doctors table shows the proportion identifying with each ethnicity for each PMQ region.</t>
  </si>
  <si>
    <t>Buddhist</t>
  </si>
  <si>
    <t>Christian</t>
  </si>
  <si>
    <t>Hindu</t>
  </si>
  <si>
    <t>Jewish</t>
  </si>
  <si>
    <t>Muslim</t>
  </si>
  <si>
    <t>Sikh</t>
  </si>
  <si>
    <t>No religion</t>
  </si>
  <si>
    <t>Prefer not to say</t>
  </si>
  <si>
    <t>Not known</t>
  </si>
  <si>
    <t>Table 10</t>
  </si>
  <si>
    <t>by religion</t>
  </si>
  <si>
    <t>The counts are as on 31 December and the data was downloaded on 4 January 2024.</t>
  </si>
  <si>
    <t>Buddhist, 20-29</t>
  </si>
  <si>
    <t>Buddhist, 30-39</t>
  </si>
  <si>
    <t>Buddhist, 40-49</t>
  </si>
  <si>
    <t>Buddhist, 50-59</t>
  </si>
  <si>
    <t>Buddhist, 60-69</t>
  </si>
  <si>
    <t>Buddhist, 70 or more</t>
  </si>
  <si>
    <t>Christian, 20-29</t>
  </si>
  <si>
    <t>Christian, 30-39</t>
  </si>
  <si>
    <t>Christian, 40-49</t>
  </si>
  <si>
    <t>Christian, 50-59</t>
  </si>
  <si>
    <t>Christian, 60-69</t>
  </si>
  <si>
    <t>Christian, 70 or more</t>
  </si>
  <si>
    <t>Hindu, 20-29</t>
  </si>
  <si>
    <t>Hindu, 30-39</t>
  </si>
  <si>
    <t>Hindu, 40-49</t>
  </si>
  <si>
    <t>Hindu, 50-59</t>
  </si>
  <si>
    <t>Hindu, 60-69</t>
  </si>
  <si>
    <t>Hindu, 70 or more</t>
  </si>
  <si>
    <t>Jewish, 20-29</t>
  </si>
  <si>
    <t>Jewish, 30-39</t>
  </si>
  <si>
    <t>Jewish, 40-49</t>
  </si>
  <si>
    <t>Jewish, 50-59</t>
  </si>
  <si>
    <t>Jewish, 60-69</t>
  </si>
  <si>
    <t>Jewish, 70 or more</t>
  </si>
  <si>
    <t>Muslim, 20-29</t>
  </si>
  <si>
    <t>Muslim, 30-39</t>
  </si>
  <si>
    <t>Muslim, 40-49</t>
  </si>
  <si>
    <t>Muslim, 50-59</t>
  </si>
  <si>
    <t>Muslim, 60-69</t>
  </si>
  <si>
    <t>Muslim, 70 or more</t>
  </si>
  <si>
    <t>Sikh, 20-29</t>
  </si>
  <si>
    <t>Sikh, 30-39</t>
  </si>
  <si>
    <t>Sikh, 40-49</t>
  </si>
  <si>
    <t>Sikh, 50-59</t>
  </si>
  <si>
    <t>Sikh, 60-69</t>
  </si>
  <si>
    <t>Sikh, 70 or more</t>
  </si>
  <si>
    <t>Other, 20-29</t>
  </si>
  <si>
    <t>Other, 30-39</t>
  </si>
  <si>
    <t>Other, 40-49</t>
  </si>
  <si>
    <t>Other, 50-59</t>
  </si>
  <si>
    <t>Other, 60-69</t>
  </si>
  <si>
    <t>Other, 70 or more</t>
  </si>
  <si>
    <t>No religion, 20-29</t>
  </si>
  <si>
    <t>No religion, 30-39</t>
  </si>
  <si>
    <t>No religion, 40-49</t>
  </si>
  <si>
    <t>No religion, 50-59</t>
  </si>
  <si>
    <t>No religion, 60-69</t>
  </si>
  <si>
    <t>No religion, 70 or more</t>
  </si>
  <si>
    <t>Prefer not to say, 20-29</t>
  </si>
  <si>
    <t>Prefer not to say, 30-39</t>
  </si>
  <si>
    <t>Prefer not to say, 40-49</t>
  </si>
  <si>
    <t>Prefer not to say, 50-59</t>
  </si>
  <si>
    <t>Prefer not to say, 60-69</t>
  </si>
  <si>
    <t>Prefer not to say, 70 or more</t>
  </si>
  <si>
    <t>Not known, 20-29</t>
  </si>
  <si>
    <t>Not known, 30-39</t>
  </si>
  <si>
    <t>Not known, 40-49</t>
  </si>
  <si>
    <t>Not known, 50-59</t>
  </si>
  <si>
    <t>Not known, 60-69</t>
  </si>
  <si>
    <t>Not known, 70 or more</t>
  </si>
  <si>
    <t>Table 11</t>
  </si>
  <si>
    <t>The % of doctors table shows the proportion in each religion for each age group.</t>
  </si>
  <si>
    <t>Buddhist, Female</t>
  </si>
  <si>
    <t>Buddhist, Male</t>
  </si>
  <si>
    <t>Christian, Female</t>
  </si>
  <si>
    <t>Christian, Male</t>
  </si>
  <si>
    <t>Hindu, Female</t>
  </si>
  <si>
    <t>Hindu, Male</t>
  </si>
  <si>
    <t>Jewish, Female</t>
  </si>
  <si>
    <t>Jewish, Male</t>
  </si>
  <si>
    <t>Muslim, Female</t>
  </si>
  <si>
    <t>Muslim, Male</t>
  </si>
  <si>
    <t>Sikh, Female</t>
  </si>
  <si>
    <t>Sikh, Male</t>
  </si>
  <si>
    <t>Other, Female</t>
  </si>
  <si>
    <t>Other, Male</t>
  </si>
  <si>
    <t>No religion, Female</t>
  </si>
  <si>
    <t>No religion, Male</t>
  </si>
  <si>
    <t>Prefer not to say, Female</t>
  </si>
  <si>
    <t>Prefer not to say, Male</t>
  </si>
  <si>
    <t>Not known, Female</t>
  </si>
  <si>
    <t>Not known, Male</t>
  </si>
  <si>
    <t>Table 12</t>
  </si>
  <si>
    <t>The % of doctors table shows the proportion in each religion for each gender.</t>
  </si>
  <si>
    <t>Buddhist, UK</t>
  </si>
  <si>
    <t>Buddhist, Non-UK</t>
  </si>
  <si>
    <t>Christian, UK</t>
  </si>
  <si>
    <t>Christian, Non-UK</t>
  </si>
  <si>
    <t>Hindu, UK</t>
  </si>
  <si>
    <t>Hindu, Non-UK</t>
  </si>
  <si>
    <t>Jewish, UK</t>
  </si>
  <si>
    <t>Jewish, Non-UK</t>
  </si>
  <si>
    <t>Muslim, UK</t>
  </si>
  <si>
    <t>Muslim, Non-UK</t>
  </si>
  <si>
    <t>Sikh, UK</t>
  </si>
  <si>
    <t>Sikh, Non-UK</t>
  </si>
  <si>
    <t>Other, UK</t>
  </si>
  <si>
    <t>Other, Non-UK</t>
  </si>
  <si>
    <t>No religion, UK</t>
  </si>
  <si>
    <t>No religion, Non-UK</t>
  </si>
  <si>
    <t>Prefer not to say, UK</t>
  </si>
  <si>
    <t>Prefer not to say, Non-UK</t>
  </si>
  <si>
    <t>Not known, UK</t>
  </si>
  <si>
    <t>Not known, Non-UK</t>
  </si>
  <si>
    <t>Table 13</t>
  </si>
  <si>
    <t>by PMQ</t>
  </si>
  <si>
    <t>The % of doctors table shows the proportion in each religion for each PMQ.</t>
  </si>
  <si>
    <t>Buddhist, Asian or Asian British</t>
  </si>
  <si>
    <t>Buddhist, Black or Black British</t>
  </si>
  <si>
    <t>Buddhist, Mixed</t>
  </si>
  <si>
    <t>Buddhist, White</t>
  </si>
  <si>
    <t>Buddhist, Other</t>
  </si>
  <si>
    <t>Buddhist, Not recorded</t>
  </si>
  <si>
    <t>Christian, Asian or Asian British</t>
  </si>
  <si>
    <t>Christian, Black or Black British</t>
  </si>
  <si>
    <t>Christian, Mixed</t>
  </si>
  <si>
    <t>Christian, White</t>
  </si>
  <si>
    <t>Christian, Other</t>
  </si>
  <si>
    <t>Christian, Not recorded</t>
  </si>
  <si>
    <t>Hindu, Asian or Asian British</t>
  </si>
  <si>
    <t>Hindu, Black or Black British</t>
  </si>
  <si>
    <t>Hindu, Mixed</t>
  </si>
  <si>
    <t>Hindu, White</t>
  </si>
  <si>
    <t>Hindu, Other</t>
  </si>
  <si>
    <t>Hindu, Not recorded</t>
  </si>
  <si>
    <t>Jewish, Asian or Asian British</t>
  </si>
  <si>
    <t>Jewish, Black or Black British</t>
  </si>
  <si>
    <t>Jewish, Mixed</t>
  </si>
  <si>
    <t>Jewish, White</t>
  </si>
  <si>
    <t>Jewish, Other</t>
  </si>
  <si>
    <t>Jewish, Not recorded</t>
  </si>
  <si>
    <t>Muslim, Asian or Asian British</t>
  </si>
  <si>
    <t>Muslim, Black or Black British</t>
  </si>
  <si>
    <t>Muslim, Mixed</t>
  </si>
  <si>
    <t>Muslim, White</t>
  </si>
  <si>
    <t>Muslim, Other</t>
  </si>
  <si>
    <t>Muslim, Not recorded</t>
  </si>
  <si>
    <t>Sikh, Asian or Asian British</t>
  </si>
  <si>
    <t>Sikh, Black or Black British</t>
  </si>
  <si>
    <t>Sikh, Mixed</t>
  </si>
  <si>
    <t>Sikh, White</t>
  </si>
  <si>
    <t>Sikh, Other</t>
  </si>
  <si>
    <t>Sikh, Not recorded</t>
  </si>
  <si>
    <t>Other, Asian or Asian British</t>
  </si>
  <si>
    <t>Other, Black or Black British</t>
  </si>
  <si>
    <t>Other, Mixed</t>
  </si>
  <si>
    <t>Other, White</t>
  </si>
  <si>
    <t>Other, Other</t>
  </si>
  <si>
    <t>Other, Not recorded</t>
  </si>
  <si>
    <t>No religion, Asian or Asian British</t>
  </si>
  <si>
    <t>No religion, Black or Black British</t>
  </si>
  <si>
    <t>No religion, Mixed</t>
  </si>
  <si>
    <t>No religion, White</t>
  </si>
  <si>
    <t>No religion, Other</t>
  </si>
  <si>
    <t>No religion, Not recorded</t>
  </si>
  <si>
    <t>Prefer not to say, Asian or Asian British</t>
  </si>
  <si>
    <t>Prefer not to say, Black or Black British</t>
  </si>
  <si>
    <t>Prefer not to say, Mixed</t>
  </si>
  <si>
    <t>Prefer not to say, White</t>
  </si>
  <si>
    <t>Prefer not to say, Other</t>
  </si>
  <si>
    <t>Prefer not to say, Not recorded</t>
  </si>
  <si>
    <t>Not known, Asian or Asian British</t>
  </si>
  <si>
    <t>Not known, Black or Black British</t>
  </si>
  <si>
    <t>Not known, Mixed</t>
  </si>
  <si>
    <t>Not known, White</t>
  </si>
  <si>
    <t>Not known, Other</t>
  </si>
  <si>
    <t>Not known, Not recorded</t>
  </si>
  <si>
    <t>Table 14</t>
  </si>
  <si>
    <t>by ethnicity</t>
  </si>
  <si>
    <t>The % of doctors table shows the proportion in each religion for each ethnicity.</t>
  </si>
  <si>
    <t>Bisexual</t>
  </si>
  <si>
    <t>Heterosexual/Straight</t>
  </si>
  <si>
    <t>Lesbian/Gay</t>
  </si>
  <si>
    <t>Table 15</t>
  </si>
  <si>
    <t>by sexual orientation</t>
  </si>
  <si>
    <t>Bisexual, 20-29</t>
  </si>
  <si>
    <t>Bisexual, 30-39</t>
  </si>
  <si>
    <t>Bisexual, 40-49</t>
  </si>
  <si>
    <t>Bisexual, 50-59</t>
  </si>
  <si>
    <t>Bisexual, 60-69</t>
  </si>
  <si>
    <t>Bisexual, 70 or more</t>
  </si>
  <si>
    <t>Heterosexual/Straight, 20-29</t>
  </si>
  <si>
    <t>Heterosexual/Straight, 30-39</t>
  </si>
  <si>
    <t>Heterosexual/Straight, 40-49</t>
  </si>
  <si>
    <t>Heterosexual/Straight, 50-59</t>
  </si>
  <si>
    <t>Heterosexual/Straight, 60-69</t>
  </si>
  <si>
    <t>Heterosexual/Straight, 70 or more</t>
  </si>
  <si>
    <t>Lesbian/Gay, 20-29</t>
  </si>
  <si>
    <t>Lesbian/Gay, 30-39</t>
  </si>
  <si>
    <t>Lesbian/Gay, 40-49</t>
  </si>
  <si>
    <t>Lesbian/Gay, 50-59</t>
  </si>
  <si>
    <t>Lesbian/Gay, 60-69</t>
  </si>
  <si>
    <t>Lesbian/Gay, 70 or more</t>
  </si>
  <si>
    <t>Table 16</t>
  </si>
  <si>
    <t>The % of doctors table shows the proportion in each sexual orientation for each age group.</t>
  </si>
  <si>
    <t>Bisexual, Female</t>
  </si>
  <si>
    <t>Bisexual, Male</t>
  </si>
  <si>
    <t>Heterosexual/Straight, Female</t>
  </si>
  <si>
    <t>Heterosexual/Straight, Male</t>
  </si>
  <si>
    <t>Lesbian/Gay, Female</t>
  </si>
  <si>
    <t>Lesbian/Gay, Male</t>
  </si>
  <si>
    <t>Table 17</t>
  </si>
  <si>
    <t>The % of doctors table shows the proportion in each sexual orientation for each gender.</t>
  </si>
  <si>
    <t>Bisexual, UK</t>
  </si>
  <si>
    <t>Bisexual, Non-UK</t>
  </si>
  <si>
    <t>Heterosexual/Straight, UK</t>
  </si>
  <si>
    <t>Heterosexual/Straight, Non-UK</t>
  </si>
  <si>
    <t>Lesbian/Gay, UK</t>
  </si>
  <si>
    <t>Lesbian/Gay, Non-UK</t>
  </si>
  <si>
    <t>Table 18</t>
  </si>
  <si>
    <t>The % of doctors table shows the proportion in each sexual orientation for each PMQ.</t>
  </si>
  <si>
    <t>Bisexual, Asian or Asian British</t>
  </si>
  <si>
    <t>Bisexual, Black or Black British</t>
  </si>
  <si>
    <t>Bisexual, Mixed</t>
  </si>
  <si>
    <t>Bisexual, White</t>
  </si>
  <si>
    <t>Bisexual, Other</t>
  </si>
  <si>
    <t>Bisexual, Not recorded</t>
  </si>
  <si>
    <t>Heterosexual/Straight, Asian or Asian British</t>
  </si>
  <si>
    <t>Heterosexual/Straight, Black or Black British</t>
  </si>
  <si>
    <t>Heterosexual/Straight, Mixed</t>
  </si>
  <si>
    <t>Heterosexual/Straight, White</t>
  </si>
  <si>
    <t>Heterosexual/Straight, Other</t>
  </si>
  <si>
    <t>Heterosexual/Straight, Not recorded</t>
  </si>
  <si>
    <t>Lesbian/Gay, Asian or Asian British</t>
  </si>
  <si>
    <t>Lesbian/Gay, Black or Black British</t>
  </si>
  <si>
    <t>Lesbian/Gay, Mixed</t>
  </si>
  <si>
    <t>Lesbian/Gay, White</t>
  </si>
  <si>
    <t>Lesbian/Gay, Other</t>
  </si>
  <si>
    <t>Lesbian/Gay, Not recorded</t>
  </si>
  <si>
    <t>Table 19</t>
  </si>
  <si>
    <t>The % of doctors table shows the proportion in each sexual orientation for each ethnicity.</t>
  </si>
  <si>
    <t>Bisexual, Buddhist</t>
  </si>
  <si>
    <t>Bisexual, Christian</t>
  </si>
  <si>
    <t>Bisexual, Hindu</t>
  </si>
  <si>
    <t>Bisexual, Jewish</t>
  </si>
  <si>
    <t>Bisexual, Muslim</t>
  </si>
  <si>
    <t>Bisexual, Sikh</t>
  </si>
  <si>
    <t>Bisexual, No religion</t>
  </si>
  <si>
    <t>Bisexual, Prefer not to say</t>
  </si>
  <si>
    <t>Bisexual, Not known</t>
  </si>
  <si>
    <t>Heterosexual/Straight, Buddhist</t>
  </si>
  <si>
    <t>Heterosexual/Straight, Christian</t>
  </si>
  <si>
    <t>Heterosexual/Straight, Hindu</t>
  </si>
  <si>
    <t>Heterosexual/Straight, Jewish</t>
  </si>
  <si>
    <t>Heterosexual/Straight, Muslim</t>
  </si>
  <si>
    <t>Heterosexual/Straight, Sikh</t>
  </si>
  <si>
    <t>Heterosexual/Straight, No religion</t>
  </si>
  <si>
    <t>Heterosexual/Straight, Prefer not to say</t>
  </si>
  <si>
    <t>Heterosexual/Straight, Not known</t>
  </si>
  <si>
    <t>Lesbian/Gay, Buddhist</t>
  </si>
  <si>
    <t>Lesbian/Gay, Christian</t>
  </si>
  <si>
    <t>Lesbian/Gay, Hindu</t>
  </si>
  <si>
    <t>Lesbian/Gay, Jewish</t>
  </si>
  <si>
    <t>Lesbian/Gay, Muslim</t>
  </si>
  <si>
    <t>Lesbian/Gay, Sikh</t>
  </si>
  <si>
    <t>Lesbian/Gay, No religion</t>
  </si>
  <si>
    <t>Lesbian/Gay, Prefer not to say</t>
  </si>
  <si>
    <t>Lesbian/Gay, Not known</t>
  </si>
  <si>
    <t>Other, Buddhist</t>
  </si>
  <si>
    <t>Other, Christian</t>
  </si>
  <si>
    <t>Other, Hindu</t>
  </si>
  <si>
    <t>Other, Jewish</t>
  </si>
  <si>
    <t>Other, Muslim</t>
  </si>
  <si>
    <t>Other, Sikh</t>
  </si>
  <si>
    <t>Other, No religion</t>
  </si>
  <si>
    <t>Other, Prefer not to say</t>
  </si>
  <si>
    <t>Other, Not known</t>
  </si>
  <si>
    <t>Prefer not to say, Buddhist</t>
  </si>
  <si>
    <t>Prefer not to say, Christian</t>
  </si>
  <si>
    <t>Prefer not to say, Hindu</t>
  </si>
  <si>
    <t>Prefer not to say, Jewish</t>
  </si>
  <si>
    <t>Prefer not to say, Muslim</t>
  </si>
  <si>
    <t>Prefer not to say, Sikh</t>
  </si>
  <si>
    <t>Prefer not to say, No religion</t>
  </si>
  <si>
    <t>Prefer not to say, Prefer not to say</t>
  </si>
  <si>
    <t>Prefer not to say, Not known</t>
  </si>
  <si>
    <t>Not known, Buddhist</t>
  </si>
  <si>
    <t>Not known, Christian</t>
  </si>
  <si>
    <t>Not known, Hindu</t>
  </si>
  <si>
    <t>Not known, Jewish</t>
  </si>
  <si>
    <t>Not known, Muslim</t>
  </si>
  <si>
    <t>Not known, Sikh</t>
  </si>
  <si>
    <t>Not known, No religion</t>
  </si>
  <si>
    <t>Not known, Prefer not to say</t>
  </si>
  <si>
    <t>Not known, Not known</t>
  </si>
  <si>
    <t>Table 20</t>
  </si>
  <si>
    <t>The % of doctors table shows the proportion in each sexual orientation for each religion.</t>
  </si>
  <si>
    <t>Yes</t>
  </si>
  <si>
    <t>No</t>
  </si>
  <si>
    <t>Table 21</t>
  </si>
  <si>
    <t>by declared disability (Y/N)</t>
  </si>
  <si>
    <t>Blind or sight loss</t>
  </si>
  <si>
    <t>Cognitive disability - e.g. brain injury, autism</t>
  </si>
  <si>
    <t>Deaf or hearing loss</t>
  </si>
  <si>
    <t>Learning disability - e.g. dyslexia</t>
  </si>
  <si>
    <t>Manual dexterity</t>
  </si>
  <si>
    <t>Mental illness - e.g. depression</t>
  </si>
  <si>
    <t>Mobility - e.g. difficulty in walking short distances or climbing stairs</t>
  </si>
  <si>
    <t>Speech impairment</t>
  </si>
  <si>
    <t>Other impairment - e.g. epilepsy, asthma, cancer or facial disfigurement</t>
  </si>
  <si>
    <t>Disabled but prefer not to give details</t>
  </si>
  <si>
    <t>No disability or long-term illness</t>
  </si>
  <si>
    <t>Table 22</t>
  </si>
  <si>
    <t>by type of disability</t>
  </si>
  <si>
    <t>Total number of doctors won't match previous totals as doctors can declare more than one disability.</t>
  </si>
  <si>
    <t>Table 23</t>
  </si>
  <si>
    <t>All licensed doctors</t>
  </si>
  <si>
    <t>Table 24</t>
  </si>
  <si>
    <t>Table 25</t>
  </si>
  <si>
    <t>Table 26</t>
  </si>
  <si>
    <t>Table 27</t>
  </si>
  <si>
    <t>Table 28</t>
  </si>
  <si>
    <t>Table 29</t>
  </si>
  <si>
    <t>Table 30</t>
  </si>
  <si>
    <t>Table 31</t>
  </si>
  <si>
    <t>Table 32</t>
  </si>
  <si>
    <t>Table 33</t>
  </si>
  <si>
    <t>Table 34</t>
  </si>
  <si>
    <t>Table 35</t>
  </si>
  <si>
    <t>The % of doctors table shows the proportion in sexual orientation for each age group.</t>
  </si>
  <si>
    <t>Table 36</t>
  </si>
  <si>
    <t>Table 37</t>
  </si>
  <si>
    <t>Table 38</t>
  </si>
  <si>
    <t>Table 39</t>
  </si>
  <si>
    <t>Table 40</t>
  </si>
  <si>
    <t>Table 41</t>
  </si>
  <si>
    <t>Table 42</t>
  </si>
  <si>
    <t>Licensed doctors on the GP Register</t>
  </si>
  <si>
    <t>Table 43</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</si>
  <si>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</si>
  <si>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</si>
  <si>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</si>
  <si>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</si>
  <si>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</si>
  <si>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</si>
  <si>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</si>
  <si>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</si>
  <si>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</si>
  <si>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</si>
  <si>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</si>
  <si>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</si>
  <si>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</si>
  <si>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</si>
  <si>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</si>
  <si>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</si>
  <si>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</si>
  <si>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Licensed doctors on the Specialist Register</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</si>
  <si>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</si>
  <si>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</si>
  <si>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</si>
  <si>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</si>
  <si>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</si>
  <si>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</si>
  <si>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</si>
  <si>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</si>
  <si>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</si>
  <si>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</si>
  <si>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</si>
  <si>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</si>
  <si>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</si>
  <si>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</si>
  <si>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</si>
  <si>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</si>
  <si>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</si>
  <si>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</si>
  <si>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Licensed doctors on the GP and Specialist Registers</t>
  </si>
  <si>
    <t>Table 79</t>
  </si>
  <si>
    <t>Table 80</t>
  </si>
  <si>
    <t>Table 81</t>
  </si>
  <si>
    <t>Table 82</t>
  </si>
  <si>
    <t>Table 83</t>
  </si>
  <si>
    <t>Table 84</t>
  </si>
  <si>
    <t>Table 85</t>
  </si>
  <si>
    <t>Table 86</t>
  </si>
  <si>
    <t>Table 87</t>
  </si>
  <si>
    <t>Table 88</t>
  </si>
  <si>
    <t>Table 89</t>
  </si>
  <si>
    <t>Table 90</t>
  </si>
  <si>
    <t>Table 91</t>
  </si>
  <si>
    <t>Table 92</t>
  </si>
  <si>
    <t>Table 93</t>
  </si>
  <si>
    <t>Table 94</t>
  </si>
  <si>
    <t>Table 95</t>
  </si>
  <si>
    <t>Table 96</t>
  </si>
  <si>
    <t>Licensed doctors on neither register and not in training</t>
  </si>
  <si>
    <t>Table 97</t>
  </si>
  <si>
    <t>Table 98</t>
  </si>
  <si>
    <t>Table 99</t>
  </si>
  <si>
    <t>Table 100</t>
  </si>
  <si>
    <t>Table 101</t>
  </si>
  <si>
    <t>Table 102</t>
  </si>
  <si>
    <t>Table 103</t>
  </si>
  <si>
    <t>Table 104</t>
  </si>
  <si>
    <t>Table 105</t>
  </si>
  <si>
    <t>Table 106</t>
  </si>
  <si>
    <t>Table 107</t>
  </si>
  <si>
    <t>Table 108</t>
  </si>
  <si>
    <t>Table 109</t>
  </si>
  <si>
    <t>Table 110</t>
  </si>
  <si>
    <t>Table 111</t>
  </si>
  <si>
    <t>Table 112</t>
  </si>
  <si>
    <t>Table 113</t>
  </si>
  <si>
    <t>Table 114</t>
  </si>
  <si>
    <t>Licensed doctors on neither register and in training</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</si>
  <si>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</si>
  <si>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</si>
  <si>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</si>
  <si>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</si>
  <si>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</si>
  <si>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</si>
  <si>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</si>
  <si>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</si>
  <si>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</si>
  <si>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</si>
  <si>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</si>
  <si>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</si>
  <si>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</si>
  <si>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</si>
  <si>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</si>
  <si>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</si>
  <si>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</si>
  <si>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Anaesthetics and Intensive Care Medicine</t>
  </si>
  <si>
    <t>Emergency Medicine</t>
  </si>
  <si>
    <t>Medicine</t>
  </si>
  <si>
    <t>Obstetrics and Gynaecology</t>
  </si>
  <si>
    <t>Occupational medicine</t>
  </si>
  <si>
    <t>Ophthalmology</t>
  </si>
  <si>
    <t>Paediatrics</t>
  </si>
  <si>
    <t>Pathology</t>
  </si>
  <si>
    <t>Psychiatry</t>
  </si>
  <si>
    <t>Public Health</t>
  </si>
  <si>
    <t>Radiology</t>
  </si>
  <si>
    <t>Surgery</t>
  </si>
  <si>
    <t>Other specialty or multiple specialty groups</t>
  </si>
  <si>
    <t>Table 132</t>
  </si>
  <si>
    <t>by specialty group</t>
  </si>
  <si>
    <t>Doctors in two specialty groups, Medicine and one other, have been counted in the other specialty group.</t>
  </si>
  <si>
    <t>Anaesthetics and Intensive Care Medicine, Yes</t>
  </si>
  <si>
    <t>Anaesthetics and Intensive Care Medicine, No</t>
  </si>
  <si>
    <t>Emergency Medicine, Yes</t>
  </si>
  <si>
    <t>Emergency Medicine, No</t>
  </si>
  <si>
    <t>Medicine, Yes</t>
  </si>
  <si>
    <t>Medicine, No</t>
  </si>
  <si>
    <t>Obstetrics and Gynaecology, Yes</t>
  </si>
  <si>
    <t>Obstetrics and Gynaecology, No</t>
  </si>
  <si>
    <t>Occupational medicine, Yes</t>
  </si>
  <si>
    <t>Occupational medicine, No</t>
  </si>
  <si>
    <t>Ophthalmology, Yes</t>
  </si>
  <si>
    <t>Ophthalmology, No</t>
  </si>
  <si>
    <t>Paediatrics, Yes</t>
  </si>
  <si>
    <t>Paediatrics, No</t>
  </si>
  <si>
    <t>Pathology, Yes</t>
  </si>
  <si>
    <t>Pathology, No</t>
  </si>
  <si>
    <t>Psychiatry, Yes</t>
  </si>
  <si>
    <t>Psychiatry, No</t>
  </si>
  <si>
    <t>Public Health, Yes</t>
  </si>
  <si>
    <t>Public Health, No</t>
  </si>
  <si>
    <t>Radiology, Yes</t>
  </si>
  <si>
    <t>Radiology, No</t>
  </si>
  <si>
    <t>Surgery, Yes</t>
  </si>
  <si>
    <t>Surgery, No</t>
  </si>
  <si>
    <t>Other specialty or multiple specialty groups, Yes</t>
  </si>
  <si>
    <t>Other specialty or multiple specialty groups, No</t>
  </si>
  <si>
    <t>Table 133</t>
  </si>
  <si>
    <t>Table 134</t>
  </si>
  <si>
    <t>Licensed doctors in registered specialty group Medicine</t>
  </si>
  <si>
    <t>Table 135</t>
  </si>
  <si>
    <t>Table 136</t>
  </si>
  <si>
    <t>Table 137</t>
  </si>
  <si>
    <t>Table 138</t>
  </si>
  <si>
    <t>Table 139</t>
  </si>
  <si>
    <t>Table 140</t>
  </si>
  <si>
    <t>Licensed doctors in registered specialty group Emergency Medicine</t>
  </si>
  <si>
    <t>Table 141</t>
  </si>
  <si>
    <t>Table 142</t>
  </si>
  <si>
    <t>Table 143</t>
  </si>
  <si>
    <t>Table 144</t>
  </si>
  <si>
    <t>Table 145</t>
  </si>
  <si>
    <t>Table 146</t>
  </si>
  <si>
    <t>Licensed doctors in registered specialty group Anaesthetics and Intensive Care</t>
  </si>
  <si>
    <t>Table 147</t>
  </si>
  <si>
    <t>Table 148</t>
  </si>
  <si>
    <t>Table 149</t>
  </si>
  <si>
    <t>Table 150</t>
  </si>
  <si>
    <t>Table 151</t>
  </si>
  <si>
    <t>Table 152</t>
  </si>
  <si>
    <t>Licensed doctors in registered specialty group Obstetrics and Gynaecology</t>
  </si>
  <si>
    <t>Table 153</t>
  </si>
  <si>
    <t>Table 154</t>
  </si>
  <si>
    <t>Table 155</t>
  </si>
  <si>
    <t>Table 156</t>
  </si>
  <si>
    <t>Table 157</t>
  </si>
  <si>
    <t>Table 158</t>
  </si>
  <si>
    <t>Licensed doctors in registered specialty group Occupational medicine</t>
  </si>
  <si>
    <t>Table 159</t>
  </si>
  <si>
    <t>Table 160</t>
  </si>
  <si>
    <t>Table 161</t>
  </si>
  <si>
    <t>Table 162</t>
  </si>
  <si>
    <t>Table 163</t>
  </si>
  <si>
    <t>Table 164</t>
  </si>
  <si>
    <t>Licensed doctors in registered specialty group Ophthalmology</t>
  </si>
  <si>
    <t>Table 165</t>
  </si>
  <si>
    <t>Table 166</t>
  </si>
  <si>
    <t>Table 167</t>
  </si>
  <si>
    <t>Table 168</t>
  </si>
  <si>
    <t>Table 169</t>
  </si>
  <si>
    <t>Table 170</t>
  </si>
  <si>
    <t>Licensed doctors in registered specialty group Paediatrics</t>
  </si>
  <si>
    <t>Table 171</t>
  </si>
  <si>
    <t>Table 172</t>
  </si>
  <si>
    <t>Table 173</t>
  </si>
  <si>
    <t>Table 174</t>
  </si>
  <si>
    <t>Table 175</t>
  </si>
  <si>
    <t>Table 176</t>
  </si>
  <si>
    <t>Licensed doctors in registered specialty group Pathology</t>
  </si>
  <si>
    <t>Table 177</t>
  </si>
  <si>
    <t>Table 178</t>
  </si>
  <si>
    <t>Table 179</t>
  </si>
  <si>
    <t>Table 180</t>
  </si>
  <si>
    <t>Table 181</t>
  </si>
  <si>
    <t>Table 182</t>
  </si>
  <si>
    <t>Licensed doctors in registered specialty group Psychiatry</t>
  </si>
  <si>
    <t>Table 183</t>
  </si>
  <si>
    <t>Table 184</t>
  </si>
  <si>
    <t>Table 185</t>
  </si>
  <si>
    <t>Table 186</t>
  </si>
  <si>
    <t>Table 187</t>
  </si>
  <si>
    <t>Table 188</t>
  </si>
  <si>
    <t>Licensed doctors in registered specialty group Public Health</t>
  </si>
  <si>
    <t>Table 189</t>
  </si>
  <si>
    <t>Table 190</t>
  </si>
  <si>
    <t>Table 191</t>
  </si>
  <si>
    <t>Table 192</t>
  </si>
  <si>
    <t>Table 193</t>
  </si>
  <si>
    <t>Table 194</t>
  </si>
  <si>
    <t>Licensed doctors in registered specialty group Radiology</t>
  </si>
  <si>
    <t>Table 195</t>
  </si>
  <si>
    <t>Table 196</t>
  </si>
  <si>
    <t>Table 197</t>
  </si>
  <si>
    <t>Table 198</t>
  </si>
  <si>
    <t>Table 199</t>
  </si>
  <si>
    <t>Table 200</t>
  </si>
  <si>
    <t>Licensed doctors in registered specialty group Surgery</t>
  </si>
  <si>
    <t>Table 201</t>
  </si>
  <si>
    <t>Table 202</t>
  </si>
  <si>
    <t>Table 203</t>
  </si>
  <si>
    <t>Table 204</t>
  </si>
  <si>
    <t>Table 205</t>
  </si>
  <si>
    <t>Table 206</t>
  </si>
  <si>
    <t>Licensed doctors in Other or multiple registered specialty groups</t>
  </si>
  <si>
    <t>Table 207</t>
  </si>
  <si>
    <t>Table 208</t>
  </si>
  <si>
    <t>Table 209</t>
  </si>
  <si>
    <t>Table 210</t>
  </si>
  <si>
    <t>Table 211</t>
  </si>
  <si>
    <t>Table 212</t>
  </si>
  <si>
    <t>Doctors taking up(or returning to) a licence to practise</t>
  </si>
  <si>
    <t>Licensed doctors who were not on the register in 2009 (the year licensing was introduced)</t>
  </si>
  <si>
    <t xml:space="preserve">  and did not hold a licence in either of the two years prior to the year being reported upon.</t>
  </si>
  <si>
    <t>Table 213</t>
  </si>
  <si>
    <t>Table 214</t>
  </si>
  <si>
    <t>Table 215</t>
  </si>
  <si>
    <t>Table 216</t>
  </si>
  <si>
    <t>Table 217</t>
  </si>
  <si>
    <t>United Kingdom (UK)</t>
  </si>
  <si>
    <t>EEA - Northwestern Europe</t>
  </si>
  <si>
    <t>EEA - Central Europe, Eastern Europe, Baltic countries</t>
  </si>
  <si>
    <t>EEA - Southern Europe</t>
  </si>
  <si>
    <t>Non-EEA Europe</t>
  </si>
  <si>
    <t>Northern America</t>
  </si>
  <si>
    <t>Africa</t>
  </si>
  <si>
    <t>Middle East</t>
  </si>
  <si>
    <t>South Asia</t>
  </si>
  <si>
    <t>Rest of Asia</t>
  </si>
  <si>
    <t>Oceania</t>
  </si>
  <si>
    <t>South, Central and Latin America, and the Caribbean</t>
  </si>
  <si>
    <t>Table 218</t>
  </si>
  <si>
    <t>by PMQ part of the world</t>
  </si>
  <si>
    <t>Table 219</t>
  </si>
  <si>
    <t>Doctors no longer holding a licence to practise</t>
  </si>
  <si>
    <t>Doctors who held a licence in the previous year, but not in the year being reported upon or subsequent year.</t>
  </si>
  <si>
    <t>Reasons that a doctor may no longer hold a licence include: relinquishing the licence; erasure;</t>
  </si>
  <si>
    <t xml:space="preserve">  voluntary erasure; administrative erasure; and suspension from the register.</t>
  </si>
  <si>
    <t>Table 220</t>
  </si>
  <si>
    <t>Table 221</t>
  </si>
  <si>
    <t>Table 222</t>
  </si>
  <si>
    <t>Table 223</t>
  </si>
  <si>
    <t>Table 224</t>
  </si>
  <si>
    <t>Table 225</t>
  </si>
  <si>
    <t>Table 226</t>
  </si>
  <si>
    <t>Temporary (emergency) register doctors</t>
  </si>
  <si>
    <t>Only doctors granted temporary emergency registration under Section 18a of the Medical Act (1983) were counted.</t>
  </si>
  <si>
    <t>Table 227</t>
  </si>
  <si>
    <t>Table 228</t>
  </si>
  <si>
    <t>Table 229</t>
  </si>
  <si>
    <t>Table 230</t>
  </si>
  <si>
    <t>Table 231</t>
  </si>
  <si>
    <t>The % of doctors table shows the proportion in each ethnicity for each PMQ.</t>
  </si>
  <si>
    <t>Table 232</t>
  </si>
  <si>
    <t>by register type</t>
  </si>
  <si>
    <t>Table 233</t>
  </si>
  <si>
    <t>by specialty</t>
  </si>
  <si>
    <t>All registered doctors, by whether licensed</t>
  </si>
  <si>
    <t>Table of contents</t>
  </si>
  <si>
    <t>All registered doctors, by whether they are on the GP and/or Specialist Registers</t>
  </si>
  <si>
    <t>All registered doctors, by whether they are on the GP and/or Specialist Registers, by whether licensed</t>
  </si>
  <si>
    <t>All registered doctors, by age group (ten year bands)</t>
  </si>
  <si>
    <t>All registered doctors, by gender</t>
  </si>
  <si>
    <t>All registered doctors, by gender, by age group (ten year bands)</t>
  </si>
  <si>
    <t>All registered doctors, by ethnicity (six groups)</t>
  </si>
  <si>
    <t>All registered doctors, by PMQ region</t>
  </si>
  <si>
    <t>All registered doctors, by PMQ region, by ethnicity (six groups)</t>
  </si>
  <si>
    <t>All registered doctors, by religion</t>
  </si>
  <si>
    <t>All registered doctors, by religion, by age group (ten year bands)</t>
  </si>
  <si>
    <t>All registered doctors, by religion, by gender</t>
  </si>
  <si>
    <t>All registered doctors, by religion, by PMQ</t>
  </si>
  <si>
    <t>All registered doctors, by religion, by ethnicity</t>
  </si>
  <si>
    <t>All registered doctors, by sexual orientation</t>
  </si>
  <si>
    <t>All registered doctors, by sexual orientation, by age group (ten year bands)</t>
  </si>
  <si>
    <t>All registered doctors, by sexual orientation, by gender</t>
  </si>
  <si>
    <t>All registered doctors, by sexual orientation, by PMQ</t>
  </si>
  <si>
    <t>All registered doctors, by sexual orientation, by ethnicity</t>
  </si>
  <si>
    <t>All registered doctors, by sexual orientation, by religion</t>
  </si>
  <si>
    <t>All registered doctors, by declared disability (Y/N)</t>
  </si>
  <si>
    <t>All registered doctors, by type of disability</t>
  </si>
  <si>
    <t>All licensed doctors, by age group (ten year bands)</t>
  </si>
  <si>
    <t>All licensed doctors, by gender</t>
  </si>
  <si>
    <t>All licensed doctors, by gender, by age group (ten year bands)</t>
  </si>
  <si>
    <t>All licensed doctors, by ethnicity (six groups)</t>
  </si>
  <si>
    <t>All licensed doctors, by PMQ region</t>
  </si>
  <si>
    <t>All licensed doctors, by PMQ region, by ethnicity (six groups)</t>
  </si>
  <si>
    <t>All licensed doctors, by religion</t>
  </si>
  <si>
    <t>All licensed doctors, by religion, by age group (ten year bands)</t>
  </si>
  <si>
    <t>All licensed doctors, by religion, by gender</t>
  </si>
  <si>
    <t>All licensed doctors, by religion, by PMQ</t>
  </si>
  <si>
    <t>All licensed doctors, by religion, by ethnicity</t>
  </si>
  <si>
    <t>All licensed doctors, by sexual orientation</t>
  </si>
  <si>
    <t>All licensed doctors, by sexual orientation, by age group (ten year bands)</t>
  </si>
  <si>
    <t>All licensed doctors, by sexual orientation, by gender</t>
  </si>
  <si>
    <t>All licensed doctors, by sexual orientation, by PMQ</t>
  </si>
  <si>
    <t>All licensed doctors, by sexual orientation, by ethnicity</t>
  </si>
  <si>
    <t>All licensed doctors, by sexual orientation, by religion</t>
  </si>
  <si>
    <t>All licensed doctors, by declared disability (Y/N)</t>
  </si>
  <si>
    <t>All licensed doctors, by type of disability</t>
  </si>
  <si>
    <t>Licensed doctors on the GP Register, by age group (ten year bands)</t>
  </si>
  <si>
    <t>Licensed doctors on the GP Register, by gender</t>
  </si>
  <si>
    <t>Licensed doctors on the GP Register, by gender, by age group (ten year bands)</t>
  </si>
  <si>
    <t>Licensed doctors on the GP Register, by ethnicity (six groups)</t>
  </si>
  <si>
    <t>Licensed doctors on the GP Register, by PMQ region</t>
  </si>
  <si>
    <t>Licensed doctors on the GP Register, by PMQ region, by ethnicity (six groups)</t>
  </si>
  <si>
    <t>Licensed doctors on the GP Register, by religion</t>
  </si>
  <si>
    <t>Licensed doctors on the GP Register, by religion, by age group (ten year bands)</t>
  </si>
  <si>
    <t>Licensed doctors on the GP Register, by religion, by gender</t>
  </si>
  <si>
    <t>Licensed doctors on the GP Register, by religion, by PMQ</t>
  </si>
  <si>
    <t>Licensed doctors on the GP Register, by religion, by ethnicity</t>
  </si>
  <si>
    <t>Licensed doctors on the GP Register, by sexual orientation</t>
  </si>
  <si>
    <t>Licensed doctors on the GP Register, by sexual orientation, by age group (ten year bands)</t>
  </si>
  <si>
    <t>Licensed doctors on the GP Register, by sexual orientation, by gender</t>
  </si>
  <si>
    <t>Licensed doctors on the GP Register, by sexual orientation, by PMQ</t>
  </si>
  <si>
    <t>Licensed doctors on the GP Register, by sexual orientation, by ethnicity</t>
  </si>
  <si>
    <t>Licensed doctors on the GP Register, by sexual orientation, by religion</t>
  </si>
  <si>
    <t>Licensed doctors on the GP Register, by declared disability (Y/N)</t>
  </si>
  <si>
    <t>Licensed doctors on the Specialist Register, by age group (ten year bands)</t>
  </si>
  <si>
    <t>Licensed doctors on the Specialist Register, by gender</t>
  </si>
  <si>
    <t>Licensed doctors on the Specialist Register, by gender, by age group (ten year bands)</t>
  </si>
  <si>
    <t>Licensed doctors on the Specialist Register, by ethnicity (six groups)</t>
  </si>
  <si>
    <t>Licensed doctors on the Specialist Register, by PMQ region</t>
  </si>
  <si>
    <t>Licensed doctors on the Specialist Register, by PMQ region, by ethnicity (six groups)</t>
  </si>
  <si>
    <t>Licensed doctors on the Specialist Register, by religion</t>
  </si>
  <si>
    <t>Licensed doctors on the Specialist Register, by religion, by age group (ten year bands)</t>
  </si>
  <si>
    <t>Licensed doctors on the Specialist Register, by religion, by gender</t>
  </si>
  <si>
    <t>Licensed doctors on the Specialist Register, by religion, by PMQ</t>
  </si>
  <si>
    <t>Licensed doctors on the Specialist Register, by religion, by ethnicity</t>
  </si>
  <si>
    <t>Licensed doctors on the Specialist Register, by sexual orientation</t>
  </si>
  <si>
    <t>Licensed doctors on the Specialist Register, by sexual orientation, by age group (ten year bands)</t>
  </si>
  <si>
    <t>Licensed doctors on the Specialist Register, by sexual orientation, by gender</t>
  </si>
  <si>
    <t>Licensed doctors on the Specialist Register, by sexual orientation, by PMQ</t>
  </si>
  <si>
    <t>Licensed doctors on the Specialist Register, by sexual orientation, by ethnicity</t>
  </si>
  <si>
    <t>Licensed doctors on the Specialist Register, by sexual orientation, by religion</t>
  </si>
  <si>
    <t>Licensed doctors on the Specialist Register, by declared disability (Y/N)</t>
  </si>
  <si>
    <t>Licensed doctors on the GP and Specialist Registers, by age group (ten year bands)</t>
  </si>
  <si>
    <t>Licensed doctors on the GP and Specialist Registers, by gender</t>
  </si>
  <si>
    <t>Licensed doctors on the GP and Specialist Registers, by gender, by age group (ten year bands)</t>
  </si>
  <si>
    <t>Licensed doctors on the GP and Specialist Registers, by ethnicity (six groups)</t>
  </si>
  <si>
    <t>Licensed doctors on the GP and Specialist Registers, by PMQ region</t>
  </si>
  <si>
    <t>Licensed doctors on the GP and Specialist Registers, by PMQ region, by ethnicity (six groups)</t>
  </si>
  <si>
    <t>Licensed doctors on the GP and Specialist Registers, by religion</t>
  </si>
  <si>
    <t>Licensed doctors on the GP and Specialist Registers, by religion, by age group (ten year bands)</t>
  </si>
  <si>
    <t>Licensed doctors on the GP and Specialist Registers, by religion, by gender</t>
  </si>
  <si>
    <t>Licensed doctors on the GP and Specialist Registers, by religion, by PMQ</t>
  </si>
  <si>
    <t>Licensed doctors on the GP and Specialist Registers, by religion, by ethnicity</t>
  </si>
  <si>
    <t>Licensed doctors on the GP and Specialist Registers, by sexual orientation</t>
  </si>
  <si>
    <t>Licensed doctors on the GP and Specialist Registers, by sexual orientation, by age group (ten year bands)</t>
  </si>
  <si>
    <t>Licensed doctors on the GP and Specialist Registers, by sexual orientation, by gender</t>
  </si>
  <si>
    <t>Licensed doctors on the GP and Specialist Registers, by sexual orientation, by PMQ</t>
  </si>
  <si>
    <t>Licensed doctors on the GP and Specialist Registers, by sexual orientation, by ethnicity</t>
  </si>
  <si>
    <t>Licensed doctors on the GP and Specialist Registers, by sexual orientation, by religion</t>
  </si>
  <si>
    <t>Licensed doctors on the GP and Specialist Registers, by declared disability (Y/N)</t>
  </si>
  <si>
    <t>Licensed doctors on neither register and not in training, by age group (ten year bands)</t>
  </si>
  <si>
    <t>Licensed doctors on neither register and not in training, by gender</t>
  </si>
  <si>
    <t>Licensed doctors on neither register and not in training, by gender, by age group (ten year bands)</t>
  </si>
  <si>
    <t>Licensed doctors on neither register and not in training, by ethnicity (six groups)</t>
  </si>
  <si>
    <t>Licensed doctors on neither register and not in training, by PMQ region</t>
  </si>
  <si>
    <t>Licensed doctors on neither register and not in training, by PMQ region, by ethnicity (six groups)</t>
  </si>
  <si>
    <t>Licensed doctors on neither register and not in training, by religion</t>
  </si>
  <si>
    <t>Licensed doctors on neither register and not in training, by religion, by age group (ten year bands)</t>
  </si>
  <si>
    <t>Licensed doctors on neither register and not in training, by religion, by gender</t>
  </si>
  <si>
    <t>Licensed doctors on neither register and not in training, by religion, by PMQ</t>
  </si>
  <si>
    <t>Licensed doctors on neither register and not in training, by religion, by ethnicity</t>
  </si>
  <si>
    <t>Licensed doctors on neither register and not in training, by sexual orientation</t>
  </si>
  <si>
    <t>Licensed doctors on neither register and not in training, by sexual orientation, by age group (ten year bands)</t>
  </si>
  <si>
    <t>Licensed doctors on neither register and not in training, by sexual orientation, by gender</t>
  </si>
  <si>
    <t>Licensed doctors on neither register and not in training, by sexual orientation, by PMQ</t>
  </si>
  <si>
    <t>Licensed doctors on neither register and not in training, by sexual orientation, by ethnicity</t>
  </si>
  <si>
    <t>Licensed doctors on neither register and not in training, by sexual orientation, by religion</t>
  </si>
  <si>
    <t>Licensed doctors on neither register and not in training, by declared disability (Y/N)</t>
  </si>
  <si>
    <t>Licensed doctors on neither register and in training, by age group (ten year bands)</t>
  </si>
  <si>
    <t>Licensed doctors on neither register and in training, by gender</t>
  </si>
  <si>
    <t>Licensed doctors on neither register and in training, by gender, by age group (ten year bands)</t>
  </si>
  <si>
    <t>Licensed doctors on neither register and in training, by ethnicity (six groups)</t>
  </si>
  <si>
    <t>Licensed doctors on neither register and in training, by PMQ region</t>
  </si>
  <si>
    <t>Licensed doctors on neither register and in training, by PMQ region, by ethnicity (six groups)</t>
  </si>
  <si>
    <t>Licensed doctors on neither register and in training, by religion</t>
  </si>
  <si>
    <t>Licensed doctors on neither register and in training, by religion, by age group (ten year bands)</t>
  </si>
  <si>
    <t>Licensed doctors on neither register and in training, by religion, by gender</t>
  </si>
  <si>
    <t>Licensed doctors on neither register and in training, by religion, by PMQ</t>
  </si>
  <si>
    <t>Licensed doctors on neither register and in training, by religion, by ethnicity</t>
  </si>
  <si>
    <t>Licensed doctors on neither register and in training, by sexual orientation</t>
  </si>
  <si>
    <t>Licensed doctors on neither register and in training, by sexual orientation, by age group (ten year bands)</t>
  </si>
  <si>
    <t>Licensed doctors on neither register and in training, by sexual orientation, by gender</t>
  </si>
  <si>
    <t>Licensed doctors on neither register and in training, by sexual orientation, by PMQ</t>
  </si>
  <si>
    <t>Licensed doctors on neither register and in training, by sexual orientation, by ethnicity</t>
  </si>
  <si>
    <t>Licensed doctors on neither register and in training, by sexual orientation, by religion</t>
  </si>
  <si>
    <t>Licensed doctors on neither register and in training, by declared disability (Y/N)</t>
  </si>
  <si>
    <t>Licensed doctors on the Specialist Register, by specialty group</t>
  </si>
  <si>
    <t>Licensed doctors on the Specialist Register, by specialty group, by declared disability (Y/N)</t>
  </si>
  <si>
    <t>Licensed doctors in registered specialty group Medicine, by age group (ten year bands)</t>
  </si>
  <si>
    <t>Licensed doctors in registered specialty group Medicine, by gender</t>
  </si>
  <si>
    <t>Licensed doctors in registered specialty group Medicine, by gender, by age group (ten year bands)</t>
  </si>
  <si>
    <t>Licensed doctors in registered specialty group Medicine, by ethnicity (six groups)</t>
  </si>
  <si>
    <t>Licensed doctors in registered specialty group Medicine, by PMQ region</t>
  </si>
  <si>
    <t>Licensed doctors in registered specialty group Medicine, by PMQ region, by ethnicity (six groups)</t>
  </si>
  <si>
    <t>Licensed doctors in registered specialty group Emergency Medicine, by age group (ten year bands)</t>
  </si>
  <si>
    <t>Licensed doctors in registered specialty group Emergency Medicine, by gender</t>
  </si>
  <si>
    <t>Licensed doctors in registered specialty group Emergency Medicine, by gender, by age group (ten year bands)</t>
  </si>
  <si>
    <t>Licensed doctors in registered specialty group Emergency Medicine, by ethnicity (six groups)</t>
  </si>
  <si>
    <t>Licensed doctors in registered specialty group Emergency Medicine, by PMQ region</t>
  </si>
  <si>
    <t>Licensed doctors in registered specialty group Emergency Medicine, by PMQ region, by ethnicity (six groups)</t>
  </si>
  <si>
    <t>Licensed doctors in registered specialty group Anaesthetics and Intensive Care, by age group (ten year bands)</t>
  </si>
  <si>
    <t>Licensed doctors in registered specialty group Anaesthetics and Intensive Care, by gender</t>
  </si>
  <si>
    <t>Licensed doctors in registered specialty group Anaesthetics and Intensive Care, by gender, by age group (ten year bands)</t>
  </si>
  <si>
    <t>Licensed doctors in registered specialty group Anaesthetics and Intensive Care, by ethnicity (six groups)</t>
  </si>
  <si>
    <t>Licensed doctors in registered specialty group Anaesthetics and Intensive Care, by PMQ region</t>
  </si>
  <si>
    <t>Licensed doctors in registered specialty group Anaesthetics and Intensive Care, by PMQ region, by ethnicity (six groups)</t>
  </si>
  <si>
    <t>Licensed doctors in registered specialty group Obstetrics and Gynaecology, by age group (ten year bands)</t>
  </si>
  <si>
    <t>Licensed doctors in registered specialty group Obstetrics and Gynaecology, by gender</t>
  </si>
  <si>
    <t>Licensed doctors in registered specialty group Obstetrics and Gynaecology, by gender, by age group (ten year bands)</t>
  </si>
  <si>
    <t>Licensed doctors in registered specialty group Obstetrics and Gynaecology, by ethnicity (six groups)</t>
  </si>
  <si>
    <t>Licensed doctors in registered specialty group Obstetrics and Gynaecology, by PMQ region</t>
  </si>
  <si>
    <t>Licensed doctors in registered specialty group Obstetrics and Gynaecology, by PMQ region, by ethnicity (six groups)</t>
  </si>
  <si>
    <t>Licensed doctors in registered specialty group Occupational medicine, by age group (ten year bands)</t>
  </si>
  <si>
    <t>Licensed doctors in registered specialty group Occupational medicine, by gender</t>
  </si>
  <si>
    <t>Licensed doctors in registered specialty group Occupational medicine, by gender, by age group (ten year bands)</t>
  </si>
  <si>
    <t>Licensed doctors in registered specialty group Occupational medicine, by ethnicity (six groups)</t>
  </si>
  <si>
    <t>Licensed doctors in registered specialty group Occupational medicine, by PMQ region</t>
  </si>
  <si>
    <t>Licensed doctors in registered specialty group Occupational medicine, by PMQ region, by ethnicity (six groups)</t>
  </si>
  <si>
    <t>Licensed doctors in registered specialty group Ophthalmology, by age group (ten year bands)</t>
  </si>
  <si>
    <t>Licensed doctors in registered specialty group Ophthalmology, by gender</t>
  </si>
  <si>
    <t>Licensed doctors in registered specialty group Ophthalmology, by gender, by age group (ten year bands)</t>
  </si>
  <si>
    <t>Licensed doctors in registered specialty group Ophthalmology, by ethnicity (six groups)</t>
  </si>
  <si>
    <t>Licensed doctors in registered specialty group Ophthalmology, by PMQ region</t>
  </si>
  <si>
    <t>Licensed doctors in registered specialty group Ophthalmology, by PMQ region, by ethnicity (six groups)</t>
  </si>
  <si>
    <t>Licensed doctors in registered specialty group Paediatrics, by age group (ten year bands)</t>
  </si>
  <si>
    <t>Licensed doctors in registered specialty group Paediatrics, by gender</t>
  </si>
  <si>
    <t>Licensed doctors in registered specialty group Paediatrics, by gender, by age group (ten year bands)</t>
  </si>
  <si>
    <t>Licensed doctors in registered specialty group Paediatrics, by ethnicity (six groups)</t>
  </si>
  <si>
    <t>Licensed doctors in registered specialty group Paediatrics, by PMQ region</t>
  </si>
  <si>
    <t>Licensed doctors in registered specialty group Paediatrics, by PMQ region, by ethnicity (six groups)</t>
  </si>
  <si>
    <t>Licensed doctors in registered specialty group Pathology, by age group (ten year bands)</t>
  </si>
  <si>
    <t>Licensed doctors in registered specialty group Pathology, by gender</t>
  </si>
  <si>
    <t>Licensed doctors in registered specialty group Pathology, by gender, by age group (ten year bands)</t>
  </si>
  <si>
    <t>Licensed doctors in registered specialty group Pathology, by ethnicity (six groups)</t>
  </si>
  <si>
    <t>Licensed doctors in registered specialty group Pathology, by PMQ region</t>
  </si>
  <si>
    <t>Licensed doctors in registered specialty group Pathology, by PMQ region, by ethnicity (six groups)</t>
  </si>
  <si>
    <t>Licensed doctors in registered specialty group Psychiatry, by age group (ten year bands)</t>
  </si>
  <si>
    <t>Licensed doctors in registered specialty group Psychiatry, by gender</t>
  </si>
  <si>
    <t>Licensed doctors in registered specialty group Psychiatry, by gender, by age group (ten year bands)</t>
  </si>
  <si>
    <t>Licensed doctors in registered specialty group Psychiatry, by ethnicity (six groups)</t>
  </si>
  <si>
    <t>Licensed doctors in registered specialty group Psychiatry, by PMQ region</t>
  </si>
  <si>
    <t>Licensed doctors in registered specialty group Psychiatry, by PMQ region, by ethnicity (six groups)</t>
  </si>
  <si>
    <t>Licensed doctors in registered specialty group Public Health, by age group (ten year bands)</t>
  </si>
  <si>
    <t>Licensed doctors in registered specialty group Public Health, by gender</t>
  </si>
  <si>
    <t>Licensed doctors in registered specialty group Public Health, by gender, by age group (ten year bands)</t>
  </si>
  <si>
    <t>Licensed doctors in registered specialty group Public Health, by ethnicity (six groups)</t>
  </si>
  <si>
    <t>Licensed doctors in registered specialty group Public Health, by PMQ region</t>
  </si>
  <si>
    <t>Licensed doctors in registered specialty group Public Health, by PMQ region, by ethnicity (six groups)</t>
  </si>
  <si>
    <t>Licensed doctors in registered specialty group Radiology, by age group (ten year bands)</t>
  </si>
  <si>
    <t>Licensed doctors in registered specialty group Radiology, by gender</t>
  </si>
  <si>
    <t>Licensed doctors in registered specialty group Radiology, by gender, by age group (ten year bands)</t>
  </si>
  <si>
    <t>Licensed doctors in registered specialty group Radiology, by ethnicity (six groups)</t>
  </si>
  <si>
    <t>Licensed doctors in registered specialty group Radiology, by PMQ region</t>
  </si>
  <si>
    <t>Licensed doctors in registered specialty group Radiology, by PMQ region, by ethnicity (six groups)</t>
  </si>
  <si>
    <t>Licensed doctors in registered specialty group Surgery, by age group (ten year bands)</t>
  </si>
  <si>
    <t>Licensed doctors in registered specialty group Surgery, by gender</t>
  </si>
  <si>
    <t>Licensed doctors in registered specialty group Surgery, by gender, by age group (ten year bands)</t>
  </si>
  <si>
    <t>Licensed doctors in registered specialty group Surgery, by ethnicity (six groups)</t>
  </si>
  <si>
    <t>Licensed doctors in registered specialty group Surgery, by PMQ region</t>
  </si>
  <si>
    <t>Licensed doctors in registered specialty group Surgery, by PMQ region, by ethnicity (six groups)</t>
  </si>
  <si>
    <t>Licensed doctors in Other or multiple registered specialty groups, by age group (ten year bands)</t>
  </si>
  <si>
    <t>Licensed doctors in Other or multiple registered specialty groups, by gender</t>
  </si>
  <si>
    <t>Licensed doctors in Other or multiple registered specialty groups, by gender, by age group (ten year bands)</t>
  </si>
  <si>
    <t>Licensed doctors in Other or multiple registered specialty groups, by ethnicity (six groups)</t>
  </si>
  <si>
    <t>Licensed doctors in Other or multiple registered specialty groups, by PMQ region</t>
  </si>
  <si>
    <t>Licensed doctors in Other or multiple registered specialty groups, by PMQ region, by ethnicity (six groups)</t>
  </si>
  <si>
    <t>Doctors taking up(or returning to) a licence to practise, by age group (ten year bands)</t>
  </si>
  <si>
    <t>Doctors taking up(or returning to) a licence to practise, by gender</t>
  </si>
  <si>
    <t>Doctors taking up(or returning to) a licence to practise, by gender, by age group (ten year bands)</t>
  </si>
  <si>
    <t>Doctors taking up(or returning to) a licence to practise, by ethnicity (six groups)</t>
  </si>
  <si>
    <t>Doctors taking up(or returning to) a licence to practise, by PMQ region</t>
  </si>
  <si>
    <t>Doctors taking up(or returning to) a licence to practise, by PMQ region, by ethnicity (six groups)</t>
  </si>
  <si>
    <t>Doctors taking up(or returning to) a licence to practise, by PMQ part of the world</t>
  </si>
  <si>
    <t>Doctors no longer holding a licence to practise, by age group (ten year bands)</t>
  </si>
  <si>
    <t>Doctors no longer holding a licence to practise, by gender</t>
  </si>
  <si>
    <t>Doctors no longer holding a licence to practise, by gender, by age group (ten year bands)</t>
  </si>
  <si>
    <t>Doctors no longer holding a licence to practise, by ethnicity (six groups)</t>
  </si>
  <si>
    <t>Doctors no longer holding a licence to practise, by PMQ region</t>
  </si>
  <si>
    <t>Doctors no longer holding a licence to practise, by PMQ region, by ethnicity (six groups)</t>
  </si>
  <si>
    <t>Doctors no longer holding a licence to practise, by PMQ part of the world</t>
  </si>
  <si>
    <t>Temporary (emergency) register doctors, by age group (ten year bands)</t>
  </si>
  <si>
    <t>Temporary (emergency) register doctors, by gender</t>
  </si>
  <si>
    <t>Temporary (emergency) register doctors, by gender, by age group (ten year bands)</t>
  </si>
  <si>
    <t>Temporary (emergency) register doctors, by PMQ</t>
  </si>
  <si>
    <t>Temporary (emergency) register doctors, by ethnicity</t>
  </si>
  <si>
    <t>Temporary (emergency) register doctors, by PMQ, by ethnicity</t>
  </si>
  <si>
    <t>Temporary (emergency) register doctors, by register type</t>
  </si>
  <si>
    <t>Temporary (emergency) register doctors, by specialty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</si>
</sst>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numFmt numFmtId="165" formatCode="0.0%;\ \-0.0%;\ \-"/>
    <numFmt numFmtId="166" formatCode="#,###;\-#,###;\-"/>
  </numFmts>
  <fonts count="8" x14ac:knownFonts="1">
    <font>
      <sz val="10"/>
      <color rgb="FF000000"/>
      <name val="Calibri"/>
    </font>
    <font>
      <b/>
      <sz val="10"/>
      <color rgb="FF000000"/>
      <name val="Calibri"/>
    </font>
    <font>
      <b/>
      <sz val="8"/>
      <color rgb="FF000000"/>
      <name val="Calibri"/>
    </font>
    <font>
      <b/>
      <sz val="12"/>
      <color rgb="FF000000"/>
      <name val="Calibri"/>
    </font>
    <font>
      <sz val="10"/>
      <color rgb="FF0F267B"/>
      <name val="Calibri"/>
    </font>
    <font>
      <sz val="10"/>
      <color theme="1"/>
      <name val="Tahoma"/>
      <family val="2"/>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5" fillId="0" borderId="0"/>
    <xf numFmtId="0" fontId="5" fillId="0" borderId="0">
      <alignment horizontal="left"/>
    </xf>
  </cellStyleXfs>
  <cellXfs count="22">
    <xf numFmtId="0" fontId="0" fillId="0" borderId="0" xfId="0"/>
    <xf numFmtId="164" fontId="0" fillId="2" borderId="1" xfId="0" applyNumberFormat="1" applyFill="1" applyBorder="1" applyAlignment="1">
      <alignment horizontal="right"/>
    </xf>
    <xf numFmtId="165" fontId="0" fillId="2" borderId="1" xfId="0" applyNumberFormat="1" applyFill="1" applyBorder="1" applyAlignment="1">
      <alignment horizontal="right"/>
    </xf>
    <xf numFmtId="165" fontId="0" fillId="3" borderId="1" xfId="0" applyNumberFormat="1" applyFill="1" applyBorder="1" applyAlignment="1">
      <alignment horizontal="right"/>
    </xf>
    <xf numFmtId="1" fontId="1" fillId="4" borderId="2" xfId="0" applyNumberFormat="1" applyFont="1" applyFill="1" applyBorder="1" applyAlignment="1">
      <alignment horizontal="center"/>
    </xf>
    <xf numFmtId="166" fontId="0" fillId="3" borderId="1" xfId="0" applyNumberFormat="1" applyFill="1" applyBorder="1" applyAlignment="1">
      <alignment horizontal="right"/>
    </xf>
    <xf numFmtId="0" fontId="2" fillId="4" borderId="0" xfId="0" applyFont="1" applyFill="1" applyAlignment="1">
      <alignment horizontal="center"/>
    </xf>
    <xf numFmtId="164" fontId="0" fillId="2" borderId="1" xfId="0" applyNumberFormat="1" applyFill="1" applyBorder="1" applyAlignment="1">
      <alignment horizontal="left"/>
    </xf>
    <xf numFmtId="165" fontId="0" fillId="2" borderId="1" xfId="0" applyNumberFormat="1" applyFill="1" applyBorder="1" applyAlignment="1">
      <alignment horizontal="left"/>
    </xf>
    <xf numFmtId="1" fontId="1" fillId="4" borderId="2" xfId="0" applyNumberFormat="1" applyFont="1" applyFill="1" applyBorder="1" applyAlignment="1">
      <alignment horizontal="left"/>
    </xf>
    <xf numFmtId="166" fontId="0" fillId="3" borderId="1" xfId="0" applyNumberFormat="1" applyFill="1" applyBorder="1" applyAlignment="1">
      <alignment horizontal="left"/>
    </xf>
    <xf numFmtId="165" fontId="0" fillId="3" borderId="1" xfId="0" applyNumberFormat="1" applyFill="1" applyBorder="1" applyAlignment="1">
      <alignment horizontal="left"/>
    </xf>
    <xf numFmtId="0" fontId="3" fillId="4" borderId="0" xfId="0" applyFont="1" applyFill="1" applyAlignment="1">
      <alignment horizontal="left"/>
    </xf>
    <xf numFmtId="0" fontId="2" fillId="4" borderId="0" xfId="0" applyFont="1" applyFill="1" applyAlignment="1">
      <alignment horizontal="left"/>
    </xf>
    <xf numFmtId="0" fontId="0" fillId="4" borderId="0" xfId="0" applyFill="1" applyAlignment="1">
      <alignment horizontal="left"/>
    </xf>
    <xf numFmtId="0" fontId="0" fillId="0" borderId="0" xfId="0" applyAlignment="1">
      <alignment horizontal="left"/>
    </xf>
    <xf numFmtId="0" fontId="4" fillId="4" borderId="0" xfId="0" applyFont="1" applyFill="1" applyAlignment="1">
      <alignment horizontal="left"/>
    </xf>
    <xf numFmtId="0" fontId="2" fillId="4" borderId="0" xfId="0" applyFont="1" applyFill="1" applyAlignment="1">
      <alignment horizontal="center"/>
    </xf>
    <xf numFmtId="0" fontId="0" fillId="0" borderId="0" xfId="0"/>
    <xf numFmtId="0" fontId="6" fillId="0" borderId="0" xfId="1" applyFont="1"/>
    <xf numFmtId="0" fontId="7" fillId="0" borderId="0" xfId="1" applyFont="1"/>
    <xf numFmtId="0" fontId="7" fillId="0" borderId="0" xfId="2" applyFont="1">
      <alignment horizontal="left"/>
    </xf>
  </cellXfs>
  <cellStyles count="3">
    <cellStyle name="Normal" xfId="0" builtinId="0"/>
    <cellStyle name="Normal 2" xfId="2" xr:uid="{C751FCFB-0D8D-4D03-ACD8-7A1C7B4C358B}"/>
    <cellStyle name="Normal 3" xfId="1" xr:uid="{8AC75A7C-4416-48D8-9215-FD2CE9E581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theme" Target="theme/theme1.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5766884</xdr:colOff>
      <xdr:row>46</xdr:row>
      <xdr:rowOff>99060</xdr:rowOff>
    </xdr:to>
    <xdr:sp macro="" textlink="">
      <xdr:nvSpPr>
        <xdr:cNvPr id="2" name="TextBox 1">
          <a:extLst>
            <a:ext uri="{FF2B5EF4-FFF2-40B4-BE49-F238E27FC236}">
              <a16:creationId xmlns:a16="http://schemas.microsoft.com/office/drawing/2014/main" id="{4AB4BE72-3524-4187-A8B1-A2A1D59A2D55}"/>
            </a:ext>
          </a:extLst>
        </xdr:cNvPr>
        <xdr:cNvSpPr txBox="1"/>
      </xdr:nvSpPr>
      <xdr:spPr>
        <a:xfrm>
          <a:off x="0" y="0"/>
          <a:ext cx="6490784" cy="9913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Tahoma" panose="020B0604030504040204" pitchFamily="34" charset="0"/>
              <a:cs typeface="Tahoma" panose="020B0604030504040204" pitchFamily="34" charset="0"/>
            </a:rPr>
            <a:t>Introduction</a:t>
          </a:r>
          <a:endParaRPr lang="en-GB" sz="1200">
            <a:effectLst/>
            <a:latin typeface="+mn-lt"/>
            <a:ea typeface="Tahoma" panose="020B0604030504040204" pitchFamily="34" charset="0"/>
            <a:cs typeface="Tahoma" panose="020B0604030504040204" pitchFamily="34" charset="0"/>
          </a:endParaRP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Workforce Report 2025. </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tables are based on registration data from the GMC's List of Registered Medical Practitioners (LRMP) and national training survey (NTS) census records. The registration data is reported as on 31 December each year and was downloaded on 2 January 2025. The NTS data was downloaded in the June following each of the annual surveys in the years 2012 to 2025</a:t>
          </a:r>
          <a:r>
            <a:rPr lang="en-GB" sz="1000" baseline="0">
              <a:solidFill>
                <a:schemeClr val="dk1"/>
              </a:solidFill>
              <a:effectLst/>
              <a:latin typeface="+mn-lt"/>
              <a:ea typeface="Tahoma" panose="020B0604030504040204" pitchFamily="34" charset="0"/>
              <a:cs typeface="Tahoma" panose="020B0604030504040204" pitchFamily="34" charset="0"/>
            </a:rPr>
            <a:t> inclusive</a:t>
          </a:r>
          <a:r>
            <a:rPr lang="en-GB" sz="1000">
              <a:solidFill>
                <a:schemeClr val="dk1"/>
              </a:solidFill>
              <a:effectLst/>
              <a:latin typeface="+mn-lt"/>
              <a:ea typeface="Tahoma" panose="020B0604030504040204" pitchFamily="34" charset="0"/>
              <a:cs typeface="Tahoma" panose="020B0604030504040204" pitchFamily="34" charset="0"/>
            </a:rPr>
            <a:t>.</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Registered and licensed doctors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a:t>
          </a:r>
          <a:r>
            <a:rPr lang="en-GB" sz="1000" baseline="0">
              <a:solidFill>
                <a:schemeClr val="dk1"/>
              </a:solidFill>
              <a:effectLst/>
              <a:latin typeface="+mn-lt"/>
              <a:ea typeface="Tahoma" panose="020B0604030504040204" pitchFamily="34" charset="0"/>
              <a:cs typeface="Tahoma" panose="020B0604030504040204" pitchFamily="34" charset="0"/>
            </a:rPr>
            <a:t>ables are presented for both</a:t>
          </a:r>
          <a:r>
            <a:rPr lang="en-GB" sz="1000">
              <a:solidFill>
                <a:schemeClr val="dk1"/>
              </a:solidFill>
              <a:effectLst/>
              <a:latin typeface="+mn-lt"/>
              <a:ea typeface="Tahoma" panose="020B0604030504040204" pitchFamily="34" charset="0"/>
              <a:cs typeface="Tahoma" panose="020B0604030504040204" pitchFamily="34" charset="0"/>
            </a:rPr>
            <a:t> registered and licensed doctors but the most detailed tables are presented for licensed doctors only. Not all doctors on the medical register are licensed to practise medicine in the UK. By staying on the register they are demonstrating that they remain in good standing with the GMC and that they want to retain a connection to the GMC and to the profession as a whole. They cannot treat patients but may be using their skills in a variety of different settings.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Licensing was first introduced in November 2009. The number of licensed doctors is not a measure of the size of the workforce, but a measure of the potentially available workforce. Changes in the numbers of licensed doctors in the years following the introduction of licensing should be interpreted with caution. The</a:t>
          </a:r>
          <a:r>
            <a:rPr lang="en-GB" sz="1000" baseline="0">
              <a:solidFill>
                <a:schemeClr val="dk1"/>
              </a:solidFill>
              <a:effectLst/>
              <a:latin typeface="+mn-lt"/>
              <a:ea typeface="Tahoma" panose="020B0604030504040204" pitchFamily="34" charset="0"/>
              <a:cs typeface="Tahoma" panose="020B0604030504040204" pitchFamily="34" charset="0"/>
            </a:rPr>
            <a:t> numbers</a:t>
          </a:r>
          <a:r>
            <a:rPr lang="en-GB" sz="1000">
              <a:solidFill>
                <a:schemeClr val="dk1"/>
              </a:solidFill>
              <a:effectLst/>
              <a:latin typeface="+mn-lt"/>
              <a:ea typeface="Tahoma" panose="020B0604030504040204" pitchFamily="34" charset="0"/>
              <a:cs typeface="Tahoma" panose="020B0604030504040204" pitchFamily="34" charset="0"/>
            </a:rPr>
            <a:t> may also have been affected by the introduction of Revalidation at the end of 2012; this requires doctors to demonstrate every five years that they are keeping their knowledge and skills up to date.</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small number of doctors on both the GP and specialist registers are presented in separate set of tables and are excluded from tables about GPs or specialists.</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Doctors in training</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Doctors were reported as being in training if they were licensed on 31 December each year, did not appear on the GP or specialist register, were included in the NTS census in March of the subsequent year and did not respond to the NTS indicating that they were not trainees. Doctors in training have to be licensed during their Foundation training.</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After two years of Foundation training, doctors may elect to train to join the GP Register, to train to join the Specialist Register, or to take up a staff post.</a:t>
          </a:r>
        </a:p>
        <a:p>
          <a:endParaRPr lang="en-GB" sz="100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Tahoma" panose="020B0604030504040204" pitchFamily="34" charset="0"/>
              <a:cs typeface="Tahoma" panose="020B0604030504040204" pitchFamily="34" charset="0"/>
            </a:rPr>
            <a:t>Date of birth estimation</a:t>
          </a:r>
        </a:p>
        <a:p>
          <a:pPr marL="0" marR="0" indent="0" defTabSz="914400" eaLnBrk="1" fontAlgn="auto" latinLnBrk="0" hangingPunct="1">
            <a:lnSpc>
              <a:spcPct val="100000"/>
            </a:lnSpc>
            <a:spcBef>
              <a:spcPts val="0"/>
            </a:spcBef>
            <a:spcAft>
              <a:spcPts val="0"/>
            </a:spcAft>
            <a:buClrTx/>
            <a:buSzTx/>
            <a:buFontTx/>
            <a:buNone/>
            <a:tabLst/>
            <a:defRPr/>
          </a:pPr>
          <a:endParaRPr lang="en-GB" sz="1200" b="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Tahoma" panose="020B0604030504040204" pitchFamily="34" charset="0"/>
              <a:cs typeface="Tahoma" panose="020B0604030504040204" pitchFamily="34" charset="0"/>
            </a:rPr>
            <a:t>When there is no data available for a doctor's date of birth, we subtract 24</a:t>
          </a:r>
          <a:r>
            <a:rPr lang="en-GB" sz="1000" baseline="0">
              <a:solidFill>
                <a:schemeClr val="dk1"/>
              </a:solidFill>
              <a:effectLst/>
              <a:latin typeface="+mn-lt"/>
              <a:ea typeface="Tahoma" panose="020B0604030504040204" pitchFamily="34" charset="0"/>
              <a:cs typeface="Tahoma" panose="020B0604030504040204" pitchFamily="34" charset="0"/>
            </a:rPr>
            <a:t> years from the full date that they passed their primary medical qualification (PMQ). This is only required for a small proportion of doctors.</a:t>
          </a:r>
          <a:endParaRPr lang="en-GB" sz="1200" b="0">
            <a:solidFill>
              <a:schemeClr val="dk1"/>
            </a:solidFill>
            <a:effectLst/>
            <a:latin typeface="+mn-lt"/>
            <a:ea typeface="Tahoma" panose="020B0604030504040204" pitchFamily="34" charset="0"/>
            <a:cs typeface="Tahoma" panose="020B0604030504040204" pitchFamily="34" charset="0"/>
          </a:endParaRPr>
        </a:p>
        <a:p>
          <a:endParaRPr lang="en-GB" sz="1200">
            <a:effectLst/>
            <a:latin typeface="+mn-lt"/>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Tahoma" panose="020B0604030504040204" pitchFamily="34" charset="0"/>
              <a:cs typeface="Tahoma" panose="020B0604030504040204" pitchFamily="34" charset="0"/>
            </a:rPr>
            <a:t>Temporary (emergency)</a:t>
          </a:r>
          <a:r>
            <a:rPr lang="en-GB" sz="1200" b="1" baseline="0">
              <a:solidFill>
                <a:schemeClr val="dk1"/>
              </a:solidFill>
              <a:effectLst/>
              <a:latin typeface="+mn-lt"/>
              <a:ea typeface="Tahoma" panose="020B0604030504040204" pitchFamily="34" charset="0"/>
              <a:cs typeface="Tahoma" panose="020B0604030504040204" pitchFamily="34" charset="0"/>
            </a:rPr>
            <a:t> </a:t>
          </a:r>
          <a:r>
            <a:rPr lang="en-GB" sz="1200" b="1">
              <a:solidFill>
                <a:schemeClr val="dk1"/>
              </a:solidFill>
              <a:effectLst/>
              <a:latin typeface="+mn-lt"/>
              <a:ea typeface="Tahoma" panose="020B0604030504040204" pitchFamily="34" charset="0"/>
              <a:cs typeface="Tahoma" panose="020B0604030504040204" pitchFamily="34" charset="0"/>
            </a:rPr>
            <a:t>registration </a:t>
          </a:r>
        </a:p>
        <a:p>
          <a:pPr marL="0" marR="0" indent="0" defTabSz="914400" rtl="0" eaLnBrk="1" fontAlgn="auto" latinLnBrk="0" hangingPunct="1">
            <a:lnSpc>
              <a:spcPct val="100000"/>
            </a:lnSpc>
            <a:spcBef>
              <a:spcPts val="0"/>
            </a:spcBef>
            <a:spcAft>
              <a:spcPts val="0"/>
            </a:spcAft>
            <a:buClrTx/>
            <a:buSzTx/>
            <a:buFontTx/>
            <a:buNone/>
            <a:tabLst/>
            <a:defRPr/>
          </a:pPr>
          <a:endParaRPr lang="en-GB" sz="1200">
            <a:effectLst/>
            <a:latin typeface="+mn-lt"/>
          </a:endParaRPr>
        </a:p>
        <a:p>
          <a:pPr rtl="0" fontAlgn="base"/>
          <a:r>
            <a:rPr lang="en-GB" sz="1000" baseline="0">
              <a:solidFill>
                <a:schemeClr val="dk1"/>
              </a:solidFill>
              <a:effectLst/>
              <a:latin typeface="+mn-lt"/>
              <a:ea typeface="Tahoma" panose="020B0604030504040204" pitchFamily="34" charset="0"/>
              <a:cs typeface="Tahoma" panose="020B0604030504040204" pitchFamily="34" charset="0"/>
            </a:rPr>
            <a:t>Data are also provided for doctors added to a temporary (emergency) register (TER). </a:t>
          </a:r>
          <a:r>
            <a:rPr lang="en-GB" sz="1000"/>
            <a:t>On 13 March 2024, temporary emergency registration (TER) was removed for the remaining 8,334 doctors. Doctors were made aware they could continue to practise after applying to restore their routine registration and licence to practise. </a:t>
          </a:r>
          <a:r>
            <a:rPr lang="en-GB" sz="1000" baseline="0">
              <a:solidFill>
                <a:schemeClr val="dk1"/>
              </a:solidFill>
              <a:effectLst/>
              <a:latin typeface="+mn-lt"/>
              <a:ea typeface="Tahoma" panose="020B0604030504040204" pitchFamily="34" charset="0"/>
              <a:cs typeface="Tahoma" panose="020B0604030504040204" pitchFamily="34" charset="0"/>
            </a:rPr>
            <a:t> </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Abbreviations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following abbreviations are used throughout the tables:</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GP - General Practitioner</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Non-UK - doctors with a PMQ</a:t>
          </a:r>
          <a:r>
            <a:rPr lang="en-GB" sz="1000" baseline="0">
              <a:solidFill>
                <a:schemeClr val="dk1"/>
              </a:solidFill>
              <a:effectLst/>
              <a:latin typeface="+mn-lt"/>
              <a:ea typeface="Tahoma" panose="020B0604030504040204" pitchFamily="34" charset="0"/>
              <a:cs typeface="Tahoma" panose="020B0604030504040204" pitchFamily="34" charset="0"/>
            </a:rPr>
            <a:t> outside of the UK</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n/a - Not available</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PMQ - Primary Medical Qualification</a:t>
          </a:r>
        </a:p>
        <a:p>
          <a:r>
            <a:rPr lang="en-GB" sz="1000">
              <a:solidFill>
                <a:schemeClr val="dk1"/>
              </a:solidFill>
              <a:effectLst/>
              <a:latin typeface="+mn-lt"/>
              <a:ea typeface="Tahoma" panose="020B0604030504040204" pitchFamily="34" charset="0"/>
              <a:cs typeface="Tahoma" panose="020B0604030504040204" pitchFamily="34" charset="0"/>
            </a:rPr>
            <a:t>TRE - Temporary (Emergency) Register doctors added to the register as part of the UK government's response to the coronavirus pandemic</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Further information</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For assistance in using the tables, please contact Insight &amp; Research (insightandresearch@gmc-uk.org).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3CD5-407F-42DD-94F8-B2A3CF26915C}">
  <sheetPr>
    <pageSetUpPr fitToPage="1"/>
  </sheetPr>
  <dimension ref="A1:B1"/>
  <sheetViews>
    <sheetView showGridLines="0" tabSelected="1" zoomScaleNormal="100" workbookViewId="0"/>
  </sheetViews>
  <sheetFormatPr defaultColWidth="10" defaultRowHeight="17.100000000000001" customHeight="1" x14ac:dyDescent="0.3"/>
  <cols>
    <col min="1" max="1" width="11.33203125" style="20" customWidth="1"/>
    <col min="2" max="2" width="90.109375" style="20" customWidth="1"/>
    <col min="3" max="4" width="10.33203125" style="21" customWidth="1"/>
    <col min="5" max="256" width="10" style="21"/>
    <col min="257" max="257" width="11.33203125" style="21" customWidth="1"/>
    <col min="258" max="258" width="90.109375" style="21" customWidth="1"/>
    <col min="259" max="260" width="10.33203125" style="21" customWidth="1"/>
    <col min="261" max="512" width="10" style="21"/>
    <col min="513" max="513" width="11.33203125" style="21" customWidth="1"/>
    <col min="514" max="514" width="90.109375" style="21" customWidth="1"/>
    <col min="515" max="516" width="10.33203125" style="21" customWidth="1"/>
    <col min="517" max="768" width="10" style="21"/>
    <col min="769" max="769" width="11.33203125" style="21" customWidth="1"/>
    <col min="770" max="770" width="90.109375" style="21" customWidth="1"/>
    <col min="771" max="772" width="10.33203125" style="21" customWidth="1"/>
    <col min="773" max="1024" width="10" style="21"/>
    <col min="1025" max="1025" width="11.33203125" style="21" customWidth="1"/>
    <col min="1026" max="1026" width="90.109375" style="21" customWidth="1"/>
    <col min="1027" max="1028" width="10.33203125" style="21" customWidth="1"/>
    <col min="1029" max="1280" width="10" style="21"/>
    <col min="1281" max="1281" width="11.33203125" style="21" customWidth="1"/>
    <col min="1282" max="1282" width="90.109375" style="21" customWidth="1"/>
    <col min="1283" max="1284" width="10.33203125" style="21" customWidth="1"/>
    <col min="1285" max="1536" width="10" style="21"/>
    <col min="1537" max="1537" width="11.33203125" style="21" customWidth="1"/>
    <col min="1538" max="1538" width="90.109375" style="21" customWidth="1"/>
    <col min="1539" max="1540" width="10.33203125" style="21" customWidth="1"/>
    <col min="1541" max="1792" width="10" style="21"/>
    <col min="1793" max="1793" width="11.33203125" style="21" customWidth="1"/>
    <col min="1794" max="1794" width="90.109375" style="21" customWidth="1"/>
    <col min="1795" max="1796" width="10.33203125" style="21" customWidth="1"/>
    <col min="1797" max="2048" width="10" style="21"/>
    <col min="2049" max="2049" width="11.33203125" style="21" customWidth="1"/>
    <col min="2050" max="2050" width="90.109375" style="21" customWidth="1"/>
    <col min="2051" max="2052" width="10.33203125" style="21" customWidth="1"/>
    <col min="2053" max="2304" width="10" style="21"/>
    <col min="2305" max="2305" width="11.33203125" style="21" customWidth="1"/>
    <col min="2306" max="2306" width="90.109375" style="21" customWidth="1"/>
    <col min="2307" max="2308" width="10.33203125" style="21" customWidth="1"/>
    <col min="2309" max="2560" width="10" style="21"/>
    <col min="2561" max="2561" width="11.33203125" style="21" customWidth="1"/>
    <col min="2562" max="2562" width="90.109375" style="21" customWidth="1"/>
    <col min="2563" max="2564" width="10.33203125" style="21" customWidth="1"/>
    <col min="2565" max="2816" width="10" style="21"/>
    <col min="2817" max="2817" width="11.33203125" style="21" customWidth="1"/>
    <col min="2818" max="2818" width="90.109375" style="21" customWidth="1"/>
    <col min="2819" max="2820" width="10.33203125" style="21" customWidth="1"/>
    <col min="2821" max="3072" width="10" style="21"/>
    <col min="3073" max="3073" width="11.33203125" style="21" customWidth="1"/>
    <col min="3074" max="3074" width="90.109375" style="21" customWidth="1"/>
    <col min="3075" max="3076" width="10.33203125" style="21" customWidth="1"/>
    <col min="3077" max="3328" width="10" style="21"/>
    <col min="3329" max="3329" width="11.33203125" style="21" customWidth="1"/>
    <col min="3330" max="3330" width="90.109375" style="21" customWidth="1"/>
    <col min="3331" max="3332" width="10.33203125" style="21" customWidth="1"/>
    <col min="3333" max="3584" width="10" style="21"/>
    <col min="3585" max="3585" width="11.33203125" style="21" customWidth="1"/>
    <col min="3586" max="3586" width="90.109375" style="21" customWidth="1"/>
    <col min="3587" max="3588" width="10.33203125" style="21" customWidth="1"/>
    <col min="3589" max="3840" width="10" style="21"/>
    <col min="3841" max="3841" width="11.33203125" style="21" customWidth="1"/>
    <col min="3842" max="3842" width="90.109375" style="21" customWidth="1"/>
    <col min="3843" max="3844" width="10.33203125" style="21" customWidth="1"/>
    <col min="3845" max="4096" width="10" style="21"/>
    <col min="4097" max="4097" width="11.33203125" style="21" customWidth="1"/>
    <col min="4098" max="4098" width="90.109375" style="21" customWidth="1"/>
    <col min="4099" max="4100" width="10.33203125" style="21" customWidth="1"/>
    <col min="4101" max="4352" width="10" style="21"/>
    <col min="4353" max="4353" width="11.33203125" style="21" customWidth="1"/>
    <col min="4354" max="4354" width="90.109375" style="21" customWidth="1"/>
    <col min="4355" max="4356" width="10.33203125" style="21" customWidth="1"/>
    <col min="4357" max="4608" width="10" style="21"/>
    <col min="4609" max="4609" width="11.33203125" style="21" customWidth="1"/>
    <col min="4610" max="4610" width="90.109375" style="21" customWidth="1"/>
    <col min="4611" max="4612" width="10.33203125" style="21" customWidth="1"/>
    <col min="4613" max="4864" width="10" style="21"/>
    <col min="4865" max="4865" width="11.33203125" style="21" customWidth="1"/>
    <col min="4866" max="4866" width="90.109375" style="21" customWidth="1"/>
    <col min="4867" max="4868" width="10.33203125" style="21" customWidth="1"/>
    <col min="4869" max="5120" width="10" style="21"/>
    <col min="5121" max="5121" width="11.33203125" style="21" customWidth="1"/>
    <col min="5122" max="5122" width="90.109375" style="21" customWidth="1"/>
    <col min="5123" max="5124" width="10.33203125" style="21" customWidth="1"/>
    <col min="5125" max="5376" width="10" style="21"/>
    <col min="5377" max="5377" width="11.33203125" style="21" customWidth="1"/>
    <col min="5378" max="5378" width="90.109375" style="21" customWidth="1"/>
    <col min="5379" max="5380" width="10.33203125" style="21" customWidth="1"/>
    <col min="5381" max="5632" width="10" style="21"/>
    <col min="5633" max="5633" width="11.33203125" style="21" customWidth="1"/>
    <col min="5634" max="5634" width="90.109375" style="21" customWidth="1"/>
    <col min="5635" max="5636" width="10.33203125" style="21" customWidth="1"/>
    <col min="5637" max="5888" width="10" style="21"/>
    <col min="5889" max="5889" width="11.33203125" style="21" customWidth="1"/>
    <col min="5890" max="5890" width="90.109375" style="21" customWidth="1"/>
    <col min="5891" max="5892" width="10.33203125" style="21" customWidth="1"/>
    <col min="5893" max="6144" width="10" style="21"/>
    <col min="6145" max="6145" width="11.33203125" style="21" customWidth="1"/>
    <col min="6146" max="6146" width="90.109375" style="21" customWidth="1"/>
    <col min="6147" max="6148" width="10.33203125" style="21" customWidth="1"/>
    <col min="6149" max="6400" width="10" style="21"/>
    <col min="6401" max="6401" width="11.33203125" style="21" customWidth="1"/>
    <col min="6402" max="6402" width="90.109375" style="21" customWidth="1"/>
    <col min="6403" max="6404" width="10.33203125" style="21" customWidth="1"/>
    <col min="6405" max="6656" width="10" style="21"/>
    <col min="6657" max="6657" width="11.33203125" style="21" customWidth="1"/>
    <col min="6658" max="6658" width="90.109375" style="21" customWidth="1"/>
    <col min="6659" max="6660" width="10.33203125" style="21" customWidth="1"/>
    <col min="6661" max="6912" width="10" style="21"/>
    <col min="6913" max="6913" width="11.33203125" style="21" customWidth="1"/>
    <col min="6914" max="6914" width="90.109375" style="21" customWidth="1"/>
    <col min="6915" max="6916" width="10.33203125" style="21" customWidth="1"/>
    <col min="6917" max="7168" width="10" style="21"/>
    <col min="7169" max="7169" width="11.33203125" style="21" customWidth="1"/>
    <col min="7170" max="7170" width="90.109375" style="21" customWidth="1"/>
    <col min="7171" max="7172" width="10.33203125" style="21" customWidth="1"/>
    <col min="7173" max="7424" width="10" style="21"/>
    <col min="7425" max="7425" width="11.33203125" style="21" customWidth="1"/>
    <col min="7426" max="7426" width="90.109375" style="21" customWidth="1"/>
    <col min="7427" max="7428" width="10.33203125" style="21" customWidth="1"/>
    <col min="7429" max="7680" width="10" style="21"/>
    <col min="7681" max="7681" width="11.33203125" style="21" customWidth="1"/>
    <col min="7682" max="7682" width="90.109375" style="21" customWidth="1"/>
    <col min="7683" max="7684" width="10.33203125" style="21" customWidth="1"/>
    <col min="7685" max="7936" width="10" style="21"/>
    <col min="7937" max="7937" width="11.33203125" style="21" customWidth="1"/>
    <col min="7938" max="7938" width="90.109375" style="21" customWidth="1"/>
    <col min="7939" max="7940" width="10.33203125" style="21" customWidth="1"/>
    <col min="7941" max="8192" width="10" style="21"/>
    <col min="8193" max="8193" width="11.33203125" style="21" customWidth="1"/>
    <col min="8194" max="8194" width="90.109375" style="21" customWidth="1"/>
    <col min="8195" max="8196" width="10.33203125" style="21" customWidth="1"/>
    <col min="8197" max="8448" width="10" style="21"/>
    <col min="8449" max="8449" width="11.33203125" style="21" customWidth="1"/>
    <col min="8450" max="8450" width="90.109375" style="21" customWidth="1"/>
    <col min="8451" max="8452" width="10.33203125" style="21" customWidth="1"/>
    <col min="8453" max="8704" width="10" style="21"/>
    <col min="8705" max="8705" width="11.33203125" style="21" customWidth="1"/>
    <col min="8706" max="8706" width="90.109375" style="21" customWidth="1"/>
    <col min="8707" max="8708" width="10.33203125" style="21" customWidth="1"/>
    <col min="8709" max="8960" width="10" style="21"/>
    <col min="8961" max="8961" width="11.33203125" style="21" customWidth="1"/>
    <col min="8962" max="8962" width="90.109375" style="21" customWidth="1"/>
    <col min="8963" max="8964" width="10.33203125" style="21" customWidth="1"/>
    <col min="8965" max="9216" width="10" style="21"/>
    <col min="9217" max="9217" width="11.33203125" style="21" customWidth="1"/>
    <col min="9218" max="9218" width="90.109375" style="21" customWidth="1"/>
    <col min="9219" max="9220" width="10.33203125" style="21" customWidth="1"/>
    <col min="9221" max="9472" width="10" style="21"/>
    <col min="9473" max="9473" width="11.33203125" style="21" customWidth="1"/>
    <col min="9474" max="9474" width="90.109375" style="21" customWidth="1"/>
    <col min="9475" max="9476" width="10.33203125" style="21" customWidth="1"/>
    <col min="9477" max="9728" width="10" style="21"/>
    <col min="9729" max="9729" width="11.33203125" style="21" customWidth="1"/>
    <col min="9730" max="9730" width="90.109375" style="21" customWidth="1"/>
    <col min="9731" max="9732" width="10.33203125" style="21" customWidth="1"/>
    <col min="9733" max="9984" width="10" style="21"/>
    <col min="9985" max="9985" width="11.33203125" style="21" customWidth="1"/>
    <col min="9986" max="9986" width="90.109375" style="21" customWidth="1"/>
    <col min="9987" max="9988" width="10.33203125" style="21" customWidth="1"/>
    <col min="9989" max="10240" width="10" style="21"/>
    <col min="10241" max="10241" width="11.33203125" style="21" customWidth="1"/>
    <col min="10242" max="10242" width="90.109375" style="21" customWidth="1"/>
    <col min="10243" max="10244" width="10.33203125" style="21" customWidth="1"/>
    <col min="10245" max="10496" width="10" style="21"/>
    <col min="10497" max="10497" width="11.33203125" style="21" customWidth="1"/>
    <col min="10498" max="10498" width="90.109375" style="21" customWidth="1"/>
    <col min="10499" max="10500" width="10.33203125" style="21" customWidth="1"/>
    <col min="10501" max="10752" width="10" style="21"/>
    <col min="10753" max="10753" width="11.33203125" style="21" customWidth="1"/>
    <col min="10754" max="10754" width="90.109375" style="21" customWidth="1"/>
    <col min="10755" max="10756" width="10.33203125" style="21" customWidth="1"/>
    <col min="10757" max="11008" width="10" style="21"/>
    <col min="11009" max="11009" width="11.33203125" style="21" customWidth="1"/>
    <col min="11010" max="11010" width="90.109375" style="21" customWidth="1"/>
    <col min="11011" max="11012" width="10.33203125" style="21" customWidth="1"/>
    <col min="11013" max="11264" width="10" style="21"/>
    <col min="11265" max="11265" width="11.33203125" style="21" customWidth="1"/>
    <col min="11266" max="11266" width="90.109375" style="21" customWidth="1"/>
    <col min="11267" max="11268" width="10.33203125" style="21" customWidth="1"/>
    <col min="11269" max="11520" width="10" style="21"/>
    <col min="11521" max="11521" width="11.33203125" style="21" customWidth="1"/>
    <col min="11522" max="11522" width="90.109375" style="21" customWidth="1"/>
    <col min="11523" max="11524" width="10.33203125" style="21" customWidth="1"/>
    <col min="11525" max="11776" width="10" style="21"/>
    <col min="11777" max="11777" width="11.33203125" style="21" customWidth="1"/>
    <col min="11778" max="11778" width="90.109375" style="21" customWidth="1"/>
    <col min="11779" max="11780" width="10.33203125" style="21" customWidth="1"/>
    <col min="11781" max="12032" width="10" style="21"/>
    <col min="12033" max="12033" width="11.33203125" style="21" customWidth="1"/>
    <col min="12034" max="12034" width="90.109375" style="21" customWidth="1"/>
    <col min="12035" max="12036" width="10.33203125" style="21" customWidth="1"/>
    <col min="12037" max="12288" width="10" style="21"/>
    <col min="12289" max="12289" width="11.33203125" style="21" customWidth="1"/>
    <col min="12290" max="12290" width="90.109375" style="21" customWidth="1"/>
    <col min="12291" max="12292" width="10.33203125" style="21" customWidth="1"/>
    <col min="12293" max="12544" width="10" style="21"/>
    <col min="12545" max="12545" width="11.33203125" style="21" customWidth="1"/>
    <col min="12546" max="12546" width="90.109375" style="21" customWidth="1"/>
    <col min="12547" max="12548" width="10.33203125" style="21" customWidth="1"/>
    <col min="12549" max="12800" width="10" style="21"/>
    <col min="12801" max="12801" width="11.33203125" style="21" customWidth="1"/>
    <col min="12802" max="12802" width="90.109375" style="21" customWidth="1"/>
    <col min="12803" max="12804" width="10.33203125" style="21" customWidth="1"/>
    <col min="12805" max="13056" width="10" style="21"/>
    <col min="13057" max="13057" width="11.33203125" style="21" customWidth="1"/>
    <col min="13058" max="13058" width="90.109375" style="21" customWidth="1"/>
    <col min="13059" max="13060" width="10.33203125" style="21" customWidth="1"/>
    <col min="13061" max="13312" width="10" style="21"/>
    <col min="13313" max="13313" width="11.33203125" style="21" customWidth="1"/>
    <col min="13314" max="13314" width="90.109375" style="21" customWidth="1"/>
    <col min="13315" max="13316" width="10.33203125" style="21" customWidth="1"/>
    <col min="13317" max="13568" width="10" style="21"/>
    <col min="13569" max="13569" width="11.33203125" style="21" customWidth="1"/>
    <col min="13570" max="13570" width="90.109375" style="21" customWidth="1"/>
    <col min="13571" max="13572" width="10.33203125" style="21" customWidth="1"/>
    <col min="13573" max="13824" width="10" style="21"/>
    <col min="13825" max="13825" width="11.33203125" style="21" customWidth="1"/>
    <col min="13826" max="13826" width="90.109375" style="21" customWidth="1"/>
    <col min="13827" max="13828" width="10.33203125" style="21" customWidth="1"/>
    <col min="13829" max="14080" width="10" style="21"/>
    <col min="14081" max="14081" width="11.33203125" style="21" customWidth="1"/>
    <col min="14082" max="14082" width="90.109375" style="21" customWidth="1"/>
    <col min="14083" max="14084" width="10.33203125" style="21" customWidth="1"/>
    <col min="14085" max="14336" width="10" style="21"/>
    <col min="14337" max="14337" width="11.33203125" style="21" customWidth="1"/>
    <col min="14338" max="14338" width="90.109375" style="21" customWidth="1"/>
    <col min="14339" max="14340" width="10.33203125" style="21" customWidth="1"/>
    <col min="14341" max="14592" width="10" style="21"/>
    <col min="14593" max="14593" width="11.33203125" style="21" customWidth="1"/>
    <col min="14594" max="14594" width="90.109375" style="21" customWidth="1"/>
    <col min="14595" max="14596" width="10.33203125" style="21" customWidth="1"/>
    <col min="14597" max="14848" width="10" style="21"/>
    <col min="14849" max="14849" width="11.33203125" style="21" customWidth="1"/>
    <col min="14850" max="14850" width="90.109375" style="21" customWidth="1"/>
    <col min="14851" max="14852" width="10.33203125" style="21" customWidth="1"/>
    <col min="14853" max="15104" width="10" style="21"/>
    <col min="15105" max="15105" width="11.33203125" style="21" customWidth="1"/>
    <col min="15106" max="15106" width="90.109375" style="21" customWidth="1"/>
    <col min="15107" max="15108" width="10.33203125" style="21" customWidth="1"/>
    <col min="15109" max="15360" width="10" style="21"/>
    <col min="15361" max="15361" width="11.33203125" style="21" customWidth="1"/>
    <col min="15362" max="15362" width="90.109375" style="21" customWidth="1"/>
    <col min="15363" max="15364" width="10.33203125" style="21" customWidth="1"/>
    <col min="15365" max="15616" width="10" style="21"/>
    <col min="15617" max="15617" width="11.33203125" style="21" customWidth="1"/>
    <col min="15618" max="15618" width="90.109375" style="21" customWidth="1"/>
    <col min="15619" max="15620" width="10.33203125" style="21" customWidth="1"/>
    <col min="15621" max="15872" width="10" style="21"/>
    <col min="15873" max="15873" width="11.33203125" style="21" customWidth="1"/>
    <col min="15874" max="15874" width="90.109375" style="21" customWidth="1"/>
    <col min="15875" max="15876" width="10.33203125" style="21" customWidth="1"/>
    <col min="15877" max="16128" width="10" style="21"/>
    <col min="16129" max="16129" width="11.33203125" style="21" customWidth="1"/>
    <col min="16130" max="16130" width="90.109375" style="21" customWidth="1"/>
    <col min="16131" max="16132" width="10.33203125" style="21" customWidth="1"/>
    <col min="16133" max="16384" width="10" style="21"/>
  </cols>
  <sheetData>
    <row r="1" spans="1:1" ht="17.100000000000001" customHeight="1" x14ac:dyDescent="0.3">
      <c r="A1" s="19"/>
    </row>
  </sheetData>
  <pageMargins left="0.70866141732283472" right="0.70866141732283472" top="0.74803149606299213" bottom="0.74803149606299213" header="0.31496062992125984" footer="0.31496062992125984"/>
  <pageSetup paperSize="9" scale="96" fitToHeight="0" orientation="portrait" r:id="rId1"/>
  <headerFooter>
    <oddHeader>&amp;LThe state of medical education and practice in the UK: 2025
Reference tables – based on registration data</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97</v>
      </c>
    </row>
    <row r="2" spans="1:14" ht="15.6" x14ac:dyDescent="0.3">
      <c r="A2" s="12" t="s">
        <v>31</v>
      </c>
    </row>
    <row r="3" spans="1:14" ht="15.6" x14ac:dyDescent="0.3">
      <c r="A3" s="12" t="s">
        <v>98</v>
      </c>
    </row>
    <row r="4" spans="1:14" x14ac:dyDescent="0.3">
      <c r="A4" s="15"/>
    </row>
    <row r="5" spans="1:14" x14ac:dyDescent="0.3">
      <c r="A5" s="16" t="str">
        <f>HYPERLINK("#'Table of contents'!A10",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159903</v>
      </c>
      <c r="C8" s="1">
        <v>164704</v>
      </c>
      <c r="D8" s="1">
        <v>169249</v>
      </c>
      <c r="E8" s="1">
        <v>173863</v>
      </c>
      <c r="F8" s="1">
        <v>178164</v>
      </c>
      <c r="G8" s="1">
        <v>182395</v>
      </c>
      <c r="H8" s="1">
        <v>186831</v>
      </c>
      <c r="I8" s="1">
        <v>191284</v>
      </c>
      <c r="J8" s="1">
        <v>187050</v>
      </c>
      <c r="K8" s="1">
        <v>193443</v>
      </c>
      <c r="L8" s="1">
        <v>202098</v>
      </c>
      <c r="M8" s="1">
        <v>207459</v>
      </c>
      <c r="N8" s="1">
        <v>215729</v>
      </c>
    </row>
    <row r="9" spans="1:14" x14ac:dyDescent="0.3">
      <c r="A9" s="7" t="s">
        <v>96</v>
      </c>
      <c r="B9" s="1">
        <v>92648</v>
      </c>
      <c r="C9" s="1">
        <v>94954</v>
      </c>
      <c r="D9" s="1">
        <v>97919</v>
      </c>
      <c r="E9" s="1">
        <v>99884</v>
      </c>
      <c r="F9" s="1">
        <v>102611</v>
      </c>
      <c r="G9" s="1">
        <v>106081</v>
      </c>
      <c r="H9" s="1">
        <v>111646</v>
      </c>
      <c r="I9" s="1">
        <v>120035</v>
      </c>
      <c r="J9" s="1">
        <v>123237</v>
      </c>
      <c r="K9" s="1">
        <v>134280</v>
      </c>
      <c r="L9" s="1">
        <v>145983</v>
      </c>
      <c r="M9" s="1">
        <v>162148</v>
      </c>
      <c r="N9" s="1">
        <v>177628</v>
      </c>
    </row>
    <row r="10" spans="1:14" x14ac:dyDescent="0.3">
      <c r="A10" s="10" t="s">
        <v>15</v>
      </c>
      <c r="B10" s="5">
        <v>252551</v>
      </c>
      <c r="C10" s="5">
        <v>259658</v>
      </c>
      <c r="D10" s="5">
        <v>267168</v>
      </c>
      <c r="E10" s="5">
        <v>273747</v>
      </c>
      <c r="F10" s="5">
        <v>280775</v>
      </c>
      <c r="G10" s="5">
        <v>288476</v>
      </c>
      <c r="H10" s="5">
        <v>298477</v>
      </c>
      <c r="I10" s="5">
        <v>311319</v>
      </c>
      <c r="J10" s="5">
        <v>310287</v>
      </c>
      <c r="K10" s="5">
        <v>327723</v>
      </c>
      <c r="L10" s="5">
        <v>348081</v>
      </c>
      <c r="M10" s="5">
        <v>369607</v>
      </c>
      <c r="N10" s="5">
        <v>393357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0.63315132389101603</v>
      </c>
      <c r="C15" s="2">
        <v>0.63431128638439804</v>
      </c>
      <c r="D15" s="2">
        <v>0.63349278356689398</v>
      </c>
      <c r="E15" s="2">
        <v>0.63512294198657904</v>
      </c>
      <c r="F15" s="2">
        <v>0.63454367376012799</v>
      </c>
      <c r="G15" s="2">
        <v>0.63227096881542999</v>
      </c>
      <c r="H15" s="2">
        <v>0.62594772796563902</v>
      </c>
      <c r="I15" s="2">
        <v>0.61443085709513401</v>
      </c>
      <c r="J15" s="2">
        <v>0.60282899380251198</v>
      </c>
      <c r="K15" s="2">
        <v>0.59026372881976596</v>
      </c>
      <c r="L15" s="2">
        <v>0.58060623820317703</v>
      </c>
      <c r="M15" s="2">
        <v>0.56129618757220501</v>
      </c>
      <c r="N15" s="2">
        <v>0.54843056053407002</v>
      </c>
    </row>
    <row r="16" spans="1:14" x14ac:dyDescent="0.3">
      <c r="A16" s="8" t="s">
        <v>96</v>
      </c>
      <c r="B16" s="2">
        <v>0.36684867610898397</v>
      </c>
      <c r="C16" s="2">
        <v>0.36568871361560201</v>
      </c>
      <c r="D16" s="2">
        <v>0.36650721643310602</v>
      </c>
      <c r="E16" s="2">
        <v>0.36487705801342102</v>
      </c>
      <c r="F16" s="2">
        <v>0.36545632623987201</v>
      </c>
      <c r="G16" s="2">
        <v>0.36772903118457001</v>
      </c>
      <c r="H16" s="2">
        <v>0.37405227203436098</v>
      </c>
      <c r="I16" s="2">
        <v>0.38556914290486599</v>
      </c>
      <c r="J16" s="2">
        <v>0.39717100619748802</v>
      </c>
      <c r="K16" s="2">
        <v>0.40973627118023498</v>
      </c>
      <c r="L16" s="2">
        <v>0.41939376179682297</v>
      </c>
      <c r="M16" s="2">
        <v>0.43870381242779499</v>
      </c>
      <c r="N16" s="2">
        <v>0.45156943946592998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3.0024452324221601E-2</v>
      </c>
      <c r="C21" s="2">
        <v>2.7594958228094001E-2</v>
      </c>
      <c r="D21" s="2">
        <v>2.7261608635797002E-2</v>
      </c>
      <c r="E21" s="2">
        <v>2.4737868321609499E-2</v>
      </c>
      <c r="F21" s="2">
        <v>2.3747782941559499E-2</v>
      </c>
      <c r="G21" s="2">
        <v>2.43208421283478E-2</v>
      </c>
      <c r="H21" s="2">
        <v>2.3834374381125199E-2</v>
      </c>
      <c r="I21" s="2">
        <v>-2.2134627046694999E-2</v>
      </c>
      <c r="J21" s="2">
        <v>3.4178027265436998E-2</v>
      </c>
      <c r="K21" s="2">
        <v>4.4741861943828398E-2</v>
      </c>
      <c r="L21" s="2">
        <v>2.6526734554523101E-2</v>
      </c>
      <c r="M21" s="2">
        <v>3.9863298290264602E-2</v>
      </c>
      <c r="N21" s="3">
        <v>0.153322641005079</v>
      </c>
      <c r="O21" s="3">
        <v>0.34912415651988998</v>
      </c>
    </row>
    <row r="22" spans="1:15" x14ac:dyDescent="0.3">
      <c r="A22" s="8" t="s">
        <v>96</v>
      </c>
      <c r="B22" s="2">
        <v>2.4889905880321202E-2</v>
      </c>
      <c r="C22" s="2">
        <v>3.1225646102323201E-2</v>
      </c>
      <c r="D22" s="2">
        <v>2.0067606899580301E-2</v>
      </c>
      <c r="E22" s="2">
        <v>2.7301669937127099E-2</v>
      </c>
      <c r="F22" s="2">
        <v>3.3817037159758701E-2</v>
      </c>
      <c r="G22" s="2">
        <v>5.2459912708213499E-2</v>
      </c>
      <c r="H22" s="2">
        <v>7.5139279508446302E-2</v>
      </c>
      <c r="I22" s="2">
        <v>2.6675552963718902E-2</v>
      </c>
      <c r="J22" s="2">
        <v>8.9607828817644106E-2</v>
      </c>
      <c r="K22" s="2">
        <v>8.7153708668453997E-2</v>
      </c>
      <c r="L22" s="2">
        <v>0.110732071542577</v>
      </c>
      <c r="M22" s="2">
        <v>9.5468337568147599E-2</v>
      </c>
      <c r="N22" s="3">
        <v>0.44135284046187401</v>
      </c>
      <c r="O22" s="3">
        <v>0.91723512650030203</v>
      </c>
    </row>
    <row r="23" spans="1:15" x14ac:dyDescent="0.3">
      <c r="A23" s="11" t="s">
        <v>15</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6.4257441011669206E-2</v>
      </c>
      <c r="N23" s="3">
        <v>0.26771988513859801</v>
      </c>
      <c r="O23" s="3">
        <v>0.55753491374019504</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511</v>
      </c>
    </row>
    <row r="2" spans="1:14" ht="15.6" x14ac:dyDescent="0.3">
      <c r="A2" s="12" t="s">
        <v>509</v>
      </c>
    </row>
    <row r="3" spans="1:14" ht="15.6" x14ac:dyDescent="0.3">
      <c r="A3" s="12" t="s">
        <v>72</v>
      </c>
    </row>
    <row r="4" spans="1:14" ht="15.6" x14ac:dyDescent="0.3">
      <c r="A4" s="12" t="s">
        <v>68</v>
      </c>
    </row>
    <row r="5" spans="1:14" x14ac:dyDescent="0.3">
      <c r="A5" s="16" t="str">
        <f>HYPERLINK("#'Table of contents'!A100",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3523</v>
      </c>
      <c r="C8" s="1">
        <v>3948</v>
      </c>
      <c r="D8" s="1">
        <v>4130</v>
      </c>
      <c r="E8" s="1">
        <v>4139</v>
      </c>
      <c r="F8" s="1">
        <v>4412</v>
      </c>
      <c r="G8" s="1">
        <v>4895</v>
      </c>
      <c r="H8" s="1">
        <v>5392</v>
      </c>
      <c r="I8" s="1">
        <v>6153</v>
      </c>
      <c r="J8" s="1">
        <v>6891</v>
      </c>
      <c r="K8" s="1">
        <v>7504</v>
      </c>
      <c r="L8" s="1">
        <v>9216</v>
      </c>
      <c r="M8" s="1">
        <v>11037</v>
      </c>
      <c r="N8" s="1">
        <v>12514</v>
      </c>
    </row>
    <row r="9" spans="1:14" x14ac:dyDescent="0.3">
      <c r="A9" s="7" t="s">
        <v>74</v>
      </c>
      <c r="B9" s="1">
        <v>7555</v>
      </c>
      <c r="C9" s="1">
        <v>8044</v>
      </c>
      <c r="D9" s="1">
        <v>7971</v>
      </c>
      <c r="E9" s="1">
        <v>7646</v>
      </c>
      <c r="F9" s="1">
        <v>7288</v>
      </c>
      <c r="G9" s="1">
        <v>7806</v>
      </c>
      <c r="H9" s="1">
        <v>8387</v>
      </c>
      <c r="I9" s="1">
        <v>9447</v>
      </c>
      <c r="J9" s="1">
        <v>10518</v>
      </c>
      <c r="K9" s="1">
        <v>11506</v>
      </c>
      <c r="L9" s="1">
        <v>12855</v>
      </c>
      <c r="M9" s="1">
        <v>15465</v>
      </c>
      <c r="N9" s="1">
        <v>17357</v>
      </c>
    </row>
    <row r="10" spans="1:14" x14ac:dyDescent="0.3">
      <c r="A10" s="7" t="s">
        <v>75</v>
      </c>
      <c r="B10" s="1">
        <v>4315</v>
      </c>
      <c r="C10" s="1">
        <v>4349</v>
      </c>
      <c r="D10" s="1">
        <v>4194</v>
      </c>
      <c r="E10" s="1">
        <v>4013</v>
      </c>
      <c r="F10" s="1">
        <v>4069</v>
      </c>
      <c r="G10" s="1">
        <v>4197</v>
      </c>
      <c r="H10" s="1">
        <v>4336</v>
      </c>
      <c r="I10" s="1">
        <v>4481</v>
      </c>
      <c r="J10" s="1">
        <v>4852</v>
      </c>
      <c r="K10" s="1">
        <v>5291</v>
      </c>
      <c r="L10" s="1">
        <v>5745</v>
      </c>
      <c r="M10" s="1">
        <v>6445</v>
      </c>
      <c r="N10" s="1">
        <v>7014</v>
      </c>
    </row>
    <row r="11" spans="1:14" x14ac:dyDescent="0.3">
      <c r="A11" s="7" t="s">
        <v>76</v>
      </c>
      <c r="B11" s="1">
        <v>2540</v>
      </c>
      <c r="C11" s="1">
        <v>2485</v>
      </c>
      <c r="D11" s="1">
        <v>2368</v>
      </c>
      <c r="E11" s="1">
        <v>2243</v>
      </c>
      <c r="F11" s="1">
        <v>2270</v>
      </c>
      <c r="G11" s="1">
        <v>2399</v>
      </c>
      <c r="H11" s="1">
        <v>2446</v>
      </c>
      <c r="I11" s="1">
        <v>2506</v>
      </c>
      <c r="J11" s="1">
        <v>2634</v>
      </c>
      <c r="K11" s="1">
        <v>2758</v>
      </c>
      <c r="L11" s="1">
        <v>2901</v>
      </c>
      <c r="M11" s="1">
        <v>3035</v>
      </c>
      <c r="N11" s="1">
        <v>3155</v>
      </c>
    </row>
    <row r="12" spans="1:14" x14ac:dyDescent="0.3">
      <c r="A12" s="7" t="s">
        <v>77</v>
      </c>
      <c r="B12" s="1">
        <v>1005</v>
      </c>
      <c r="C12" s="1">
        <v>936</v>
      </c>
      <c r="D12" s="1">
        <v>773</v>
      </c>
      <c r="E12" s="1">
        <v>680</v>
      </c>
      <c r="F12" s="1">
        <v>658</v>
      </c>
      <c r="G12" s="1">
        <v>687</v>
      </c>
      <c r="H12" s="1">
        <v>716</v>
      </c>
      <c r="I12" s="1">
        <v>776</v>
      </c>
      <c r="J12" s="1">
        <v>854</v>
      </c>
      <c r="K12" s="1">
        <v>912</v>
      </c>
      <c r="L12" s="1">
        <v>939</v>
      </c>
      <c r="M12" s="1">
        <v>1032</v>
      </c>
      <c r="N12" s="1">
        <v>1061</v>
      </c>
    </row>
    <row r="13" spans="1:14" x14ac:dyDescent="0.3">
      <c r="A13" s="7" t="s">
        <v>78</v>
      </c>
      <c r="B13" s="1">
        <v>237</v>
      </c>
      <c r="C13" s="1">
        <v>211</v>
      </c>
      <c r="D13" s="1">
        <v>143</v>
      </c>
      <c r="E13" s="1">
        <v>92</v>
      </c>
      <c r="F13" s="1">
        <v>85</v>
      </c>
      <c r="G13" s="1">
        <v>95</v>
      </c>
      <c r="H13" s="1">
        <v>106</v>
      </c>
      <c r="I13" s="1">
        <v>113</v>
      </c>
      <c r="J13" s="1">
        <v>120</v>
      </c>
      <c r="K13" s="1">
        <v>119</v>
      </c>
      <c r="L13" s="1">
        <v>137</v>
      </c>
      <c r="M13" s="1">
        <v>136</v>
      </c>
      <c r="N13" s="1">
        <v>153</v>
      </c>
    </row>
    <row r="14" spans="1:14" x14ac:dyDescent="0.3">
      <c r="A14" s="7" t="s">
        <v>79</v>
      </c>
      <c r="B14" s="1">
        <v>2639</v>
      </c>
      <c r="C14" s="1">
        <v>2988</v>
      </c>
      <c r="D14" s="1">
        <v>3267</v>
      </c>
      <c r="E14" s="1">
        <v>3480</v>
      </c>
      <c r="F14" s="1">
        <v>3867</v>
      </c>
      <c r="G14" s="1">
        <v>4309</v>
      </c>
      <c r="H14" s="1">
        <v>4825</v>
      </c>
      <c r="I14" s="1">
        <v>5789</v>
      </c>
      <c r="J14" s="1">
        <v>6435</v>
      </c>
      <c r="K14" s="1">
        <v>7046</v>
      </c>
      <c r="L14" s="1">
        <v>8287</v>
      </c>
      <c r="M14" s="1">
        <v>9655</v>
      </c>
      <c r="N14" s="1">
        <v>9981</v>
      </c>
    </row>
    <row r="15" spans="1:14" x14ac:dyDescent="0.3">
      <c r="A15" s="7" t="s">
        <v>80</v>
      </c>
      <c r="B15" s="1">
        <v>10020</v>
      </c>
      <c r="C15" s="1">
        <v>9871</v>
      </c>
      <c r="D15" s="1">
        <v>8985</v>
      </c>
      <c r="E15" s="1">
        <v>8329</v>
      </c>
      <c r="F15" s="1">
        <v>7914</v>
      </c>
      <c r="G15" s="1">
        <v>8415</v>
      </c>
      <c r="H15" s="1">
        <v>8880</v>
      </c>
      <c r="I15" s="1">
        <v>10606</v>
      </c>
      <c r="J15" s="1">
        <v>12052</v>
      </c>
      <c r="K15" s="1">
        <v>13596</v>
      </c>
      <c r="L15" s="1">
        <v>14889</v>
      </c>
      <c r="M15" s="1">
        <v>17365</v>
      </c>
      <c r="N15" s="1">
        <v>18905</v>
      </c>
    </row>
    <row r="16" spans="1:14" x14ac:dyDescent="0.3">
      <c r="A16" s="7" t="s">
        <v>81</v>
      </c>
      <c r="B16" s="1">
        <v>7197</v>
      </c>
      <c r="C16" s="1">
        <v>7296</v>
      </c>
      <c r="D16" s="1">
        <v>6893</v>
      </c>
      <c r="E16" s="1">
        <v>6469</v>
      </c>
      <c r="F16" s="1">
        <v>6458</v>
      </c>
      <c r="G16" s="1">
        <v>6570</v>
      </c>
      <c r="H16" s="1">
        <v>6716</v>
      </c>
      <c r="I16" s="1">
        <v>6876</v>
      </c>
      <c r="J16" s="1">
        <v>7288</v>
      </c>
      <c r="K16" s="1">
        <v>7614</v>
      </c>
      <c r="L16" s="1">
        <v>7822</v>
      </c>
      <c r="M16" s="1">
        <v>8260</v>
      </c>
      <c r="N16" s="1">
        <v>8570</v>
      </c>
    </row>
    <row r="17" spans="1:14" x14ac:dyDescent="0.3">
      <c r="A17" s="7" t="s">
        <v>82</v>
      </c>
      <c r="B17" s="1">
        <v>4662</v>
      </c>
      <c r="C17" s="1">
        <v>4517</v>
      </c>
      <c r="D17" s="1">
        <v>4139</v>
      </c>
      <c r="E17" s="1">
        <v>3817</v>
      </c>
      <c r="F17" s="1">
        <v>3833</v>
      </c>
      <c r="G17" s="1">
        <v>3963</v>
      </c>
      <c r="H17" s="1">
        <v>4044</v>
      </c>
      <c r="I17" s="1">
        <v>4171</v>
      </c>
      <c r="J17" s="1">
        <v>4384</v>
      </c>
      <c r="K17" s="1">
        <v>4509</v>
      </c>
      <c r="L17" s="1">
        <v>4721</v>
      </c>
      <c r="M17" s="1">
        <v>5029</v>
      </c>
      <c r="N17" s="1">
        <v>5114</v>
      </c>
    </row>
    <row r="18" spans="1:14" x14ac:dyDescent="0.3">
      <c r="A18" s="7" t="s">
        <v>83</v>
      </c>
      <c r="B18" s="1">
        <v>2751</v>
      </c>
      <c r="C18" s="1">
        <v>2492</v>
      </c>
      <c r="D18" s="1">
        <v>2082</v>
      </c>
      <c r="E18" s="1">
        <v>1803</v>
      </c>
      <c r="F18" s="1">
        <v>1784</v>
      </c>
      <c r="G18" s="1">
        <v>1804</v>
      </c>
      <c r="H18" s="1">
        <v>1871</v>
      </c>
      <c r="I18" s="1">
        <v>1993</v>
      </c>
      <c r="J18" s="1">
        <v>2159</v>
      </c>
      <c r="K18" s="1">
        <v>2298</v>
      </c>
      <c r="L18" s="1">
        <v>2428</v>
      </c>
      <c r="M18" s="1">
        <v>2610</v>
      </c>
      <c r="N18" s="1">
        <v>2703</v>
      </c>
    </row>
    <row r="19" spans="1:14" x14ac:dyDescent="0.3">
      <c r="A19" s="7" t="s">
        <v>84</v>
      </c>
      <c r="B19" s="1">
        <v>1146</v>
      </c>
      <c r="C19" s="1">
        <v>1002</v>
      </c>
      <c r="D19" s="1">
        <v>723</v>
      </c>
      <c r="E19" s="1">
        <v>462</v>
      </c>
      <c r="F19" s="1">
        <v>425</v>
      </c>
      <c r="G19" s="1">
        <v>438</v>
      </c>
      <c r="H19" s="1">
        <v>480</v>
      </c>
      <c r="I19" s="1">
        <v>521</v>
      </c>
      <c r="J19" s="1">
        <v>573</v>
      </c>
      <c r="K19" s="1">
        <v>586</v>
      </c>
      <c r="L19" s="1">
        <v>577</v>
      </c>
      <c r="M19" s="1">
        <v>613</v>
      </c>
      <c r="N19" s="1">
        <v>624</v>
      </c>
    </row>
    <row r="20" spans="1:14" x14ac:dyDescent="0.3">
      <c r="A20" s="10" t="s">
        <v>15</v>
      </c>
      <c r="B20" s="5">
        <v>47590</v>
      </c>
      <c r="C20" s="5">
        <v>48139</v>
      </c>
      <c r="D20" s="5">
        <v>45668</v>
      </c>
      <c r="E20" s="5">
        <v>43173</v>
      </c>
      <c r="F20" s="5">
        <v>43063</v>
      </c>
      <c r="G20" s="5">
        <v>45578</v>
      </c>
      <c r="H20" s="5">
        <v>48199</v>
      </c>
      <c r="I20" s="5">
        <v>53432</v>
      </c>
      <c r="J20" s="5">
        <v>58760</v>
      </c>
      <c r="K20" s="5">
        <v>63739</v>
      </c>
      <c r="L20" s="5">
        <v>70517</v>
      </c>
      <c r="M20" s="5">
        <v>80682</v>
      </c>
      <c r="N20" s="5">
        <v>87151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0.183728813559322</v>
      </c>
      <c r="C25" s="2">
        <v>0.19766685024783501</v>
      </c>
      <c r="D25" s="2">
        <v>0.21094029317125501</v>
      </c>
      <c r="E25" s="2">
        <v>0.22000744166267999</v>
      </c>
      <c r="F25" s="2">
        <v>0.23490576083484199</v>
      </c>
      <c r="G25" s="2">
        <v>0.24378704118731001</v>
      </c>
      <c r="H25" s="2">
        <v>0.25216293317121102</v>
      </c>
      <c r="I25" s="2">
        <v>0.262097461237008</v>
      </c>
      <c r="J25" s="2">
        <v>0.26638060999652102</v>
      </c>
      <c r="K25" s="2">
        <v>0.267141331434674</v>
      </c>
      <c r="L25" s="2">
        <v>0.28987512974554103</v>
      </c>
      <c r="M25" s="2">
        <v>0.29709286675639301</v>
      </c>
      <c r="N25" s="2">
        <v>0.30334028215445802</v>
      </c>
    </row>
    <row r="26" spans="1:14" x14ac:dyDescent="0.3">
      <c r="A26" s="8" t="s">
        <v>74</v>
      </c>
      <c r="B26" s="2">
        <v>0.39400260756193001</v>
      </c>
      <c r="C26" s="2">
        <v>0.40274370400040099</v>
      </c>
      <c r="D26" s="2">
        <v>0.407119873333674</v>
      </c>
      <c r="E26" s="2">
        <v>0.406421091798225</v>
      </c>
      <c r="F26" s="2">
        <v>0.38803109360025601</v>
      </c>
      <c r="G26" s="2">
        <v>0.38876438069625002</v>
      </c>
      <c r="H26" s="2">
        <v>0.39222747042042699</v>
      </c>
      <c r="I26" s="2">
        <v>0.40241097290850197</v>
      </c>
      <c r="J26" s="2">
        <v>0.40658703467470703</v>
      </c>
      <c r="K26" s="2">
        <v>0.40961196155215401</v>
      </c>
      <c r="L26" s="2">
        <v>0.40433428742175997</v>
      </c>
      <c r="M26" s="2">
        <v>0.41628532974428001</v>
      </c>
      <c r="N26" s="2">
        <v>0.42073495903427499</v>
      </c>
    </row>
    <row r="27" spans="1:14" x14ac:dyDescent="0.3">
      <c r="A27" s="8" t="s">
        <v>75</v>
      </c>
      <c r="B27" s="2">
        <v>0.22503259452412</v>
      </c>
      <c r="C27" s="2">
        <v>0.217743954338357</v>
      </c>
      <c r="D27" s="2">
        <v>0.21420910158843701</v>
      </c>
      <c r="E27" s="2">
        <v>0.21330994525062499</v>
      </c>
      <c r="F27" s="2">
        <v>0.21664359493131699</v>
      </c>
      <c r="G27" s="2">
        <v>0.20902435380248</v>
      </c>
      <c r="H27" s="2">
        <v>0.20277790768367401</v>
      </c>
      <c r="I27" s="2">
        <v>0.190875788038848</v>
      </c>
      <c r="J27" s="2">
        <v>0.187560400479338</v>
      </c>
      <c r="K27" s="2">
        <v>0.18835884656461399</v>
      </c>
      <c r="L27" s="2">
        <v>0.18070015412197701</v>
      </c>
      <c r="M27" s="2">
        <v>0.173485868102288</v>
      </c>
      <c r="N27" s="2">
        <v>0.17001987686042599</v>
      </c>
    </row>
    <row r="28" spans="1:14" x14ac:dyDescent="0.3">
      <c r="A28" s="8" t="s">
        <v>76</v>
      </c>
      <c r="B28" s="2">
        <v>0.13246414602346801</v>
      </c>
      <c r="C28" s="2">
        <v>0.12441796425174</v>
      </c>
      <c r="D28" s="2">
        <v>0.120945911435722</v>
      </c>
      <c r="E28" s="2">
        <v>0.11922606708127401</v>
      </c>
      <c r="F28" s="2">
        <v>0.120860398253647</v>
      </c>
      <c r="G28" s="2">
        <v>0.119478061656457</v>
      </c>
      <c r="H28" s="2">
        <v>0.114389935930412</v>
      </c>
      <c r="I28" s="2">
        <v>0.106747316408247</v>
      </c>
      <c r="J28" s="2">
        <v>0.10182071204917099</v>
      </c>
      <c r="K28" s="2">
        <v>9.8184407262370904E-2</v>
      </c>
      <c r="L28" s="2">
        <v>9.1246500802063299E-2</v>
      </c>
      <c r="M28" s="2">
        <v>8.1695827725437403E-2</v>
      </c>
      <c r="N28" s="2">
        <v>7.6477432491394798E-2</v>
      </c>
    </row>
    <row r="29" spans="1:14" x14ac:dyDescent="0.3">
      <c r="A29" s="8" t="s">
        <v>77</v>
      </c>
      <c r="B29" s="2">
        <v>5.2411994784876098E-2</v>
      </c>
      <c r="C29" s="2">
        <v>4.68632654083012E-2</v>
      </c>
      <c r="D29" s="2">
        <v>3.9481076663772402E-2</v>
      </c>
      <c r="E29" s="2">
        <v>3.6145218731728102E-2</v>
      </c>
      <c r="F29" s="2">
        <v>3.5033542753700402E-2</v>
      </c>
      <c r="G29" s="2">
        <v>3.4214851337218001E-2</v>
      </c>
      <c r="H29" s="2">
        <v>3.3484543796473802E-2</v>
      </c>
      <c r="I29" s="2">
        <v>3.3055034929289497E-2</v>
      </c>
      <c r="J29" s="2">
        <v>3.3012485987088801E-2</v>
      </c>
      <c r="K29" s="2">
        <v>3.2467070131719497E-2</v>
      </c>
      <c r="L29" s="2">
        <v>2.95348032585789E-2</v>
      </c>
      <c r="M29" s="2">
        <v>2.7779273216689101E-2</v>
      </c>
      <c r="N29" s="2">
        <v>2.5718718184903299E-2</v>
      </c>
    </row>
    <row r="30" spans="1:14" x14ac:dyDescent="0.3">
      <c r="A30" s="8" t="s">
        <v>78</v>
      </c>
      <c r="B30" s="2">
        <v>1.2359843546284201E-2</v>
      </c>
      <c r="C30" s="2">
        <v>1.0564261753367001E-2</v>
      </c>
      <c r="D30" s="2">
        <v>7.3037438071402996E-3</v>
      </c>
      <c r="E30" s="2">
        <v>4.89023547546909E-3</v>
      </c>
      <c r="F30" s="2">
        <v>4.5256096262378904E-3</v>
      </c>
      <c r="G30" s="2">
        <v>4.73131132028487E-3</v>
      </c>
      <c r="H30" s="2">
        <v>4.9572089978019897E-3</v>
      </c>
      <c r="I30" s="2">
        <v>4.8134264781053001E-3</v>
      </c>
      <c r="J30" s="2">
        <v>4.6387568131740697E-3</v>
      </c>
      <c r="K30" s="2">
        <v>4.2363830544677799E-3</v>
      </c>
      <c r="L30" s="2">
        <v>4.3091246500802103E-3</v>
      </c>
      <c r="M30" s="2">
        <v>3.6608344549125199E-3</v>
      </c>
      <c r="N30" s="2">
        <v>3.70873127454307E-3</v>
      </c>
    </row>
    <row r="31" spans="1:14" x14ac:dyDescent="0.3">
      <c r="A31" s="8" t="s">
        <v>79</v>
      </c>
      <c r="B31" s="2">
        <v>9.2873482315678296E-2</v>
      </c>
      <c r="C31" s="2">
        <v>0.106085351132571</v>
      </c>
      <c r="D31" s="2">
        <v>0.12522519069339599</v>
      </c>
      <c r="E31" s="2">
        <v>0.14285714285714299</v>
      </c>
      <c r="F31" s="2">
        <v>0.15926032700465401</v>
      </c>
      <c r="G31" s="2">
        <v>0.16898701909878799</v>
      </c>
      <c r="H31" s="2">
        <v>0.179929892601432</v>
      </c>
      <c r="I31" s="2">
        <v>0.19325010014688199</v>
      </c>
      <c r="J31" s="2">
        <v>0.19564622541120699</v>
      </c>
      <c r="K31" s="2">
        <v>0.197649302925748</v>
      </c>
      <c r="L31" s="2">
        <v>0.214001652721826</v>
      </c>
      <c r="M31" s="2">
        <v>0.22179086648901999</v>
      </c>
      <c r="N31" s="2">
        <v>0.217465193803517</v>
      </c>
    </row>
    <row r="32" spans="1:14" x14ac:dyDescent="0.3">
      <c r="A32" s="8" t="s">
        <v>80</v>
      </c>
      <c r="B32" s="2">
        <v>0.35263065282421302</v>
      </c>
      <c r="C32" s="2">
        <v>0.35045799900589403</v>
      </c>
      <c r="D32" s="2">
        <v>0.34439802215493098</v>
      </c>
      <c r="E32" s="2">
        <v>0.34191297208538601</v>
      </c>
      <c r="F32" s="2">
        <v>0.32593385774885703</v>
      </c>
      <c r="G32" s="2">
        <v>0.33001294168398798</v>
      </c>
      <c r="H32" s="2">
        <v>0.33114558472553701</v>
      </c>
      <c r="I32" s="2">
        <v>0.35405261049539299</v>
      </c>
      <c r="J32" s="2">
        <v>0.36642242558754701</v>
      </c>
      <c r="K32" s="2">
        <v>0.381385172094589</v>
      </c>
      <c r="L32" s="2">
        <v>0.384490238611714</v>
      </c>
      <c r="M32" s="2">
        <v>0.39890195718092403</v>
      </c>
      <c r="N32" s="2">
        <v>0.41190055994945202</v>
      </c>
    </row>
    <row r="33" spans="1:15" x14ac:dyDescent="0.3">
      <c r="A33" s="8" t="s">
        <v>81</v>
      </c>
      <c r="B33" s="2">
        <v>0.25328171740277999</v>
      </c>
      <c r="C33" s="2">
        <v>0.25903571682170001</v>
      </c>
      <c r="D33" s="2">
        <v>0.26421097014067202</v>
      </c>
      <c r="E33" s="2">
        <v>0.26555829228243</v>
      </c>
      <c r="F33" s="2">
        <v>0.26596927638894602</v>
      </c>
      <c r="G33" s="2">
        <v>0.257657163026001</v>
      </c>
      <c r="H33" s="2">
        <v>0.25044749403341299</v>
      </c>
      <c r="I33" s="2">
        <v>0.22953665375884599</v>
      </c>
      <c r="J33" s="2">
        <v>0.22158037153020599</v>
      </c>
      <c r="K33" s="2">
        <v>0.21358242867962601</v>
      </c>
      <c r="L33" s="2">
        <v>0.201993595702923</v>
      </c>
      <c r="M33" s="2">
        <v>0.18974547459340299</v>
      </c>
      <c r="N33" s="2">
        <v>0.18672244373270599</v>
      </c>
    </row>
    <row r="34" spans="1:15" x14ac:dyDescent="0.3">
      <c r="A34" s="8" t="s">
        <v>82</v>
      </c>
      <c r="B34" s="2">
        <v>0.16406827379905001</v>
      </c>
      <c r="C34" s="2">
        <v>0.160370659660584</v>
      </c>
      <c r="D34" s="2">
        <v>0.158649239142934</v>
      </c>
      <c r="E34" s="2">
        <v>0.156691297208539</v>
      </c>
      <c r="F34" s="2">
        <v>0.15786005518718299</v>
      </c>
      <c r="G34" s="2">
        <v>0.155417859523903</v>
      </c>
      <c r="H34" s="2">
        <v>0.15080548926014301</v>
      </c>
      <c r="I34" s="2">
        <v>0.13923754840432601</v>
      </c>
      <c r="J34" s="2">
        <v>0.13328874160104601</v>
      </c>
      <c r="K34" s="2">
        <v>0.12648321131027501</v>
      </c>
      <c r="L34" s="2">
        <v>0.121914058465035</v>
      </c>
      <c r="M34" s="2">
        <v>0.115524212073877</v>
      </c>
      <c r="N34" s="2">
        <v>0.11142340457982</v>
      </c>
    </row>
    <row r="35" spans="1:15" x14ac:dyDescent="0.3">
      <c r="A35" s="8" t="s">
        <v>83</v>
      </c>
      <c r="B35" s="2">
        <v>9.6815062467006899E-2</v>
      </c>
      <c r="C35" s="2">
        <v>8.8475466874955597E-2</v>
      </c>
      <c r="D35" s="2">
        <v>7.9803748706351305E-2</v>
      </c>
      <c r="E35" s="2">
        <v>7.4014778325123196E-2</v>
      </c>
      <c r="F35" s="2">
        <v>7.3473085951978906E-2</v>
      </c>
      <c r="G35" s="2">
        <v>7.0747872465586906E-2</v>
      </c>
      <c r="H35" s="2">
        <v>6.9771778042959406E-2</v>
      </c>
      <c r="I35" s="2">
        <v>6.6530912004272899E-2</v>
      </c>
      <c r="J35" s="2">
        <v>6.5641056824055202E-2</v>
      </c>
      <c r="K35" s="2">
        <v>6.4461836236640604E-2</v>
      </c>
      <c r="L35" s="2">
        <v>6.2700134283648401E-2</v>
      </c>
      <c r="M35" s="2">
        <v>5.9955894514380201E-2</v>
      </c>
      <c r="N35" s="2">
        <v>5.8892738087456702E-2</v>
      </c>
    </row>
    <row r="36" spans="1:15" x14ac:dyDescent="0.3">
      <c r="A36" s="8" t="s">
        <v>84</v>
      </c>
      <c r="B36" s="2">
        <v>4.0330811191272201E-2</v>
      </c>
      <c r="C36" s="2">
        <v>3.5574806504296001E-2</v>
      </c>
      <c r="D36" s="2">
        <v>2.7712829161715701E-2</v>
      </c>
      <c r="E36" s="2">
        <v>1.89655172413793E-2</v>
      </c>
      <c r="F36" s="2">
        <v>1.7503397718380598E-2</v>
      </c>
      <c r="G36" s="2">
        <v>1.7177144201733399E-2</v>
      </c>
      <c r="H36" s="2">
        <v>1.78997613365155E-2</v>
      </c>
      <c r="I36" s="2">
        <v>1.7392175190279101E-2</v>
      </c>
      <c r="J36" s="2">
        <v>1.7421179045939601E-2</v>
      </c>
      <c r="K36" s="2">
        <v>1.6438048753120701E-2</v>
      </c>
      <c r="L36" s="2">
        <v>1.49003202148538E-2</v>
      </c>
      <c r="M36" s="2">
        <v>1.4081595148396599E-2</v>
      </c>
      <c r="N36" s="2">
        <v>1.35956598470488E-2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0.12063582174283299</v>
      </c>
      <c r="C41" s="2">
        <v>4.6099290780141799E-2</v>
      </c>
      <c r="D41" s="2">
        <v>2.17917675544794E-3</v>
      </c>
      <c r="E41" s="2">
        <v>6.5957960860111103E-2</v>
      </c>
      <c r="F41" s="2">
        <v>0.10947416137806</v>
      </c>
      <c r="G41" s="2">
        <v>0.101532175689479</v>
      </c>
      <c r="H41" s="2">
        <v>0.141135014836795</v>
      </c>
      <c r="I41" s="2">
        <v>0.119941491955144</v>
      </c>
      <c r="J41" s="2">
        <v>8.8956610071107195E-2</v>
      </c>
      <c r="K41" s="2">
        <v>0.228144989339019</v>
      </c>
      <c r="L41" s="2">
        <v>0.19759114583333301</v>
      </c>
      <c r="M41" s="2">
        <v>0.133822596720123</v>
      </c>
      <c r="N41" s="3">
        <v>0.81599187345813395</v>
      </c>
      <c r="O41" s="3">
        <v>2.5520862900936701</v>
      </c>
    </row>
    <row r="42" spans="1:15" x14ac:dyDescent="0.3">
      <c r="A42" s="8" t="s">
        <v>74</v>
      </c>
      <c r="B42" s="2">
        <v>6.4725347452018495E-2</v>
      </c>
      <c r="C42" s="2">
        <v>-9.0750870213824001E-3</v>
      </c>
      <c r="D42" s="2">
        <v>-4.0772801405093498E-2</v>
      </c>
      <c r="E42" s="2">
        <v>-4.6821867643212098E-2</v>
      </c>
      <c r="F42" s="2">
        <v>7.1075740944017599E-2</v>
      </c>
      <c r="G42" s="2">
        <v>7.4429925698180896E-2</v>
      </c>
      <c r="H42" s="2">
        <v>0.126386073685466</v>
      </c>
      <c r="I42" s="2">
        <v>0.113369323594792</v>
      </c>
      <c r="J42" s="2">
        <v>9.3934208024339202E-2</v>
      </c>
      <c r="K42" s="2">
        <v>0.117243177472623</v>
      </c>
      <c r="L42" s="2">
        <v>0.20303383897316199</v>
      </c>
      <c r="M42" s="2">
        <v>0.12234076947946999</v>
      </c>
      <c r="N42" s="3">
        <v>0.65021867275147405</v>
      </c>
      <c r="O42" s="3">
        <v>1.29741892786234</v>
      </c>
    </row>
    <row r="43" spans="1:15" x14ac:dyDescent="0.3">
      <c r="A43" s="8" t="s">
        <v>75</v>
      </c>
      <c r="B43" s="2">
        <v>7.8794901506373093E-3</v>
      </c>
      <c r="C43" s="2">
        <v>-3.5640377098183497E-2</v>
      </c>
      <c r="D43" s="2">
        <v>-4.3156890796375802E-2</v>
      </c>
      <c r="E43" s="2">
        <v>1.39546473959631E-2</v>
      </c>
      <c r="F43" s="2">
        <v>3.1457360530842998E-2</v>
      </c>
      <c r="G43" s="2">
        <v>3.3118894448415502E-2</v>
      </c>
      <c r="H43" s="2">
        <v>3.3440959409594101E-2</v>
      </c>
      <c r="I43" s="2">
        <v>8.2794019192144602E-2</v>
      </c>
      <c r="J43" s="2">
        <v>9.0478153338829304E-2</v>
      </c>
      <c r="K43" s="2">
        <v>8.5806085806085799E-2</v>
      </c>
      <c r="L43" s="2">
        <v>0.12184508268059201</v>
      </c>
      <c r="M43" s="2">
        <v>8.82854926299457E-2</v>
      </c>
      <c r="N43" s="3">
        <v>0.445589447650453</v>
      </c>
      <c r="O43" s="3">
        <v>0.62549246813441495</v>
      </c>
    </row>
    <row r="44" spans="1:15" x14ac:dyDescent="0.3">
      <c r="A44" s="8" t="s">
        <v>76</v>
      </c>
      <c r="B44" s="2">
        <v>-2.16535433070866E-2</v>
      </c>
      <c r="C44" s="2">
        <v>-4.7082494969818901E-2</v>
      </c>
      <c r="D44" s="2">
        <v>-5.2787162162162199E-2</v>
      </c>
      <c r="E44" s="2">
        <v>1.2037449843959E-2</v>
      </c>
      <c r="F44" s="2">
        <v>5.68281938325991E-2</v>
      </c>
      <c r="G44" s="2">
        <v>1.9591496456857E-2</v>
      </c>
      <c r="H44" s="2">
        <v>2.4529844644317299E-2</v>
      </c>
      <c r="I44" s="2">
        <v>5.1077414205905801E-2</v>
      </c>
      <c r="J44" s="2">
        <v>4.7076689445709897E-2</v>
      </c>
      <c r="K44" s="2">
        <v>5.1849166062363998E-2</v>
      </c>
      <c r="L44" s="2">
        <v>4.6190968631506402E-2</v>
      </c>
      <c r="M44" s="2">
        <v>3.9538714991762799E-2</v>
      </c>
      <c r="N44" s="3">
        <v>0.197798025816249</v>
      </c>
      <c r="O44" s="3">
        <v>0.24212598425196799</v>
      </c>
    </row>
    <row r="45" spans="1:15" x14ac:dyDescent="0.3">
      <c r="A45" s="8" t="s">
        <v>77</v>
      </c>
      <c r="B45" s="2">
        <v>-6.8656716417910393E-2</v>
      </c>
      <c r="C45" s="2">
        <v>-0.174145299145299</v>
      </c>
      <c r="D45" s="2">
        <v>-0.120310478654593</v>
      </c>
      <c r="E45" s="2">
        <v>-3.2352941176470598E-2</v>
      </c>
      <c r="F45" s="2">
        <v>4.4072948328267497E-2</v>
      </c>
      <c r="G45" s="2">
        <v>4.2212518195050903E-2</v>
      </c>
      <c r="H45" s="2">
        <v>8.3798882681564199E-2</v>
      </c>
      <c r="I45" s="2">
        <v>0.100515463917526</v>
      </c>
      <c r="J45" s="2">
        <v>6.7915690866510503E-2</v>
      </c>
      <c r="K45" s="2">
        <v>2.9605263157894701E-2</v>
      </c>
      <c r="L45" s="2">
        <v>9.9041533546325902E-2</v>
      </c>
      <c r="M45" s="2">
        <v>2.81007751937985E-2</v>
      </c>
      <c r="N45" s="3">
        <v>0.24238875878220101</v>
      </c>
      <c r="O45" s="3">
        <v>5.57213930348259E-2</v>
      </c>
    </row>
    <row r="46" spans="1:15" x14ac:dyDescent="0.3">
      <c r="A46" s="8" t="s">
        <v>78</v>
      </c>
      <c r="B46" s="2">
        <v>-0.109704641350211</v>
      </c>
      <c r="C46" s="2">
        <v>-0.32227488151658801</v>
      </c>
      <c r="D46" s="2">
        <v>-0.356643356643357</v>
      </c>
      <c r="E46" s="2">
        <v>-7.6086956521739094E-2</v>
      </c>
      <c r="F46" s="2">
        <v>0.11764705882352899</v>
      </c>
      <c r="G46" s="2">
        <v>0.115789473684211</v>
      </c>
      <c r="H46" s="2">
        <v>6.6037735849056603E-2</v>
      </c>
      <c r="I46" s="2">
        <v>6.1946902654867297E-2</v>
      </c>
      <c r="J46" s="2">
        <v>-8.3333333333333297E-3</v>
      </c>
      <c r="K46" s="2">
        <v>0.151260504201681</v>
      </c>
      <c r="L46" s="2">
        <v>-7.2992700729926996E-3</v>
      </c>
      <c r="M46" s="2">
        <v>0.125</v>
      </c>
      <c r="N46" s="3">
        <v>0.27500000000000002</v>
      </c>
      <c r="O46" s="3">
        <v>-0.354430379746835</v>
      </c>
    </row>
    <row r="47" spans="1:15" x14ac:dyDescent="0.3">
      <c r="A47" s="8" t="s">
        <v>79</v>
      </c>
      <c r="B47" s="2">
        <v>0.13224706328154601</v>
      </c>
      <c r="C47" s="2">
        <v>9.3373493975903596E-2</v>
      </c>
      <c r="D47" s="2">
        <v>6.5197428833792495E-2</v>
      </c>
      <c r="E47" s="2">
        <v>0.111206896551724</v>
      </c>
      <c r="F47" s="2">
        <v>0.114300491336954</v>
      </c>
      <c r="G47" s="2">
        <v>0.119749361800882</v>
      </c>
      <c r="H47" s="2">
        <v>0.19979274611399001</v>
      </c>
      <c r="I47" s="2">
        <v>0.11159094835032</v>
      </c>
      <c r="J47" s="2">
        <v>9.4949494949495006E-2</v>
      </c>
      <c r="K47" s="2">
        <v>0.176128299744536</v>
      </c>
      <c r="L47" s="2">
        <v>0.16507783275009</v>
      </c>
      <c r="M47" s="2">
        <v>3.3764888658725997E-2</v>
      </c>
      <c r="N47" s="3">
        <v>0.55104895104895102</v>
      </c>
      <c r="O47" s="3">
        <v>2.7821144372868498</v>
      </c>
    </row>
    <row r="48" spans="1:15" x14ac:dyDescent="0.3">
      <c r="A48" s="8" t="s">
        <v>80</v>
      </c>
      <c r="B48" s="2">
        <v>-1.4870259481037901E-2</v>
      </c>
      <c r="C48" s="2">
        <v>-8.9757876608246398E-2</v>
      </c>
      <c r="D48" s="2">
        <v>-7.3010573177518107E-2</v>
      </c>
      <c r="E48" s="2">
        <v>-4.9825909472925901E-2</v>
      </c>
      <c r="F48" s="2">
        <v>6.3305534495830207E-2</v>
      </c>
      <c r="G48" s="2">
        <v>5.52584670231729E-2</v>
      </c>
      <c r="H48" s="2">
        <v>0.19436936936936899</v>
      </c>
      <c r="I48" s="2">
        <v>0.13633792193098199</v>
      </c>
      <c r="J48" s="2">
        <v>0.12811151676070401</v>
      </c>
      <c r="K48" s="2">
        <v>9.5101500441306303E-2</v>
      </c>
      <c r="L48" s="2">
        <v>0.16629726643831</v>
      </c>
      <c r="M48" s="2">
        <v>8.8684134753815105E-2</v>
      </c>
      <c r="N48" s="3">
        <v>0.56861931629605</v>
      </c>
      <c r="O48" s="3">
        <v>0.88672654690618802</v>
      </c>
    </row>
    <row r="49" spans="1:15" x14ac:dyDescent="0.3">
      <c r="A49" s="8" t="s">
        <v>81</v>
      </c>
      <c r="B49" s="2">
        <v>1.37557315548145E-2</v>
      </c>
      <c r="C49" s="2">
        <v>-5.5235745614035103E-2</v>
      </c>
      <c r="D49" s="2">
        <v>-6.1511678514434898E-2</v>
      </c>
      <c r="E49" s="2">
        <v>-1.70041737517391E-3</v>
      </c>
      <c r="F49" s="2">
        <v>1.73428305977083E-2</v>
      </c>
      <c r="G49" s="2">
        <v>2.2222222222222199E-2</v>
      </c>
      <c r="H49" s="2">
        <v>2.3823704586063098E-2</v>
      </c>
      <c r="I49" s="2">
        <v>5.9918557300756299E-2</v>
      </c>
      <c r="J49" s="2">
        <v>4.4731064763995597E-2</v>
      </c>
      <c r="K49" s="2">
        <v>2.7318098240084101E-2</v>
      </c>
      <c r="L49" s="2">
        <v>5.5995908974686801E-2</v>
      </c>
      <c r="M49" s="2">
        <v>3.7530266343825697E-2</v>
      </c>
      <c r="N49" s="3">
        <v>0.17590559824368801</v>
      </c>
      <c r="O49" s="3">
        <v>0.190773933583438</v>
      </c>
    </row>
    <row r="50" spans="1:15" x14ac:dyDescent="0.3">
      <c r="A50" s="8" t="s">
        <v>82</v>
      </c>
      <c r="B50" s="2">
        <v>-3.1102531102531101E-2</v>
      </c>
      <c r="C50" s="2">
        <v>-8.3683860969670107E-2</v>
      </c>
      <c r="D50" s="2">
        <v>-7.7796569219618306E-2</v>
      </c>
      <c r="E50" s="2">
        <v>4.1917736442232097E-3</v>
      </c>
      <c r="F50" s="2">
        <v>3.3915992695017001E-2</v>
      </c>
      <c r="G50" s="2">
        <v>2.0439061317183999E-2</v>
      </c>
      <c r="H50" s="2">
        <v>3.1404549950544002E-2</v>
      </c>
      <c r="I50" s="2">
        <v>5.10668904339487E-2</v>
      </c>
      <c r="J50" s="2">
        <v>2.8512773722627699E-2</v>
      </c>
      <c r="K50" s="2">
        <v>4.7017076957196702E-2</v>
      </c>
      <c r="L50" s="2">
        <v>6.5240415166278307E-2</v>
      </c>
      <c r="M50" s="2">
        <v>1.6901968582223099E-2</v>
      </c>
      <c r="N50" s="3">
        <v>0.166514598540146</v>
      </c>
      <c r="O50" s="3">
        <v>9.6954096954096999E-2</v>
      </c>
    </row>
    <row r="51" spans="1:15" x14ac:dyDescent="0.3">
      <c r="A51" s="8" t="s">
        <v>83</v>
      </c>
      <c r="B51" s="2">
        <v>-9.4147582697200999E-2</v>
      </c>
      <c r="C51" s="2">
        <v>-0.16452648475120399</v>
      </c>
      <c r="D51" s="2">
        <v>-0.13400576368876099</v>
      </c>
      <c r="E51" s="2">
        <v>-1.05379922351636E-2</v>
      </c>
      <c r="F51" s="2">
        <v>1.1210762331838601E-2</v>
      </c>
      <c r="G51" s="2">
        <v>3.7139689578713997E-2</v>
      </c>
      <c r="H51" s="2">
        <v>6.5205772314270397E-2</v>
      </c>
      <c r="I51" s="2">
        <v>8.3291520321123899E-2</v>
      </c>
      <c r="J51" s="2">
        <v>6.4381658175081097E-2</v>
      </c>
      <c r="K51" s="2">
        <v>5.6570931244560502E-2</v>
      </c>
      <c r="L51" s="2">
        <v>7.4958813838550201E-2</v>
      </c>
      <c r="M51" s="2">
        <v>3.5632183908045997E-2</v>
      </c>
      <c r="N51" s="3">
        <v>0.25196850393700798</v>
      </c>
      <c r="O51" s="3">
        <v>-1.7448200654307501E-2</v>
      </c>
    </row>
    <row r="52" spans="1:15" x14ac:dyDescent="0.3">
      <c r="A52" s="8" t="s">
        <v>84</v>
      </c>
      <c r="B52" s="2">
        <v>-0.12565445026177999</v>
      </c>
      <c r="C52" s="2">
        <v>-0.27844311377245501</v>
      </c>
      <c r="D52" s="2">
        <v>-0.36099585062240702</v>
      </c>
      <c r="E52" s="2">
        <v>-8.0086580086580095E-2</v>
      </c>
      <c r="F52" s="2">
        <v>3.05882352941176E-2</v>
      </c>
      <c r="G52" s="2">
        <v>9.5890410958904104E-2</v>
      </c>
      <c r="H52" s="2">
        <v>8.5416666666666696E-2</v>
      </c>
      <c r="I52" s="2">
        <v>9.9808061420345498E-2</v>
      </c>
      <c r="J52" s="2">
        <v>2.2687609075043601E-2</v>
      </c>
      <c r="K52" s="2">
        <v>-1.5358361774744001E-2</v>
      </c>
      <c r="L52" s="2">
        <v>6.2391681109185401E-2</v>
      </c>
      <c r="M52" s="2">
        <v>1.7944535073409498E-2</v>
      </c>
      <c r="N52" s="3">
        <v>8.9005235602094196E-2</v>
      </c>
      <c r="O52" s="3">
        <v>-0.45549738219895303</v>
      </c>
    </row>
    <row r="53" spans="1:15" x14ac:dyDescent="0.3">
      <c r="A53" s="11" t="s">
        <v>15</v>
      </c>
      <c r="B53" s="3">
        <v>1.15360369825594E-2</v>
      </c>
      <c r="C53" s="3">
        <v>-5.1330522029954903E-2</v>
      </c>
      <c r="D53" s="3">
        <v>-5.4633441359376402E-2</v>
      </c>
      <c r="E53" s="3">
        <v>-2.5478887267505199E-3</v>
      </c>
      <c r="F53" s="3">
        <v>5.84028051923925E-2</v>
      </c>
      <c r="G53" s="3">
        <v>5.7505814208609403E-2</v>
      </c>
      <c r="H53" s="3">
        <v>0.108570717234797</v>
      </c>
      <c r="I53" s="3">
        <v>9.9715526276388702E-2</v>
      </c>
      <c r="J53" s="3">
        <v>8.4734513274336301E-2</v>
      </c>
      <c r="K53" s="3">
        <v>0.106339917475957</v>
      </c>
      <c r="L53" s="3">
        <v>0.14414963767602099</v>
      </c>
      <c r="M53" s="3">
        <v>8.0178974244565104E-2</v>
      </c>
      <c r="N53" s="3">
        <v>0.48316882232811398</v>
      </c>
      <c r="O53" s="3">
        <v>0.83128808573229696</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512</v>
      </c>
    </row>
    <row r="2" spans="1:14" ht="15.6" x14ac:dyDescent="0.3">
      <c r="A2" s="12" t="s">
        <v>509</v>
      </c>
    </row>
    <row r="3" spans="1:14" ht="15.6" x14ac:dyDescent="0.3">
      <c r="A3" s="12" t="s">
        <v>94</v>
      </c>
    </row>
    <row r="4" spans="1:14" x14ac:dyDescent="0.3">
      <c r="A4" s="15"/>
    </row>
    <row r="5" spans="1:14" x14ac:dyDescent="0.3">
      <c r="A5" s="16" t="str">
        <f>HYPERLINK("#'Table of contents'!A101",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15858</v>
      </c>
      <c r="C8" s="1">
        <v>16323</v>
      </c>
      <c r="D8" s="1">
        <v>15786</v>
      </c>
      <c r="E8" s="1">
        <v>15535</v>
      </c>
      <c r="F8" s="1">
        <v>15757</v>
      </c>
      <c r="G8" s="1">
        <v>16707</v>
      </c>
      <c r="H8" s="1">
        <v>17807</v>
      </c>
      <c r="I8" s="1">
        <v>19920</v>
      </c>
      <c r="J8" s="1">
        <v>22234</v>
      </c>
      <c r="K8" s="1">
        <v>24899</v>
      </c>
      <c r="L8" s="1">
        <v>29555</v>
      </c>
      <c r="M8" s="1">
        <v>36098</v>
      </c>
      <c r="N8" s="1">
        <v>40731</v>
      </c>
    </row>
    <row r="9" spans="1:14" x14ac:dyDescent="0.3">
      <c r="A9" s="7" t="s">
        <v>88</v>
      </c>
      <c r="B9" s="1">
        <v>3143</v>
      </c>
      <c r="C9" s="1">
        <v>3226</v>
      </c>
      <c r="D9" s="1">
        <v>3200</v>
      </c>
      <c r="E9" s="1">
        <v>3154</v>
      </c>
      <c r="F9" s="1">
        <v>3260</v>
      </c>
      <c r="G9" s="1">
        <v>3604</v>
      </c>
      <c r="H9" s="1">
        <v>4208</v>
      </c>
      <c r="I9" s="1">
        <v>5154</v>
      </c>
      <c r="J9" s="1">
        <v>5656</v>
      </c>
      <c r="K9" s="1">
        <v>6506</v>
      </c>
      <c r="L9" s="1">
        <v>7688</v>
      </c>
      <c r="M9" s="1">
        <v>8934</v>
      </c>
      <c r="N9" s="1">
        <v>10231</v>
      </c>
    </row>
    <row r="10" spans="1:14" x14ac:dyDescent="0.3">
      <c r="A10" s="7" t="s">
        <v>89</v>
      </c>
      <c r="B10" s="1">
        <v>1058</v>
      </c>
      <c r="C10" s="1">
        <v>1151</v>
      </c>
      <c r="D10" s="1">
        <v>1162</v>
      </c>
      <c r="E10" s="1">
        <v>1133</v>
      </c>
      <c r="F10" s="1">
        <v>1138</v>
      </c>
      <c r="G10" s="1">
        <v>1307</v>
      </c>
      <c r="H10" s="1">
        <v>1354</v>
      </c>
      <c r="I10" s="1">
        <v>1529</v>
      </c>
      <c r="J10" s="1">
        <v>1725</v>
      </c>
      <c r="K10" s="1">
        <v>1865</v>
      </c>
      <c r="L10" s="1">
        <v>1962</v>
      </c>
      <c r="M10" s="1">
        <v>2141</v>
      </c>
      <c r="N10" s="1">
        <v>2210</v>
      </c>
    </row>
    <row r="11" spans="1:14" x14ac:dyDescent="0.3">
      <c r="A11" s="7" t="s">
        <v>90</v>
      </c>
      <c r="B11" s="1">
        <v>17870</v>
      </c>
      <c r="C11" s="1">
        <v>18614</v>
      </c>
      <c r="D11" s="1">
        <v>18025</v>
      </c>
      <c r="E11" s="1">
        <v>16825</v>
      </c>
      <c r="F11" s="1">
        <v>16536</v>
      </c>
      <c r="G11" s="1">
        <v>17410</v>
      </c>
      <c r="H11" s="1">
        <v>17753</v>
      </c>
      <c r="I11" s="1">
        <v>18472</v>
      </c>
      <c r="J11" s="1">
        <v>19758</v>
      </c>
      <c r="K11" s="1">
        <v>19844</v>
      </c>
      <c r="L11" s="1">
        <v>20077</v>
      </c>
      <c r="M11" s="1">
        <v>20678</v>
      </c>
      <c r="N11" s="1">
        <v>20469</v>
      </c>
    </row>
    <row r="12" spans="1:14" x14ac:dyDescent="0.3">
      <c r="A12" s="7" t="s">
        <v>91</v>
      </c>
      <c r="B12" s="1">
        <v>2702</v>
      </c>
      <c r="C12" s="1">
        <v>2796</v>
      </c>
      <c r="D12" s="1">
        <v>2826</v>
      </c>
      <c r="E12" s="1">
        <v>2811</v>
      </c>
      <c r="F12" s="1">
        <v>2931</v>
      </c>
      <c r="G12" s="1">
        <v>3215</v>
      </c>
      <c r="H12" s="1">
        <v>3791</v>
      </c>
      <c r="I12" s="1">
        <v>4875</v>
      </c>
      <c r="J12" s="1">
        <v>5672</v>
      </c>
      <c r="K12" s="1">
        <v>6656</v>
      </c>
      <c r="L12" s="1">
        <v>7330</v>
      </c>
      <c r="M12" s="1">
        <v>8774</v>
      </c>
      <c r="N12" s="1">
        <v>9453</v>
      </c>
    </row>
    <row r="13" spans="1:14" x14ac:dyDescent="0.3">
      <c r="A13" s="7" t="s">
        <v>92</v>
      </c>
      <c r="B13" s="1">
        <v>6959</v>
      </c>
      <c r="C13" s="1">
        <v>6029</v>
      </c>
      <c r="D13" s="1">
        <v>4669</v>
      </c>
      <c r="E13" s="1">
        <v>3715</v>
      </c>
      <c r="F13" s="1">
        <v>3441</v>
      </c>
      <c r="G13" s="1">
        <v>3335</v>
      </c>
      <c r="H13" s="1">
        <v>3286</v>
      </c>
      <c r="I13" s="1">
        <v>3482</v>
      </c>
      <c r="J13" s="1">
        <v>3715</v>
      </c>
      <c r="K13" s="1">
        <v>3969</v>
      </c>
      <c r="L13" s="1">
        <v>3905</v>
      </c>
      <c r="M13" s="1">
        <v>4057</v>
      </c>
      <c r="N13" s="1">
        <v>4057</v>
      </c>
    </row>
    <row r="14" spans="1:14" x14ac:dyDescent="0.3">
      <c r="A14" s="10" t="s">
        <v>15</v>
      </c>
      <c r="B14" s="5">
        <v>47590</v>
      </c>
      <c r="C14" s="5">
        <v>48139</v>
      </c>
      <c r="D14" s="5">
        <v>45668</v>
      </c>
      <c r="E14" s="5">
        <v>43173</v>
      </c>
      <c r="F14" s="5">
        <v>43063</v>
      </c>
      <c r="G14" s="5">
        <v>45578</v>
      </c>
      <c r="H14" s="5">
        <v>48199</v>
      </c>
      <c r="I14" s="5">
        <v>53432</v>
      </c>
      <c r="J14" s="5">
        <v>58760</v>
      </c>
      <c r="K14" s="5">
        <v>63739</v>
      </c>
      <c r="L14" s="5">
        <v>70517</v>
      </c>
      <c r="M14" s="5">
        <v>80682</v>
      </c>
      <c r="N14" s="5">
        <v>87151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0.33322126497163301</v>
      </c>
      <c r="C19" s="2">
        <v>0.339080579156193</v>
      </c>
      <c r="D19" s="2">
        <v>0.34566873959884398</v>
      </c>
      <c r="E19" s="2">
        <v>0.35983137609153898</v>
      </c>
      <c r="F19" s="2">
        <v>0.365905765970787</v>
      </c>
      <c r="G19" s="2">
        <v>0.36655842731142202</v>
      </c>
      <c r="H19" s="2">
        <v>0.369447498910766</v>
      </c>
      <c r="I19" s="2">
        <v>0.37281030094325501</v>
      </c>
      <c r="J19" s="2">
        <v>0.37838665759019702</v>
      </c>
      <c r="K19" s="2">
        <v>0.39063995356061398</v>
      </c>
      <c r="L19" s="2">
        <v>0.41911879404966201</v>
      </c>
      <c r="M19" s="2">
        <v>0.447410822736174</v>
      </c>
      <c r="N19" s="2">
        <v>0.46736124657204198</v>
      </c>
    </row>
    <row r="20" spans="1:15" x14ac:dyDescent="0.3">
      <c r="A20" s="8" t="s">
        <v>88</v>
      </c>
      <c r="B20" s="2">
        <v>6.60432864047069E-2</v>
      </c>
      <c r="C20" s="2">
        <v>6.7014271173061302E-2</v>
      </c>
      <c r="D20" s="2">
        <v>7.0070946833669101E-2</v>
      </c>
      <c r="E20" s="2">
        <v>7.3054918583373901E-2</v>
      </c>
      <c r="F20" s="2">
        <v>7.5703039732485003E-2</v>
      </c>
      <c r="G20" s="2">
        <v>7.9073237088068807E-2</v>
      </c>
      <c r="H20" s="2">
        <v>8.7304715865474405E-2</v>
      </c>
      <c r="I20" s="2">
        <v>9.64590507561012E-2</v>
      </c>
      <c r="J20" s="2">
        <v>9.6255956432947598E-2</v>
      </c>
      <c r="K20" s="2">
        <v>0.102072514473086</v>
      </c>
      <c r="L20" s="2">
        <v>0.109023356070167</v>
      </c>
      <c r="M20" s="2">
        <v>0.110731018070945</v>
      </c>
      <c r="N20" s="2">
        <v>0.117393948434327</v>
      </c>
    </row>
    <row r="21" spans="1:15" x14ac:dyDescent="0.3">
      <c r="A21" s="8" t="s">
        <v>89</v>
      </c>
      <c r="B21" s="2">
        <v>2.2231561252363901E-2</v>
      </c>
      <c r="C21" s="2">
        <v>2.39099275016099E-2</v>
      </c>
      <c r="D21" s="2">
        <v>2.5444512568976101E-2</v>
      </c>
      <c r="E21" s="2">
        <v>2.62432538855303E-2</v>
      </c>
      <c r="F21" s="2">
        <v>2.6426398532382801E-2</v>
      </c>
      <c r="G21" s="2">
        <v>2.8676115669840699E-2</v>
      </c>
      <c r="H21" s="2">
        <v>2.8091869125915499E-2</v>
      </c>
      <c r="I21" s="2">
        <v>2.8615810750112301E-2</v>
      </c>
      <c r="J21" s="2">
        <v>2.9356705241661001E-2</v>
      </c>
      <c r="K21" s="2">
        <v>2.9259950736597699E-2</v>
      </c>
      <c r="L21" s="2">
        <v>2.7823078123005801E-2</v>
      </c>
      <c r="M21" s="2">
        <v>2.6536278228105399E-2</v>
      </c>
      <c r="N21" s="2">
        <v>2.5358286192929499E-2</v>
      </c>
    </row>
    <row r="22" spans="1:15" x14ac:dyDescent="0.3">
      <c r="A22" s="8" t="s">
        <v>90</v>
      </c>
      <c r="B22" s="2">
        <v>0.37549905442319798</v>
      </c>
      <c r="C22" s="2">
        <v>0.38667192920500998</v>
      </c>
      <c r="D22" s="2">
        <v>0.39469650521152699</v>
      </c>
      <c r="E22" s="2">
        <v>0.38971116206888601</v>
      </c>
      <c r="F22" s="2">
        <v>0.38399554141606501</v>
      </c>
      <c r="G22" s="2">
        <v>0.38198253543376198</v>
      </c>
      <c r="H22" s="2">
        <v>0.36832714371667502</v>
      </c>
      <c r="I22" s="2">
        <v>0.34571043569396598</v>
      </c>
      <c r="J22" s="2">
        <v>0.336249149081008</v>
      </c>
      <c r="K22" s="2">
        <v>0.311332151430051</v>
      </c>
      <c r="L22" s="2">
        <v>0.28471148800998303</v>
      </c>
      <c r="M22" s="2">
        <v>0.25629012667013701</v>
      </c>
      <c r="N22" s="2">
        <v>0.23486821723216</v>
      </c>
    </row>
    <row r="23" spans="1:15" x14ac:dyDescent="0.3">
      <c r="A23" s="8" t="s">
        <v>91</v>
      </c>
      <c r="B23" s="2">
        <v>5.6776633746585398E-2</v>
      </c>
      <c r="C23" s="2">
        <v>5.80818047736762E-2</v>
      </c>
      <c r="D23" s="2">
        <v>6.1881404922484E-2</v>
      </c>
      <c r="E23" s="2">
        <v>6.5110138280870006E-2</v>
      </c>
      <c r="F23" s="2">
        <v>6.8063070385249502E-2</v>
      </c>
      <c r="G23" s="2">
        <v>7.0538417657641794E-2</v>
      </c>
      <c r="H23" s="2">
        <v>7.8653084088881497E-2</v>
      </c>
      <c r="I23" s="2">
        <v>9.1237460697709202E-2</v>
      </c>
      <c r="J23" s="2">
        <v>9.6528250510551403E-2</v>
      </c>
      <c r="K23" s="2">
        <v>0.10442586171731599</v>
      </c>
      <c r="L23" s="2">
        <v>0.103946566076265</v>
      </c>
      <c r="M23" s="2">
        <v>0.10874792394834</v>
      </c>
      <c r="N23" s="2">
        <v>0.108466913747404</v>
      </c>
    </row>
    <row r="24" spans="1:15" x14ac:dyDescent="0.3">
      <c r="A24" s="8" t="s">
        <v>92</v>
      </c>
      <c r="B24" s="2">
        <v>0.146228199201513</v>
      </c>
      <c r="C24" s="2">
        <v>0.125241488190449</v>
      </c>
      <c r="D24" s="2">
        <v>0.1022378908645</v>
      </c>
      <c r="E24" s="2">
        <v>8.6049151089801504E-2</v>
      </c>
      <c r="F24" s="2">
        <v>7.9906183963030897E-2</v>
      </c>
      <c r="G24" s="2">
        <v>7.3171266839264601E-2</v>
      </c>
      <c r="H24" s="2">
        <v>6.8175688292288206E-2</v>
      </c>
      <c r="I24" s="2">
        <v>6.5166941158856101E-2</v>
      </c>
      <c r="J24" s="2">
        <v>6.3223281143635096E-2</v>
      </c>
      <c r="K24" s="2">
        <v>6.2269568082335802E-2</v>
      </c>
      <c r="L24" s="2">
        <v>5.5376717670916203E-2</v>
      </c>
      <c r="M24" s="2">
        <v>5.0283830346297798E-2</v>
      </c>
      <c r="N24" s="2">
        <v>4.6551387821137998E-2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2.9322739311388599E-2</v>
      </c>
      <c r="C29" s="2">
        <v>-3.2898364271273697E-2</v>
      </c>
      <c r="D29" s="2">
        <v>-1.5900164702901301E-2</v>
      </c>
      <c r="E29" s="2">
        <v>1.4290312198262E-2</v>
      </c>
      <c r="F29" s="2">
        <v>6.0290664466586298E-2</v>
      </c>
      <c r="G29" s="2">
        <v>6.5840665589273997E-2</v>
      </c>
      <c r="H29" s="2">
        <v>0.118661200651429</v>
      </c>
      <c r="I29" s="2">
        <v>0.116164658634538</v>
      </c>
      <c r="J29" s="2">
        <v>0.119861473419088</v>
      </c>
      <c r="K29" s="2">
        <v>0.18699546166512701</v>
      </c>
      <c r="L29" s="2">
        <v>0.22138386059888299</v>
      </c>
      <c r="M29" s="2">
        <v>0.12834506066818099</v>
      </c>
      <c r="N29" s="3">
        <v>0.831924080237474</v>
      </c>
      <c r="O29" s="3">
        <v>1.5684827847143401</v>
      </c>
    </row>
    <row r="30" spans="1:15" x14ac:dyDescent="0.3">
      <c r="A30" s="8" t="s">
        <v>88</v>
      </c>
      <c r="B30" s="2">
        <v>2.64078905504295E-2</v>
      </c>
      <c r="C30" s="2">
        <v>-8.0595164290142608E-3</v>
      </c>
      <c r="D30" s="2">
        <v>-1.4375000000000001E-2</v>
      </c>
      <c r="E30" s="2">
        <v>3.3608116677235303E-2</v>
      </c>
      <c r="F30" s="2">
        <v>0.105521472392638</v>
      </c>
      <c r="G30" s="2">
        <v>0.16759156492785801</v>
      </c>
      <c r="H30" s="2">
        <v>0.22480988593155901</v>
      </c>
      <c r="I30" s="2">
        <v>9.7400077609623603E-2</v>
      </c>
      <c r="J30" s="2">
        <v>0.1502828854314</v>
      </c>
      <c r="K30" s="2">
        <v>0.181678450660928</v>
      </c>
      <c r="L30" s="2">
        <v>0.16207075962539</v>
      </c>
      <c r="M30" s="2">
        <v>0.14517573315424201</v>
      </c>
      <c r="N30" s="3">
        <v>0.80887553041018401</v>
      </c>
      <c r="O30" s="3">
        <v>2.2551702195354801</v>
      </c>
    </row>
    <row r="31" spans="1:15" x14ac:dyDescent="0.3">
      <c r="A31" s="8" t="s">
        <v>89</v>
      </c>
      <c r="B31" s="2">
        <v>8.7901701323251397E-2</v>
      </c>
      <c r="C31" s="2">
        <v>9.5569070373588208E-3</v>
      </c>
      <c r="D31" s="2">
        <v>-2.49569707401033E-2</v>
      </c>
      <c r="E31" s="2">
        <v>4.4130626654898496E-3</v>
      </c>
      <c r="F31" s="2">
        <v>0.14850615114235499</v>
      </c>
      <c r="G31" s="2">
        <v>3.5960214231063499E-2</v>
      </c>
      <c r="H31" s="2">
        <v>0.12924667651403199</v>
      </c>
      <c r="I31" s="2">
        <v>0.12818835840418599</v>
      </c>
      <c r="J31" s="2">
        <v>8.1159420289855094E-2</v>
      </c>
      <c r="K31" s="2">
        <v>5.2010723860589803E-2</v>
      </c>
      <c r="L31" s="2">
        <v>9.1233435270132501E-2</v>
      </c>
      <c r="M31" s="2">
        <v>3.2227930873423599E-2</v>
      </c>
      <c r="N31" s="3">
        <v>0.28115942028985502</v>
      </c>
      <c r="O31" s="3">
        <v>1.0888468809073699</v>
      </c>
    </row>
    <row r="32" spans="1:15" x14ac:dyDescent="0.3">
      <c r="A32" s="8" t="s">
        <v>90</v>
      </c>
      <c r="B32" s="2">
        <v>4.1634023503077801E-2</v>
      </c>
      <c r="C32" s="2">
        <v>-3.1642849468142303E-2</v>
      </c>
      <c r="D32" s="2">
        <v>-6.6574202496532606E-2</v>
      </c>
      <c r="E32" s="2">
        <v>-1.7176820208023798E-2</v>
      </c>
      <c r="F32" s="2">
        <v>5.2854378326076402E-2</v>
      </c>
      <c r="G32" s="2">
        <v>1.9701321079839199E-2</v>
      </c>
      <c r="H32" s="2">
        <v>4.0500197149777498E-2</v>
      </c>
      <c r="I32" s="2">
        <v>6.9618882633174506E-2</v>
      </c>
      <c r="J32" s="2">
        <v>4.3526672740155899E-3</v>
      </c>
      <c r="K32" s="2">
        <v>1.17415843579923E-2</v>
      </c>
      <c r="L32" s="2">
        <v>2.9934751207849799E-2</v>
      </c>
      <c r="M32" s="2">
        <v>-1.0107360479736901E-2</v>
      </c>
      <c r="N32" s="3">
        <v>3.5985423625873099E-2</v>
      </c>
      <c r="O32" s="3">
        <v>0.14543928371572501</v>
      </c>
    </row>
    <row r="33" spans="1:15" x14ac:dyDescent="0.3">
      <c r="A33" s="8" t="s">
        <v>91</v>
      </c>
      <c r="B33" s="2">
        <v>3.4789045151739501E-2</v>
      </c>
      <c r="C33" s="2">
        <v>1.07296137339056E-2</v>
      </c>
      <c r="D33" s="2">
        <v>-5.3078556263269601E-3</v>
      </c>
      <c r="E33" s="2">
        <v>4.2689434364994699E-2</v>
      </c>
      <c r="F33" s="2">
        <v>9.6895257591265799E-2</v>
      </c>
      <c r="G33" s="2">
        <v>0.17916018662519401</v>
      </c>
      <c r="H33" s="2">
        <v>0.28594038512265901</v>
      </c>
      <c r="I33" s="2">
        <v>0.163487179487179</v>
      </c>
      <c r="J33" s="2">
        <v>0.17348377997179101</v>
      </c>
      <c r="K33" s="2">
        <v>0.101262019230769</v>
      </c>
      <c r="L33" s="2">
        <v>0.19699863574352</v>
      </c>
      <c r="M33" s="2">
        <v>7.7387736494187398E-2</v>
      </c>
      <c r="N33" s="3">
        <v>0.66660789844851898</v>
      </c>
      <c r="O33" s="3">
        <v>2.49851961509993</v>
      </c>
    </row>
    <row r="34" spans="1:15" x14ac:dyDescent="0.3">
      <c r="A34" s="8" t="s">
        <v>92</v>
      </c>
      <c r="B34" s="2">
        <v>-0.13363989078890601</v>
      </c>
      <c r="C34" s="2">
        <v>-0.225576380826008</v>
      </c>
      <c r="D34" s="2">
        <v>-0.20432640822445899</v>
      </c>
      <c r="E34" s="2">
        <v>-7.3755047106325702E-2</v>
      </c>
      <c r="F34" s="2">
        <v>-3.0804998546934002E-2</v>
      </c>
      <c r="G34" s="2">
        <v>-1.46926536731634E-2</v>
      </c>
      <c r="H34" s="2">
        <v>5.9646987218502701E-2</v>
      </c>
      <c r="I34" s="2">
        <v>6.6915565766800703E-2</v>
      </c>
      <c r="J34" s="2">
        <v>6.8371467025571994E-2</v>
      </c>
      <c r="K34" s="2">
        <v>-1.6124968505920899E-2</v>
      </c>
      <c r="L34" s="2">
        <v>3.8924455825864297E-2</v>
      </c>
      <c r="M34" s="2">
        <v>0</v>
      </c>
      <c r="N34" s="3">
        <v>9.2059219380888305E-2</v>
      </c>
      <c r="O34" s="3">
        <v>-0.41701393878430798</v>
      </c>
    </row>
    <row r="35" spans="1:15" x14ac:dyDescent="0.3">
      <c r="A35" s="11" t="s">
        <v>15</v>
      </c>
      <c r="B35" s="3">
        <v>1.15360369825594E-2</v>
      </c>
      <c r="C35" s="3">
        <v>-5.1330522029954903E-2</v>
      </c>
      <c r="D35" s="3">
        <v>-5.4633441359376402E-2</v>
      </c>
      <c r="E35" s="3">
        <v>-2.5478887267505199E-3</v>
      </c>
      <c r="F35" s="3">
        <v>5.84028051923925E-2</v>
      </c>
      <c r="G35" s="3">
        <v>5.7505814208609403E-2</v>
      </c>
      <c r="H35" s="3">
        <v>0.108570717234797</v>
      </c>
      <c r="I35" s="3">
        <v>9.9715526276388702E-2</v>
      </c>
      <c r="J35" s="3">
        <v>8.4734513274336301E-2</v>
      </c>
      <c r="K35" s="3">
        <v>0.106339917475957</v>
      </c>
      <c r="L35" s="3">
        <v>0.14414963767602099</v>
      </c>
      <c r="M35" s="3">
        <v>8.0178974244565104E-2</v>
      </c>
      <c r="N35" s="3">
        <v>0.48316882232811398</v>
      </c>
      <c r="O35" s="3">
        <v>0.83128808573229696</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513</v>
      </c>
    </row>
    <row r="2" spans="1:14" ht="15.6" x14ac:dyDescent="0.3">
      <c r="A2" s="12" t="s">
        <v>509</v>
      </c>
    </row>
    <row r="3" spans="1:14" ht="15.6" x14ac:dyDescent="0.3">
      <c r="A3" s="12" t="s">
        <v>98</v>
      </c>
    </row>
    <row r="4" spans="1:14" x14ac:dyDescent="0.3">
      <c r="A4" s="15"/>
    </row>
    <row r="5" spans="1:14" x14ac:dyDescent="0.3">
      <c r="A5" s="16" t="str">
        <f>HYPERLINK("#'Table of contents'!A102",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15017</v>
      </c>
      <c r="C8" s="1">
        <v>16099</v>
      </c>
      <c r="D8" s="1">
        <v>15468</v>
      </c>
      <c r="E8" s="1">
        <v>15411</v>
      </c>
      <c r="F8" s="1">
        <v>15581</v>
      </c>
      <c r="G8" s="1">
        <v>16774</v>
      </c>
      <c r="H8" s="1">
        <v>17129</v>
      </c>
      <c r="I8" s="1">
        <v>18036</v>
      </c>
      <c r="J8" s="1">
        <v>19894</v>
      </c>
      <c r="K8" s="1">
        <v>19840</v>
      </c>
      <c r="L8" s="1">
        <v>20889</v>
      </c>
      <c r="M8" s="1">
        <v>21550</v>
      </c>
      <c r="N8" s="1">
        <v>21592</v>
      </c>
    </row>
    <row r="9" spans="1:14" x14ac:dyDescent="0.3">
      <c r="A9" s="7" t="s">
        <v>96</v>
      </c>
      <c r="B9" s="1">
        <v>32573</v>
      </c>
      <c r="C9" s="1">
        <v>32040</v>
      </c>
      <c r="D9" s="1">
        <v>30200</v>
      </c>
      <c r="E9" s="1">
        <v>27762</v>
      </c>
      <c r="F9" s="1">
        <v>27482</v>
      </c>
      <c r="G9" s="1">
        <v>28804</v>
      </c>
      <c r="H9" s="1">
        <v>31070</v>
      </c>
      <c r="I9" s="1">
        <v>35396</v>
      </c>
      <c r="J9" s="1">
        <v>38866</v>
      </c>
      <c r="K9" s="1">
        <v>43899</v>
      </c>
      <c r="L9" s="1">
        <v>49628</v>
      </c>
      <c r="M9" s="1">
        <v>59132</v>
      </c>
      <c r="N9" s="1">
        <v>65559</v>
      </c>
    </row>
    <row r="10" spans="1:14" x14ac:dyDescent="0.3">
      <c r="A10" s="10" t="s">
        <v>15</v>
      </c>
      <c r="B10" s="5">
        <v>47590</v>
      </c>
      <c r="C10" s="5">
        <v>48139</v>
      </c>
      <c r="D10" s="5">
        <v>45668</v>
      </c>
      <c r="E10" s="5">
        <v>43173</v>
      </c>
      <c r="F10" s="5">
        <v>43063</v>
      </c>
      <c r="G10" s="5">
        <v>45578</v>
      </c>
      <c r="H10" s="5">
        <v>48199</v>
      </c>
      <c r="I10" s="5">
        <v>53432</v>
      </c>
      <c r="J10" s="5">
        <v>58760</v>
      </c>
      <c r="K10" s="5">
        <v>63739</v>
      </c>
      <c r="L10" s="5">
        <v>70517</v>
      </c>
      <c r="M10" s="5">
        <v>80682</v>
      </c>
      <c r="N10" s="5">
        <v>87151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0.31554948518596299</v>
      </c>
      <c r="C15" s="2">
        <v>0.33442738735744398</v>
      </c>
      <c r="D15" s="2">
        <v>0.338705439257248</v>
      </c>
      <c r="E15" s="2">
        <v>0.35695921061774699</v>
      </c>
      <c r="F15" s="2">
        <v>0.36181873069688603</v>
      </c>
      <c r="G15" s="2">
        <v>0.36802843477116198</v>
      </c>
      <c r="H15" s="2">
        <v>0.355380817029399</v>
      </c>
      <c r="I15" s="2">
        <v>0.33755053151669401</v>
      </c>
      <c r="J15" s="2">
        <v>0.33856364874063999</v>
      </c>
      <c r="K15" s="2">
        <v>0.31126939550353799</v>
      </c>
      <c r="L15" s="2">
        <v>0.29622644185090102</v>
      </c>
      <c r="M15" s="2">
        <v>0.26709798963833298</v>
      </c>
      <c r="N15" s="2">
        <v>0.24775389840621501</v>
      </c>
    </row>
    <row r="16" spans="1:14" x14ac:dyDescent="0.3">
      <c r="A16" s="8" t="s">
        <v>96</v>
      </c>
      <c r="B16" s="2">
        <v>0.68445051481403696</v>
      </c>
      <c r="C16" s="2">
        <v>0.66557261264255596</v>
      </c>
      <c r="D16" s="2">
        <v>0.66129456074275195</v>
      </c>
      <c r="E16" s="2">
        <v>0.64304078938225295</v>
      </c>
      <c r="F16" s="2">
        <v>0.63818126930311403</v>
      </c>
      <c r="G16" s="2">
        <v>0.63197156522883802</v>
      </c>
      <c r="H16" s="2">
        <v>0.64461918297060095</v>
      </c>
      <c r="I16" s="2">
        <v>0.66244946848330599</v>
      </c>
      <c r="J16" s="2">
        <v>0.66143635125935996</v>
      </c>
      <c r="K16" s="2">
        <v>0.68873060449646195</v>
      </c>
      <c r="L16" s="2">
        <v>0.70377355814909903</v>
      </c>
      <c r="M16" s="2">
        <v>0.73290201036166702</v>
      </c>
      <c r="N16" s="2">
        <v>0.75224610159378502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7.20516747685956E-2</v>
      </c>
      <c r="C21" s="2">
        <v>-3.9194981054723903E-2</v>
      </c>
      <c r="D21" s="2">
        <v>-3.6850271528316501E-3</v>
      </c>
      <c r="E21" s="2">
        <v>1.1031081694893301E-2</v>
      </c>
      <c r="F21" s="2">
        <v>7.6567614402156495E-2</v>
      </c>
      <c r="G21" s="2">
        <v>2.11637057350662E-2</v>
      </c>
      <c r="H21" s="2">
        <v>5.2951135501196803E-2</v>
      </c>
      <c r="I21" s="2">
        <v>0.10301618984253701</v>
      </c>
      <c r="J21" s="2">
        <v>-2.71438624710968E-3</v>
      </c>
      <c r="K21" s="2">
        <v>5.2872983870967699E-2</v>
      </c>
      <c r="L21" s="2">
        <v>3.1643448705060098E-2</v>
      </c>
      <c r="M21" s="2">
        <v>1.94895591647332E-3</v>
      </c>
      <c r="N21" s="3">
        <v>8.5352367548004404E-2</v>
      </c>
      <c r="O21" s="3">
        <v>0.437837117933009</v>
      </c>
    </row>
    <row r="22" spans="1:15" x14ac:dyDescent="0.3">
      <c r="A22" s="8" t="s">
        <v>96</v>
      </c>
      <c r="B22" s="2">
        <v>-1.63632456328861E-2</v>
      </c>
      <c r="C22" s="2">
        <v>-5.7428214731585499E-2</v>
      </c>
      <c r="D22" s="2">
        <v>-8.0728476821192094E-2</v>
      </c>
      <c r="E22" s="2">
        <v>-1.0085728693898101E-2</v>
      </c>
      <c r="F22" s="2">
        <v>4.8104213667127603E-2</v>
      </c>
      <c r="G22" s="2">
        <v>7.8669629218164103E-2</v>
      </c>
      <c r="H22" s="2">
        <v>0.13923398776955301</v>
      </c>
      <c r="I22" s="2">
        <v>9.8033676121595706E-2</v>
      </c>
      <c r="J22" s="2">
        <v>0.12949621777389</v>
      </c>
      <c r="K22" s="2">
        <v>0.13050411171097301</v>
      </c>
      <c r="L22" s="2">
        <v>0.19150479567985801</v>
      </c>
      <c r="M22" s="2">
        <v>0.108689034702023</v>
      </c>
      <c r="N22" s="3">
        <v>0.68679565687233102</v>
      </c>
      <c r="O22" s="3">
        <v>1.01267921284499</v>
      </c>
    </row>
    <row r="23" spans="1:15" x14ac:dyDescent="0.3">
      <c r="A23" s="11" t="s">
        <v>15</v>
      </c>
      <c r="B23" s="3">
        <v>1.15360369825594E-2</v>
      </c>
      <c r="C23" s="3">
        <v>-5.1330522029954903E-2</v>
      </c>
      <c r="D23" s="3">
        <v>-5.4633441359376402E-2</v>
      </c>
      <c r="E23" s="3">
        <v>-2.5478887267505199E-3</v>
      </c>
      <c r="F23" s="3">
        <v>5.84028051923925E-2</v>
      </c>
      <c r="G23" s="3">
        <v>5.7505814208609403E-2</v>
      </c>
      <c r="H23" s="3">
        <v>0.108570717234797</v>
      </c>
      <c r="I23" s="3">
        <v>9.9715526276388702E-2</v>
      </c>
      <c r="J23" s="3">
        <v>8.4734513274336301E-2</v>
      </c>
      <c r="K23" s="3">
        <v>0.106339917475957</v>
      </c>
      <c r="L23" s="3">
        <v>0.14414963767602099</v>
      </c>
      <c r="M23" s="3">
        <v>8.0178974244565104E-2</v>
      </c>
      <c r="N23" s="3">
        <v>0.48316882232811398</v>
      </c>
      <c r="O23" s="3">
        <v>0.83128808573229696</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514</v>
      </c>
    </row>
    <row r="2" spans="1:14" ht="15.6" x14ac:dyDescent="0.3">
      <c r="A2" s="12" t="s">
        <v>509</v>
      </c>
    </row>
    <row r="3" spans="1:14" ht="15.6" x14ac:dyDescent="0.3">
      <c r="A3" s="12" t="s">
        <v>98</v>
      </c>
    </row>
    <row r="4" spans="1:14" ht="15.6" x14ac:dyDescent="0.3">
      <c r="A4" s="12" t="s">
        <v>94</v>
      </c>
    </row>
    <row r="5" spans="1:14" x14ac:dyDescent="0.3">
      <c r="A5" s="16" t="str">
        <f>HYPERLINK("#'Table of contents'!A103",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2231</v>
      </c>
      <c r="C8" s="1">
        <v>2681</v>
      </c>
      <c r="D8" s="1">
        <v>2672</v>
      </c>
      <c r="E8" s="1">
        <v>2750</v>
      </c>
      <c r="F8" s="1">
        <v>2760</v>
      </c>
      <c r="G8" s="1">
        <v>2948</v>
      </c>
      <c r="H8" s="1">
        <v>3061</v>
      </c>
      <c r="I8" s="1">
        <v>3279</v>
      </c>
      <c r="J8" s="1">
        <v>3806</v>
      </c>
      <c r="K8" s="1">
        <v>3757</v>
      </c>
      <c r="L8" s="1">
        <v>4289</v>
      </c>
      <c r="M8" s="1">
        <v>4627</v>
      </c>
      <c r="N8" s="1">
        <v>4812</v>
      </c>
    </row>
    <row r="9" spans="1:14" x14ac:dyDescent="0.3">
      <c r="A9" s="7" t="s">
        <v>100</v>
      </c>
      <c r="B9" s="1">
        <v>331</v>
      </c>
      <c r="C9" s="1">
        <v>368</v>
      </c>
      <c r="D9" s="1">
        <v>394</v>
      </c>
      <c r="E9" s="1">
        <v>431</v>
      </c>
      <c r="F9" s="1">
        <v>417</v>
      </c>
      <c r="G9" s="1">
        <v>472</v>
      </c>
      <c r="H9" s="1">
        <v>509</v>
      </c>
      <c r="I9" s="1">
        <v>528</v>
      </c>
      <c r="J9" s="1">
        <v>611</v>
      </c>
      <c r="K9" s="1">
        <v>631</v>
      </c>
      <c r="L9" s="1">
        <v>732</v>
      </c>
      <c r="M9" s="1">
        <v>817</v>
      </c>
      <c r="N9" s="1">
        <v>918</v>
      </c>
    </row>
    <row r="10" spans="1:14" x14ac:dyDescent="0.3">
      <c r="A10" s="7" t="s">
        <v>101</v>
      </c>
      <c r="B10" s="1">
        <v>333</v>
      </c>
      <c r="C10" s="1">
        <v>410</v>
      </c>
      <c r="D10" s="1">
        <v>452</v>
      </c>
      <c r="E10" s="1">
        <v>468</v>
      </c>
      <c r="F10" s="1">
        <v>495</v>
      </c>
      <c r="G10" s="1">
        <v>607</v>
      </c>
      <c r="H10" s="1">
        <v>607</v>
      </c>
      <c r="I10" s="1">
        <v>663</v>
      </c>
      <c r="J10" s="1">
        <v>741</v>
      </c>
      <c r="K10" s="1">
        <v>759</v>
      </c>
      <c r="L10" s="1">
        <v>826</v>
      </c>
      <c r="M10" s="1">
        <v>871</v>
      </c>
      <c r="N10" s="1">
        <v>902</v>
      </c>
    </row>
    <row r="11" spans="1:14" x14ac:dyDescent="0.3">
      <c r="A11" s="7" t="s">
        <v>102</v>
      </c>
      <c r="B11" s="1">
        <v>9521</v>
      </c>
      <c r="C11" s="1">
        <v>10260</v>
      </c>
      <c r="D11" s="1">
        <v>9920</v>
      </c>
      <c r="E11" s="1">
        <v>9983</v>
      </c>
      <c r="F11" s="1">
        <v>10269</v>
      </c>
      <c r="G11" s="1">
        <v>11133</v>
      </c>
      <c r="H11" s="1">
        <v>11393</v>
      </c>
      <c r="I11" s="1">
        <v>12014</v>
      </c>
      <c r="J11" s="1">
        <v>13079</v>
      </c>
      <c r="K11" s="1">
        <v>13042</v>
      </c>
      <c r="L11" s="1">
        <v>13408</v>
      </c>
      <c r="M11" s="1">
        <v>13595</v>
      </c>
      <c r="N11" s="1">
        <v>13384</v>
      </c>
    </row>
    <row r="12" spans="1:14" x14ac:dyDescent="0.3">
      <c r="A12" s="7" t="s">
        <v>103</v>
      </c>
      <c r="B12" s="1">
        <v>354</v>
      </c>
      <c r="C12" s="1">
        <v>369</v>
      </c>
      <c r="D12" s="1">
        <v>407</v>
      </c>
      <c r="E12" s="1">
        <v>409</v>
      </c>
      <c r="F12" s="1">
        <v>387</v>
      </c>
      <c r="G12" s="1">
        <v>421</v>
      </c>
      <c r="H12" s="1">
        <v>446</v>
      </c>
      <c r="I12" s="1">
        <v>476</v>
      </c>
      <c r="J12" s="1">
        <v>551</v>
      </c>
      <c r="K12" s="1">
        <v>565</v>
      </c>
      <c r="L12" s="1">
        <v>638</v>
      </c>
      <c r="M12" s="1">
        <v>692</v>
      </c>
      <c r="N12" s="1">
        <v>686</v>
      </c>
    </row>
    <row r="13" spans="1:14" x14ac:dyDescent="0.3">
      <c r="A13" s="7" t="s">
        <v>104</v>
      </c>
      <c r="B13" s="1">
        <v>2247</v>
      </c>
      <c r="C13" s="1">
        <v>2011</v>
      </c>
      <c r="D13" s="1">
        <v>1623</v>
      </c>
      <c r="E13" s="1">
        <v>1370</v>
      </c>
      <c r="F13" s="1">
        <v>1253</v>
      </c>
      <c r="G13" s="1">
        <v>1193</v>
      </c>
      <c r="H13" s="1">
        <v>1113</v>
      </c>
      <c r="I13" s="1">
        <v>1076</v>
      </c>
      <c r="J13" s="1">
        <v>1106</v>
      </c>
      <c r="K13" s="1">
        <v>1086</v>
      </c>
      <c r="L13" s="1">
        <v>996</v>
      </c>
      <c r="M13" s="1">
        <v>948</v>
      </c>
      <c r="N13" s="1">
        <v>890</v>
      </c>
    </row>
    <row r="14" spans="1:14" x14ac:dyDescent="0.3">
      <c r="A14" s="7" t="s">
        <v>105</v>
      </c>
      <c r="B14" s="1">
        <v>13627</v>
      </c>
      <c r="C14" s="1">
        <v>13642</v>
      </c>
      <c r="D14" s="1">
        <v>13114</v>
      </c>
      <c r="E14" s="1">
        <v>12785</v>
      </c>
      <c r="F14" s="1">
        <v>12997</v>
      </c>
      <c r="G14" s="1">
        <v>13759</v>
      </c>
      <c r="H14" s="1">
        <v>14746</v>
      </c>
      <c r="I14" s="1">
        <v>16641</v>
      </c>
      <c r="J14" s="1">
        <v>18428</v>
      </c>
      <c r="K14" s="1">
        <v>21142</v>
      </c>
      <c r="L14" s="1">
        <v>25266</v>
      </c>
      <c r="M14" s="1">
        <v>31471</v>
      </c>
      <c r="N14" s="1">
        <v>35919</v>
      </c>
    </row>
    <row r="15" spans="1:14" x14ac:dyDescent="0.3">
      <c r="A15" s="7" t="s">
        <v>106</v>
      </c>
      <c r="B15" s="1">
        <v>2812</v>
      </c>
      <c r="C15" s="1">
        <v>2858</v>
      </c>
      <c r="D15" s="1">
        <v>2806</v>
      </c>
      <c r="E15" s="1">
        <v>2723</v>
      </c>
      <c r="F15" s="1">
        <v>2843</v>
      </c>
      <c r="G15" s="1">
        <v>3132</v>
      </c>
      <c r="H15" s="1">
        <v>3699</v>
      </c>
      <c r="I15" s="1">
        <v>4626</v>
      </c>
      <c r="J15" s="1">
        <v>5045</v>
      </c>
      <c r="K15" s="1">
        <v>5875</v>
      </c>
      <c r="L15" s="1">
        <v>6956</v>
      </c>
      <c r="M15" s="1">
        <v>8117</v>
      </c>
      <c r="N15" s="1">
        <v>9313</v>
      </c>
    </row>
    <row r="16" spans="1:14" x14ac:dyDescent="0.3">
      <c r="A16" s="7" t="s">
        <v>107</v>
      </c>
      <c r="B16" s="1">
        <v>725</v>
      </c>
      <c r="C16" s="1">
        <v>741</v>
      </c>
      <c r="D16" s="1">
        <v>710</v>
      </c>
      <c r="E16" s="1">
        <v>665</v>
      </c>
      <c r="F16" s="1">
        <v>643</v>
      </c>
      <c r="G16" s="1">
        <v>700</v>
      </c>
      <c r="H16" s="1">
        <v>747</v>
      </c>
      <c r="I16" s="1">
        <v>866</v>
      </c>
      <c r="J16" s="1">
        <v>984</v>
      </c>
      <c r="K16" s="1">
        <v>1106</v>
      </c>
      <c r="L16" s="1">
        <v>1136</v>
      </c>
      <c r="M16" s="1">
        <v>1270</v>
      </c>
      <c r="N16" s="1">
        <v>1308</v>
      </c>
    </row>
    <row r="17" spans="1:14" x14ac:dyDescent="0.3">
      <c r="A17" s="7" t="s">
        <v>108</v>
      </c>
      <c r="B17" s="1">
        <v>8349</v>
      </c>
      <c r="C17" s="1">
        <v>8354</v>
      </c>
      <c r="D17" s="1">
        <v>8105</v>
      </c>
      <c r="E17" s="1">
        <v>6842</v>
      </c>
      <c r="F17" s="1">
        <v>6267</v>
      </c>
      <c r="G17" s="1">
        <v>6277</v>
      </c>
      <c r="H17" s="1">
        <v>6360</v>
      </c>
      <c r="I17" s="1">
        <v>6458</v>
      </c>
      <c r="J17" s="1">
        <v>6679</v>
      </c>
      <c r="K17" s="1">
        <v>6802</v>
      </c>
      <c r="L17" s="1">
        <v>6669</v>
      </c>
      <c r="M17" s="1">
        <v>7083</v>
      </c>
      <c r="N17" s="1">
        <v>7085</v>
      </c>
    </row>
    <row r="18" spans="1:14" x14ac:dyDescent="0.3">
      <c r="A18" s="7" t="s">
        <v>109</v>
      </c>
      <c r="B18" s="1">
        <v>2348</v>
      </c>
      <c r="C18" s="1">
        <v>2427</v>
      </c>
      <c r="D18" s="1">
        <v>2419</v>
      </c>
      <c r="E18" s="1">
        <v>2402</v>
      </c>
      <c r="F18" s="1">
        <v>2544</v>
      </c>
      <c r="G18" s="1">
        <v>2794</v>
      </c>
      <c r="H18" s="1">
        <v>3345</v>
      </c>
      <c r="I18" s="1">
        <v>4399</v>
      </c>
      <c r="J18" s="1">
        <v>5121</v>
      </c>
      <c r="K18" s="1">
        <v>6091</v>
      </c>
      <c r="L18" s="1">
        <v>6692</v>
      </c>
      <c r="M18" s="1">
        <v>8082</v>
      </c>
      <c r="N18" s="1">
        <v>8767</v>
      </c>
    </row>
    <row r="19" spans="1:14" x14ac:dyDescent="0.3">
      <c r="A19" s="7" t="s">
        <v>110</v>
      </c>
      <c r="B19" s="1">
        <v>4712</v>
      </c>
      <c r="C19" s="1">
        <v>4018</v>
      </c>
      <c r="D19" s="1">
        <v>3046</v>
      </c>
      <c r="E19" s="1">
        <v>2345</v>
      </c>
      <c r="F19" s="1">
        <v>2188</v>
      </c>
      <c r="G19" s="1">
        <v>2142</v>
      </c>
      <c r="H19" s="1">
        <v>2173</v>
      </c>
      <c r="I19" s="1">
        <v>2406</v>
      </c>
      <c r="J19" s="1">
        <v>2609</v>
      </c>
      <c r="K19" s="1">
        <v>2883</v>
      </c>
      <c r="L19" s="1">
        <v>2909</v>
      </c>
      <c r="M19" s="1">
        <v>3109</v>
      </c>
      <c r="N19" s="1">
        <v>3167</v>
      </c>
    </row>
    <row r="20" spans="1:14" x14ac:dyDescent="0.3">
      <c r="A20" s="10" t="s">
        <v>15</v>
      </c>
      <c r="B20" s="5">
        <v>47590</v>
      </c>
      <c r="C20" s="5">
        <v>48139</v>
      </c>
      <c r="D20" s="5">
        <v>45668</v>
      </c>
      <c r="E20" s="5">
        <v>43173</v>
      </c>
      <c r="F20" s="5">
        <v>43063</v>
      </c>
      <c r="G20" s="5">
        <v>45578</v>
      </c>
      <c r="H20" s="5">
        <v>48199</v>
      </c>
      <c r="I20" s="5">
        <v>53432</v>
      </c>
      <c r="J20" s="5">
        <v>58760</v>
      </c>
      <c r="K20" s="5">
        <v>63739</v>
      </c>
      <c r="L20" s="5">
        <v>70517</v>
      </c>
      <c r="M20" s="5">
        <v>80682</v>
      </c>
      <c r="N20" s="5">
        <v>87151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0.148564959712326</v>
      </c>
      <c r="C25" s="2">
        <v>0.166532082738058</v>
      </c>
      <c r="D25" s="2">
        <v>0.17274372898887999</v>
      </c>
      <c r="E25" s="2">
        <v>0.178443968593862</v>
      </c>
      <c r="F25" s="2">
        <v>0.17713882292535801</v>
      </c>
      <c r="G25" s="2">
        <v>0.17574818170978901</v>
      </c>
      <c r="H25" s="2">
        <v>0.17870278475100701</v>
      </c>
      <c r="I25" s="2">
        <v>0.18180306054557599</v>
      </c>
      <c r="J25" s="2">
        <v>0.19131396400924899</v>
      </c>
      <c r="K25" s="2">
        <v>0.18936491935483901</v>
      </c>
      <c r="L25" s="2">
        <v>0.20532337593948999</v>
      </c>
      <c r="M25" s="2">
        <v>0.21470997679814399</v>
      </c>
      <c r="N25" s="2">
        <v>0.222860318636532</v>
      </c>
    </row>
    <row r="26" spans="1:14" x14ac:dyDescent="0.3">
      <c r="A26" s="8" t="s">
        <v>100</v>
      </c>
      <c r="B26" s="2">
        <v>2.2041686089099E-2</v>
      </c>
      <c r="C26" s="2">
        <v>2.2858562643642499E-2</v>
      </c>
      <c r="D26" s="2">
        <v>2.54719420739591E-2</v>
      </c>
      <c r="E26" s="2">
        <v>2.7967036532347E-2</v>
      </c>
      <c r="F26" s="2">
        <v>2.6763365637635601E-2</v>
      </c>
      <c r="G26" s="2">
        <v>2.8138786216764002E-2</v>
      </c>
      <c r="H26" s="2">
        <v>2.97156868468679E-2</v>
      </c>
      <c r="I26" s="2">
        <v>2.9274783765801698E-2</v>
      </c>
      <c r="J26" s="2">
        <v>3.07127777219262E-2</v>
      </c>
      <c r="K26" s="2">
        <v>3.1804435483870998E-2</v>
      </c>
      <c r="L26" s="2">
        <v>3.5042366795921299E-2</v>
      </c>
      <c r="M26" s="2">
        <v>3.79118329466357E-2</v>
      </c>
      <c r="N26" s="2">
        <v>4.25157465728047E-2</v>
      </c>
    </row>
    <row r="27" spans="1:14" x14ac:dyDescent="0.3">
      <c r="A27" s="8" t="s">
        <v>101</v>
      </c>
      <c r="B27" s="2">
        <v>2.21748684823866E-2</v>
      </c>
      <c r="C27" s="2">
        <v>2.54674203366669E-2</v>
      </c>
      <c r="D27" s="2">
        <v>2.9221618825963299E-2</v>
      </c>
      <c r="E27" s="2">
        <v>3.0367919018882601E-2</v>
      </c>
      <c r="F27" s="2">
        <v>3.1769462807265302E-2</v>
      </c>
      <c r="G27" s="2">
        <v>3.6186956003338502E-2</v>
      </c>
      <c r="H27" s="2">
        <v>3.5436978224064497E-2</v>
      </c>
      <c r="I27" s="2">
        <v>3.6759813705921497E-2</v>
      </c>
      <c r="J27" s="2">
        <v>3.7247411279782899E-2</v>
      </c>
      <c r="K27" s="2">
        <v>3.82560483870968E-2</v>
      </c>
      <c r="L27" s="2">
        <v>3.9542342859878399E-2</v>
      </c>
      <c r="M27" s="2">
        <v>4.04176334106729E-2</v>
      </c>
      <c r="N27" s="2">
        <v>4.1774731381993301E-2</v>
      </c>
    </row>
    <row r="28" spans="1:14" x14ac:dyDescent="0.3">
      <c r="A28" s="8" t="s">
        <v>102</v>
      </c>
      <c r="B28" s="2">
        <v>0.63401478324565497</v>
      </c>
      <c r="C28" s="2">
        <v>0.63730666501024902</v>
      </c>
      <c r="D28" s="2">
        <v>0.64132402379105202</v>
      </c>
      <c r="E28" s="2">
        <v>0.64778405035364395</v>
      </c>
      <c r="F28" s="2">
        <v>0.65907194660163004</v>
      </c>
      <c r="G28" s="2">
        <v>0.66370573506617403</v>
      </c>
      <c r="H28" s="2">
        <v>0.66512931286122901</v>
      </c>
      <c r="I28" s="2">
        <v>0.66611222000443604</v>
      </c>
      <c r="J28" s="2">
        <v>0.65743440233236194</v>
      </c>
      <c r="K28" s="2">
        <v>0.65735887096774204</v>
      </c>
      <c r="L28" s="2">
        <v>0.64186892622911595</v>
      </c>
      <c r="M28" s="2">
        <v>0.63085846867749396</v>
      </c>
      <c r="N28" s="2">
        <v>0.61985920711374598</v>
      </c>
    </row>
    <row r="29" spans="1:14" x14ac:dyDescent="0.3">
      <c r="A29" s="8" t="s">
        <v>103</v>
      </c>
      <c r="B29" s="2">
        <v>2.3573283611906502E-2</v>
      </c>
      <c r="C29" s="2">
        <v>2.2920678303000201E-2</v>
      </c>
      <c r="D29" s="2">
        <v>2.6312386863201399E-2</v>
      </c>
      <c r="E29" s="2">
        <v>2.65394847835961E-2</v>
      </c>
      <c r="F29" s="2">
        <v>2.4837943649316501E-2</v>
      </c>
      <c r="G29" s="2">
        <v>2.50983665196137E-2</v>
      </c>
      <c r="H29" s="2">
        <v>2.6037713818670101E-2</v>
      </c>
      <c r="I29" s="2">
        <v>2.63916611222E-2</v>
      </c>
      <c r="J29" s="2">
        <v>2.7696793002915499E-2</v>
      </c>
      <c r="K29" s="2">
        <v>2.8477822580645198E-2</v>
      </c>
      <c r="L29" s="2">
        <v>3.05423907319642E-2</v>
      </c>
      <c r="M29" s="2">
        <v>3.21113689095128E-2</v>
      </c>
      <c r="N29" s="2">
        <v>3.1771026306039299E-2</v>
      </c>
    </row>
    <row r="30" spans="1:14" x14ac:dyDescent="0.3">
      <c r="A30" s="8" t="s">
        <v>104</v>
      </c>
      <c r="B30" s="2">
        <v>0.14963041885862699</v>
      </c>
      <c r="C30" s="2">
        <v>0.124914590968383</v>
      </c>
      <c r="D30" s="2">
        <v>0.104926299456943</v>
      </c>
      <c r="E30" s="2">
        <v>8.8897540717669199E-2</v>
      </c>
      <c r="F30" s="2">
        <v>8.0418458378794702E-2</v>
      </c>
      <c r="G30" s="2">
        <v>7.1121974484321004E-2</v>
      </c>
      <c r="H30" s="2">
        <v>6.4977523498160994E-2</v>
      </c>
      <c r="I30" s="2">
        <v>5.9658460856065597E-2</v>
      </c>
      <c r="J30" s="2">
        <v>5.5594651653765002E-2</v>
      </c>
      <c r="K30" s="2">
        <v>5.4737903225806503E-2</v>
      </c>
      <c r="L30" s="2">
        <v>4.7680597443630603E-2</v>
      </c>
      <c r="M30" s="2">
        <v>4.3990719257540598E-2</v>
      </c>
      <c r="N30" s="2">
        <v>4.1218969988884802E-2</v>
      </c>
    </row>
    <row r="31" spans="1:14" x14ac:dyDescent="0.3">
      <c r="A31" s="8" t="s">
        <v>105</v>
      </c>
      <c r="B31" s="2">
        <v>0.418352623338348</v>
      </c>
      <c r="C31" s="2">
        <v>0.425780274656679</v>
      </c>
      <c r="D31" s="2">
        <v>0.43423841059602603</v>
      </c>
      <c r="E31" s="2">
        <v>0.46052157625531298</v>
      </c>
      <c r="F31" s="2">
        <v>0.47292773451713799</v>
      </c>
      <c r="G31" s="2">
        <v>0.47767671156783797</v>
      </c>
      <c r="H31" s="2">
        <v>0.47460572899903403</v>
      </c>
      <c r="I31" s="2">
        <v>0.47013786868572699</v>
      </c>
      <c r="J31" s="2">
        <v>0.47414192353213602</v>
      </c>
      <c r="K31" s="2">
        <v>0.48160550354222198</v>
      </c>
      <c r="L31" s="2">
        <v>0.50910776174740102</v>
      </c>
      <c r="M31" s="2">
        <v>0.53221605898667401</v>
      </c>
      <c r="N31" s="2">
        <v>0.54788816180844702</v>
      </c>
    </row>
    <row r="32" spans="1:14" x14ac:dyDescent="0.3">
      <c r="A32" s="8" t="s">
        <v>106</v>
      </c>
      <c r="B32" s="2">
        <v>8.6329168329598097E-2</v>
      </c>
      <c r="C32" s="2">
        <v>8.9200998751560595E-2</v>
      </c>
      <c r="D32" s="2">
        <v>9.2913907284768199E-2</v>
      </c>
      <c r="E32" s="2">
        <v>9.8083711548159397E-2</v>
      </c>
      <c r="F32" s="2">
        <v>0.103449530601848</v>
      </c>
      <c r="G32" s="2">
        <v>0.108734897930843</v>
      </c>
      <c r="H32" s="2">
        <v>0.119053749597683</v>
      </c>
      <c r="I32" s="2">
        <v>0.13069273364221901</v>
      </c>
      <c r="J32" s="2">
        <v>0.129804970925745</v>
      </c>
      <c r="K32" s="2">
        <v>0.13382992778878799</v>
      </c>
      <c r="L32" s="2">
        <v>0.14016281131619199</v>
      </c>
      <c r="M32" s="2">
        <v>0.13726916052222099</v>
      </c>
      <c r="N32" s="2">
        <v>0.1420552479446</v>
      </c>
    </row>
    <row r="33" spans="1:15" x14ac:dyDescent="0.3">
      <c r="A33" s="8" t="s">
        <v>107</v>
      </c>
      <c r="B33" s="2">
        <v>2.2257698093512999E-2</v>
      </c>
      <c r="C33" s="2">
        <v>2.312734082397E-2</v>
      </c>
      <c r="D33" s="2">
        <v>2.3509933774834402E-2</v>
      </c>
      <c r="E33" s="2">
        <v>2.3953605648008101E-2</v>
      </c>
      <c r="F33" s="2">
        <v>2.3397132668655798E-2</v>
      </c>
      <c r="G33" s="2">
        <v>2.4302180252742701E-2</v>
      </c>
      <c r="H33" s="2">
        <v>2.4042484711940801E-2</v>
      </c>
      <c r="I33" s="2">
        <v>2.4466041360605699E-2</v>
      </c>
      <c r="J33" s="2">
        <v>2.5317758452117499E-2</v>
      </c>
      <c r="K33" s="2">
        <v>2.5194195767557302E-2</v>
      </c>
      <c r="L33" s="2">
        <v>2.2890303860723799E-2</v>
      </c>
      <c r="M33" s="2">
        <v>2.1477372657782601E-2</v>
      </c>
      <c r="N33" s="2">
        <v>1.9951494074040201E-2</v>
      </c>
    </row>
    <row r="34" spans="1:15" x14ac:dyDescent="0.3">
      <c r="A34" s="8" t="s">
        <v>108</v>
      </c>
      <c r="B34" s="2">
        <v>0.256316581217573</v>
      </c>
      <c r="C34" s="2">
        <v>0.26073657927590499</v>
      </c>
      <c r="D34" s="2">
        <v>0.26837748344370899</v>
      </c>
      <c r="E34" s="2">
        <v>0.24645198472732499</v>
      </c>
      <c r="F34" s="2">
        <v>0.228040171748781</v>
      </c>
      <c r="G34" s="2">
        <v>0.21792112206638001</v>
      </c>
      <c r="H34" s="2">
        <v>0.20469906662375301</v>
      </c>
      <c r="I34" s="2">
        <v>0.18244999434964401</v>
      </c>
      <c r="J34" s="2">
        <v>0.17184685843667999</v>
      </c>
      <c r="K34" s="2">
        <v>0.154946581926695</v>
      </c>
      <c r="L34" s="2">
        <v>0.13437978560489999</v>
      </c>
      <c r="M34" s="2">
        <v>0.119782858689035</v>
      </c>
      <c r="N34" s="2">
        <v>0.108070592901051</v>
      </c>
    </row>
    <row r="35" spans="1:15" x14ac:dyDescent="0.3">
      <c r="A35" s="8" t="s">
        <v>109</v>
      </c>
      <c r="B35" s="2">
        <v>7.2084241549749795E-2</v>
      </c>
      <c r="C35" s="2">
        <v>7.5749063670411995E-2</v>
      </c>
      <c r="D35" s="2">
        <v>8.0099337748344407E-2</v>
      </c>
      <c r="E35" s="2">
        <v>8.6521144009797601E-2</v>
      </c>
      <c r="F35" s="2">
        <v>9.2569681973655504E-2</v>
      </c>
      <c r="G35" s="2">
        <v>9.7000416608804305E-2</v>
      </c>
      <c r="H35" s="2">
        <v>0.107660122304474</v>
      </c>
      <c r="I35" s="2">
        <v>0.124279579613516</v>
      </c>
      <c r="J35" s="2">
        <v>0.13176040755415999</v>
      </c>
      <c r="K35" s="2">
        <v>0.13875031321897999</v>
      </c>
      <c r="L35" s="2">
        <v>0.13484323365841899</v>
      </c>
      <c r="M35" s="2">
        <v>0.136677264425353</v>
      </c>
      <c r="N35" s="2">
        <v>0.133726871977913</v>
      </c>
    </row>
    <row r="36" spans="1:15" x14ac:dyDescent="0.3">
      <c r="A36" s="8" t="s">
        <v>110</v>
      </c>
      <c r="B36" s="2">
        <v>0.14465968747121799</v>
      </c>
      <c r="C36" s="2">
        <v>0.12540574282147299</v>
      </c>
      <c r="D36" s="2">
        <v>0.10086092715231799</v>
      </c>
      <c r="E36" s="2">
        <v>8.4467977811396894E-2</v>
      </c>
      <c r="F36" s="2">
        <v>7.9615748489920701E-2</v>
      </c>
      <c r="G36" s="2">
        <v>7.4364671573392604E-2</v>
      </c>
      <c r="H36" s="2">
        <v>6.99388477631155E-2</v>
      </c>
      <c r="I36" s="2">
        <v>6.7973782348287895E-2</v>
      </c>
      <c r="J36" s="2">
        <v>6.7128081099161199E-2</v>
      </c>
      <c r="K36" s="2">
        <v>6.5673477755757506E-2</v>
      </c>
      <c r="L36" s="2">
        <v>5.8616103812363998E-2</v>
      </c>
      <c r="M36" s="2">
        <v>5.25772847189339E-2</v>
      </c>
      <c r="N36" s="2">
        <v>4.8307631293949001E-2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0.201703272075303</v>
      </c>
      <c r="C41" s="2">
        <v>-3.3569563595673298E-3</v>
      </c>
      <c r="D41" s="2">
        <v>2.9191616766467102E-2</v>
      </c>
      <c r="E41" s="2">
        <v>3.6363636363636398E-3</v>
      </c>
      <c r="F41" s="2">
        <v>6.8115942028985493E-2</v>
      </c>
      <c r="G41" s="2">
        <v>3.8331071913161499E-2</v>
      </c>
      <c r="H41" s="2">
        <v>7.1218556027441995E-2</v>
      </c>
      <c r="I41" s="2">
        <v>0.16071973162549599</v>
      </c>
      <c r="J41" s="2">
        <v>-1.28744088281661E-2</v>
      </c>
      <c r="K41" s="2">
        <v>0.14160234229438401</v>
      </c>
      <c r="L41" s="2">
        <v>7.8806248542783897E-2</v>
      </c>
      <c r="M41" s="2">
        <v>3.9982710179381903E-2</v>
      </c>
      <c r="N41" s="3">
        <v>0.26431949553336798</v>
      </c>
      <c r="O41" s="3">
        <v>1.15688032272524</v>
      </c>
    </row>
    <row r="42" spans="1:15" x14ac:dyDescent="0.3">
      <c r="A42" s="8" t="s">
        <v>100</v>
      </c>
      <c r="B42" s="2">
        <v>0.11178247734139</v>
      </c>
      <c r="C42" s="2">
        <v>7.0652173913043501E-2</v>
      </c>
      <c r="D42" s="2">
        <v>9.3908629441624397E-2</v>
      </c>
      <c r="E42" s="2">
        <v>-3.2482598607888602E-2</v>
      </c>
      <c r="F42" s="2">
        <v>0.13189448441247001</v>
      </c>
      <c r="G42" s="2">
        <v>7.8389830508474603E-2</v>
      </c>
      <c r="H42" s="2">
        <v>3.7328094302554002E-2</v>
      </c>
      <c r="I42" s="2">
        <v>0.15719696969697</v>
      </c>
      <c r="J42" s="2">
        <v>3.2733224222585899E-2</v>
      </c>
      <c r="K42" s="2">
        <v>0.16006339144215501</v>
      </c>
      <c r="L42" s="2">
        <v>0.116120218579235</v>
      </c>
      <c r="M42" s="2">
        <v>0.123623011015912</v>
      </c>
      <c r="N42" s="3">
        <v>0.50245499181669395</v>
      </c>
      <c r="O42" s="3">
        <v>1.7734138972809701</v>
      </c>
    </row>
    <row r="43" spans="1:15" x14ac:dyDescent="0.3">
      <c r="A43" s="8" t="s">
        <v>101</v>
      </c>
      <c r="B43" s="2">
        <v>0.23123123123123099</v>
      </c>
      <c r="C43" s="2">
        <v>0.10243902439024399</v>
      </c>
      <c r="D43" s="2">
        <v>3.5398230088495602E-2</v>
      </c>
      <c r="E43" s="2">
        <v>5.7692307692307702E-2</v>
      </c>
      <c r="F43" s="2">
        <v>0.226262626262626</v>
      </c>
      <c r="G43" s="2">
        <v>0</v>
      </c>
      <c r="H43" s="2">
        <v>9.2257001647446504E-2</v>
      </c>
      <c r="I43" s="2">
        <v>0.11764705882352899</v>
      </c>
      <c r="J43" s="2">
        <v>2.4291497975708499E-2</v>
      </c>
      <c r="K43" s="2">
        <v>8.8274044795783893E-2</v>
      </c>
      <c r="L43" s="2">
        <v>5.4479418886198498E-2</v>
      </c>
      <c r="M43" s="2">
        <v>3.55912743972445E-2</v>
      </c>
      <c r="N43" s="3">
        <v>0.21727395411605899</v>
      </c>
      <c r="O43" s="3">
        <v>1.7087087087087101</v>
      </c>
    </row>
    <row r="44" spans="1:15" x14ac:dyDescent="0.3">
      <c r="A44" s="8" t="s">
        <v>102</v>
      </c>
      <c r="B44" s="2">
        <v>7.7617897279697506E-2</v>
      </c>
      <c r="C44" s="2">
        <v>-3.3138401559454203E-2</v>
      </c>
      <c r="D44" s="2">
        <v>6.3508064516129004E-3</v>
      </c>
      <c r="E44" s="2">
        <v>2.86487027947511E-2</v>
      </c>
      <c r="F44" s="2">
        <v>8.4136722173532005E-2</v>
      </c>
      <c r="G44" s="2">
        <v>2.3353992634510001E-2</v>
      </c>
      <c r="H44" s="2">
        <v>5.4507153515316403E-2</v>
      </c>
      <c r="I44" s="2">
        <v>8.8646578991177005E-2</v>
      </c>
      <c r="J44" s="2">
        <v>-2.82896245890359E-3</v>
      </c>
      <c r="K44" s="2">
        <v>2.8063180493789301E-2</v>
      </c>
      <c r="L44" s="2">
        <v>1.39468973747017E-2</v>
      </c>
      <c r="M44" s="2">
        <v>-1.55204119161456E-2</v>
      </c>
      <c r="N44" s="3">
        <v>2.33198256747458E-2</v>
      </c>
      <c r="O44" s="3">
        <v>0.40573469173406201</v>
      </c>
    </row>
    <row r="45" spans="1:15" x14ac:dyDescent="0.3">
      <c r="A45" s="8" t="s">
        <v>103</v>
      </c>
      <c r="B45" s="2">
        <v>4.2372881355932202E-2</v>
      </c>
      <c r="C45" s="2">
        <v>0.102981029810298</v>
      </c>
      <c r="D45" s="2">
        <v>4.9140049140049104E-3</v>
      </c>
      <c r="E45" s="2">
        <v>-5.37897310513447E-2</v>
      </c>
      <c r="F45" s="2">
        <v>8.7855297157622705E-2</v>
      </c>
      <c r="G45" s="2">
        <v>5.9382422802850401E-2</v>
      </c>
      <c r="H45" s="2">
        <v>6.7264573991031404E-2</v>
      </c>
      <c r="I45" s="2">
        <v>0.157563025210084</v>
      </c>
      <c r="J45" s="2">
        <v>2.5408348457350301E-2</v>
      </c>
      <c r="K45" s="2">
        <v>0.129203539823009</v>
      </c>
      <c r="L45" s="2">
        <v>8.4639498432601906E-2</v>
      </c>
      <c r="M45" s="2">
        <v>-8.6705202312138702E-3</v>
      </c>
      <c r="N45" s="3">
        <v>0.24500907441016301</v>
      </c>
      <c r="O45" s="3">
        <v>0.93785310734463301</v>
      </c>
    </row>
    <row r="46" spans="1:15" x14ac:dyDescent="0.3">
      <c r="A46" s="8" t="s">
        <v>104</v>
      </c>
      <c r="B46" s="2">
        <v>-0.10502892745883401</v>
      </c>
      <c r="C46" s="2">
        <v>-0.192938836399801</v>
      </c>
      <c r="D46" s="2">
        <v>-0.15588416512630901</v>
      </c>
      <c r="E46" s="2">
        <v>-8.5401459854014594E-2</v>
      </c>
      <c r="F46" s="2">
        <v>-4.78850758180367E-2</v>
      </c>
      <c r="G46" s="2">
        <v>-6.7057837384744301E-2</v>
      </c>
      <c r="H46" s="2">
        <v>-3.3243486073674701E-2</v>
      </c>
      <c r="I46" s="2">
        <v>2.7881040892193301E-2</v>
      </c>
      <c r="J46" s="2">
        <v>-1.8083182640144701E-2</v>
      </c>
      <c r="K46" s="2">
        <v>-8.2872928176795604E-2</v>
      </c>
      <c r="L46" s="2">
        <v>-4.81927710843374E-2</v>
      </c>
      <c r="M46" s="2">
        <v>-6.11814345991561E-2</v>
      </c>
      <c r="N46" s="3">
        <v>-0.195298372513562</v>
      </c>
      <c r="O46" s="3">
        <v>-0.60391633288829505</v>
      </c>
    </row>
    <row r="47" spans="1:15" x14ac:dyDescent="0.3">
      <c r="A47" s="8" t="s">
        <v>105</v>
      </c>
      <c r="B47" s="2">
        <v>1.10075585235195E-3</v>
      </c>
      <c r="C47" s="2">
        <v>-3.8704002345697097E-2</v>
      </c>
      <c r="D47" s="2">
        <v>-2.50876925423212E-2</v>
      </c>
      <c r="E47" s="2">
        <v>1.6581931951505698E-2</v>
      </c>
      <c r="F47" s="2">
        <v>5.8628914364853402E-2</v>
      </c>
      <c r="G47" s="2">
        <v>7.1734864452358493E-2</v>
      </c>
      <c r="H47" s="2">
        <v>0.12850942628509399</v>
      </c>
      <c r="I47" s="2">
        <v>0.10738537347515199</v>
      </c>
      <c r="J47" s="2">
        <v>0.147275884523551</v>
      </c>
      <c r="K47" s="2">
        <v>0.195061961971431</v>
      </c>
      <c r="L47" s="2">
        <v>0.24558695480091799</v>
      </c>
      <c r="M47" s="2">
        <v>0.141336468494805</v>
      </c>
      <c r="N47" s="3">
        <v>0.94915346212285701</v>
      </c>
      <c r="O47" s="3">
        <v>1.63586996404198</v>
      </c>
    </row>
    <row r="48" spans="1:15" x14ac:dyDescent="0.3">
      <c r="A48" s="8" t="s">
        <v>106</v>
      </c>
      <c r="B48" s="2">
        <v>1.6358463726884799E-2</v>
      </c>
      <c r="C48" s="2">
        <v>-1.81945416375087E-2</v>
      </c>
      <c r="D48" s="2">
        <v>-2.95794725588026E-2</v>
      </c>
      <c r="E48" s="2">
        <v>4.4069041498347401E-2</v>
      </c>
      <c r="F48" s="2">
        <v>0.101653183257123</v>
      </c>
      <c r="G48" s="2">
        <v>0.181034482758621</v>
      </c>
      <c r="H48" s="2">
        <v>0.25060827250608297</v>
      </c>
      <c r="I48" s="2">
        <v>9.0575010808473799E-2</v>
      </c>
      <c r="J48" s="2">
        <v>0.164519326065411</v>
      </c>
      <c r="K48" s="2">
        <v>0.184</v>
      </c>
      <c r="L48" s="2">
        <v>0.166906267970098</v>
      </c>
      <c r="M48" s="2">
        <v>0.14734507823087301</v>
      </c>
      <c r="N48" s="3">
        <v>0.84598612487611502</v>
      </c>
      <c r="O48" s="3">
        <v>2.3118776671408301</v>
      </c>
    </row>
    <row r="49" spans="1:15" x14ac:dyDescent="0.3">
      <c r="A49" s="8" t="s">
        <v>107</v>
      </c>
      <c r="B49" s="2">
        <v>2.2068965517241398E-2</v>
      </c>
      <c r="C49" s="2">
        <v>-4.1835357624831301E-2</v>
      </c>
      <c r="D49" s="2">
        <v>-6.3380281690140802E-2</v>
      </c>
      <c r="E49" s="2">
        <v>-3.3082706766917297E-2</v>
      </c>
      <c r="F49" s="2">
        <v>8.8646967340591007E-2</v>
      </c>
      <c r="G49" s="2">
        <v>6.7142857142857101E-2</v>
      </c>
      <c r="H49" s="2">
        <v>0.159303882195448</v>
      </c>
      <c r="I49" s="2">
        <v>0.136258660508083</v>
      </c>
      <c r="J49" s="2">
        <v>0.12398373983739799</v>
      </c>
      <c r="K49" s="2">
        <v>2.7124773960217001E-2</v>
      </c>
      <c r="L49" s="2">
        <v>0.117957746478873</v>
      </c>
      <c r="M49" s="2">
        <v>2.9921259842519699E-2</v>
      </c>
      <c r="N49" s="3">
        <v>0.32926829268292701</v>
      </c>
      <c r="O49" s="3">
        <v>0.80413793103448294</v>
      </c>
    </row>
    <row r="50" spans="1:15" x14ac:dyDescent="0.3">
      <c r="A50" s="8" t="s">
        <v>108</v>
      </c>
      <c r="B50" s="2">
        <v>5.9887411666067797E-4</v>
      </c>
      <c r="C50" s="2">
        <v>-2.9806080919320101E-2</v>
      </c>
      <c r="D50" s="2">
        <v>-0.15582973473164699</v>
      </c>
      <c r="E50" s="2">
        <v>-8.4039754457760907E-2</v>
      </c>
      <c r="F50" s="2">
        <v>1.5956598053295001E-3</v>
      </c>
      <c r="G50" s="2">
        <v>1.32228771706229E-2</v>
      </c>
      <c r="H50" s="2">
        <v>1.5408805031446499E-2</v>
      </c>
      <c r="I50" s="2">
        <v>3.42211210901208E-2</v>
      </c>
      <c r="J50" s="2">
        <v>1.8415930528522199E-2</v>
      </c>
      <c r="K50" s="2">
        <v>-1.95530726256983E-2</v>
      </c>
      <c r="L50" s="2">
        <v>6.2078272604588397E-2</v>
      </c>
      <c r="M50" s="2">
        <v>2.8236622899901201E-4</v>
      </c>
      <c r="N50" s="3">
        <v>6.0787543045366099E-2</v>
      </c>
      <c r="O50" s="3">
        <v>-0.15139537669181899</v>
      </c>
    </row>
    <row r="51" spans="1:15" x14ac:dyDescent="0.3">
      <c r="A51" s="8" t="s">
        <v>109</v>
      </c>
      <c r="B51" s="2">
        <v>3.3645655877342397E-2</v>
      </c>
      <c r="C51" s="2">
        <v>-3.2962505150391399E-3</v>
      </c>
      <c r="D51" s="2">
        <v>-7.0276973956180204E-3</v>
      </c>
      <c r="E51" s="2">
        <v>5.9117402164862602E-2</v>
      </c>
      <c r="F51" s="2">
        <v>9.8270440251572305E-2</v>
      </c>
      <c r="G51" s="2">
        <v>0.197208303507516</v>
      </c>
      <c r="H51" s="2">
        <v>0.31509715994020898</v>
      </c>
      <c r="I51" s="2">
        <v>0.164128210957036</v>
      </c>
      <c r="J51" s="2">
        <v>0.189416129662175</v>
      </c>
      <c r="K51" s="2">
        <v>9.8670169101953697E-2</v>
      </c>
      <c r="L51" s="2">
        <v>0.207710699342499</v>
      </c>
      <c r="M51" s="2">
        <v>8.4756248453353097E-2</v>
      </c>
      <c r="N51" s="3">
        <v>0.71197031829720803</v>
      </c>
      <c r="O51" s="3">
        <v>2.73381601362862</v>
      </c>
    </row>
    <row r="52" spans="1:15" x14ac:dyDescent="0.3">
      <c r="A52" s="8" t="s">
        <v>110</v>
      </c>
      <c r="B52" s="2">
        <v>-0.147283531409168</v>
      </c>
      <c r="C52" s="2">
        <v>-0.24191139870582401</v>
      </c>
      <c r="D52" s="2">
        <v>-0.23013788575180599</v>
      </c>
      <c r="E52" s="2">
        <v>-6.6950959488272899E-2</v>
      </c>
      <c r="F52" s="2">
        <v>-2.1023765996343698E-2</v>
      </c>
      <c r="G52" s="2">
        <v>1.44724556489262E-2</v>
      </c>
      <c r="H52" s="2">
        <v>0.107225034514496</v>
      </c>
      <c r="I52" s="2">
        <v>8.4372402327514501E-2</v>
      </c>
      <c r="J52" s="2">
        <v>0.105021080873898</v>
      </c>
      <c r="K52" s="2">
        <v>9.0183836281651098E-3</v>
      </c>
      <c r="L52" s="2">
        <v>6.87521485046408E-2</v>
      </c>
      <c r="M52" s="2">
        <v>1.8655516243164999E-2</v>
      </c>
      <c r="N52" s="3">
        <v>0.213875047911077</v>
      </c>
      <c r="O52" s="3">
        <v>-0.327886247877759</v>
      </c>
    </row>
    <row r="53" spans="1:15" x14ac:dyDescent="0.3">
      <c r="A53" s="11" t="s">
        <v>15</v>
      </c>
      <c r="B53" s="3">
        <v>1.15360369825594E-2</v>
      </c>
      <c r="C53" s="3">
        <v>-5.1330522029954903E-2</v>
      </c>
      <c r="D53" s="3">
        <v>-5.4633441359376402E-2</v>
      </c>
      <c r="E53" s="3">
        <v>-2.5478887267505199E-3</v>
      </c>
      <c r="F53" s="3">
        <v>5.84028051923925E-2</v>
      </c>
      <c r="G53" s="3">
        <v>5.7505814208609403E-2</v>
      </c>
      <c r="H53" s="3">
        <v>0.108570717234797</v>
      </c>
      <c r="I53" s="3">
        <v>9.9715526276388702E-2</v>
      </c>
      <c r="J53" s="3">
        <v>8.4734513274336301E-2</v>
      </c>
      <c r="K53" s="3">
        <v>0.106339917475957</v>
      </c>
      <c r="L53" s="3">
        <v>0.14414963767602099</v>
      </c>
      <c r="M53" s="3">
        <v>8.0178974244565104E-2</v>
      </c>
      <c r="N53" s="3">
        <v>0.48316882232811398</v>
      </c>
      <c r="O53" s="3">
        <v>0.83128808573229696</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515</v>
      </c>
      <c r="B1" s="12"/>
      <c r="C1" s="12"/>
      <c r="D1" s="12"/>
    </row>
    <row r="2" spans="1:5" ht="15.6" x14ac:dyDescent="0.3">
      <c r="A2" s="12" t="s">
        <v>509</v>
      </c>
      <c r="B2" s="12"/>
      <c r="C2" s="12"/>
      <c r="D2" s="12"/>
    </row>
    <row r="3" spans="1:5" ht="15.6" x14ac:dyDescent="0.3">
      <c r="A3" s="12" t="s">
        <v>123</v>
      </c>
      <c r="B3" s="12"/>
      <c r="C3" s="12"/>
      <c r="D3" s="12"/>
    </row>
    <row r="4" spans="1:5" x14ac:dyDescent="0.3">
      <c r="A4" s="15"/>
    </row>
    <row r="5" spans="1:5" x14ac:dyDescent="0.3">
      <c r="A5" s="16" t="str">
        <f>HYPERLINK("#'Table of contents'!A104",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1891</v>
      </c>
      <c r="C8" s="1">
        <v>2409</v>
      </c>
      <c r="D8" s="1">
        <v>3087</v>
      </c>
      <c r="E8" s="1">
        <v>3381</v>
      </c>
    </row>
    <row r="9" spans="1:5" x14ac:dyDescent="0.3">
      <c r="A9" s="7" t="s">
        <v>114</v>
      </c>
      <c r="B9" s="1">
        <v>14449</v>
      </c>
      <c r="C9" s="1">
        <v>16467</v>
      </c>
      <c r="D9" s="1">
        <v>18793</v>
      </c>
      <c r="E9" s="1">
        <v>20596</v>
      </c>
    </row>
    <row r="10" spans="1:5" x14ac:dyDescent="0.3">
      <c r="A10" s="7" t="s">
        <v>115</v>
      </c>
      <c r="B10" s="1">
        <v>6996</v>
      </c>
      <c r="C10" s="1">
        <v>8424</v>
      </c>
      <c r="D10" s="1">
        <v>10359</v>
      </c>
      <c r="E10" s="1">
        <v>11732</v>
      </c>
    </row>
    <row r="11" spans="1:5" x14ac:dyDescent="0.3">
      <c r="A11" s="7" t="s">
        <v>116</v>
      </c>
      <c r="B11" s="1">
        <v>254</v>
      </c>
      <c r="C11" s="1">
        <v>283</v>
      </c>
      <c r="D11" s="1">
        <v>291</v>
      </c>
      <c r="E11" s="1">
        <v>307</v>
      </c>
    </row>
    <row r="12" spans="1:5" x14ac:dyDescent="0.3">
      <c r="A12" s="7" t="s">
        <v>117</v>
      </c>
      <c r="B12" s="1">
        <v>17060</v>
      </c>
      <c r="C12" s="1">
        <v>20541</v>
      </c>
      <c r="D12" s="1">
        <v>25662</v>
      </c>
      <c r="E12" s="1">
        <v>28927</v>
      </c>
    </row>
    <row r="13" spans="1:5" x14ac:dyDescent="0.3">
      <c r="A13" s="7" t="s">
        <v>118</v>
      </c>
      <c r="B13" s="1">
        <v>400</v>
      </c>
      <c r="C13" s="1">
        <v>549</v>
      </c>
      <c r="D13" s="1">
        <v>628</v>
      </c>
      <c r="E13" s="1">
        <v>651</v>
      </c>
    </row>
    <row r="14" spans="1:5" x14ac:dyDescent="0.3">
      <c r="A14" s="7" t="s">
        <v>91</v>
      </c>
      <c r="B14" s="1">
        <v>551</v>
      </c>
      <c r="C14" s="1">
        <v>662</v>
      </c>
      <c r="D14" s="1">
        <v>740</v>
      </c>
      <c r="E14" s="1">
        <v>797</v>
      </c>
    </row>
    <row r="15" spans="1:5" x14ac:dyDescent="0.3">
      <c r="A15" s="7" t="s">
        <v>119</v>
      </c>
      <c r="B15" s="1">
        <v>10132</v>
      </c>
      <c r="C15" s="1">
        <v>11170</v>
      </c>
      <c r="D15" s="1">
        <v>12069</v>
      </c>
      <c r="E15" s="1">
        <v>12322</v>
      </c>
    </row>
    <row r="16" spans="1:5" x14ac:dyDescent="0.3">
      <c r="A16" s="7" t="s">
        <v>120</v>
      </c>
      <c r="B16" s="1">
        <v>3767</v>
      </c>
      <c r="C16" s="1">
        <v>4320</v>
      </c>
      <c r="D16" s="1">
        <v>4785</v>
      </c>
      <c r="E16" s="1">
        <v>4944</v>
      </c>
    </row>
    <row r="17" spans="1:5" x14ac:dyDescent="0.3">
      <c r="A17" s="7" t="s">
        <v>121</v>
      </c>
      <c r="B17" s="1">
        <v>8239</v>
      </c>
      <c r="C17" s="1">
        <v>5692</v>
      </c>
      <c r="D17" s="1">
        <v>4268</v>
      </c>
      <c r="E17" s="1">
        <v>3494</v>
      </c>
    </row>
    <row r="18" spans="1:5" x14ac:dyDescent="0.3">
      <c r="A18" s="10" t="s">
        <v>15</v>
      </c>
      <c r="B18" s="5">
        <v>63739</v>
      </c>
      <c r="C18" s="5">
        <v>70517</v>
      </c>
      <c r="D18" s="5">
        <v>80682</v>
      </c>
      <c r="E18" s="5">
        <v>87151</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2.9667864258931E-2</v>
      </c>
      <c r="C23" s="2">
        <v>3.41619751265652E-2</v>
      </c>
      <c r="D23" s="2">
        <v>3.8261322228006198E-2</v>
      </c>
      <c r="E23" s="2">
        <v>3.8794735573889003E-2</v>
      </c>
    </row>
    <row r="24" spans="1:5" x14ac:dyDescent="0.3">
      <c r="A24" s="8" t="s">
        <v>114</v>
      </c>
      <c r="B24" s="2">
        <v>0.226690095545898</v>
      </c>
      <c r="C24" s="2">
        <v>0.23351815874186399</v>
      </c>
      <c r="D24" s="2">
        <v>0.23292679903819899</v>
      </c>
      <c r="E24" s="2">
        <v>0.23632545811292999</v>
      </c>
    </row>
    <row r="25" spans="1:5" x14ac:dyDescent="0.3">
      <c r="A25" s="8" t="s">
        <v>115</v>
      </c>
      <c r="B25" s="2">
        <v>0.109760115470905</v>
      </c>
      <c r="C25" s="2">
        <v>0.119460555610704</v>
      </c>
      <c r="D25" s="2">
        <v>0.128392950100394</v>
      </c>
      <c r="E25" s="2">
        <v>0.13461692923776</v>
      </c>
    </row>
    <row r="26" spans="1:5" x14ac:dyDescent="0.3">
      <c r="A26" s="8" t="s">
        <v>116</v>
      </c>
      <c r="B26" s="2">
        <v>3.9850013335634401E-3</v>
      </c>
      <c r="C26" s="2">
        <v>4.0132166711573103E-3</v>
      </c>
      <c r="D26" s="2">
        <v>3.6067524354874698E-3</v>
      </c>
      <c r="E26" s="2">
        <v>3.5226216566648701E-3</v>
      </c>
    </row>
    <row r="27" spans="1:5" x14ac:dyDescent="0.3">
      <c r="A27" s="8" t="s">
        <v>117</v>
      </c>
      <c r="B27" s="2">
        <v>0.267654026577135</v>
      </c>
      <c r="C27" s="2">
        <v>0.291291461633365</v>
      </c>
      <c r="D27" s="2">
        <v>0.31806350858927601</v>
      </c>
      <c r="E27" s="2">
        <v>0.33191816502392402</v>
      </c>
    </row>
    <row r="28" spans="1:5" x14ac:dyDescent="0.3">
      <c r="A28" s="8" t="s">
        <v>118</v>
      </c>
      <c r="B28" s="2">
        <v>6.27559265128101E-3</v>
      </c>
      <c r="C28" s="2">
        <v>7.7853567224924498E-3</v>
      </c>
      <c r="D28" s="2">
        <v>7.7836444312238198E-3</v>
      </c>
      <c r="E28" s="2">
        <v>7.4697938061525403E-3</v>
      </c>
    </row>
    <row r="29" spans="1:5" x14ac:dyDescent="0.3">
      <c r="A29" s="8" t="s">
        <v>91</v>
      </c>
      <c r="B29" s="2">
        <v>8.6446288771395794E-3</v>
      </c>
      <c r="C29" s="2">
        <v>9.3878071954280502E-3</v>
      </c>
      <c r="D29" s="2">
        <v>9.1718103170471705E-3</v>
      </c>
      <c r="E29" s="2">
        <v>9.1450471021560301E-3</v>
      </c>
    </row>
    <row r="30" spans="1:5" x14ac:dyDescent="0.3">
      <c r="A30" s="8" t="s">
        <v>119</v>
      </c>
      <c r="B30" s="2">
        <v>0.15896076185694799</v>
      </c>
      <c r="C30" s="2">
        <v>0.158401520200803</v>
      </c>
      <c r="D30" s="2">
        <v>0.14958726853573301</v>
      </c>
      <c r="E30" s="2">
        <v>0.141386788447637</v>
      </c>
    </row>
    <row r="31" spans="1:5" x14ac:dyDescent="0.3">
      <c r="A31" s="8" t="s">
        <v>120</v>
      </c>
      <c r="B31" s="2">
        <v>5.9100393793438899E-2</v>
      </c>
      <c r="C31" s="2">
        <v>6.1261823390104497E-2</v>
      </c>
      <c r="D31" s="2">
        <v>5.9306908604149597E-2</v>
      </c>
      <c r="E31" s="2">
        <v>5.6729125311241399E-2</v>
      </c>
    </row>
    <row r="32" spans="1:5" x14ac:dyDescent="0.3">
      <c r="A32" s="8" t="s">
        <v>121</v>
      </c>
      <c r="B32" s="2">
        <v>0.12926151963476101</v>
      </c>
      <c r="C32" s="2">
        <v>8.0718124707517297E-2</v>
      </c>
      <c r="D32" s="2">
        <v>5.28990357204829E-2</v>
      </c>
      <c r="E32" s="2">
        <v>4.0091335727645103E-2</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516</v>
      </c>
      <c r="B1" s="12"/>
      <c r="C1" s="12"/>
      <c r="D1" s="12"/>
      <c r="E1" s="12"/>
    </row>
    <row r="2" spans="1:5" ht="15.6" x14ac:dyDescent="0.3">
      <c r="A2" s="12" t="s">
        <v>509</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contents'!A105",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401</v>
      </c>
      <c r="C8" s="1">
        <v>420</v>
      </c>
      <c r="D8" s="1">
        <v>533</v>
      </c>
      <c r="E8" s="1">
        <v>548</v>
      </c>
    </row>
    <row r="9" spans="1:5" x14ac:dyDescent="0.3">
      <c r="A9" s="7" t="s">
        <v>126</v>
      </c>
      <c r="B9" s="1">
        <v>809</v>
      </c>
      <c r="C9" s="1">
        <v>986</v>
      </c>
      <c r="D9" s="1">
        <v>1331</v>
      </c>
      <c r="E9" s="1">
        <v>1505</v>
      </c>
    </row>
    <row r="10" spans="1:5" x14ac:dyDescent="0.3">
      <c r="A10" s="7" t="s">
        <v>127</v>
      </c>
      <c r="B10" s="1">
        <v>452</v>
      </c>
      <c r="C10" s="1">
        <v>672</v>
      </c>
      <c r="D10" s="1">
        <v>837</v>
      </c>
      <c r="E10" s="1">
        <v>912</v>
      </c>
    </row>
    <row r="11" spans="1:5" x14ac:dyDescent="0.3">
      <c r="A11" s="7" t="s">
        <v>128</v>
      </c>
      <c r="B11" s="1">
        <v>170</v>
      </c>
      <c r="C11" s="1">
        <v>257</v>
      </c>
      <c r="D11" s="1">
        <v>298</v>
      </c>
      <c r="E11" s="1">
        <v>310</v>
      </c>
    </row>
    <row r="12" spans="1:5" x14ac:dyDescent="0.3">
      <c r="A12" s="7" t="s">
        <v>129</v>
      </c>
      <c r="B12" s="1">
        <v>48</v>
      </c>
      <c r="C12" s="1">
        <v>58</v>
      </c>
      <c r="D12" s="1">
        <v>69</v>
      </c>
      <c r="E12" s="1">
        <v>88</v>
      </c>
    </row>
    <row r="13" spans="1:5" x14ac:dyDescent="0.3">
      <c r="A13" s="7" t="s">
        <v>130</v>
      </c>
      <c r="B13" s="1">
        <v>11</v>
      </c>
      <c r="C13" s="1">
        <v>16</v>
      </c>
      <c r="D13" s="1">
        <v>19</v>
      </c>
      <c r="E13" s="1">
        <v>18</v>
      </c>
    </row>
    <row r="14" spans="1:5" x14ac:dyDescent="0.3">
      <c r="A14" s="7" t="s">
        <v>131</v>
      </c>
      <c r="B14" s="1">
        <v>3563</v>
      </c>
      <c r="C14" s="1">
        <v>3982</v>
      </c>
      <c r="D14" s="1">
        <v>4438</v>
      </c>
      <c r="E14" s="1">
        <v>4777</v>
      </c>
    </row>
    <row r="15" spans="1:5" x14ac:dyDescent="0.3">
      <c r="A15" s="7" t="s">
        <v>132</v>
      </c>
      <c r="B15" s="1">
        <v>6151</v>
      </c>
      <c r="C15" s="1">
        <v>6998</v>
      </c>
      <c r="D15" s="1">
        <v>8171</v>
      </c>
      <c r="E15" s="1">
        <v>9033</v>
      </c>
    </row>
    <row r="16" spans="1:5" x14ac:dyDescent="0.3">
      <c r="A16" s="7" t="s">
        <v>133</v>
      </c>
      <c r="B16" s="1">
        <v>2647</v>
      </c>
      <c r="C16" s="1">
        <v>3045</v>
      </c>
      <c r="D16" s="1">
        <v>3450</v>
      </c>
      <c r="E16" s="1">
        <v>3934</v>
      </c>
    </row>
    <row r="17" spans="1:5" x14ac:dyDescent="0.3">
      <c r="A17" s="7" t="s">
        <v>134</v>
      </c>
      <c r="B17" s="1">
        <v>1365</v>
      </c>
      <c r="C17" s="1">
        <v>1602</v>
      </c>
      <c r="D17" s="1">
        <v>1788</v>
      </c>
      <c r="E17" s="1">
        <v>1853</v>
      </c>
    </row>
    <row r="18" spans="1:5" x14ac:dyDescent="0.3">
      <c r="A18" s="7" t="s">
        <v>135</v>
      </c>
      <c r="B18" s="1">
        <v>609</v>
      </c>
      <c r="C18" s="1">
        <v>696</v>
      </c>
      <c r="D18" s="1">
        <v>785</v>
      </c>
      <c r="E18" s="1">
        <v>829</v>
      </c>
    </row>
    <row r="19" spans="1:5" x14ac:dyDescent="0.3">
      <c r="A19" s="7" t="s">
        <v>136</v>
      </c>
      <c r="B19" s="1">
        <v>114</v>
      </c>
      <c r="C19" s="1">
        <v>144</v>
      </c>
      <c r="D19" s="1">
        <v>161</v>
      </c>
      <c r="E19" s="1">
        <v>170</v>
      </c>
    </row>
    <row r="20" spans="1:5" x14ac:dyDescent="0.3">
      <c r="A20" s="7" t="s">
        <v>137</v>
      </c>
      <c r="B20" s="1">
        <v>1210</v>
      </c>
      <c r="C20" s="1">
        <v>1891</v>
      </c>
      <c r="D20" s="1">
        <v>2681</v>
      </c>
      <c r="E20" s="1">
        <v>3394</v>
      </c>
    </row>
    <row r="21" spans="1:5" x14ac:dyDescent="0.3">
      <c r="A21" s="7" t="s">
        <v>138</v>
      </c>
      <c r="B21" s="1">
        <v>3220</v>
      </c>
      <c r="C21" s="1">
        <v>3618</v>
      </c>
      <c r="D21" s="1">
        <v>4371</v>
      </c>
      <c r="E21" s="1">
        <v>4819</v>
      </c>
    </row>
    <row r="22" spans="1:5" x14ac:dyDescent="0.3">
      <c r="A22" s="7" t="s">
        <v>139</v>
      </c>
      <c r="B22" s="1">
        <v>1615</v>
      </c>
      <c r="C22" s="1">
        <v>1776</v>
      </c>
      <c r="D22" s="1">
        <v>1963</v>
      </c>
      <c r="E22" s="1">
        <v>2066</v>
      </c>
    </row>
    <row r="23" spans="1:5" x14ac:dyDescent="0.3">
      <c r="A23" s="7" t="s">
        <v>140</v>
      </c>
      <c r="B23" s="1">
        <v>667</v>
      </c>
      <c r="C23" s="1">
        <v>803</v>
      </c>
      <c r="D23" s="1">
        <v>951</v>
      </c>
      <c r="E23" s="1">
        <v>1026</v>
      </c>
    </row>
    <row r="24" spans="1:5" x14ac:dyDescent="0.3">
      <c r="A24" s="7" t="s">
        <v>141</v>
      </c>
      <c r="B24" s="1">
        <v>218</v>
      </c>
      <c r="C24" s="1">
        <v>261</v>
      </c>
      <c r="D24" s="1">
        <v>314</v>
      </c>
      <c r="E24" s="1">
        <v>337</v>
      </c>
    </row>
    <row r="25" spans="1:5" x14ac:dyDescent="0.3">
      <c r="A25" s="7" t="s">
        <v>142</v>
      </c>
      <c r="B25" s="1">
        <v>66</v>
      </c>
      <c r="C25" s="1">
        <v>75</v>
      </c>
      <c r="D25" s="1">
        <v>79</v>
      </c>
      <c r="E25" s="1">
        <v>90</v>
      </c>
    </row>
    <row r="26" spans="1:5" x14ac:dyDescent="0.3">
      <c r="A26" s="7" t="s">
        <v>143</v>
      </c>
      <c r="B26" s="1">
        <v>64</v>
      </c>
      <c r="C26" s="1">
        <v>75</v>
      </c>
      <c r="D26" s="1">
        <v>64</v>
      </c>
      <c r="E26" s="1">
        <v>51</v>
      </c>
    </row>
    <row r="27" spans="1:5" x14ac:dyDescent="0.3">
      <c r="A27" s="7" t="s">
        <v>144</v>
      </c>
      <c r="B27" s="1">
        <v>73</v>
      </c>
      <c r="C27" s="1">
        <v>85</v>
      </c>
      <c r="D27" s="1">
        <v>97</v>
      </c>
      <c r="E27" s="1">
        <v>110</v>
      </c>
    </row>
    <row r="28" spans="1:5" x14ac:dyDescent="0.3">
      <c r="A28" s="7" t="s">
        <v>145</v>
      </c>
      <c r="B28" s="1">
        <v>62</v>
      </c>
      <c r="C28" s="1">
        <v>66</v>
      </c>
      <c r="D28" s="1">
        <v>73</v>
      </c>
      <c r="E28" s="1">
        <v>87</v>
      </c>
    </row>
    <row r="29" spans="1:5" x14ac:dyDescent="0.3">
      <c r="A29" s="7" t="s">
        <v>146</v>
      </c>
      <c r="B29" s="1">
        <v>25</v>
      </c>
      <c r="C29" s="1">
        <v>28</v>
      </c>
      <c r="D29" s="1">
        <v>28</v>
      </c>
      <c r="E29" s="1">
        <v>32</v>
      </c>
    </row>
    <row r="30" spans="1:5" x14ac:dyDescent="0.3">
      <c r="A30" s="7" t="s">
        <v>147</v>
      </c>
      <c r="B30" s="1">
        <v>13</v>
      </c>
      <c r="C30" s="1">
        <v>15</v>
      </c>
      <c r="D30" s="1">
        <v>18</v>
      </c>
      <c r="E30" s="1">
        <v>15</v>
      </c>
    </row>
    <row r="31" spans="1:5" x14ac:dyDescent="0.3">
      <c r="A31" s="7" t="s">
        <v>148</v>
      </c>
      <c r="B31" s="1">
        <v>17</v>
      </c>
      <c r="C31" s="1">
        <v>14</v>
      </c>
      <c r="D31" s="1">
        <v>11</v>
      </c>
      <c r="E31" s="1">
        <v>12</v>
      </c>
    </row>
    <row r="32" spans="1:5" x14ac:dyDescent="0.3">
      <c r="A32" s="7" t="s">
        <v>149</v>
      </c>
      <c r="B32" s="1">
        <v>3602</v>
      </c>
      <c r="C32" s="1">
        <v>5096</v>
      </c>
      <c r="D32" s="1">
        <v>6739</v>
      </c>
      <c r="E32" s="1">
        <v>7738</v>
      </c>
    </row>
    <row r="33" spans="1:5" x14ac:dyDescent="0.3">
      <c r="A33" s="7" t="s">
        <v>150</v>
      </c>
      <c r="B33" s="1">
        <v>7475</v>
      </c>
      <c r="C33" s="1">
        <v>8593</v>
      </c>
      <c r="D33" s="1">
        <v>10964</v>
      </c>
      <c r="E33" s="1">
        <v>12617</v>
      </c>
    </row>
    <row r="34" spans="1:5" x14ac:dyDescent="0.3">
      <c r="A34" s="7" t="s">
        <v>151</v>
      </c>
      <c r="B34" s="1">
        <v>3785</v>
      </c>
      <c r="C34" s="1">
        <v>4211</v>
      </c>
      <c r="D34" s="1">
        <v>4833</v>
      </c>
      <c r="E34" s="1">
        <v>5176</v>
      </c>
    </row>
    <row r="35" spans="1:5" x14ac:dyDescent="0.3">
      <c r="A35" s="7" t="s">
        <v>152</v>
      </c>
      <c r="B35" s="1">
        <v>1485</v>
      </c>
      <c r="C35" s="1">
        <v>1735</v>
      </c>
      <c r="D35" s="1">
        <v>2019</v>
      </c>
      <c r="E35" s="1">
        <v>2189</v>
      </c>
    </row>
    <row r="36" spans="1:5" x14ac:dyDescent="0.3">
      <c r="A36" s="7" t="s">
        <v>153</v>
      </c>
      <c r="B36" s="1">
        <v>598</v>
      </c>
      <c r="C36" s="1">
        <v>781</v>
      </c>
      <c r="D36" s="1">
        <v>951</v>
      </c>
      <c r="E36" s="1">
        <v>1027</v>
      </c>
    </row>
    <row r="37" spans="1:5" x14ac:dyDescent="0.3">
      <c r="A37" s="7" t="s">
        <v>154</v>
      </c>
      <c r="B37" s="1">
        <v>115</v>
      </c>
      <c r="C37" s="1">
        <v>125</v>
      </c>
      <c r="D37" s="1">
        <v>156</v>
      </c>
      <c r="E37" s="1">
        <v>180</v>
      </c>
    </row>
    <row r="38" spans="1:5" x14ac:dyDescent="0.3">
      <c r="A38" s="7" t="s">
        <v>155</v>
      </c>
      <c r="B38" s="1">
        <v>129</v>
      </c>
      <c r="C38" s="1">
        <v>203</v>
      </c>
      <c r="D38" s="1">
        <v>223</v>
      </c>
      <c r="E38" s="1">
        <v>245</v>
      </c>
    </row>
    <row r="39" spans="1:5" x14ac:dyDescent="0.3">
      <c r="A39" s="7" t="s">
        <v>156</v>
      </c>
      <c r="B39" s="1">
        <v>170</v>
      </c>
      <c r="C39" s="1">
        <v>223</v>
      </c>
      <c r="D39" s="1">
        <v>253</v>
      </c>
      <c r="E39" s="1">
        <v>255</v>
      </c>
    </row>
    <row r="40" spans="1:5" x14ac:dyDescent="0.3">
      <c r="A40" s="7" t="s">
        <v>157</v>
      </c>
      <c r="B40" s="1">
        <v>69</v>
      </c>
      <c r="C40" s="1">
        <v>81</v>
      </c>
      <c r="D40" s="1">
        <v>98</v>
      </c>
      <c r="E40" s="1">
        <v>98</v>
      </c>
    </row>
    <row r="41" spans="1:5" x14ac:dyDescent="0.3">
      <c r="A41" s="7" t="s">
        <v>158</v>
      </c>
      <c r="B41" s="1">
        <v>21</v>
      </c>
      <c r="C41" s="1">
        <v>30</v>
      </c>
      <c r="D41" s="1">
        <v>40</v>
      </c>
      <c r="E41" s="1">
        <v>39</v>
      </c>
    </row>
    <row r="42" spans="1:5" x14ac:dyDescent="0.3">
      <c r="A42" s="7" t="s">
        <v>159</v>
      </c>
      <c r="B42" s="1">
        <v>9</v>
      </c>
      <c r="C42" s="1">
        <v>8</v>
      </c>
      <c r="D42" s="1">
        <v>10</v>
      </c>
      <c r="E42" s="1">
        <v>11</v>
      </c>
    </row>
    <row r="43" spans="1:5" x14ac:dyDescent="0.3">
      <c r="A43" s="7" t="s">
        <v>160</v>
      </c>
      <c r="B43" s="1">
        <v>2</v>
      </c>
      <c r="C43" s="1">
        <v>4</v>
      </c>
      <c r="D43" s="1">
        <v>4</v>
      </c>
      <c r="E43" s="1">
        <v>3</v>
      </c>
    </row>
    <row r="44" spans="1:5" x14ac:dyDescent="0.3">
      <c r="A44" s="7" t="s">
        <v>161</v>
      </c>
      <c r="B44" s="1">
        <v>122</v>
      </c>
      <c r="C44" s="1">
        <v>165</v>
      </c>
      <c r="D44" s="1">
        <v>181</v>
      </c>
      <c r="E44" s="1">
        <v>160</v>
      </c>
    </row>
    <row r="45" spans="1:5" x14ac:dyDescent="0.3">
      <c r="A45" s="7" t="s">
        <v>162</v>
      </c>
      <c r="B45" s="1">
        <v>229</v>
      </c>
      <c r="C45" s="1">
        <v>262</v>
      </c>
      <c r="D45" s="1">
        <v>298</v>
      </c>
      <c r="E45" s="1">
        <v>339</v>
      </c>
    </row>
    <row r="46" spans="1:5" x14ac:dyDescent="0.3">
      <c r="A46" s="7" t="s">
        <v>163</v>
      </c>
      <c r="B46" s="1">
        <v>96</v>
      </c>
      <c r="C46" s="1">
        <v>126</v>
      </c>
      <c r="D46" s="1">
        <v>136</v>
      </c>
      <c r="E46" s="1">
        <v>163</v>
      </c>
    </row>
    <row r="47" spans="1:5" x14ac:dyDescent="0.3">
      <c r="A47" s="7" t="s">
        <v>164</v>
      </c>
      <c r="B47" s="1">
        <v>77</v>
      </c>
      <c r="C47" s="1">
        <v>80</v>
      </c>
      <c r="D47" s="1">
        <v>97</v>
      </c>
      <c r="E47" s="1">
        <v>104</v>
      </c>
    </row>
    <row r="48" spans="1:5" x14ac:dyDescent="0.3">
      <c r="A48" s="7" t="s">
        <v>165</v>
      </c>
      <c r="B48" s="1">
        <v>25</v>
      </c>
      <c r="C48" s="1">
        <v>25</v>
      </c>
      <c r="D48" s="1">
        <v>26</v>
      </c>
      <c r="E48" s="1">
        <v>29</v>
      </c>
    </row>
    <row r="49" spans="1:5" x14ac:dyDescent="0.3">
      <c r="A49" s="7" t="s">
        <v>166</v>
      </c>
      <c r="B49" s="1">
        <v>2</v>
      </c>
      <c r="C49" s="1">
        <v>4</v>
      </c>
      <c r="D49" s="1">
        <v>2</v>
      </c>
      <c r="E49" s="1">
        <v>2</v>
      </c>
    </row>
    <row r="50" spans="1:5" x14ac:dyDescent="0.3">
      <c r="A50" s="7" t="s">
        <v>167</v>
      </c>
      <c r="B50" s="1">
        <v>4252</v>
      </c>
      <c r="C50" s="1">
        <v>4428</v>
      </c>
      <c r="D50" s="1">
        <v>4483</v>
      </c>
      <c r="E50" s="1">
        <v>4227</v>
      </c>
    </row>
    <row r="51" spans="1:5" x14ac:dyDescent="0.3">
      <c r="A51" s="7" t="s">
        <v>168</v>
      </c>
      <c r="B51" s="1">
        <v>3946</v>
      </c>
      <c r="C51" s="1">
        <v>4524</v>
      </c>
      <c r="D51" s="1">
        <v>5080</v>
      </c>
      <c r="E51" s="1">
        <v>5411</v>
      </c>
    </row>
    <row r="52" spans="1:5" x14ac:dyDescent="0.3">
      <c r="A52" s="7" t="s">
        <v>169</v>
      </c>
      <c r="B52" s="1">
        <v>1154</v>
      </c>
      <c r="C52" s="1">
        <v>1299</v>
      </c>
      <c r="D52" s="1">
        <v>1454</v>
      </c>
      <c r="E52" s="1">
        <v>1570</v>
      </c>
    </row>
    <row r="53" spans="1:5" x14ac:dyDescent="0.3">
      <c r="A53" s="7" t="s">
        <v>170</v>
      </c>
      <c r="B53" s="1">
        <v>562</v>
      </c>
      <c r="C53" s="1">
        <v>656</v>
      </c>
      <c r="D53" s="1">
        <v>741</v>
      </c>
      <c r="E53" s="1">
        <v>781</v>
      </c>
    </row>
    <row r="54" spans="1:5" x14ac:dyDescent="0.3">
      <c r="A54" s="7" t="s">
        <v>171</v>
      </c>
      <c r="B54" s="1">
        <v>182</v>
      </c>
      <c r="C54" s="1">
        <v>225</v>
      </c>
      <c r="D54" s="1">
        <v>264</v>
      </c>
      <c r="E54" s="1">
        <v>284</v>
      </c>
    </row>
    <row r="55" spans="1:5" x14ac:dyDescent="0.3">
      <c r="A55" s="7" t="s">
        <v>172</v>
      </c>
      <c r="B55" s="1">
        <v>36</v>
      </c>
      <c r="C55" s="1">
        <v>38</v>
      </c>
      <c r="D55" s="1">
        <v>47</v>
      </c>
      <c r="E55" s="1">
        <v>49</v>
      </c>
    </row>
    <row r="56" spans="1:5" x14ac:dyDescent="0.3">
      <c r="A56" s="7" t="s">
        <v>173</v>
      </c>
      <c r="B56" s="1">
        <v>1108</v>
      </c>
      <c r="C56" s="1">
        <v>1235</v>
      </c>
      <c r="D56" s="1">
        <v>1350</v>
      </c>
      <c r="E56" s="1">
        <v>1355</v>
      </c>
    </row>
    <row r="57" spans="1:5" x14ac:dyDescent="0.3">
      <c r="A57" s="7" t="s">
        <v>174</v>
      </c>
      <c r="B57" s="1">
        <v>1483</v>
      </c>
      <c r="C57" s="1">
        <v>1727</v>
      </c>
      <c r="D57" s="1">
        <v>1915</v>
      </c>
      <c r="E57" s="1">
        <v>1979</v>
      </c>
    </row>
    <row r="58" spans="1:5" x14ac:dyDescent="0.3">
      <c r="A58" s="7" t="s">
        <v>175</v>
      </c>
      <c r="B58" s="1">
        <v>685</v>
      </c>
      <c r="C58" s="1">
        <v>752</v>
      </c>
      <c r="D58" s="1">
        <v>807</v>
      </c>
      <c r="E58" s="1">
        <v>837</v>
      </c>
    </row>
    <row r="59" spans="1:5" x14ac:dyDescent="0.3">
      <c r="A59" s="7" t="s">
        <v>176</v>
      </c>
      <c r="B59" s="1">
        <v>351</v>
      </c>
      <c r="C59" s="1">
        <v>423</v>
      </c>
      <c r="D59" s="1">
        <v>499</v>
      </c>
      <c r="E59" s="1">
        <v>543</v>
      </c>
    </row>
    <row r="60" spans="1:5" x14ac:dyDescent="0.3">
      <c r="A60" s="7" t="s">
        <v>177</v>
      </c>
      <c r="B60" s="1">
        <v>119</v>
      </c>
      <c r="C60" s="1">
        <v>156</v>
      </c>
      <c r="D60" s="1">
        <v>181</v>
      </c>
      <c r="E60" s="1">
        <v>191</v>
      </c>
    </row>
    <row r="61" spans="1:5" x14ac:dyDescent="0.3">
      <c r="A61" s="7" t="s">
        <v>178</v>
      </c>
      <c r="B61" s="1">
        <v>21</v>
      </c>
      <c r="C61" s="1">
        <v>27</v>
      </c>
      <c r="D61" s="1">
        <v>33</v>
      </c>
      <c r="E61" s="1">
        <v>39</v>
      </c>
    </row>
    <row r="62" spans="1:5" x14ac:dyDescent="0.3">
      <c r="A62" s="7" t="s">
        <v>179</v>
      </c>
      <c r="B62" s="1">
        <v>99</v>
      </c>
      <c r="C62" s="1">
        <v>8</v>
      </c>
      <c r="D62" s="1">
        <v>0</v>
      </c>
      <c r="E62" s="1">
        <v>0</v>
      </c>
    </row>
    <row r="63" spans="1:5" x14ac:dyDescent="0.3">
      <c r="A63" s="7" t="s">
        <v>180</v>
      </c>
      <c r="B63" s="1">
        <v>1546</v>
      </c>
      <c r="C63" s="1">
        <v>728</v>
      </c>
      <c r="D63" s="1">
        <v>350</v>
      </c>
      <c r="E63" s="1">
        <v>194</v>
      </c>
    </row>
    <row r="64" spans="1:5" x14ac:dyDescent="0.3">
      <c r="A64" s="7" t="s">
        <v>181</v>
      </c>
      <c r="B64" s="1">
        <v>2340</v>
      </c>
      <c r="C64" s="1">
        <v>1539</v>
      </c>
      <c r="D64" s="1">
        <v>1054</v>
      </c>
      <c r="E64" s="1">
        <v>741</v>
      </c>
    </row>
    <row r="65" spans="1:5" x14ac:dyDescent="0.3">
      <c r="A65" s="7" t="s">
        <v>182</v>
      </c>
      <c r="B65" s="1">
        <v>2544</v>
      </c>
      <c r="C65" s="1">
        <v>2008</v>
      </c>
      <c r="D65" s="1">
        <v>1603</v>
      </c>
      <c r="E65" s="1">
        <v>1392</v>
      </c>
    </row>
    <row r="66" spans="1:5" x14ac:dyDescent="0.3">
      <c r="A66" s="7" t="s">
        <v>183</v>
      </c>
      <c r="B66" s="1">
        <v>1389</v>
      </c>
      <c r="C66" s="1">
        <v>1142</v>
      </c>
      <c r="D66" s="1">
        <v>1024</v>
      </c>
      <c r="E66" s="1">
        <v>953</v>
      </c>
    </row>
    <row r="67" spans="1:5" x14ac:dyDescent="0.3">
      <c r="A67" s="7" t="s">
        <v>184</v>
      </c>
      <c r="B67" s="1">
        <v>321</v>
      </c>
      <c r="C67" s="1">
        <v>267</v>
      </c>
      <c r="D67" s="1">
        <v>237</v>
      </c>
      <c r="E67" s="1">
        <v>214</v>
      </c>
    </row>
    <row r="68" spans="1:5" x14ac:dyDescent="0.3">
      <c r="A68" s="10" t="s">
        <v>15</v>
      </c>
      <c r="B68" s="5">
        <v>63739</v>
      </c>
      <c r="C68" s="5">
        <v>70517</v>
      </c>
      <c r="D68" s="5">
        <v>80682</v>
      </c>
      <c r="E68" s="5">
        <v>87151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0.21205711263881499</v>
      </c>
      <c r="C73" s="2">
        <v>0.17434620174346199</v>
      </c>
      <c r="D73" s="2">
        <v>0.17265954000647901</v>
      </c>
      <c r="E73" s="2">
        <v>0.16208222419402499</v>
      </c>
    </row>
    <row r="74" spans="1:5" x14ac:dyDescent="0.3">
      <c r="A74" s="8" t="s">
        <v>126</v>
      </c>
      <c r="B74" s="2">
        <v>0.42781597038603902</v>
      </c>
      <c r="C74" s="2">
        <v>0.40929846409298498</v>
      </c>
      <c r="D74" s="2">
        <v>0.43116294136702299</v>
      </c>
      <c r="E74" s="2">
        <v>0.44513457556935798</v>
      </c>
    </row>
    <row r="75" spans="1:5" x14ac:dyDescent="0.3">
      <c r="A75" s="8" t="s">
        <v>127</v>
      </c>
      <c r="B75" s="2">
        <v>0.239026969857218</v>
      </c>
      <c r="C75" s="2">
        <v>0.27895392278953901</v>
      </c>
      <c r="D75" s="2">
        <v>0.27113702623906699</v>
      </c>
      <c r="E75" s="2">
        <v>0.26974267968056798</v>
      </c>
    </row>
    <row r="76" spans="1:5" x14ac:dyDescent="0.3">
      <c r="A76" s="8" t="s">
        <v>128</v>
      </c>
      <c r="B76" s="2">
        <v>8.9899524061343203E-2</v>
      </c>
      <c r="C76" s="2">
        <v>0.10668327106683299</v>
      </c>
      <c r="D76" s="2">
        <v>9.6533851635892495E-2</v>
      </c>
      <c r="E76" s="2">
        <v>9.16888494528246E-2</v>
      </c>
    </row>
    <row r="77" spans="1:5" x14ac:dyDescent="0.3">
      <c r="A77" s="8" t="s">
        <v>129</v>
      </c>
      <c r="B77" s="2">
        <v>2.5383395029085098E-2</v>
      </c>
      <c r="C77" s="2">
        <v>2.4076380240763799E-2</v>
      </c>
      <c r="D77" s="2">
        <v>2.23517978620019E-2</v>
      </c>
      <c r="E77" s="2">
        <v>2.6027802425317999E-2</v>
      </c>
    </row>
    <row r="78" spans="1:5" x14ac:dyDescent="0.3">
      <c r="A78" s="8" t="s">
        <v>130</v>
      </c>
      <c r="B78" s="2">
        <v>5.8170280274986797E-3</v>
      </c>
      <c r="C78" s="2">
        <v>6.6417600664175997E-3</v>
      </c>
      <c r="D78" s="2">
        <v>6.1548428895367704E-3</v>
      </c>
      <c r="E78" s="2">
        <v>5.3238686779059404E-3</v>
      </c>
    </row>
    <row r="79" spans="1:5" x14ac:dyDescent="0.3">
      <c r="A79" s="8" t="s">
        <v>131</v>
      </c>
      <c r="B79" s="2">
        <v>0.24659145961658199</v>
      </c>
      <c r="C79" s="2">
        <v>0.241816967267869</v>
      </c>
      <c r="D79" s="2">
        <v>0.23615175863353399</v>
      </c>
      <c r="E79" s="2">
        <v>0.231938240435036</v>
      </c>
    </row>
    <row r="80" spans="1:5" x14ac:dyDescent="0.3">
      <c r="A80" s="8" t="s">
        <v>132</v>
      </c>
      <c r="B80" s="2">
        <v>0.42570420098276701</v>
      </c>
      <c r="C80" s="2">
        <v>0.424971154430072</v>
      </c>
      <c r="D80" s="2">
        <v>0.43478954930027103</v>
      </c>
      <c r="E80" s="2">
        <v>0.43858030685569999</v>
      </c>
    </row>
    <row r="81" spans="1:5" x14ac:dyDescent="0.3">
      <c r="A81" s="8" t="s">
        <v>133</v>
      </c>
      <c r="B81" s="2">
        <v>0.18319606893210599</v>
      </c>
      <c r="C81" s="2">
        <v>0.184915285115686</v>
      </c>
      <c r="D81" s="2">
        <v>0.18357899217793899</v>
      </c>
      <c r="E81" s="2">
        <v>0.19100796271120599</v>
      </c>
    </row>
    <row r="82" spans="1:5" x14ac:dyDescent="0.3">
      <c r="A82" s="8" t="s">
        <v>134</v>
      </c>
      <c r="B82" s="2">
        <v>9.4470205550557101E-2</v>
      </c>
      <c r="C82" s="2">
        <v>9.7285480051011106E-2</v>
      </c>
      <c r="D82" s="2">
        <v>9.5141808120044705E-2</v>
      </c>
      <c r="E82" s="2">
        <v>8.9968926005049493E-2</v>
      </c>
    </row>
    <row r="83" spans="1:5" x14ac:dyDescent="0.3">
      <c r="A83" s="8" t="s">
        <v>135</v>
      </c>
      <c r="B83" s="2">
        <v>4.2148245553325497E-2</v>
      </c>
      <c r="C83" s="2">
        <v>4.22663508835854E-2</v>
      </c>
      <c r="D83" s="2">
        <v>4.1770872133241099E-2</v>
      </c>
      <c r="E83" s="2">
        <v>4.0250534084288199E-2</v>
      </c>
    </row>
    <row r="84" spans="1:5" x14ac:dyDescent="0.3">
      <c r="A84" s="8" t="s">
        <v>136</v>
      </c>
      <c r="B84" s="2">
        <v>7.8898193646619093E-3</v>
      </c>
      <c r="C84" s="2">
        <v>8.7447622517762801E-3</v>
      </c>
      <c r="D84" s="2">
        <v>8.5670196349704707E-3</v>
      </c>
      <c r="E84" s="2">
        <v>8.2540299087201403E-3</v>
      </c>
    </row>
    <row r="85" spans="1:5" x14ac:dyDescent="0.3">
      <c r="A85" s="8" t="s">
        <v>137</v>
      </c>
      <c r="B85" s="2">
        <v>0.17295597484276701</v>
      </c>
      <c r="C85" s="2">
        <v>0.22447768281101599</v>
      </c>
      <c r="D85" s="2">
        <v>0.25880876532483799</v>
      </c>
      <c r="E85" s="2">
        <v>0.28929423798158899</v>
      </c>
    </row>
    <row r="86" spans="1:5" x14ac:dyDescent="0.3">
      <c r="A86" s="8" t="s">
        <v>138</v>
      </c>
      <c r="B86" s="2">
        <v>0.460263007432819</v>
      </c>
      <c r="C86" s="2">
        <v>0.42948717948717902</v>
      </c>
      <c r="D86" s="2">
        <v>0.42195192586156999</v>
      </c>
      <c r="E86" s="2">
        <v>0.41075690419365801</v>
      </c>
    </row>
    <row r="87" spans="1:5" x14ac:dyDescent="0.3">
      <c r="A87" s="8" t="s">
        <v>139</v>
      </c>
      <c r="B87" s="2">
        <v>0.23084619782733001</v>
      </c>
      <c r="C87" s="2">
        <v>0.210826210826211</v>
      </c>
      <c r="D87" s="2">
        <v>0.18949705570035699</v>
      </c>
      <c r="E87" s="2">
        <v>0.176099556767815</v>
      </c>
    </row>
    <row r="88" spans="1:5" x14ac:dyDescent="0.3">
      <c r="A88" s="8" t="s">
        <v>140</v>
      </c>
      <c r="B88" s="2">
        <v>9.5340194396798195E-2</v>
      </c>
      <c r="C88" s="2">
        <v>9.5322886989553698E-2</v>
      </c>
      <c r="D88" s="2">
        <v>9.1804228207355898E-2</v>
      </c>
      <c r="E88" s="2">
        <v>8.7453119672690094E-2</v>
      </c>
    </row>
    <row r="89" spans="1:5" x14ac:dyDescent="0.3">
      <c r="A89" s="8" t="s">
        <v>141</v>
      </c>
      <c r="B89" s="2">
        <v>3.1160663236134901E-2</v>
      </c>
      <c r="C89" s="2">
        <v>3.0982905982906001E-2</v>
      </c>
      <c r="D89" s="2">
        <v>3.0311806158895602E-2</v>
      </c>
      <c r="E89" s="2">
        <v>2.8724855097170099E-2</v>
      </c>
    </row>
    <row r="90" spans="1:5" x14ac:dyDescent="0.3">
      <c r="A90" s="8" t="s">
        <v>142</v>
      </c>
      <c r="B90" s="2">
        <v>9.4339622641509396E-3</v>
      </c>
      <c r="C90" s="2">
        <v>8.9031339031338998E-3</v>
      </c>
      <c r="D90" s="2">
        <v>7.6262187469832996E-3</v>
      </c>
      <c r="E90" s="2">
        <v>7.6713262870780801E-3</v>
      </c>
    </row>
    <row r="91" spans="1:5" x14ac:dyDescent="0.3">
      <c r="A91" s="8" t="s">
        <v>143</v>
      </c>
      <c r="B91" s="2">
        <v>0.25196850393700798</v>
      </c>
      <c r="C91" s="2">
        <v>0.26501766784452302</v>
      </c>
      <c r="D91" s="2">
        <v>0.219931271477663</v>
      </c>
      <c r="E91" s="2">
        <v>0.16612377850162899</v>
      </c>
    </row>
    <row r="92" spans="1:5" x14ac:dyDescent="0.3">
      <c r="A92" s="8" t="s">
        <v>144</v>
      </c>
      <c r="B92" s="2">
        <v>0.28740157480314998</v>
      </c>
      <c r="C92" s="2">
        <v>0.300353356890459</v>
      </c>
      <c r="D92" s="2">
        <v>0.33333333333333298</v>
      </c>
      <c r="E92" s="2">
        <v>0.35830618892508098</v>
      </c>
    </row>
    <row r="93" spans="1:5" x14ac:dyDescent="0.3">
      <c r="A93" s="8" t="s">
        <v>145</v>
      </c>
      <c r="B93" s="2">
        <v>0.244094488188976</v>
      </c>
      <c r="C93" s="2">
        <v>0.23321554770318001</v>
      </c>
      <c r="D93" s="2">
        <v>0.25085910652921001</v>
      </c>
      <c r="E93" s="2">
        <v>0.28338762214983698</v>
      </c>
    </row>
    <row r="94" spans="1:5" x14ac:dyDescent="0.3">
      <c r="A94" s="8" t="s">
        <v>146</v>
      </c>
      <c r="B94" s="2">
        <v>9.8425196850393706E-2</v>
      </c>
      <c r="C94" s="2">
        <v>9.8939929328621903E-2</v>
      </c>
      <c r="D94" s="2">
        <v>9.6219931271477696E-2</v>
      </c>
      <c r="E94" s="2">
        <v>0.10423452768729601</v>
      </c>
    </row>
    <row r="95" spans="1:5" x14ac:dyDescent="0.3">
      <c r="A95" s="8" t="s">
        <v>147</v>
      </c>
      <c r="B95" s="2">
        <v>5.1181102362204703E-2</v>
      </c>
      <c r="C95" s="2">
        <v>5.3003533568904602E-2</v>
      </c>
      <c r="D95" s="2">
        <v>6.18556701030928E-2</v>
      </c>
      <c r="E95" s="2">
        <v>4.8859934853420203E-2</v>
      </c>
    </row>
    <row r="96" spans="1:5" x14ac:dyDescent="0.3">
      <c r="A96" s="8" t="s">
        <v>148</v>
      </c>
      <c r="B96" s="2">
        <v>6.6929133858267695E-2</v>
      </c>
      <c r="C96" s="2">
        <v>4.9469964664311E-2</v>
      </c>
      <c r="D96" s="2">
        <v>3.78006872852234E-2</v>
      </c>
      <c r="E96" s="2">
        <v>3.9087947882736201E-2</v>
      </c>
    </row>
    <row r="97" spans="1:5" x14ac:dyDescent="0.3">
      <c r="A97" s="8" t="s">
        <v>149</v>
      </c>
      <c r="B97" s="2">
        <v>0.21113716295427901</v>
      </c>
      <c r="C97" s="2">
        <v>0.24808918747870101</v>
      </c>
      <c r="D97" s="2">
        <v>0.26260618813810299</v>
      </c>
      <c r="E97" s="2">
        <v>0.26750095066892499</v>
      </c>
    </row>
    <row r="98" spans="1:5" x14ac:dyDescent="0.3">
      <c r="A98" s="8" t="s">
        <v>150</v>
      </c>
      <c r="B98" s="2">
        <v>0.43815943728018802</v>
      </c>
      <c r="C98" s="2">
        <v>0.41833406358015701</v>
      </c>
      <c r="D98" s="2">
        <v>0.42724651235289501</v>
      </c>
      <c r="E98" s="2">
        <v>0.43616690289349103</v>
      </c>
    </row>
    <row r="99" spans="1:5" x14ac:dyDescent="0.3">
      <c r="A99" s="8" t="s">
        <v>151</v>
      </c>
      <c r="B99" s="2">
        <v>0.22186400937866399</v>
      </c>
      <c r="C99" s="2">
        <v>0.205004624896548</v>
      </c>
      <c r="D99" s="2">
        <v>0.18833294365209299</v>
      </c>
      <c r="E99" s="2">
        <v>0.17893317661700101</v>
      </c>
    </row>
    <row r="100" spans="1:5" x14ac:dyDescent="0.3">
      <c r="A100" s="8" t="s">
        <v>152</v>
      </c>
      <c r="B100" s="2">
        <v>8.7045720984759697E-2</v>
      </c>
      <c r="C100" s="2">
        <v>8.4465215909644106E-2</v>
      </c>
      <c r="D100" s="2">
        <v>7.8676642506429695E-2</v>
      </c>
      <c r="E100" s="2">
        <v>7.56732464479552E-2</v>
      </c>
    </row>
    <row r="101" spans="1:5" x14ac:dyDescent="0.3">
      <c r="A101" s="8" t="s">
        <v>153</v>
      </c>
      <c r="B101" s="2">
        <v>3.5052754982415002E-2</v>
      </c>
      <c r="C101" s="2">
        <v>3.8021517939730298E-2</v>
      </c>
      <c r="D101" s="2">
        <v>3.7058685994856198E-2</v>
      </c>
      <c r="E101" s="2">
        <v>3.5503163134787602E-2</v>
      </c>
    </row>
    <row r="102" spans="1:5" x14ac:dyDescent="0.3">
      <c r="A102" s="8" t="s">
        <v>154</v>
      </c>
      <c r="B102" s="2">
        <v>6.7409144196951898E-3</v>
      </c>
      <c r="C102" s="2">
        <v>6.0853901952193203E-3</v>
      </c>
      <c r="D102" s="2">
        <v>6.0790273556231003E-3</v>
      </c>
      <c r="E102" s="2">
        <v>6.2225602378400803E-3</v>
      </c>
    </row>
    <row r="103" spans="1:5" x14ac:dyDescent="0.3">
      <c r="A103" s="8" t="s">
        <v>155</v>
      </c>
      <c r="B103" s="2">
        <v>0.32250000000000001</v>
      </c>
      <c r="C103" s="2">
        <v>0.36976320582877997</v>
      </c>
      <c r="D103" s="2">
        <v>0.35509554140127397</v>
      </c>
      <c r="E103" s="2">
        <v>0.37634408602150499</v>
      </c>
    </row>
    <row r="104" spans="1:5" x14ac:dyDescent="0.3">
      <c r="A104" s="8" t="s">
        <v>156</v>
      </c>
      <c r="B104" s="2">
        <v>0.42499999999999999</v>
      </c>
      <c r="C104" s="2">
        <v>0.40619307832422602</v>
      </c>
      <c r="D104" s="2">
        <v>0.40286624203821703</v>
      </c>
      <c r="E104" s="2">
        <v>0.39170506912442399</v>
      </c>
    </row>
    <row r="105" spans="1:5" x14ac:dyDescent="0.3">
      <c r="A105" s="8" t="s">
        <v>157</v>
      </c>
      <c r="B105" s="2">
        <v>0.17249999999999999</v>
      </c>
      <c r="C105" s="2">
        <v>0.14754098360655701</v>
      </c>
      <c r="D105" s="2">
        <v>0.15605095541401301</v>
      </c>
      <c r="E105" s="2">
        <v>0.15053763440860199</v>
      </c>
    </row>
    <row r="106" spans="1:5" x14ac:dyDescent="0.3">
      <c r="A106" s="8" t="s">
        <v>158</v>
      </c>
      <c r="B106" s="2">
        <v>5.2499999999999998E-2</v>
      </c>
      <c r="C106" s="2">
        <v>5.4644808743169397E-2</v>
      </c>
      <c r="D106" s="2">
        <v>6.3694267515923594E-2</v>
      </c>
      <c r="E106" s="2">
        <v>5.99078341013825E-2</v>
      </c>
    </row>
    <row r="107" spans="1:5" x14ac:dyDescent="0.3">
      <c r="A107" s="8" t="s">
        <v>159</v>
      </c>
      <c r="B107" s="2">
        <v>2.2499999999999999E-2</v>
      </c>
      <c r="C107" s="2">
        <v>1.4571948998178499E-2</v>
      </c>
      <c r="D107" s="2">
        <v>1.5923566878980899E-2</v>
      </c>
      <c r="E107" s="2">
        <v>1.6897081413210401E-2</v>
      </c>
    </row>
    <row r="108" spans="1:5" x14ac:dyDescent="0.3">
      <c r="A108" s="8" t="s">
        <v>160</v>
      </c>
      <c r="B108" s="2">
        <v>5.0000000000000001E-3</v>
      </c>
      <c r="C108" s="2">
        <v>7.2859744990892497E-3</v>
      </c>
      <c r="D108" s="2">
        <v>6.3694267515923596E-3</v>
      </c>
      <c r="E108" s="2">
        <v>4.6082949308755804E-3</v>
      </c>
    </row>
    <row r="109" spans="1:5" x14ac:dyDescent="0.3">
      <c r="A109" s="8" t="s">
        <v>161</v>
      </c>
      <c r="B109" s="2">
        <v>0.22141560798548099</v>
      </c>
      <c r="C109" s="2">
        <v>0.24924471299093701</v>
      </c>
      <c r="D109" s="2">
        <v>0.24459459459459501</v>
      </c>
      <c r="E109" s="2">
        <v>0.20075282308657499</v>
      </c>
    </row>
    <row r="110" spans="1:5" x14ac:dyDescent="0.3">
      <c r="A110" s="8" t="s">
        <v>162</v>
      </c>
      <c r="B110" s="2">
        <v>0.41560798548094402</v>
      </c>
      <c r="C110" s="2">
        <v>0.39577039274924503</v>
      </c>
      <c r="D110" s="2">
        <v>0.40270270270270297</v>
      </c>
      <c r="E110" s="2">
        <v>0.42534504391467998</v>
      </c>
    </row>
    <row r="111" spans="1:5" x14ac:dyDescent="0.3">
      <c r="A111" s="8" t="s">
        <v>163</v>
      </c>
      <c r="B111" s="2">
        <v>0.17422867513611601</v>
      </c>
      <c r="C111" s="2">
        <v>0.190332326283988</v>
      </c>
      <c r="D111" s="2">
        <v>0.18378378378378399</v>
      </c>
      <c r="E111" s="2">
        <v>0.20451693851944799</v>
      </c>
    </row>
    <row r="112" spans="1:5" x14ac:dyDescent="0.3">
      <c r="A112" s="8" t="s">
        <v>164</v>
      </c>
      <c r="B112" s="2">
        <v>0.139745916515427</v>
      </c>
      <c r="C112" s="2">
        <v>0.12084592145015099</v>
      </c>
      <c r="D112" s="2">
        <v>0.13108108108108099</v>
      </c>
      <c r="E112" s="2">
        <v>0.13048933500627399</v>
      </c>
    </row>
    <row r="113" spans="1:5" x14ac:dyDescent="0.3">
      <c r="A113" s="8" t="s">
        <v>165</v>
      </c>
      <c r="B113" s="2">
        <v>4.5372050816696902E-2</v>
      </c>
      <c r="C113" s="2">
        <v>3.7764350453172203E-2</v>
      </c>
      <c r="D113" s="2">
        <v>3.5135135135135102E-2</v>
      </c>
      <c r="E113" s="2">
        <v>3.6386449184441699E-2</v>
      </c>
    </row>
    <row r="114" spans="1:5" x14ac:dyDescent="0.3">
      <c r="A114" s="8" t="s">
        <v>166</v>
      </c>
      <c r="B114" s="2">
        <v>3.62976406533575E-3</v>
      </c>
      <c r="C114" s="2">
        <v>6.0422960725075503E-3</v>
      </c>
      <c r="D114" s="2">
        <v>2.7027027027026998E-3</v>
      </c>
      <c r="E114" s="2">
        <v>2.50941028858218E-3</v>
      </c>
    </row>
    <row r="115" spans="1:5" x14ac:dyDescent="0.3">
      <c r="A115" s="8" t="s">
        <v>167</v>
      </c>
      <c r="B115" s="2">
        <v>0.419660481642321</v>
      </c>
      <c r="C115" s="2">
        <v>0.39641897940913201</v>
      </c>
      <c r="D115" s="2">
        <v>0.37144751014997102</v>
      </c>
      <c r="E115" s="2">
        <v>0.34304496023372799</v>
      </c>
    </row>
    <row r="116" spans="1:5" x14ac:dyDescent="0.3">
      <c r="A116" s="8" t="s">
        <v>168</v>
      </c>
      <c r="B116" s="2">
        <v>0.38945913936044202</v>
      </c>
      <c r="C116" s="2">
        <v>0.40501342882721603</v>
      </c>
      <c r="D116" s="2">
        <v>0.42091308310547698</v>
      </c>
      <c r="E116" s="2">
        <v>0.43913325758805399</v>
      </c>
    </row>
    <row r="117" spans="1:5" x14ac:dyDescent="0.3">
      <c r="A117" s="8" t="s">
        <v>169</v>
      </c>
      <c r="B117" s="2">
        <v>0.113896565337544</v>
      </c>
      <c r="C117" s="2">
        <v>0.11629364368845101</v>
      </c>
      <c r="D117" s="2">
        <v>0.120473941503024</v>
      </c>
      <c r="E117" s="2">
        <v>0.12741438078234099</v>
      </c>
    </row>
    <row r="118" spans="1:5" x14ac:dyDescent="0.3">
      <c r="A118" s="8" t="s">
        <v>170</v>
      </c>
      <c r="B118" s="2">
        <v>5.5467824713778098E-2</v>
      </c>
      <c r="C118" s="2">
        <v>5.87287376902417E-2</v>
      </c>
      <c r="D118" s="2">
        <v>6.1396967437235897E-2</v>
      </c>
      <c r="E118" s="2">
        <v>6.3382567764973197E-2</v>
      </c>
    </row>
    <row r="119" spans="1:5" x14ac:dyDescent="0.3">
      <c r="A119" s="8" t="s">
        <v>171</v>
      </c>
      <c r="B119" s="2">
        <v>1.7962889853928101E-2</v>
      </c>
      <c r="C119" s="2">
        <v>2.0143240823634698E-2</v>
      </c>
      <c r="D119" s="2">
        <v>2.18742232165051E-2</v>
      </c>
      <c r="E119" s="2">
        <v>2.3048206459990301E-2</v>
      </c>
    </row>
    <row r="120" spans="1:5" x14ac:dyDescent="0.3">
      <c r="A120" s="8" t="s">
        <v>172</v>
      </c>
      <c r="B120" s="2">
        <v>3.5530990919857902E-3</v>
      </c>
      <c r="C120" s="2">
        <v>3.4019695613249799E-3</v>
      </c>
      <c r="D120" s="2">
        <v>3.89427458778689E-3</v>
      </c>
      <c r="E120" s="2">
        <v>3.97662717091381E-3</v>
      </c>
    </row>
    <row r="121" spans="1:5" x14ac:dyDescent="0.3">
      <c r="A121" s="8" t="s">
        <v>173</v>
      </c>
      <c r="B121" s="2">
        <v>0.29413326254313799</v>
      </c>
      <c r="C121" s="2">
        <v>0.28587962962962998</v>
      </c>
      <c r="D121" s="2">
        <v>0.28213166144200602</v>
      </c>
      <c r="E121" s="2">
        <v>0.274069579288026</v>
      </c>
    </row>
    <row r="122" spans="1:5" x14ac:dyDescent="0.3">
      <c r="A122" s="8" t="s">
        <v>174</v>
      </c>
      <c r="B122" s="2">
        <v>0.39368197504645602</v>
      </c>
      <c r="C122" s="2">
        <v>0.39976851851851902</v>
      </c>
      <c r="D122" s="2">
        <v>0.40020898641588298</v>
      </c>
      <c r="E122" s="2">
        <v>0.40028317152103599</v>
      </c>
    </row>
    <row r="123" spans="1:5" x14ac:dyDescent="0.3">
      <c r="A123" s="8" t="s">
        <v>175</v>
      </c>
      <c r="B123" s="2">
        <v>0.181842314839395</v>
      </c>
      <c r="C123" s="2">
        <v>0.17407407407407399</v>
      </c>
      <c r="D123" s="2">
        <v>0.16865203761755501</v>
      </c>
      <c r="E123" s="2">
        <v>0.16929611650485399</v>
      </c>
    </row>
    <row r="124" spans="1:5" x14ac:dyDescent="0.3">
      <c r="A124" s="8" t="s">
        <v>176</v>
      </c>
      <c r="B124" s="2">
        <v>9.3177594903105898E-2</v>
      </c>
      <c r="C124" s="2">
        <v>9.7916666666666693E-2</v>
      </c>
      <c r="D124" s="2">
        <v>0.104284221525601</v>
      </c>
      <c r="E124" s="2">
        <v>0.10983009708737899</v>
      </c>
    </row>
    <row r="125" spans="1:5" x14ac:dyDescent="0.3">
      <c r="A125" s="8" t="s">
        <v>177</v>
      </c>
      <c r="B125" s="2">
        <v>3.1590124767719698E-2</v>
      </c>
      <c r="C125" s="2">
        <v>3.6111111111111101E-2</v>
      </c>
      <c r="D125" s="2">
        <v>3.7826541274817098E-2</v>
      </c>
      <c r="E125" s="2">
        <v>3.8632686084142401E-2</v>
      </c>
    </row>
    <row r="126" spans="1:5" x14ac:dyDescent="0.3">
      <c r="A126" s="8" t="s">
        <v>178</v>
      </c>
      <c r="B126" s="2">
        <v>5.5747279001858198E-3</v>
      </c>
      <c r="C126" s="2">
        <v>6.2500000000000003E-3</v>
      </c>
      <c r="D126" s="2">
        <v>6.8965517241379301E-3</v>
      </c>
      <c r="E126" s="2">
        <v>7.8883495145631102E-3</v>
      </c>
    </row>
    <row r="127" spans="1:5" x14ac:dyDescent="0.3">
      <c r="A127" s="8" t="s">
        <v>179</v>
      </c>
      <c r="B127" s="2">
        <v>1.20160213618158E-2</v>
      </c>
      <c r="C127" s="2">
        <v>1.40548137737175E-3</v>
      </c>
      <c r="D127" s="2">
        <v>0</v>
      </c>
      <c r="E127" s="2">
        <v>0</v>
      </c>
    </row>
    <row r="128" spans="1:5" x14ac:dyDescent="0.3">
      <c r="A128" s="8" t="s">
        <v>180</v>
      </c>
      <c r="B128" s="2">
        <v>0.18764413156936499</v>
      </c>
      <c r="C128" s="2">
        <v>0.12789880534082901</v>
      </c>
      <c r="D128" s="2">
        <v>8.2005623242736594E-2</v>
      </c>
      <c r="E128" s="2">
        <v>5.5523755008586098E-2</v>
      </c>
    </row>
    <row r="129" spans="1:5" x14ac:dyDescent="0.3">
      <c r="A129" s="8" t="s">
        <v>181</v>
      </c>
      <c r="B129" s="2">
        <v>0.28401505037019098</v>
      </c>
      <c r="C129" s="2">
        <v>0.27037947997188999</v>
      </c>
      <c r="D129" s="2">
        <v>0.246954076850984</v>
      </c>
      <c r="E129" s="2">
        <v>0.212077847738981</v>
      </c>
    </row>
    <row r="130" spans="1:5" x14ac:dyDescent="0.3">
      <c r="A130" s="8" t="s">
        <v>182</v>
      </c>
      <c r="B130" s="2">
        <v>0.30877533681272001</v>
      </c>
      <c r="C130" s="2">
        <v>0.35277582572030902</v>
      </c>
      <c r="D130" s="2">
        <v>0.37558575445173398</v>
      </c>
      <c r="E130" s="2">
        <v>0.39839725243274199</v>
      </c>
    </row>
    <row r="131" spans="1:5" x14ac:dyDescent="0.3">
      <c r="A131" s="8" t="s">
        <v>183</v>
      </c>
      <c r="B131" s="2">
        <v>0.16858842092487</v>
      </c>
      <c r="C131" s="2">
        <v>0.20063246661981701</v>
      </c>
      <c r="D131" s="2">
        <v>0.23992502343017799</v>
      </c>
      <c r="E131" s="2">
        <v>0.27275329135661103</v>
      </c>
    </row>
    <row r="132" spans="1:5" x14ac:dyDescent="0.3">
      <c r="A132" s="8" t="s">
        <v>184</v>
      </c>
      <c r="B132" s="2">
        <v>3.8961038961039002E-2</v>
      </c>
      <c r="C132" s="2">
        <v>4.6907940969782201E-2</v>
      </c>
      <c r="D132" s="2">
        <v>5.5529522024367402E-2</v>
      </c>
      <c r="E132" s="2">
        <v>6.12478534630796E-2</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517</v>
      </c>
      <c r="B1" s="12"/>
      <c r="C1" s="12"/>
      <c r="D1" s="12"/>
      <c r="E1" s="12"/>
    </row>
    <row r="2" spans="1:5" ht="15.6" x14ac:dyDescent="0.3">
      <c r="A2" s="12" t="s">
        <v>509</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contents'!A106",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987</v>
      </c>
      <c r="C8" s="1">
        <v>1254</v>
      </c>
      <c r="D8" s="1">
        <v>1665</v>
      </c>
      <c r="E8" s="1">
        <v>1858</v>
      </c>
    </row>
    <row r="9" spans="1:5" x14ac:dyDescent="0.3">
      <c r="A9" s="7" t="s">
        <v>188</v>
      </c>
      <c r="B9" s="1">
        <v>904</v>
      </c>
      <c r="C9" s="1">
        <v>1155</v>
      </c>
      <c r="D9" s="1">
        <v>1422</v>
      </c>
      <c r="E9" s="1">
        <v>1523</v>
      </c>
    </row>
    <row r="10" spans="1:5" x14ac:dyDescent="0.3">
      <c r="A10" s="7" t="s">
        <v>189</v>
      </c>
      <c r="B10" s="1">
        <v>7387</v>
      </c>
      <c r="C10" s="1">
        <v>8466</v>
      </c>
      <c r="D10" s="1">
        <v>9672</v>
      </c>
      <c r="E10" s="1">
        <v>10686</v>
      </c>
    </row>
    <row r="11" spans="1:5" x14ac:dyDescent="0.3">
      <c r="A11" s="7" t="s">
        <v>190</v>
      </c>
      <c r="B11" s="1">
        <v>7062</v>
      </c>
      <c r="C11" s="1">
        <v>8001</v>
      </c>
      <c r="D11" s="1">
        <v>9121</v>
      </c>
      <c r="E11" s="1">
        <v>9910</v>
      </c>
    </row>
    <row r="12" spans="1:5" x14ac:dyDescent="0.3">
      <c r="A12" s="7" t="s">
        <v>191</v>
      </c>
      <c r="B12" s="1">
        <v>2911</v>
      </c>
      <c r="C12" s="1">
        <v>3737</v>
      </c>
      <c r="D12" s="1">
        <v>4701</v>
      </c>
      <c r="E12" s="1">
        <v>5534</v>
      </c>
    </row>
    <row r="13" spans="1:5" x14ac:dyDescent="0.3">
      <c r="A13" s="7" t="s">
        <v>192</v>
      </c>
      <c r="B13" s="1">
        <v>4085</v>
      </c>
      <c r="C13" s="1">
        <v>4687</v>
      </c>
      <c r="D13" s="1">
        <v>5658</v>
      </c>
      <c r="E13" s="1">
        <v>6198</v>
      </c>
    </row>
    <row r="14" spans="1:5" x14ac:dyDescent="0.3">
      <c r="A14" s="7" t="s">
        <v>193</v>
      </c>
      <c r="B14" s="1">
        <v>104</v>
      </c>
      <c r="C14" s="1">
        <v>124</v>
      </c>
      <c r="D14" s="1">
        <v>135</v>
      </c>
      <c r="E14" s="1">
        <v>150</v>
      </c>
    </row>
    <row r="15" spans="1:5" x14ac:dyDescent="0.3">
      <c r="A15" s="7" t="s">
        <v>194</v>
      </c>
      <c r="B15" s="1">
        <v>150</v>
      </c>
      <c r="C15" s="1">
        <v>159</v>
      </c>
      <c r="D15" s="1">
        <v>156</v>
      </c>
      <c r="E15" s="1">
        <v>157</v>
      </c>
    </row>
    <row r="16" spans="1:5" x14ac:dyDescent="0.3">
      <c r="A16" s="7" t="s">
        <v>195</v>
      </c>
      <c r="B16" s="1">
        <v>6326</v>
      </c>
      <c r="C16" s="1">
        <v>8004</v>
      </c>
      <c r="D16" s="1">
        <v>10511</v>
      </c>
      <c r="E16" s="1">
        <v>12458</v>
      </c>
    </row>
    <row r="17" spans="1:5" x14ac:dyDescent="0.3">
      <c r="A17" s="7" t="s">
        <v>196</v>
      </c>
      <c r="B17" s="1">
        <v>10734</v>
      </c>
      <c r="C17" s="1">
        <v>12537</v>
      </c>
      <c r="D17" s="1">
        <v>15151</v>
      </c>
      <c r="E17" s="1">
        <v>16469</v>
      </c>
    </row>
    <row r="18" spans="1:5" x14ac:dyDescent="0.3">
      <c r="A18" s="7" t="s">
        <v>197</v>
      </c>
      <c r="B18" s="1">
        <v>172</v>
      </c>
      <c r="C18" s="1">
        <v>253</v>
      </c>
      <c r="D18" s="1">
        <v>298</v>
      </c>
      <c r="E18" s="1">
        <v>331</v>
      </c>
    </row>
    <row r="19" spans="1:5" x14ac:dyDescent="0.3">
      <c r="A19" s="7" t="s">
        <v>198</v>
      </c>
      <c r="B19" s="1">
        <v>228</v>
      </c>
      <c r="C19" s="1">
        <v>296</v>
      </c>
      <c r="D19" s="1">
        <v>330</v>
      </c>
      <c r="E19" s="1">
        <v>320</v>
      </c>
    </row>
    <row r="20" spans="1:5" x14ac:dyDescent="0.3">
      <c r="A20" s="7" t="s">
        <v>199</v>
      </c>
      <c r="B20" s="1">
        <v>255</v>
      </c>
      <c r="C20" s="1">
        <v>307</v>
      </c>
      <c r="D20" s="1">
        <v>333</v>
      </c>
      <c r="E20" s="1">
        <v>371</v>
      </c>
    </row>
    <row r="21" spans="1:5" x14ac:dyDescent="0.3">
      <c r="A21" s="7" t="s">
        <v>200</v>
      </c>
      <c r="B21" s="1">
        <v>296</v>
      </c>
      <c r="C21" s="1">
        <v>355</v>
      </c>
      <c r="D21" s="1">
        <v>407</v>
      </c>
      <c r="E21" s="1">
        <v>426</v>
      </c>
    </row>
    <row r="22" spans="1:5" x14ac:dyDescent="0.3">
      <c r="A22" s="7" t="s">
        <v>201</v>
      </c>
      <c r="B22" s="1">
        <v>4792</v>
      </c>
      <c r="C22" s="1">
        <v>5355</v>
      </c>
      <c r="D22" s="1">
        <v>5921</v>
      </c>
      <c r="E22" s="1">
        <v>6112</v>
      </c>
    </row>
    <row r="23" spans="1:5" x14ac:dyDescent="0.3">
      <c r="A23" s="7" t="s">
        <v>202</v>
      </c>
      <c r="B23" s="1">
        <v>5340</v>
      </c>
      <c r="C23" s="1">
        <v>5815</v>
      </c>
      <c r="D23" s="1">
        <v>6148</v>
      </c>
      <c r="E23" s="1">
        <v>6210</v>
      </c>
    </row>
    <row r="24" spans="1:5" x14ac:dyDescent="0.3">
      <c r="A24" s="7" t="s">
        <v>203</v>
      </c>
      <c r="B24" s="1">
        <v>1631</v>
      </c>
      <c r="C24" s="1">
        <v>1877</v>
      </c>
      <c r="D24" s="1">
        <v>2099</v>
      </c>
      <c r="E24" s="1">
        <v>2258</v>
      </c>
    </row>
    <row r="25" spans="1:5" x14ac:dyDescent="0.3">
      <c r="A25" s="7" t="s">
        <v>204</v>
      </c>
      <c r="B25" s="1">
        <v>2136</v>
      </c>
      <c r="C25" s="1">
        <v>2443</v>
      </c>
      <c r="D25" s="1">
        <v>2686</v>
      </c>
      <c r="E25" s="1">
        <v>2686</v>
      </c>
    </row>
    <row r="26" spans="1:5" x14ac:dyDescent="0.3">
      <c r="A26" s="7" t="s">
        <v>205</v>
      </c>
      <c r="B26" s="1">
        <v>3525</v>
      </c>
      <c r="C26" s="1">
        <v>2416</v>
      </c>
      <c r="D26" s="1">
        <v>1815</v>
      </c>
      <c r="E26" s="1">
        <v>1496</v>
      </c>
    </row>
    <row r="27" spans="1:5" x14ac:dyDescent="0.3">
      <c r="A27" s="7" t="s">
        <v>206</v>
      </c>
      <c r="B27" s="1">
        <v>4714</v>
      </c>
      <c r="C27" s="1">
        <v>3276</v>
      </c>
      <c r="D27" s="1">
        <v>2453</v>
      </c>
      <c r="E27" s="1">
        <v>1998</v>
      </c>
    </row>
    <row r="28" spans="1:5" x14ac:dyDescent="0.3">
      <c r="A28" s="10" t="s">
        <v>15</v>
      </c>
      <c r="B28" s="5">
        <v>63739</v>
      </c>
      <c r="C28" s="5">
        <v>70517</v>
      </c>
      <c r="D28" s="5">
        <v>80682</v>
      </c>
      <c r="E28" s="5">
        <v>87151</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0.52194606028556301</v>
      </c>
      <c r="C33" s="2">
        <v>0.52054794520547898</v>
      </c>
      <c r="D33" s="2">
        <v>0.53935860058309004</v>
      </c>
      <c r="E33" s="2">
        <v>0.549541555752736</v>
      </c>
    </row>
    <row r="34" spans="1:5" x14ac:dyDescent="0.3">
      <c r="A34" s="8" t="s">
        <v>188</v>
      </c>
      <c r="B34" s="2">
        <v>0.47805393971443699</v>
      </c>
      <c r="C34" s="2">
        <v>0.47945205479452102</v>
      </c>
      <c r="D34" s="2">
        <v>0.46064139941691001</v>
      </c>
      <c r="E34" s="2">
        <v>0.450458444247264</v>
      </c>
    </row>
    <row r="35" spans="1:5" x14ac:dyDescent="0.3">
      <c r="A35" s="8" t="s">
        <v>189</v>
      </c>
      <c r="B35" s="2">
        <v>0.511246453041733</v>
      </c>
      <c r="C35" s="2">
        <v>0.51411914738567999</v>
      </c>
      <c r="D35" s="2">
        <v>0.51465971372319497</v>
      </c>
      <c r="E35" s="2">
        <v>0.51883860943872595</v>
      </c>
    </row>
    <row r="36" spans="1:5" x14ac:dyDescent="0.3">
      <c r="A36" s="8" t="s">
        <v>190</v>
      </c>
      <c r="B36" s="2">
        <v>0.488753546958267</v>
      </c>
      <c r="C36" s="2">
        <v>0.48588085261432001</v>
      </c>
      <c r="D36" s="2">
        <v>0.48534028627680498</v>
      </c>
      <c r="E36" s="2">
        <v>0.48116139056127399</v>
      </c>
    </row>
    <row r="37" spans="1:5" x14ac:dyDescent="0.3">
      <c r="A37" s="8" t="s">
        <v>191</v>
      </c>
      <c r="B37" s="2">
        <v>0.41609491137792998</v>
      </c>
      <c r="C37" s="2">
        <v>0.44361348528015199</v>
      </c>
      <c r="D37" s="2">
        <v>0.45380828265276602</v>
      </c>
      <c r="E37" s="2">
        <v>0.47170132969655598</v>
      </c>
    </row>
    <row r="38" spans="1:5" x14ac:dyDescent="0.3">
      <c r="A38" s="8" t="s">
        <v>192</v>
      </c>
      <c r="B38" s="2">
        <v>0.58390508862207002</v>
      </c>
      <c r="C38" s="2">
        <v>0.55638651471984801</v>
      </c>
      <c r="D38" s="2">
        <v>0.54619171734723404</v>
      </c>
      <c r="E38" s="2">
        <v>0.52829867030344402</v>
      </c>
    </row>
    <row r="39" spans="1:5" x14ac:dyDescent="0.3">
      <c r="A39" s="8" t="s">
        <v>193</v>
      </c>
      <c r="B39" s="2">
        <v>0.40944881889763801</v>
      </c>
      <c r="C39" s="2">
        <v>0.43816254416961098</v>
      </c>
      <c r="D39" s="2">
        <v>0.463917525773196</v>
      </c>
      <c r="E39" s="2">
        <v>0.488599348534202</v>
      </c>
    </row>
    <row r="40" spans="1:5" x14ac:dyDescent="0.3">
      <c r="A40" s="8" t="s">
        <v>194</v>
      </c>
      <c r="B40" s="2">
        <v>0.59055118110236204</v>
      </c>
      <c r="C40" s="2">
        <v>0.56183745583038902</v>
      </c>
      <c r="D40" s="2">
        <v>0.536082474226804</v>
      </c>
      <c r="E40" s="2">
        <v>0.51140065146579805</v>
      </c>
    </row>
    <row r="41" spans="1:5" x14ac:dyDescent="0.3">
      <c r="A41" s="8" t="s">
        <v>195</v>
      </c>
      <c r="B41" s="2">
        <v>0.37080890973036301</v>
      </c>
      <c r="C41" s="2">
        <v>0.38965970498028302</v>
      </c>
      <c r="D41" s="2">
        <v>0.409593952147144</v>
      </c>
      <c r="E41" s="2">
        <v>0.43067030801673201</v>
      </c>
    </row>
    <row r="42" spans="1:5" x14ac:dyDescent="0.3">
      <c r="A42" s="8" t="s">
        <v>196</v>
      </c>
      <c r="B42" s="2">
        <v>0.62919109026963704</v>
      </c>
      <c r="C42" s="2">
        <v>0.61034029501971698</v>
      </c>
      <c r="D42" s="2">
        <v>0.590406047852856</v>
      </c>
      <c r="E42" s="2">
        <v>0.56932969198326799</v>
      </c>
    </row>
    <row r="43" spans="1:5" x14ac:dyDescent="0.3">
      <c r="A43" s="8" t="s">
        <v>197</v>
      </c>
      <c r="B43" s="2">
        <v>0.43</v>
      </c>
      <c r="C43" s="2">
        <v>0.46083788706739498</v>
      </c>
      <c r="D43" s="2">
        <v>0.47452229299363102</v>
      </c>
      <c r="E43" s="2">
        <v>0.50844854070660495</v>
      </c>
    </row>
    <row r="44" spans="1:5" x14ac:dyDescent="0.3">
      <c r="A44" s="8" t="s">
        <v>198</v>
      </c>
      <c r="B44" s="2">
        <v>0.56999999999999995</v>
      </c>
      <c r="C44" s="2">
        <v>0.53916211293260496</v>
      </c>
      <c r="D44" s="2">
        <v>0.52547770700636898</v>
      </c>
      <c r="E44" s="2">
        <v>0.491551459293395</v>
      </c>
    </row>
    <row r="45" spans="1:5" x14ac:dyDescent="0.3">
      <c r="A45" s="8" t="s">
        <v>199</v>
      </c>
      <c r="B45" s="2">
        <v>0.462794918330309</v>
      </c>
      <c r="C45" s="2">
        <v>0.46374622356495498</v>
      </c>
      <c r="D45" s="2">
        <v>0.45</v>
      </c>
      <c r="E45" s="2">
        <v>0.46549560853199501</v>
      </c>
    </row>
    <row r="46" spans="1:5" x14ac:dyDescent="0.3">
      <c r="A46" s="8" t="s">
        <v>200</v>
      </c>
      <c r="B46" s="2">
        <v>0.53720508166969105</v>
      </c>
      <c r="C46" s="2">
        <v>0.53625377643504502</v>
      </c>
      <c r="D46" s="2">
        <v>0.55000000000000004</v>
      </c>
      <c r="E46" s="2">
        <v>0.53450439146800499</v>
      </c>
    </row>
    <row r="47" spans="1:5" x14ac:dyDescent="0.3">
      <c r="A47" s="8" t="s">
        <v>201</v>
      </c>
      <c r="B47" s="2">
        <v>0.47295696802210802</v>
      </c>
      <c r="C47" s="2">
        <v>0.47940913160250698</v>
      </c>
      <c r="D47" s="2">
        <v>0.49059574115502502</v>
      </c>
      <c r="E47" s="2">
        <v>0.49602337282908598</v>
      </c>
    </row>
    <row r="48" spans="1:5" x14ac:dyDescent="0.3">
      <c r="A48" s="8" t="s">
        <v>202</v>
      </c>
      <c r="B48" s="2">
        <v>0.52704303197789204</v>
      </c>
      <c r="C48" s="2">
        <v>0.52059086839749302</v>
      </c>
      <c r="D48" s="2">
        <v>0.50940425884497498</v>
      </c>
      <c r="E48" s="2">
        <v>0.50397662717091396</v>
      </c>
    </row>
    <row r="49" spans="1:5" x14ac:dyDescent="0.3">
      <c r="A49" s="8" t="s">
        <v>203</v>
      </c>
      <c r="B49" s="2">
        <v>0.43297053358109899</v>
      </c>
      <c r="C49" s="2">
        <v>0.43449074074074101</v>
      </c>
      <c r="D49" s="2">
        <v>0.43866248693834903</v>
      </c>
      <c r="E49" s="2">
        <v>0.456715210355987</v>
      </c>
    </row>
    <row r="50" spans="1:5" x14ac:dyDescent="0.3">
      <c r="A50" s="8" t="s">
        <v>204</v>
      </c>
      <c r="B50" s="2">
        <v>0.56702946641890095</v>
      </c>
      <c r="C50" s="2">
        <v>0.56550925925925899</v>
      </c>
      <c r="D50" s="2">
        <v>0.56133751306165103</v>
      </c>
      <c r="E50" s="2">
        <v>0.54328478964401306</v>
      </c>
    </row>
    <row r="51" spans="1:5" x14ac:dyDescent="0.3">
      <c r="A51" s="8" t="s">
        <v>205</v>
      </c>
      <c r="B51" s="2">
        <v>0.42784318485253098</v>
      </c>
      <c r="C51" s="2">
        <v>0.42445537596626798</v>
      </c>
      <c r="D51" s="2">
        <v>0.42525773195876299</v>
      </c>
      <c r="E51" s="2">
        <v>0.428162564396108</v>
      </c>
    </row>
    <row r="52" spans="1:5" x14ac:dyDescent="0.3">
      <c r="A52" s="8" t="s">
        <v>206</v>
      </c>
      <c r="B52" s="2">
        <v>0.57215681514746897</v>
      </c>
      <c r="C52" s="2">
        <v>0.57554462403373197</v>
      </c>
      <c r="D52" s="2">
        <v>0.57474226804123696</v>
      </c>
      <c r="E52" s="2">
        <v>0.571837435603892</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518</v>
      </c>
      <c r="B1" s="12"/>
      <c r="C1" s="12"/>
      <c r="D1" s="12"/>
      <c r="E1" s="12"/>
    </row>
    <row r="2" spans="1:5" ht="15.6" x14ac:dyDescent="0.3">
      <c r="A2" s="12" t="s">
        <v>509</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contents'!A107",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262</v>
      </c>
      <c r="C8" s="1">
        <v>297</v>
      </c>
      <c r="D8" s="1">
        <v>363</v>
      </c>
      <c r="E8" s="1">
        <v>383</v>
      </c>
    </row>
    <row r="9" spans="1:5" x14ac:dyDescent="0.3">
      <c r="A9" s="7" t="s">
        <v>210</v>
      </c>
      <c r="B9" s="1">
        <v>1629</v>
      </c>
      <c r="C9" s="1">
        <v>2112</v>
      </c>
      <c r="D9" s="1">
        <v>2724</v>
      </c>
      <c r="E9" s="1">
        <v>2998</v>
      </c>
    </row>
    <row r="10" spans="1:5" x14ac:dyDescent="0.3">
      <c r="A10" s="7" t="s">
        <v>211</v>
      </c>
      <c r="B10" s="1">
        <v>4833</v>
      </c>
      <c r="C10" s="1">
        <v>5285</v>
      </c>
      <c r="D10" s="1">
        <v>5576</v>
      </c>
      <c r="E10" s="1">
        <v>5661</v>
      </c>
    </row>
    <row r="11" spans="1:5" x14ac:dyDescent="0.3">
      <c r="A11" s="7" t="s">
        <v>212</v>
      </c>
      <c r="B11" s="1">
        <v>9616</v>
      </c>
      <c r="C11" s="1">
        <v>11182</v>
      </c>
      <c r="D11" s="1">
        <v>13217</v>
      </c>
      <c r="E11" s="1">
        <v>14935</v>
      </c>
    </row>
    <row r="12" spans="1:5" x14ac:dyDescent="0.3">
      <c r="A12" s="7" t="s">
        <v>213</v>
      </c>
      <c r="B12" s="1">
        <v>681</v>
      </c>
      <c r="C12" s="1">
        <v>801</v>
      </c>
      <c r="D12" s="1">
        <v>875</v>
      </c>
      <c r="E12" s="1">
        <v>967</v>
      </c>
    </row>
    <row r="13" spans="1:5" x14ac:dyDescent="0.3">
      <c r="A13" s="7" t="s">
        <v>214</v>
      </c>
      <c r="B13" s="1">
        <v>6315</v>
      </c>
      <c r="C13" s="1">
        <v>7623</v>
      </c>
      <c r="D13" s="1">
        <v>9484</v>
      </c>
      <c r="E13" s="1">
        <v>10765</v>
      </c>
    </row>
    <row r="14" spans="1:5" x14ac:dyDescent="0.3">
      <c r="A14" s="7" t="s">
        <v>215</v>
      </c>
      <c r="B14" s="1">
        <v>130</v>
      </c>
      <c r="C14" s="1">
        <v>161</v>
      </c>
      <c r="D14" s="1">
        <v>154</v>
      </c>
      <c r="E14" s="1">
        <v>155</v>
      </c>
    </row>
    <row r="15" spans="1:5" x14ac:dyDescent="0.3">
      <c r="A15" s="7" t="s">
        <v>216</v>
      </c>
      <c r="B15" s="1">
        <v>124</v>
      </c>
      <c r="C15" s="1">
        <v>122</v>
      </c>
      <c r="D15" s="1">
        <v>137</v>
      </c>
      <c r="E15" s="1">
        <v>152</v>
      </c>
    </row>
    <row r="16" spans="1:5" x14ac:dyDescent="0.3">
      <c r="A16" s="7" t="s">
        <v>217</v>
      </c>
      <c r="B16" s="1">
        <v>1252</v>
      </c>
      <c r="C16" s="1">
        <v>1541</v>
      </c>
      <c r="D16" s="1">
        <v>1764</v>
      </c>
      <c r="E16" s="1">
        <v>1811</v>
      </c>
    </row>
    <row r="17" spans="1:5" x14ac:dyDescent="0.3">
      <c r="A17" s="7" t="s">
        <v>218</v>
      </c>
      <c r="B17" s="1">
        <v>15808</v>
      </c>
      <c r="C17" s="1">
        <v>19000</v>
      </c>
      <c r="D17" s="1">
        <v>23898</v>
      </c>
      <c r="E17" s="1">
        <v>27116</v>
      </c>
    </row>
    <row r="18" spans="1:5" x14ac:dyDescent="0.3">
      <c r="A18" s="7" t="s">
        <v>219</v>
      </c>
      <c r="B18" s="1">
        <v>174</v>
      </c>
      <c r="C18" s="1">
        <v>231</v>
      </c>
      <c r="D18" s="1">
        <v>237</v>
      </c>
      <c r="E18" s="1">
        <v>246</v>
      </c>
    </row>
    <row r="19" spans="1:5" x14ac:dyDescent="0.3">
      <c r="A19" s="7" t="s">
        <v>220</v>
      </c>
      <c r="B19" s="1">
        <v>226</v>
      </c>
      <c r="C19" s="1">
        <v>318</v>
      </c>
      <c r="D19" s="1">
        <v>391</v>
      </c>
      <c r="E19" s="1">
        <v>405</v>
      </c>
    </row>
    <row r="20" spans="1:5" x14ac:dyDescent="0.3">
      <c r="A20" s="7" t="s">
        <v>221</v>
      </c>
      <c r="B20" s="1">
        <v>235</v>
      </c>
      <c r="C20" s="1">
        <v>273</v>
      </c>
      <c r="D20" s="1">
        <v>314</v>
      </c>
      <c r="E20" s="1">
        <v>330</v>
      </c>
    </row>
    <row r="21" spans="1:5" x14ac:dyDescent="0.3">
      <c r="A21" s="7" t="s">
        <v>222</v>
      </c>
      <c r="B21" s="1">
        <v>316</v>
      </c>
      <c r="C21" s="1">
        <v>389</v>
      </c>
      <c r="D21" s="1">
        <v>426</v>
      </c>
      <c r="E21" s="1">
        <v>467</v>
      </c>
    </row>
    <row r="22" spans="1:5" x14ac:dyDescent="0.3">
      <c r="A22" s="7" t="s">
        <v>223</v>
      </c>
      <c r="B22" s="1">
        <v>7318</v>
      </c>
      <c r="C22" s="1">
        <v>8118</v>
      </c>
      <c r="D22" s="1">
        <v>8511</v>
      </c>
      <c r="E22" s="1">
        <v>8568</v>
      </c>
    </row>
    <row r="23" spans="1:5" x14ac:dyDescent="0.3">
      <c r="A23" s="7" t="s">
        <v>224</v>
      </c>
      <c r="B23" s="1">
        <v>2814</v>
      </c>
      <c r="C23" s="1">
        <v>3052</v>
      </c>
      <c r="D23" s="1">
        <v>3558</v>
      </c>
      <c r="E23" s="1">
        <v>3754</v>
      </c>
    </row>
    <row r="24" spans="1:5" x14ac:dyDescent="0.3">
      <c r="A24" s="7" t="s">
        <v>225</v>
      </c>
      <c r="B24" s="1">
        <v>1956</v>
      </c>
      <c r="C24" s="1">
        <v>2237</v>
      </c>
      <c r="D24" s="1">
        <v>2339</v>
      </c>
      <c r="E24" s="1">
        <v>2351</v>
      </c>
    </row>
    <row r="25" spans="1:5" x14ac:dyDescent="0.3">
      <c r="A25" s="7" t="s">
        <v>226</v>
      </c>
      <c r="B25" s="1">
        <v>1811</v>
      </c>
      <c r="C25" s="1">
        <v>2083</v>
      </c>
      <c r="D25" s="1">
        <v>2446</v>
      </c>
      <c r="E25" s="1">
        <v>2593</v>
      </c>
    </row>
    <row r="26" spans="1:5" x14ac:dyDescent="0.3">
      <c r="A26" s="7" t="s">
        <v>227</v>
      </c>
      <c r="B26" s="1">
        <v>2999</v>
      </c>
      <c r="C26" s="1">
        <v>1945</v>
      </c>
      <c r="D26" s="1">
        <v>1417</v>
      </c>
      <c r="E26" s="1">
        <v>1120</v>
      </c>
    </row>
    <row r="27" spans="1:5" x14ac:dyDescent="0.3">
      <c r="A27" s="7" t="s">
        <v>228</v>
      </c>
      <c r="B27" s="1">
        <v>5240</v>
      </c>
      <c r="C27" s="1">
        <v>3747</v>
      </c>
      <c r="D27" s="1">
        <v>2851</v>
      </c>
      <c r="E27" s="1">
        <v>2374</v>
      </c>
    </row>
    <row r="28" spans="1:5" x14ac:dyDescent="0.3">
      <c r="A28" s="10" t="s">
        <v>15</v>
      </c>
      <c r="B28" s="5">
        <v>63739</v>
      </c>
      <c r="C28" s="5">
        <v>70517</v>
      </c>
      <c r="D28" s="5">
        <v>80682</v>
      </c>
      <c r="E28" s="5">
        <v>87151</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0.138551031200423</v>
      </c>
      <c r="C33" s="2">
        <v>0.123287671232877</v>
      </c>
      <c r="D33" s="2">
        <v>0.117589893100097</v>
      </c>
      <c r="E33" s="2">
        <v>0.113280094646554</v>
      </c>
    </row>
    <row r="34" spans="1:5" x14ac:dyDescent="0.3">
      <c r="A34" s="8" t="s">
        <v>210</v>
      </c>
      <c r="B34" s="2">
        <v>0.861448968799577</v>
      </c>
      <c r="C34" s="2">
        <v>0.87671232876712302</v>
      </c>
      <c r="D34" s="2">
        <v>0.88241010689990296</v>
      </c>
      <c r="E34" s="2">
        <v>0.88671990535344603</v>
      </c>
    </row>
    <row r="35" spans="1:5" x14ac:dyDescent="0.3">
      <c r="A35" s="8" t="s">
        <v>211</v>
      </c>
      <c r="B35" s="2">
        <v>0.334486815696588</v>
      </c>
      <c r="C35" s="2">
        <v>0.32094492014331699</v>
      </c>
      <c r="D35" s="2">
        <v>0.29670622040121297</v>
      </c>
      <c r="E35" s="2">
        <v>0.274859195960381</v>
      </c>
    </row>
    <row r="36" spans="1:5" x14ac:dyDescent="0.3">
      <c r="A36" s="8" t="s">
        <v>212</v>
      </c>
      <c r="B36" s="2">
        <v>0.665513184303412</v>
      </c>
      <c r="C36" s="2">
        <v>0.67905507985668301</v>
      </c>
      <c r="D36" s="2">
        <v>0.70329377959878703</v>
      </c>
      <c r="E36" s="2">
        <v>0.725140804039619</v>
      </c>
    </row>
    <row r="37" spans="1:5" x14ac:dyDescent="0.3">
      <c r="A37" s="8" t="s">
        <v>213</v>
      </c>
      <c r="B37" s="2">
        <v>9.7341337907375605E-2</v>
      </c>
      <c r="C37" s="2">
        <v>9.5085470085470095E-2</v>
      </c>
      <c r="D37" s="2">
        <v>8.4467612703928996E-2</v>
      </c>
      <c r="E37" s="2">
        <v>8.2424139106716698E-2</v>
      </c>
    </row>
    <row r="38" spans="1:5" x14ac:dyDescent="0.3">
      <c r="A38" s="8" t="s">
        <v>214</v>
      </c>
      <c r="B38" s="2">
        <v>0.90265866209262402</v>
      </c>
      <c r="C38" s="2">
        <v>0.90491452991453003</v>
      </c>
      <c r="D38" s="2">
        <v>0.915532387296071</v>
      </c>
      <c r="E38" s="2">
        <v>0.91757586089328302</v>
      </c>
    </row>
    <row r="39" spans="1:5" x14ac:dyDescent="0.3">
      <c r="A39" s="8" t="s">
        <v>215</v>
      </c>
      <c r="B39" s="2">
        <v>0.511811023622047</v>
      </c>
      <c r="C39" s="2">
        <v>0.56890459363957602</v>
      </c>
      <c r="D39" s="2">
        <v>0.52920962199312704</v>
      </c>
      <c r="E39" s="2">
        <v>0.50488599348534202</v>
      </c>
    </row>
    <row r="40" spans="1:5" x14ac:dyDescent="0.3">
      <c r="A40" s="8" t="s">
        <v>216</v>
      </c>
      <c r="B40" s="2">
        <v>0.488188976377953</v>
      </c>
      <c r="C40" s="2">
        <v>0.43109540636042398</v>
      </c>
      <c r="D40" s="2">
        <v>0.47079037800687301</v>
      </c>
      <c r="E40" s="2">
        <v>0.49511400651465798</v>
      </c>
    </row>
    <row r="41" spans="1:5" x14ac:dyDescent="0.3">
      <c r="A41" s="8" t="s">
        <v>217</v>
      </c>
      <c r="B41" s="2">
        <v>7.3388042203985898E-2</v>
      </c>
      <c r="C41" s="2">
        <v>7.5020690326663794E-2</v>
      </c>
      <c r="D41" s="2">
        <v>6.8739770867430397E-2</v>
      </c>
      <c r="E41" s="2">
        <v>6.2605869948491003E-2</v>
      </c>
    </row>
    <row r="42" spans="1:5" x14ac:dyDescent="0.3">
      <c r="A42" s="8" t="s">
        <v>218</v>
      </c>
      <c r="B42" s="2">
        <v>0.92661195779601402</v>
      </c>
      <c r="C42" s="2">
        <v>0.92497930967333597</v>
      </c>
      <c r="D42" s="2">
        <v>0.93126022913257001</v>
      </c>
      <c r="E42" s="2">
        <v>0.93739413005150896</v>
      </c>
    </row>
    <row r="43" spans="1:5" x14ac:dyDescent="0.3">
      <c r="A43" s="8" t="s">
        <v>219</v>
      </c>
      <c r="B43" s="2">
        <v>0.435</v>
      </c>
      <c r="C43" s="2">
        <v>0.42076502732240401</v>
      </c>
      <c r="D43" s="2">
        <v>0.37738853503184699</v>
      </c>
      <c r="E43" s="2">
        <v>0.37788018433179699</v>
      </c>
    </row>
    <row r="44" spans="1:5" x14ac:dyDescent="0.3">
      <c r="A44" s="8" t="s">
        <v>220</v>
      </c>
      <c r="B44" s="2">
        <v>0.56499999999999995</v>
      </c>
      <c r="C44" s="2">
        <v>0.57923497267759605</v>
      </c>
      <c r="D44" s="2">
        <v>0.62261146496815301</v>
      </c>
      <c r="E44" s="2">
        <v>0.62211981566820296</v>
      </c>
    </row>
    <row r="45" spans="1:5" x14ac:dyDescent="0.3">
      <c r="A45" s="8" t="s">
        <v>221</v>
      </c>
      <c r="B45" s="2">
        <v>0.426497277676951</v>
      </c>
      <c r="C45" s="2">
        <v>0.41238670694863999</v>
      </c>
      <c r="D45" s="2">
        <v>0.42432432432432399</v>
      </c>
      <c r="E45" s="2">
        <v>0.41405269761606001</v>
      </c>
    </row>
    <row r="46" spans="1:5" x14ac:dyDescent="0.3">
      <c r="A46" s="8" t="s">
        <v>222</v>
      </c>
      <c r="B46" s="2">
        <v>0.573502722323049</v>
      </c>
      <c r="C46" s="2">
        <v>0.58761329305136001</v>
      </c>
      <c r="D46" s="2">
        <v>0.57567567567567601</v>
      </c>
      <c r="E46" s="2">
        <v>0.58594730238393999</v>
      </c>
    </row>
    <row r="47" spans="1:5" x14ac:dyDescent="0.3">
      <c r="A47" s="8" t="s">
        <v>223</v>
      </c>
      <c r="B47" s="2">
        <v>0.72226608764311095</v>
      </c>
      <c r="C47" s="2">
        <v>0.72676812891674103</v>
      </c>
      <c r="D47" s="2">
        <v>0.70519512801392004</v>
      </c>
      <c r="E47" s="2">
        <v>0.69534166531407204</v>
      </c>
    </row>
    <row r="48" spans="1:5" x14ac:dyDescent="0.3">
      <c r="A48" s="8" t="s">
        <v>224</v>
      </c>
      <c r="B48" s="2">
        <v>0.27773391235688899</v>
      </c>
      <c r="C48" s="2">
        <v>0.27323187108325903</v>
      </c>
      <c r="D48" s="2">
        <v>0.29480487198608002</v>
      </c>
      <c r="E48" s="2">
        <v>0.30465833468592801</v>
      </c>
    </row>
    <row r="49" spans="1:5" x14ac:dyDescent="0.3">
      <c r="A49" s="8" t="s">
        <v>225</v>
      </c>
      <c r="B49" s="2">
        <v>0.51924608441730802</v>
      </c>
      <c r="C49" s="2">
        <v>0.51782407407407405</v>
      </c>
      <c r="D49" s="2">
        <v>0.48881922675026102</v>
      </c>
      <c r="E49" s="2">
        <v>0.475525889967638</v>
      </c>
    </row>
    <row r="50" spans="1:5" x14ac:dyDescent="0.3">
      <c r="A50" s="8" t="s">
        <v>226</v>
      </c>
      <c r="B50" s="2">
        <v>0.48075391558269198</v>
      </c>
      <c r="C50" s="2">
        <v>0.48217592592592601</v>
      </c>
      <c r="D50" s="2">
        <v>0.51118077324973898</v>
      </c>
      <c r="E50" s="2">
        <v>0.524474110032362</v>
      </c>
    </row>
    <row r="51" spans="1:5" x14ac:dyDescent="0.3">
      <c r="A51" s="8" t="s">
        <v>227</v>
      </c>
      <c r="B51" s="2">
        <v>0.36400048549581299</v>
      </c>
      <c r="C51" s="2">
        <v>0.34170765987350699</v>
      </c>
      <c r="D51" s="2">
        <v>0.33200562324273702</v>
      </c>
      <c r="E51" s="2">
        <v>0.32054951345163102</v>
      </c>
    </row>
    <row r="52" spans="1:5" x14ac:dyDescent="0.3">
      <c r="A52" s="8" t="s">
        <v>228</v>
      </c>
      <c r="B52" s="2">
        <v>0.63599951450418701</v>
      </c>
      <c r="C52" s="2">
        <v>0.65829234012649296</v>
      </c>
      <c r="D52" s="2">
        <v>0.66799437675726303</v>
      </c>
      <c r="E52" s="2">
        <v>0.67945048654836904</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519</v>
      </c>
      <c r="B1" s="12"/>
      <c r="C1" s="12"/>
      <c r="D1" s="12"/>
      <c r="E1" s="12"/>
    </row>
    <row r="2" spans="1:5" ht="15.6" x14ac:dyDescent="0.3">
      <c r="A2" s="12" t="s">
        <v>509</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contents'!A108",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1724</v>
      </c>
      <c r="C8" s="1">
        <v>2226</v>
      </c>
      <c r="D8" s="1">
        <v>2869</v>
      </c>
      <c r="E8" s="1">
        <v>3153</v>
      </c>
    </row>
    <row r="9" spans="1:5" x14ac:dyDescent="0.3">
      <c r="A9" s="7" t="s">
        <v>233</v>
      </c>
      <c r="B9" s="1">
        <v>1</v>
      </c>
      <c r="C9" s="1">
        <v>1</v>
      </c>
      <c r="D9" s="1">
        <v>1</v>
      </c>
      <c r="E9" s="1">
        <v>2</v>
      </c>
    </row>
    <row r="10" spans="1:5" x14ac:dyDescent="0.3">
      <c r="A10" s="7" t="s">
        <v>234</v>
      </c>
      <c r="B10" s="1">
        <v>12</v>
      </c>
      <c r="C10" s="1">
        <v>13</v>
      </c>
      <c r="D10" s="1">
        <v>16</v>
      </c>
      <c r="E10" s="1">
        <v>18</v>
      </c>
    </row>
    <row r="11" spans="1:5" x14ac:dyDescent="0.3">
      <c r="A11" s="7" t="s">
        <v>235</v>
      </c>
      <c r="B11" s="1">
        <v>55</v>
      </c>
      <c r="C11" s="1">
        <v>53</v>
      </c>
      <c r="D11" s="1">
        <v>61</v>
      </c>
      <c r="E11" s="1">
        <v>60</v>
      </c>
    </row>
    <row r="12" spans="1:5" x14ac:dyDescent="0.3">
      <c r="A12" s="7" t="s">
        <v>236</v>
      </c>
      <c r="B12" s="1">
        <v>84</v>
      </c>
      <c r="C12" s="1">
        <v>99</v>
      </c>
      <c r="D12" s="1">
        <v>116</v>
      </c>
      <c r="E12" s="1">
        <v>123</v>
      </c>
    </row>
    <row r="13" spans="1:5" x14ac:dyDescent="0.3">
      <c r="A13" s="7" t="s">
        <v>237</v>
      </c>
      <c r="B13" s="1">
        <v>15</v>
      </c>
      <c r="C13" s="1">
        <v>17</v>
      </c>
      <c r="D13" s="1">
        <v>24</v>
      </c>
      <c r="E13" s="1">
        <v>25</v>
      </c>
    </row>
    <row r="14" spans="1:5" x14ac:dyDescent="0.3">
      <c r="A14" s="7" t="s">
        <v>238</v>
      </c>
      <c r="B14" s="1">
        <v>2018</v>
      </c>
      <c r="C14" s="1">
        <v>2491</v>
      </c>
      <c r="D14" s="1">
        <v>3281</v>
      </c>
      <c r="E14" s="1">
        <v>3876</v>
      </c>
    </row>
    <row r="15" spans="1:5" x14ac:dyDescent="0.3">
      <c r="A15" s="7" t="s">
        <v>239</v>
      </c>
      <c r="B15" s="1">
        <v>4201</v>
      </c>
      <c r="C15" s="1">
        <v>5293</v>
      </c>
      <c r="D15" s="1">
        <v>6287</v>
      </c>
      <c r="E15" s="1">
        <v>7378</v>
      </c>
    </row>
    <row r="16" spans="1:5" x14ac:dyDescent="0.3">
      <c r="A16" s="7" t="s">
        <v>240</v>
      </c>
      <c r="B16" s="1">
        <v>398</v>
      </c>
      <c r="C16" s="1">
        <v>438</v>
      </c>
      <c r="D16" s="1">
        <v>501</v>
      </c>
      <c r="E16" s="1">
        <v>526</v>
      </c>
    </row>
    <row r="17" spans="1:5" x14ac:dyDescent="0.3">
      <c r="A17" s="7" t="s">
        <v>241</v>
      </c>
      <c r="B17" s="1">
        <v>6862</v>
      </c>
      <c r="C17" s="1">
        <v>7099</v>
      </c>
      <c r="D17" s="1">
        <v>7363</v>
      </c>
      <c r="E17" s="1">
        <v>7241</v>
      </c>
    </row>
    <row r="18" spans="1:5" x14ac:dyDescent="0.3">
      <c r="A18" s="7" t="s">
        <v>242</v>
      </c>
      <c r="B18" s="1">
        <v>693</v>
      </c>
      <c r="C18" s="1">
        <v>825</v>
      </c>
      <c r="D18" s="1">
        <v>980</v>
      </c>
      <c r="E18" s="1">
        <v>1137</v>
      </c>
    </row>
    <row r="19" spans="1:5" x14ac:dyDescent="0.3">
      <c r="A19" s="7" t="s">
        <v>243</v>
      </c>
      <c r="B19" s="1">
        <v>277</v>
      </c>
      <c r="C19" s="1">
        <v>321</v>
      </c>
      <c r="D19" s="1">
        <v>381</v>
      </c>
      <c r="E19" s="1">
        <v>438</v>
      </c>
    </row>
    <row r="20" spans="1:5" x14ac:dyDescent="0.3">
      <c r="A20" s="7" t="s">
        <v>244</v>
      </c>
      <c r="B20" s="1">
        <v>6805</v>
      </c>
      <c r="C20" s="1">
        <v>8177</v>
      </c>
      <c r="D20" s="1">
        <v>10039</v>
      </c>
      <c r="E20" s="1">
        <v>11359</v>
      </c>
    </row>
    <row r="21" spans="1:5" x14ac:dyDescent="0.3">
      <c r="A21" s="7" t="s">
        <v>245</v>
      </c>
      <c r="B21" s="1">
        <v>2</v>
      </c>
      <c r="C21" s="1">
        <v>0</v>
      </c>
      <c r="D21" s="1">
        <v>1</v>
      </c>
      <c r="E21" s="1">
        <v>2</v>
      </c>
    </row>
    <row r="22" spans="1:5" x14ac:dyDescent="0.3">
      <c r="A22" s="7" t="s">
        <v>246</v>
      </c>
      <c r="B22" s="1">
        <v>11</v>
      </c>
      <c r="C22" s="1">
        <v>14</v>
      </c>
      <c r="D22" s="1">
        <v>16</v>
      </c>
      <c r="E22" s="1">
        <v>24</v>
      </c>
    </row>
    <row r="23" spans="1:5" x14ac:dyDescent="0.3">
      <c r="A23" s="7" t="s">
        <v>247</v>
      </c>
      <c r="B23" s="1">
        <v>0</v>
      </c>
      <c r="C23" s="1">
        <v>0</v>
      </c>
      <c r="D23" s="1">
        <v>1</v>
      </c>
      <c r="E23" s="1">
        <v>0</v>
      </c>
    </row>
    <row r="24" spans="1:5" x14ac:dyDescent="0.3">
      <c r="A24" s="7" t="s">
        <v>248</v>
      </c>
      <c r="B24" s="1">
        <v>125</v>
      </c>
      <c r="C24" s="1">
        <v>160</v>
      </c>
      <c r="D24" s="1">
        <v>199</v>
      </c>
      <c r="E24" s="1">
        <v>231</v>
      </c>
    </row>
    <row r="25" spans="1:5" x14ac:dyDescent="0.3">
      <c r="A25" s="7" t="s">
        <v>249</v>
      </c>
      <c r="B25" s="1">
        <v>53</v>
      </c>
      <c r="C25" s="1">
        <v>73</v>
      </c>
      <c r="D25" s="1">
        <v>103</v>
      </c>
      <c r="E25" s="1">
        <v>116</v>
      </c>
    </row>
    <row r="26" spans="1:5" x14ac:dyDescent="0.3">
      <c r="A26" s="7" t="s">
        <v>250</v>
      </c>
      <c r="B26" s="1">
        <v>3</v>
      </c>
      <c r="C26" s="1">
        <v>2</v>
      </c>
      <c r="D26" s="1">
        <v>4</v>
      </c>
      <c r="E26" s="1">
        <v>6</v>
      </c>
    </row>
    <row r="27" spans="1:5" x14ac:dyDescent="0.3">
      <c r="A27" s="7" t="s">
        <v>251</v>
      </c>
      <c r="B27" s="1">
        <v>2</v>
      </c>
      <c r="C27" s="1">
        <v>2</v>
      </c>
      <c r="D27" s="1">
        <v>2</v>
      </c>
      <c r="E27" s="1">
        <v>3</v>
      </c>
    </row>
    <row r="28" spans="1:5" x14ac:dyDescent="0.3">
      <c r="A28" s="7" t="s">
        <v>252</v>
      </c>
      <c r="B28" s="1">
        <v>5</v>
      </c>
      <c r="C28" s="1">
        <v>8</v>
      </c>
      <c r="D28" s="1">
        <v>7</v>
      </c>
      <c r="E28" s="1">
        <v>7</v>
      </c>
    </row>
    <row r="29" spans="1:5" x14ac:dyDescent="0.3">
      <c r="A29" s="7" t="s">
        <v>253</v>
      </c>
      <c r="B29" s="1">
        <v>225</v>
      </c>
      <c r="C29" s="1">
        <v>249</v>
      </c>
      <c r="D29" s="1">
        <v>253</v>
      </c>
      <c r="E29" s="1">
        <v>268</v>
      </c>
    </row>
    <row r="30" spans="1:5" x14ac:dyDescent="0.3">
      <c r="A30" s="7" t="s">
        <v>254</v>
      </c>
      <c r="B30" s="1">
        <v>11</v>
      </c>
      <c r="C30" s="1">
        <v>14</v>
      </c>
      <c r="D30" s="1">
        <v>18</v>
      </c>
      <c r="E30" s="1">
        <v>17</v>
      </c>
    </row>
    <row r="31" spans="1:5" x14ac:dyDescent="0.3">
      <c r="A31" s="7" t="s">
        <v>255</v>
      </c>
      <c r="B31" s="1">
        <v>8</v>
      </c>
      <c r="C31" s="1">
        <v>8</v>
      </c>
      <c r="D31" s="1">
        <v>7</v>
      </c>
      <c r="E31" s="1">
        <v>6</v>
      </c>
    </row>
    <row r="32" spans="1:5" x14ac:dyDescent="0.3">
      <c r="A32" s="7" t="s">
        <v>256</v>
      </c>
      <c r="B32" s="1">
        <v>8853</v>
      </c>
      <c r="C32" s="1">
        <v>11324</v>
      </c>
      <c r="D32" s="1">
        <v>14533</v>
      </c>
      <c r="E32" s="1">
        <v>16974</v>
      </c>
    </row>
    <row r="33" spans="1:5" x14ac:dyDescent="0.3">
      <c r="A33" s="7" t="s">
        <v>257</v>
      </c>
      <c r="B33" s="1">
        <v>1430</v>
      </c>
      <c r="C33" s="1">
        <v>1625</v>
      </c>
      <c r="D33" s="1">
        <v>1908</v>
      </c>
      <c r="E33" s="1">
        <v>2141</v>
      </c>
    </row>
    <row r="34" spans="1:5" x14ac:dyDescent="0.3">
      <c r="A34" s="7" t="s">
        <v>258</v>
      </c>
      <c r="B34" s="1">
        <v>557</v>
      </c>
      <c r="C34" s="1">
        <v>606</v>
      </c>
      <c r="D34" s="1">
        <v>713</v>
      </c>
      <c r="E34" s="1">
        <v>717</v>
      </c>
    </row>
    <row r="35" spans="1:5" x14ac:dyDescent="0.3">
      <c r="A35" s="7" t="s">
        <v>259</v>
      </c>
      <c r="B35" s="1">
        <v>704</v>
      </c>
      <c r="C35" s="1">
        <v>765</v>
      </c>
      <c r="D35" s="1">
        <v>918</v>
      </c>
      <c r="E35" s="1">
        <v>1010</v>
      </c>
    </row>
    <row r="36" spans="1:5" x14ac:dyDescent="0.3">
      <c r="A36" s="7" t="s">
        <v>260</v>
      </c>
      <c r="B36" s="1">
        <v>4611</v>
      </c>
      <c r="C36" s="1">
        <v>5094</v>
      </c>
      <c r="D36" s="1">
        <v>6247</v>
      </c>
      <c r="E36" s="1">
        <v>6630</v>
      </c>
    </row>
    <row r="37" spans="1:5" x14ac:dyDescent="0.3">
      <c r="A37" s="7" t="s">
        <v>261</v>
      </c>
      <c r="B37" s="1">
        <v>905</v>
      </c>
      <c r="C37" s="1">
        <v>1127</v>
      </c>
      <c r="D37" s="1">
        <v>1343</v>
      </c>
      <c r="E37" s="1">
        <v>1455</v>
      </c>
    </row>
    <row r="38" spans="1:5" x14ac:dyDescent="0.3">
      <c r="A38" s="7" t="s">
        <v>262</v>
      </c>
      <c r="B38" s="1">
        <v>382</v>
      </c>
      <c r="C38" s="1">
        <v>529</v>
      </c>
      <c r="D38" s="1">
        <v>610</v>
      </c>
      <c r="E38" s="1">
        <v>635</v>
      </c>
    </row>
    <row r="39" spans="1:5" x14ac:dyDescent="0.3">
      <c r="A39" s="7" t="s">
        <v>263</v>
      </c>
      <c r="B39" s="1">
        <v>0</v>
      </c>
      <c r="C39" s="1">
        <v>0</v>
      </c>
      <c r="D39" s="1">
        <v>0</v>
      </c>
      <c r="E39" s="1">
        <v>0</v>
      </c>
    </row>
    <row r="40" spans="1:5" x14ac:dyDescent="0.3">
      <c r="A40" s="7" t="s">
        <v>264</v>
      </c>
      <c r="B40" s="1">
        <v>2</v>
      </c>
      <c r="C40" s="1">
        <v>4</v>
      </c>
      <c r="D40" s="1">
        <v>3</v>
      </c>
      <c r="E40" s="1">
        <v>3</v>
      </c>
    </row>
    <row r="41" spans="1:5" x14ac:dyDescent="0.3">
      <c r="A41" s="7" t="s">
        <v>265</v>
      </c>
      <c r="B41" s="1">
        <v>0</v>
      </c>
      <c r="C41" s="1">
        <v>0</v>
      </c>
      <c r="D41" s="1">
        <v>0</v>
      </c>
      <c r="E41" s="1">
        <v>0</v>
      </c>
    </row>
    <row r="42" spans="1:5" x14ac:dyDescent="0.3">
      <c r="A42" s="7" t="s">
        <v>266</v>
      </c>
      <c r="B42" s="1">
        <v>10</v>
      </c>
      <c r="C42" s="1">
        <v>8</v>
      </c>
      <c r="D42" s="1">
        <v>8</v>
      </c>
      <c r="E42" s="1">
        <v>7</v>
      </c>
    </row>
    <row r="43" spans="1:5" x14ac:dyDescent="0.3">
      <c r="A43" s="7" t="s">
        <v>267</v>
      </c>
      <c r="B43" s="1">
        <v>6</v>
      </c>
      <c r="C43" s="1">
        <v>8</v>
      </c>
      <c r="D43" s="1">
        <v>7</v>
      </c>
      <c r="E43" s="1">
        <v>6</v>
      </c>
    </row>
    <row r="44" spans="1:5" x14ac:dyDescent="0.3">
      <c r="A44" s="7" t="s">
        <v>268</v>
      </c>
      <c r="B44" s="1">
        <v>185</v>
      </c>
      <c r="C44" s="1">
        <v>225</v>
      </c>
      <c r="D44" s="1">
        <v>257</v>
      </c>
      <c r="E44" s="1">
        <v>274</v>
      </c>
    </row>
    <row r="45" spans="1:5" x14ac:dyDescent="0.3">
      <c r="A45" s="7" t="s">
        <v>269</v>
      </c>
      <c r="B45" s="1">
        <v>18</v>
      </c>
      <c r="C45" s="1">
        <v>27</v>
      </c>
      <c r="D45" s="1">
        <v>39</v>
      </c>
      <c r="E45" s="1">
        <v>40</v>
      </c>
    </row>
    <row r="46" spans="1:5" x14ac:dyDescent="0.3">
      <c r="A46" s="7" t="s">
        <v>270</v>
      </c>
      <c r="B46" s="1">
        <v>48</v>
      </c>
      <c r="C46" s="1">
        <v>44</v>
      </c>
      <c r="D46" s="1">
        <v>49</v>
      </c>
      <c r="E46" s="1">
        <v>51</v>
      </c>
    </row>
    <row r="47" spans="1:5" x14ac:dyDescent="0.3">
      <c r="A47" s="7" t="s">
        <v>271</v>
      </c>
      <c r="B47" s="1">
        <v>215</v>
      </c>
      <c r="C47" s="1">
        <v>261</v>
      </c>
      <c r="D47" s="1">
        <v>268</v>
      </c>
      <c r="E47" s="1">
        <v>294</v>
      </c>
    </row>
    <row r="48" spans="1:5" x14ac:dyDescent="0.3">
      <c r="A48" s="7" t="s">
        <v>272</v>
      </c>
      <c r="B48" s="1">
        <v>60</v>
      </c>
      <c r="C48" s="1">
        <v>73</v>
      </c>
      <c r="D48" s="1">
        <v>89</v>
      </c>
      <c r="E48" s="1">
        <v>95</v>
      </c>
    </row>
    <row r="49" spans="1:5" x14ac:dyDescent="0.3">
      <c r="A49" s="7" t="s">
        <v>273</v>
      </c>
      <c r="B49" s="1">
        <v>25</v>
      </c>
      <c r="C49" s="1">
        <v>32</v>
      </c>
      <c r="D49" s="1">
        <v>38</v>
      </c>
      <c r="E49" s="1">
        <v>43</v>
      </c>
    </row>
    <row r="50" spans="1:5" x14ac:dyDescent="0.3">
      <c r="A50" s="7" t="s">
        <v>274</v>
      </c>
      <c r="B50" s="1">
        <v>1411</v>
      </c>
      <c r="C50" s="1">
        <v>1667</v>
      </c>
      <c r="D50" s="1">
        <v>1906</v>
      </c>
      <c r="E50" s="1">
        <v>1987</v>
      </c>
    </row>
    <row r="51" spans="1:5" x14ac:dyDescent="0.3">
      <c r="A51" s="7" t="s">
        <v>275</v>
      </c>
      <c r="B51" s="1">
        <v>137</v>
      </c>
      <c r="C51" s="1">
        <v>167</v>
      </c>
      <c r="D51" s="1">
        <v>210</v>
      </c>
      <c r="E51" s="1">
        <v>208</v>
      </c>
    </row>
    <row r="52" spans="1:5" x14ac:dyDescent="0.3">
      <c r="A52" s="7" t="s">
        <v>276</v>
      </c>
      <c r="B52" s="1">
        <v>472</v>
      </c>
      <c r="C52" s="1">
        <v>544</v>
      </c>
      <c r="D52" s="1">
        <v>567</v>
      </c>
      <c r="E52" s="1">
        <v>583</v>
      </c>
    </row>
    <row r="53" spans="1:5" x14ac:dyDescent="0.3">
      <c r="A53" s="7" t="s">
        <v>277</v>
      </c>
      <c r="B53" s="1">
        <v>7590</v>
      </c>
      <c r="C53" s="1">
        <v>8158</v>
      </c>
      <c r="D53" s="1">
        <v>8672</v>
      </c>
      <c r="E53" s="1">
        <v>8726</v>
      </c>
    </row>
    <row r="54" spans="1:5" x14ac:dyDescent="0.3">
      <c r="A54" s="7" t="s">
        <v>278</v>
      </c>
      <c r="B54" s="1">
        <v>353</v>
      </c>
      <c r="C54" s="1">
        <v>408</v>
      </c>
      <c r="D54" s="1">
        <v>480</v>
      </c>
      <c r="E54" s="1">
        <v>588</v>
      </c>
    </row>
    <row r="55" spans="1:5" x14ac:dyDescent="0.3">
      <c r="A55" s="7" t="s">
        <v>279</v>
      </c>
      <c r="B55" s="1">
        <v>169</v>
      </c>
      <c r="C55" s="1">
        <v>226</v>
      </c>
      <c r="D55" s="1">
        <v>234</v>
      </c>
      <c r="E55" s="1">
        <v>230</v>
      </c>
    </row>
    <row r="56" spans="1:5" x14ac:dyDescent="0.3">
      <c r="A56" s="7" t="s">
        <v>280</v>
      </c>
      <c r="B56" s="1">
        <v>841</v>
      </c>
      <c r="C56" s="1">
        <v>1016</v>
      </c>
      <c r="D56" s="1">
        <v>1153</v>
      </c>
      <c r="E56" s="1">
        <v>1245</v>
      </c>
    </row>
    <row r="57" spans="1:5" x14ac:dyDescent="0.3">
      <c r="A57" s="7" t="s">
        <v>281</v>
      </c>
      <c r="B57" s="1">
        <v>191</v>
      </c>
      <c r="C57" s="1">
        <v>239</v>
      </c>
      <c r="D57" s="1">
        <v>238</v>
      </c>
      <c r="E57" s="1">
        <v>267</v>
      </c>
    </row>
    <row r="58" spans="1:5" x14ac:dyDescent="0.3">
      <c r="A58" s="7" t="s">
        <v>282</v>
      </c>
      <c r="B58" s="1">
        <v>160</v>
      </c>
      <c r="C58" s="1">
        <v>169</v>
      </c>
      <c r="D58" s="1">
        <v>179</v>
      </c>
      <c r="E58" s="1">
        <v>209</v>
      </c>
    </row>
    <row r="59" spans="1:5" x14ac:dyDescent="0.3">
      <c r="A59" s="7" t="s">
        <v>283</v>
      </c>
      <c r="B59" s="1">
        <v>1603</v>
      </c>
      <c r="C59" s="1">
        <v>1779</v>
      </c>
      <c r="D59" s="1">
        <v>1895</v>
      </c>
      <c r="E59" s="1">
        <v>1869</v>
      </c>
    </row>
    <row r="60" spans="1:5" x14ac:dyDescent="0.3">
      <c r="A60" s="7" t="s">
        <v>284</v>
      </c>
      <c r="B60" s="1">
        <v>288</v>
      </c>
      <c r="C60" s="1">
        <v>347</v>
      </c>
      <c r="D60" s="1">
        <v>424</v>
      </c>
      <c r="E60" s="1">
        <v>454</v>
      </c>
    </row>
    <row r="61" spans="1:5" x14ac:dyDescent="0.3">
      <c r="A61" s="7" t="s">
        <v>285</v>
      </c>
      <c r="B61" s="1">
        <v>684</v>
      </c>
      <c r="C61" s="1">
        <v>770</v>
      </c>
      <c r="D61" s="1">
        <v>896</v>
      </c>
      <c r="E61" s="1">
        <v>900</v>
      </c>
    </row>
    <row r="62" spans="1:5" x14ac:dyDescent="0.3">
      <c r="A62" s="7" t="s">
        <v>286</v>
      </c>
      <c r="B62" s="1">
        <v>2677</v>
      </c>
      <c r="C62" s="1">
        <v>1898</v>
      </c>
      <c r="D62" s="1">
        <v>1446</v>
      </c>
      <c r="E62" s="1">
        <v>1222</v>
      </c>
    </row>
    <row r="63" spans="1:5" x14ac:dyDescent="0.3">
      <c r="A63" s="7" t="s">
        <v>287</v>
      </c>
      <c r="B63" s="1">
        <v>524</v>
      </c>
      <c r="C63" s="1">
        <v>334</v>
      </c>
      <c r="D63" s="1">
        <v>248</v>
      </c>
      <c r="E63" s="1">
        <v>190</v>
      </c>
    </row>
    <row r="64" spans="1:5" x14ac:dyDescent="0.3">
      <c r="A64" s="7" t="s">
        <v>288</v>
      </c>
      <c r="B64" s="1">
        <v>200</v>
      </c>
      <c r="C64" s="1">
        <v>122</v>
      </c>
      <c r="D64" s="1">
        <v>90</v>
      </c>
      <c r="E64" s="1">
        <v>72</v>
      </c>
    </row>
    <row r="65" spans="1:5" x14ac:dyDescent="0.3">
      <c r="A65" s="7" t="s">
        <v>289</v>
      </c>
      <c r="B65" s="1">
        <v>2590</v>
      </c>
      <c r="C65" s="1">
        <v>1713</v>
      </c>
      <c r="D65" s="1">
        <v>1247</v>
      </c>
      <c r="E65" s="1">
        <v>1001</v>
      </c>
    </row>
    <row r="66" spans="1:5" x14ac:dyDescent="0.3">
      <c r="A66" s="7" t="s">
        <v>290</v>
      </c>
      <c r="B66" s="1">
        <v>421</v>
      </c>
      <c r="C66" s="1">
        <v>302</v>
      </c>
      <c r="D66" s="1">
        <v>213</v>
      </c>
      <c r="E66" s="1">
        <v>171</v>
      </c>
    </row>
    <row r="67" spans="1:5" x14ac:dyDescent="0.3">
      <c r="A67" s="7" t="s">
        <v>291</v>
      </c>
      <c r="B67" s="1">
        <v>1827</v>
      </c>
      <c r="C67" s="1">
        <v>1323</v>
      </c>
      <c r="D67" s="1">
        <v>1024</v>
      </c>
      <c r="E67" s="1">
        <v>838</v>
      </c>
    </row>
    <row r="68" spans="1:5" x14ac:dyDescent="0.3">
      <c r="A68" s="10" t="s">
        <v>15</v>
      </c>
      <c r="B68" s="5">
        <v>63739</v>
      </c>
      <c r="C68" s="5">
        <v>70517</v>
      </c>
      <c r="D68" s="5">
        <v>80682</v>
      </c>
      <c r="E68" s="5">
        <v>87151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0.91168693812797497</v>
      </c>
      <c r="C73" s="2">
        <v>0.92403486924034905</v>
      </c>
      <c r="D73" s="2">
        <v>0.92938127632005196</v>
      </c>
      <c r="E73" s="2">
        <v>0.93256433007985795</v>
      </c>
    </row>
    <row r="74" spans="1:5" x14ac:dyDescent="0.3">
      <c r="A74" s="8" t="s">
        <v>233</v>
      </c>
      <c r="B74" s="2">
        <v>5.2882072977260698E-4</v>
      </c>
      <c r="C74" s="2">
        <v>4.1511000415109998E-4</v>
      </c>
      <c r="D74" s="2">
        <v>3.2393909944930402E-4</v>
      </c>
      <c r="E74" s="2">
        <v>5.9154096421177205E-4</v>
      </c>
    </row>
    <row r="75" spans="1:5" x14ac:dyDescent="0.3">
      <c r="A75" s="8" t="s">
        <v>234</v>
      </c>
      <c r="B75" s="2">
        <v>6.3458487572712902E-3</v>
      </c>
      <c r="C75" s="2">
        <v>5.3964300539642998E-3</v>
      </c>
      <c r="D75" s="2">
        <v>5.18302559118886E-3</v>
      </c>
      <c r="E75" s="2">
        <v>5.3238686779059404E-3</v>
      </c>
    </row>
    <row r="76" spans="1:5" x14ac:dyDescent="0.3">
      <c r="A76" s="8" t="s">
        <v>235</v>
      </c>
      <c r="B76" s="2">
        <v>2.9085140137493401E-2</v>
      </c>
      <c r="C76" s="2">
        <v>2.2000830220008299E-2</v>
      </c>
      <c r="D76" s="2">
        <v>1.97602850664075E-2</v>
      </c>
      <c r="E76" s="2">
        <v>1.7746228926353101E-2</v>
      </c>
    </row>
    <row r="77" spans="1:5" x14ac:dyDescent="0.3">
      <c r="A77" s="8" t="s">
        <v>236</v>
      </c>
      <c r="B77" s="2">
        <v>4.4420941300898999E-2</v>
      </c>
      <c r="C77" s="2">
        <v>4.1095890410958902E-2</v>
      </c>
      <c r="D77" s="2">
        <v>3.7576935536119203E-2</v>
      </c>
      <c r="E77" s="2">
        <v>3.6379769299023999E-2</v>
      </c>
    </row>
    <row r="78" spans="1:5" x14ac:dyDescent="0.3">
      <c r="A78" s="8" t="s">
        <v>237</v>
      </c>
      <c r="B78" s="2">
        <v>7.9323109465891106E-3</v>
      </c>
      <c r="C78" s="2">
        <v>7.0568700705687E-3</v>
      </c>
      <c r="D78" s="2">
        <v>7.77453838678328E-3</v>
      </c>
      <c r="E78" s="2">
        <v>7.3942620526471501E-3</v>
      </c>
    </row>
    <row r="79" spans="1:5" x14ac:dyDescent="0.3">
      <c r="A79" s="8" t="s">
        <v>238</v>
      </c>
      <c r="B79" s="2">
        <v>0.139663644542875</v>
      </c>
      <c r="C79" s="2">
        <v>0.15127224145260201</v>
      </c>
      <c r="D79" s="2">
        <v>0.17458628212632399</v>
      </c>
      <c r="E79" s="2">
        <v>0.188191881918819</v>
      </c>
    </row>
    <row r="80" spans="1:5" x14ac:dyDescent="0.3">
      <c r="A80" s="8" t="s">
        <v>239</v>
      </c>
      <c r="B80" s="2">
        <v>0.29074676448197101</v>
      </c>
      <c r="C80" s="2">
        <v>0.321430740268416</v>
      </c>
      <c r="D80" s="2">
        <v>0.33453945618049302</v>
      </c>
      <c r="E80" s="2">
        <v>0.35822489803845398</v>
      </c>
    </row>
    <row r="81" spans="1:5" x14ac:dyDescent="0.3">
      <c r="A81" s="8" t="s">
        <v>240</v>
      </c>
      <c r="B81" s="2">
        <v>2.75451588345214E-2</v>
      </c>
      <c r="C81" s="2">
        <v>2.6598651849152801E-2</v>
      </c>
      <c r="D81" s="2">
        <v>2.6658862342361499E-2</v>
      </c>
      <c r="E81" s="2">
        <v>2.5538939599922299E-2</v>
      </c>
    </row>
    <row r="82" spans="1:5" x14ac:dyDescent="0.3">
      <c r="A82" s="8" t="s">
        <v>241</v>
      </c>
      <c r="B82" s="2">
        <v>0.47491175859921098</v>
      </c>
      <c r="C82" s="2">
        <v>0.431104633509443</v>
      </c>
      <c r="D82" s="2">
        <v>0.39179481721917703</v>
      </c>
      <c r="E82" s="2">
        <v>0.35157312099436799</v>
      </c>
    </row>
    <row r="83" spans="1:5" x14ac:dyDescent="0.3">
      <c r="A83" s="8" t="s">
        <v>242</v>
      </c>
      <c r="B83" s="2">
        <v>4.7961796664129003E-2</v>
      </c>
      <c r="C83" s="2">
        <v>5.0100200400801598E-2</v>
      </c>
      <c r="D83" s="2">
        <v>5.2147076038950697E-2</v>
      </c>
      <c r="E83" s="2">
        <v>5.5204894154204702E-2</v>
      </c>
    </row>
    <row r="84" spans="1:5" x14ac:dyDescent="0.3">
      <c r="A84" s="8" t="s">
        <v>243</v>
      </c>
      <c r="B84" s="2">
        <v>1.9170876877292499E-2</v>
      </c>
      <c r="C84" s="2">
        <v>1.9493532519584598E-2</v>
      </c>
      <c r="D84" s="2">
        <v>2.0273506092694099E-2</v>
      </c>
      <c r="E84" s="2">
        <v>2.1266265294231899E-2</v>
      </c>
    </row>
    <row r="85" spans="1:5" x14ac:dyDescent="0.3">
      <c r="A85" s="8" t="s">
        <v>244</v>
      </c>
      <c r="B85" s="2">
        <v>0.97269868496283596</v>
      </c>
      <c r="C85" s="2">
        <v>0.97067901234567899</v>
      </c>
      <c r="D85" s="2">
        <v>0.96910898735399198</v>
      </c>
      <c r="E85" s="2">
        <v>0.96820661438799904</v>
      </c>
    </row>
    <row r="86" spans="1:5" x14ac:dyDescent="0.3">
      <c r="A86" s="8" t="s">
        <v>245</v>
      </c>
      <c r="B86" s="2">
        <v>2.8587764436821002E-4</v>
      </c>
      <c r="C86" s="2">
        <v>0</v>
      </c>
      <c r="D86" s="2">
        <v>9.6534414518775906E-5</v>
      </c>
      <c r="E86" s="2">
        <v>1.7047391749062401E-4</v>
      </c>
    </row>
    <row r="87" spans="1:5" x14ac:dyDescent="0.3">
      <c r="A87" s="8" t="s">
        <v>246</v>
      </c>
      <c r="B87" s="2">
        <v>1.5723270440251599E-3</v>
      </c>
      <c r="C87" s="2">
        <v>1.661918328585E-3</v>
      </c>
      <c r="D87" s="2">
        <v>1.5445506323004199E-3</v>
      </c>
      <c r="E87" s="2">
        <v>2.0456870098874902E-3</v>
      </c>
    </row>
    <row r="88" spans="1:5" x14ac:dyDescent="0.3">
      <c r="A88" s="8" t="s">
        <v>247</v>
      </c>
      <c r="B88" s="2">
        <v>0</v>
      </c>
      <c r="C88" s="2">
        <v>0</v>
      </c>
      <c r="D88" s="2">
        <v>9.6534414518775906E-5</v>
      </c>
      <c r="E88" s="2">
        <v>0</v>
      </c>
    </row>
    <row r="89" spans="1:5" x14ac:dyDescent="0.3">
      <c r="A89" s="8" t="s">
        <v>248</v>
      </c>
      <c r="B89" s="2">
        <v>1.7867352773013101E-2</v>
      </c>
      <c r="C89" s="2">
        <v>1.8993352326685701E-2</v>
      </c>
      <c r="D89" s="2">
        <v>1.92103484892364E-2</v>
      </c>
      <c r="E89" s="2">
        <v>1.9689737470167099E-2</v>
      </c>
    </row>
    <row r="90" spans="1:5" x14ac:dyDescent="0.3">
      <c r="A90" s="8" t="s">
        <v>249</v>
      </c>
      <c r="B90" s="2">
        <v>7.5757575757575803E-3</v>
      </c>
      <c r="C90" s="2">
        <v>8.6657169990503307E-3</v>
      </c>
      <c r="D90" s="2">
        <v>9.9430446954339204E-3</v>
      </c>
      <c r="E90" s="2">
        <v>9.8874872144561893E-3</v>
      </c>
    </row>
    <row r="91" spans="1:5" x14ac:dyDescent="0.3">
      <c r="A91" s="8" t="s">
        <v>250</v>
      </c>
      <c r="B91" s="2">
        <v>1.1811023622047201E-2</v>
      </c>
      <c r="C91" s="2">
        <v>7.0671378091872799E-3</v>
      </c>
      <c r="D91" s="2">
        <v>1.3745704467354E-2</v>
      </c>
      <c r="E91" s="2">
        <v>1.9543973941368101E-2</v>
      </c>
    </row>
    <row r="92" spans="1:5" x14ac:dyDescent="0.3">
      <c r="A92" s="8" t="s">
        <v>251</v>
      </c>
      <c r="B92" s="2">
        <v>7.8740157480314994E-3</v>
      </c>
      <c r="C92" s="2">
        <v>7.0671378091872799E-3</v>
      </c>
      <c r="D92" s="2">
        <v>6.8728522336769802E-3</v>
      </c>
      <c r="E92" s="2">
        <v>9.77198697068404E-3</v>
      </c>
    </row>
    <row r="93" spans="1:5" x14ac:dyDescent="0.3">
      <c r="A93" s="8" t="s">
        <v>252</v>
      </c>
      <c r="B93" s="2">
        <v>1.9685039370078702E-2</v>
      </c>
      <c r="C93" s="2">
        <v>2.8268551236749099E-2</v>
      </c>
      <c r="D93" s="2">
        <v>2.40549828178694E-2</v>
      </c>
      <c r="E93" s="2">
        <v>2.2801302931596101E-2</v>
      </c>
    </row>
    <row r="94" spans="1:5" x14ac:dyDescent="0.3">
      <c r="A94" s="8" t="s">
        <v>253</v>
      </c>
      <c r="B94" s="2">
        <v>0.88582677165354295</v>
      </c>
      <c r="C94" s="2">
        <v>0.87985865724381596</v>
      </c>
      <c r="D94" s="2">
        <v>0.86941580756013703</v>
      </c>
      <c r="E94" s="2">
        <v>0.87296416938110799</v>
      </c>
    </row>
    <row r="95" spans="1:5" x14ac:dyDescent="0.3">
      <c r="A95" s="8" t="s">
        <v>254</v>
      </c>
      <c r="B95" s="2">
        <v>4.33070866141732E-2</v>
      </c>
      <c r="C95" s="2">
        <v>4.9469964664311E-2</v>
      </c>
      <c r="D95" s="2">
        <v>6.18556701030928E-2</v>
      </c>
      <c r="E95" s="2">
        <v>5.5374592833876198E-2</v>
      </c>
    </row>
    <row r="96" spans="1:5" x14ac:dyDescent="0.3">
      <c r="A96" s="8" t="s">
        <v>255</v>
      </c>
      <c r="B96" s="2">
        <v>3.1496062992125998E-2</v>
      </c>
      <c r="C96" s="2">
        <v>2.8268551236749099E-2</v>
      </c>
      <c r="D96" s="2">
        <v>2.40549828178694E-2</v>
      </c>
      <c r="E96" s="2">
        <v>1.9543973941368101E-2</v>
      </c>
    </row>
    <row r="97" spans="1:5" x14ac:dyDescent="0.3">
      <c r="A97" s="8" t="s">
        <v>256</v>
      </c>
      <c r="B97" s="2">
        <v>0.51893317702227404</v>
      </c>
      <c r="C97" s="2">
        <v>0.55128766856530798</v>
      </c>
      <c r="D97" s="2">
        <v>0.56632374717481104</v>
      </c>
      <c r="E97" s="2">
        <v>0.58678743042832004</v>
      </c>
    </row>
    <row r="98" spans="1:5" x14ac:dyDescent="0.3">
      <c r="A98" s="8" t="s">
        <v>257</v>
      </c>
      <c r="B98" s="2">
        <v>8.3821805392731499E-2</v>
      </c>
      <c r="C98" s="2">
        <v>7.91100725378511E-2</v>
      </c>
      <c r="D98" s="2">
        <v>7.43511807341595E-2</v>
      </c>
      <c r="E98" s="2">
        <v>7.4013897051197805E-2</v>
      </c>
    </row>
    <row r="99" spans="1:5" x14ac:dyDescent="0.3">
      <c r="A99" s="8" t="s">
        <v>258</v>
      </c>
      <c r="B99" s="2">
        <v>3.2649472450175798E-2</v>
      </c>
      <c r="C99" s="2">
        <v>2.95019716664233E-2</v>
      </c>
      <c r="D99" s="2">
        <v>2.7784272465123501E-2</v>
      </c>
      <c r="E99" s="2">
        <v>2.4786531614062999E-2</v>
      </c>
    </row>
    <row r="100" spans="1:5" x14ac:dyDescent="0.3">
      <c r="A100" s="8" t="s">
        <v>259</v>
      </c>
      <c r="B100" s="2">
        <v>4.12661195779601E-2</v>
      </c>
      <c r="C100" s="2">
        <v>3.7242587994742199E-2</v>
      </c>
      <c r="D100" s="2">
        <v>3.5772737900397499E-2</v>
      </c>
      <c r="E100" s="2">
        <v>3.4915476890102701E-2</v>
      </c>
    </row>
    <row r="101" spans="1:5" x14ac:dyDescent="0.3">
      <c r="A101" s="8" t="s">
        <v>260</v>
      </c>
      <c r="B101" s="2">
        <v>0.27028135990621299</v>
      </c>
      <c r="C101" s="2">
        <v>0.247991821235578</v>
      </c>
      <c r="D101" s="2">
        <v>0.243433871093446</v>
      </c>
      <c r="E101" s="2">
        <v>0.22919763542711</v>
      </c>
    </row>
    <row r="102" spans="1:5" x14ac:dyDescent="0.3">
      <c r="A102" s="8" t="s">
        <v>261</v>
      </c>
      <c r="B102" s="2">
        <v>5.30480656506448E-2</v>
      </c>
      <c r="C102" s="2">
        <v>5.4865878000097401E-2</v>
      </c>
      <c r="D102" s="2">
        <v>5.2334190632063002E-2</v>
      </c>
      <c r="E102" s="2">
        <v>5.0299028589207297E-2</v>
      </c>
    </row>
    <row r="103" spans="1:5" x14ac:dyDescent="0.3">
      <c r="A103" s="8" t="s">
        <v>262</v>
      </c>
      <c r="B103" s="2">
        <v>0.95499999999999996</v>
      </c>
      <c r="C103" s="2">
        <v>0.96357012750455395</v>
      </c>
      <c r="D103" s="2">
        <v>0.97133757961783396</v>
      </c>
      <c r="E103" s="2">
        <v>0.97542242703533</v>
      </c>
    </row>
    <row r="104" spans="1:5" x14ac:dyDescent="0.3">
      <c r="A104" s="8" t="s">
        <v>263</v>
      </c>
      <c r="B104" s="2">
        <v>0</v>
      </c>
      <c r="C104" s="2">
        <v>0</v>
      </c>
      <c r="D104" s="2">
        <v>0</v>
      </c>
      <c r="E104" s="2">
        <v>0</v>
      </c>
    </row>
    <row r="105" spans="1:5" x14ac:dyDescent="0.3">
      <c r="A105" s="8" t="s">
        <v>264</v>
      </c>
      <c r="B105" s="2">
        <v>5.0000000000000001E-3</v>
      </c>
      <c r="C105" s="2">
        <v>7.2859744990892497E-3</v>
      </c>
      <c r="D105" s="2">
        <v>4.7770700636942699E-3</v>
      </c>
      <c r="E105" s="2">
        <v>4.6082949308755804E-3</v>
      </c>
    </row>
    <row r="106" spans="1:5" x14ac:dyDescent="0.3">
      <c r="A106" s="8" t="s">
        <v>265</v>
      </c>
      <c r="B106" s="2">
        <v>0</v>
      </c>
      <c r="C106" s="2">
        <v>0</v>
      </c>
      <c r="D106" s="2">
        <v>0</v>
      </c>
      <c r="E106" s="2">
        <v>0</v>
      </c>
    </row>
    <row r="107" spans="1:5" x14ac:dyDescent="0.3">
      <c r="A107" s="8" t="s">
        <v>266</v>
      </c>
      <c r="B107" s="2">
        <v>2.5000000000000001E-2</v>
      </c>
      <c r="C107" s="2">
        <v>1.4571948998178499E-2</v>
      </c>
      <c r="D107" s="2">
        <v>1.27388535031847E-2</v>
      </c>
      <c r="E107" s="2">
        <v>1.0752688172042999E-2</v>
      </c>
    </row>
    <row r="108" spans="1:5" x14ac:dyDescent="0.3">
      <c r="A108" s="8" t="s">
        <v>267</v>
      </c>
      <c r="B108" s="2">
        <v>1.4999999999999999E-2</v>
      </c>
      <c r="C108" s="2">
        <v>1.4571948998178499E-2</v>
      </c>
      <c r="D108" s="2">
        <v>1.1146496815286599E-2</v>
      </c>
      <c r="E108" s="2">
        <v>9.2165898617511503E-3</v>
      </c>
    </row>
    <row r="109" spans="1:5" x14ac:dyDescent="0.3">
      <c r="A109" s="8" t="s">
        <v>268</v>
      </c>
      <c r="B109" s="2">
        <v>0.33575317604355698</v>
      </c>
      <c r="C109" s="2">
        <v>0.33987915407855002</v>
      </c>
      <c r="D109" s="2">
        <v>0.34729729729729703</v>
      </c>
      <c r="E109" s="2">
        <v>0.34378920953575898</v>
      </c>
    </row>
    <row r="110" spans="1:5" x14ac:dyDescent="0.3">
      <c r="A110" s="8" t="s">
        <v>269</v>
      </c>
      <c r="B110" s="2">
        <v>3.2667876588021803E-2</v>
      </c>
      <c r="C110" s="2">
        <v>4.0785498489426003E-2</v>
      </c>
      <c r="D110" s="2">
        <v>5.2702702702702699E-2</v>
      </c>
      <c r="E110" s="2">
        <v>5.01882057716437E-2</v>
      </c>
    </row>
    <row r="111" spans="1:5" x14ac:dyDescent="0.3">
      <c r="A111" s="8" t="s">
        <v>270</v>
      </c>
      <c r="B111" s="2">
        <v>8.7114337568058101E-2</v>
      </c>
      <c r="C111" s="2">
        <v>6.6465256797583097E-2</v>
      </c>
      <c r="D111" s="2">
        <v>6.6216216216216206E-2</v>
      </c>
      <c r="E111" s="2">
        <v>6.3989962358845701E-2</v>
      </c>
    </row>
    <row r="112" spans="1:5" x14ac:dyDescent="0.3">
      <c r="A112" s="8" t="s">
        <v>271</v>
      </c>
      <c r="B112" s="2">
        <v>0.390199637023593</v>
      </c>
      <c r="C112" s="2">
        <v>0.39425981873111798</v>
      </c>
      <c r="D112" s="2">
        <v>0.36216216216216202</v>
      </c>
      <c r="E112" s="2">
        <v>0.36888331242158101</v>
      </c>
    </row>
    <row r="113" spans="1:5" x14ac:dyDescent="0.3">
      <c r="A113" s="8" t="s">
        <v>272</v>
      </c>
      <c r="B113" s="2">
        <v>0.108892921960073</v>
      </c>
      <c r="C113" s="2">
        <v>0.110271903323263</v>
      </c>
      <c r="D113" s="2">
        <v>0.12027027027027</v>
      </c>
      <c r="E113" s="2">
        <v>0.11919698870765399</v>
      </c>
    </row>
    <row r="114" spans="1:5" x14ac:dyDescent="0.3">
      <c r="A114" s="8" t="s">
        <v>273</v>
      </c>
      <c r="B114" s="2">
        <v>4.5372050816696902E-2</v>
      </c>
      <c r="C114" s="2">
        <v>4.8338368580060402E-2</v>
      </c>
      <c r="D114" s="2">
        <v>5.1351351351351403E-2</v>
      </c>
      <c r="E114" s="2">
        <v>5.3952321204516901E-2</v>
      </c>
    </row>
    <row r="115" spans="1:5" x14ac:dyDescent="0.3">
      <c r="A115" s="8" t="s">
        <v>274</v>
      </c>
      <c r="B115" s="2">
        <v>0.139261744966443</v>
      </c>
      <c r="C115" s="2">
        <v>0.14923903312444001</v>
      </c>
      <c r="D115" s="2">
        <v>0.157925263070677</v>
      </c>
      <c r="E115" s="2">
        <v>0.161256289563383</v>
      </c>
    </row>
    <row r="116" spans="1:5" x14ac:dyDescent="0.3">
      <c r="A116" s="8" t="s">
        <v>275</v>
      </c>
      <c r="B116" s="2">
        <v>1.35215159889459E-2</v>
      </c>
      <c r="C116" s="2">
        <v>1.4950760966875601E-2</v>
      </c>
      <c r="D116" s="2">
        <v>1.7399950285856301E-2</v>
      </c>
      <c r="E116" s="2">
        <v>1.6880376562246401E-2</v>
      </c>
    </row>
    <row r="117" spans="1:5" x14ac:dyDescent="0.3">
      <c r="A117" s="8" t="s">
        <v>276</v>
      </c>
      <c r="B117" s="2">
        <v>4.65850769838137E-2</v>
      </c>
      <c r="C117" s="2">
        <v>4.8701880035810198E-2</v>
      </c>
      <c r="D117" s="2">
        <v>4.6979865771812103E-2</v>
      </c>
      <c r="E117" s="2">
        <v>4.7313747768219401E-2</v>
      </c>
    </row>
    <row r="118" spans="1:5" x14ac:dyDescent="0.3">
      <c r="A118" s="8" t="s">
        <v>277</v>
      </c>
      <c r="B118" s="2">
        <v>0.74911172522700398</v>
      </c>
      <c r="C118" s="2">
        <v>0.73034914950760998</v>
      </c>
      <c r="D118" s="2">
        <v>0.71853508989974302</v>
      </c>
      <c r="E118" s="2">
        <v>0.70816425904885605</v>
      </c>
    </row>
    <row r="119" spans="1:5" x14ac:dyDescent="0.3">
      <c r="A119" s="8" t="s">
        <v>278</v>
      </c>
      <c r="B119" s="2">
        <v>3.48401105408606E-2</v>
      </c>
      <c r="C119" s="2">
        <v>3.6526410026857699E-2</v>
      </c>
      <c r="D119" s="2">
        <v>3.9771314939100202E-2</v>
      </c>
      <c r="E119" s="2">
        <v>4.7719526050965799E-2</v>
      </c>
    </row>
    <row r="120" spans="1:5" x14ac:dyDescent="0.3">
      <c r="A120" s="8" t="s">
        <v>279</v>
      </c>
      <c r="B120" s="2">
        <v>1.6679826292933301E-2</v>
      </c>
      <c r="C120" s="2">
        <v>2.0232766338406399E-2</v>
      </c>
      <c r="D120" s="2">
        <v>1.93885160328113E-2</v>
      </c>
      <c r="E120" s="2">
        <v>1.8665801006330099E-2</v>
      </c>
    </row>
    <row r="121" spans="1:5" x14ac:dyDescent="0.3">
      <c r="A121" s="8" t="s">
        <v>280</v>
      </c>
      <c r="B121" s="2">
        <v>0.22325457924077499</v>
      </c>
      <c r="C121" s="2">
        <v>0.235185185185185</v>
      </c>
      <c r="D121" s="2">
        <v>0.24096133751306201</v>
      </c>
      <c r="E121" s="2">
        <v>0.25182038834951498</v>
      </c>
    </row>
    <row r="122" spans="1:5" x14ac:dyDescent="0.3">
      <c r="A122" s="8" t="s">
        <v>281</v>
      </c>
      <c r="B122" s="2">
        <v>5.0703477568356803E-2</v>
      </c>
      <c r="C122" s="2">
        <v>5.5324074074074102E-2</v>
      </c>
      <c r="D122" s="2">
        <v>4.9738766980146301E-2</v>
      </c>
      <c r="E122" s="2">
        <v>5.4004854368932001E-2</v>
      </c>
    </row>
    <row r="123" spans="1:5" x14ac:dyDescent="0.3">
      <c r="A123" s="8" t="s">
        <v>282</v>
      </c>
      <c r="B123" s="2">
        <v>4.2474117334749102E-2</v>
      </c>
      <c r="C123" s="2">
        <v>3.9120370370370403E-2</v>
      </c>
      <c r="D123" s="2">
        <v>3.7408568443051203E-2</v>
      </c>
      <c r="E123" s="2">
        <v>4.2273462783171498E-2</v>
      </c>
    </row>
    <row r="124" spans="1:5" x14ac:dyDescent="0.3">
      <c r="A124" s="8" t="s">
        <v>283</v>
      </c>
      <c r="B124" s="2">
        <v>0.425537563047518</v>
      </c>
      <c r="C124" s="2">
        <v>0.41180555555555598</v>
      </c>
      <c r="D124" s="2">
        <v>0.39602925809822398</v>
      </c>
      <c r="E124" s="2">
        <v>0.37803398058252402</v>
      </c>
    </row>
    <row r="125" spans="1:5" x14ac:dyDescent="0.3">
      <c r="A125" s="8" t="s">
        <v>284</v>
      </c>
      <c r="B125" s="2">
        <v>7.6453411202548394E-2</v>
      </c>
      <c r="C125" s="2">
        <v>8.0324074074074103E-2</v>
      </c>
      <c r="D125" s="2">
        <v>8.8610240334378296E-2</v>
      </c>
      <c r="E125" s="2">
        <v>9.18284789644013E-2</v>
      </c>
    </row>
    <row r="126" spans="1:5" x14ac:dyDescent="0.3">
      <c r="A126" s="8" t="s">
        <v>285</v>
      </c>
      <c r="B126" s="2">
        <v>0.181576851606053</v>
      </c>
      <c r="C126" s="2">
        <v>0.178240740740741</v>
      </c>
      <c r="D126" s="2">
        <v>0.18725182863113901</v>
      </c>
      <c r="E126" s="2">
        <v>0.18203883495145601</v>
      </c>
    </row>
    <row r="127" spans="1:5" x14ac:dyDescent="0.3">
      <c r="A127" s="8" t="s">
        <v>286</v>
      </c>
      <c r="B127" s="2">
        <v>0.32491807258162397</v>
      </c>
      <c r="C127" s="2">
        <v>0.33345045678144802</v>
      </c>
      <c r="D127" s="2">
        <v>0.33880037488284898</v>
      </c>
      <c r="E127" s="2">
        <v>0.34974241556954799</v>
      </c>
    </row>
    <row r="128" spans="1:5" x14ac:dyDescent="0.3">
      <c r="A128" s="8" t="s">
        <v>287</v>
      </c>
      <c r="B128" s="2">
        <v>6.3599951450418704E-2</v>
      </c>
      <c r="C128" s="2">
        <v>5.8678847505270602E-2</v>
      </c>
      <c r="D128" s="2">
        <v>5.81068416119963E-2</v>
      </c>
      <c r="E128" s="2">
        <v>5.4378935317687498E-2</v>
      </c>
    </row>
    <row r="129" spans="1:5" x14ac:dyDescent="0.3">
      <c r="A129" s="8" t="s">
        <v>288</v>
      </c>
      <c r="B129" s="2">
        <v>2.4274790629930799E-2</v>
      </c>
      <c r="C129" s="2">
        <v>2.1433591004919199E-2</v>
      </c>
      <c r="D129" s="2">
        <v>2.1087160262418001E-2</v>
      </c>
      <c r="E129" s="2">
        <v>2.0606754436176301E-2</v>
      </c>
    </row>
    <row r="130" spans="1:5" x14ac:dyDescent="0.3">
      <c r="A130" s="8" t="s">
        <v>289</v>
      </c>
      <c r="B130" s="2">
        <v>0.31435853865760399</v>
      </c>
      <c r="C130" s="2">
        <v>0.300948699929726</v>
      </c>
      <c r="D130" s="2">
        <v>0.292174320524836</v>
      </c>
      <c r="E130" s="2">
        <v>0.28649112764739598</v>
      </c>
    </row>
    <row r="131" spans="1:5" x14ac:dyDescent="0.3">
      <c r="A131" s="8" t="s">
        <v>290</v>
      </c>
      <c r="B131" s="2">
        <v>5.1098434276004398E-2</v>
      </c>
      <c r="C131" s="2">
        <v>5.3056921995783601E-2</v>
      </c>
      <c r="D131" s="2">
        <v>4.9906279287722601E-2</v>
      </c>
      <c r="E131" s="2">
        <v>4.8941041785918703E-2</v>
      </c>
    </row>
    <row r="132" spans="1:5" x14ac:dyDescent="0.3">
      <c r="A132" s="8" t="s">
        <v>291</v>
      </c>
      <c r="B132" s="2">
        <v>0.221750212404418</v>
      </c>
      <c r="C132" s="2">
        <v>0.232431482782853</v>
      </c>
      <c r="D132" s="2">
        <v>0.23992502343017799</v>
      </c>
      <c r="E132" s="2">
        <v>0.23983972524327399</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520</v>
      </c>
      <c r="B1" s="12"/>
      <c r="C1" s="12"/>
      <c r="D1" s="12"/>
    </row>
    <row r="2" spans="1:5" ht="15.6" x14ac:dyDescent="0.3">
      <c r="A2" s="12" t="s">
        <v>509</v>
      </c>
      <c r="B2" s="12"/>
      <c r="C2" s="12"/>
      <c r="D2" s="12"/>
    </row>
    <row r="3" spans="1:5" ht="15.6" x14ac:dyDescent="0.3">
      <c r="A3" s="12" t="s">
        <v>299</v>
      </c>
      <c r="B3" s="12"/>
      <c r="C3" s="12"/>
      <c r="D3" s="12"/>
    </row>
    <row r="4" spans="1:5" x14ac:dyDescent="0.3">
      <c r="A4" s="15"/>
    </row>
    <row r="5" spans="1:5" x14ac:dyDescent="0.3">
      <c r="A5" s="16" t="str">
        <f>HYPERLINK("#'Table of contents'!A109",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579</v>
      </c>
      <c r="C8" s="1">
        <v>768</v>
      </c>
      <c r="D8" s="1">
        <v>923</v>
      </c>
      <c r="E8" s="1">
        <v>1049</v>
      </c>
    </row>
    <row r="9" spans="1:5" x14ac:dyDescent="0.3">
      <c r="A9" s="7" t="s">
        <v>296</v>
      </c>
      <c r="B9" s="1">
        <v>49084</v>
      </c>
      <c r="C9" s="1">
        <v>57295</v>
      </c>
      <c r="D9" s="1">
        <v>67708</v>
      </c>
      <c r="E9" s="1">
        <v>74316</v>
      </c>
    </row>
    <row r="10" spans="1:5" x14ac:dyDescent="0.3">
      <c r="A10" s="7" t="s">
        <v>297</v>
      </c>
      <c r="B10" s="1">
        <v>828</v>
      </c>
      <c r="C10" s="1">
        <v>938</v>
      </c>
      <c r="D10" s="1">
        <v>1102</v>
      </c>
      <c r="E10" s="1">
        <v>1150</v>
      </c>
    </row>
    <row r="11" spans="1:5" x14ac:dyDescent="0.3">
      <c r="A11" s="7" t="s">
        <v>91</v>
      </c>
      <c r="B11" s="1">
        <v>242</v>
      </c>
      <c r="C11" s="1">
        <v>310</v>
      </c>
      <c r="D11" s="1">
        <v>348</v>
      </c>
      <c r="E11" s="1">
        <v>414</v>
      </c>
    </row>
    <row r="12" spans="1:5" x14ac:dyDescent="0.3">
      <c r="A12" s="7" t="s">
        <v>120</v>
      </c>
      <c r="B12" s="1">
        <v>4766</v>
      </c>
      <c r="C12" s="1">
        <v>5514</v>
      </c>
      <c r="D12" s="1">
        <v>6333</v>
      </c>
      <c r="E12" s="1">
        <v>6728</v>
      </c>
    </row>
    <row r="13" spans="1:5" x14ac:dyDescent="0.3">
      <c r="A13" s="7" t="s">
        <v>121</v>
      </c>
      <c r="B13" s="1">
        <v>8240</v>
      </c>
      <c r="C13" s="1">
        <v>5692</v>
      </c>
      <c r="D13" s="1">
        <v>4268</v>
      </c>
      <c r="E13" s="1">
        <v>3494</v>
      </c>
    </row>
    <row r="14" spans="1:5" x14ac:dyDescent="0.3">
      <c r="A14" s="10" t="s">
        <v>15</v>
      </c>
      <c r="B14" s="5">
        <v>63739</v>
      </c>
      <c r="C14" s="5">
        <v>70517</v>
      </c>
      <c r="D14" s="5">
        <v>80682</v>
      </c>
      <c r="E14" s="5">
        <v>87151</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9.0839203627292604E-3</v>
      </c>
      <c r="C19" s="2">
        <v>1.08909908249075E-2</v>
      </c>
      <c r="D19" s="2">
        <v>1.1439974219776401E-2</v>
      </c>
      <c r="E19" s="2">
        <v>1.2036580188408599E-2</v>
      </c>
    </row>
    <row r="20" spans="1:5" x14ac:dyDescent="0.3">
      <c r="A20" s="8" t="s">
        <v>296</v>
      </c>
      <c r="B20" s="2">
        <v>0.77007797423869195</v>
      </c>
      <c r="C20" s="2">
        <v>0.81249911368889804</v>
      </c>
      <c r="D20" s="2">
        <v>0.839195855333284</v>
      </c>
      <c r="E20" s="2">
        <v>0.85272687634106303</v>
      </c>
    </row>
    <row r="21" spans="1:5" x14ac:dyDescent="0.3">
      <c r="A21" s="8" t="s">
        <v>297</v>
      </c>
      <c r="B21" s="2">
        <v>1.2990476788151699E-2</v>
      </c>
      <c r="C21" s="2">
        <v>1.3301757023129201E-2</v>
      </c>
      <c r="D21" s="2">
        <v>1.3658560769440499E-2</v>
      </c>
      <c r="E21" s="2">
        <v>1.3195488290438401E-2</v>
      </c>
    </row>
    <row r="22" spans="1:5" x14ac:dyDescent="0.3">
      <c r="A22" s="8" t="s">
        <v>91</v>
      </c>
      <c r="B22" s="2">
        <v>3.7967335540250099E-3</v>
      </c>
      <c r="C22" s="2">
        <v>4.3961030673454601E-3</v>
      </c>
      <c r="D22" s="2">
        <v>4.3132297166654301E-3</v>
      </c>
      <c r="E22" s="2">
        <v>4.75037578455784E-3</v>
      </c>
    </row>
    <row r="23" spans="1:5" x14ac:dyDescent="0.3">
      <c r="A23" s="8" t="s">
        <v>120</v>
      </c>
      <c r="B23" s="2">
        <v>7.4773686440013198E-2</v>
      </c>
      <c r="C23" s="2">
        <v>7.8193910688202806E-2</v>
      </c>
      <c r="D23" s="2">
        <v>7.8493344240350996E-2</v>
      </c>
      <c r="E23" s="2">
        <v>7.7199343667886805E-2</v>
      </c>
    </row>
    <row r="24" spans="1:5" x14ac:dyDescent="0.3">
      <c r="A24" s="8" t="s">
        <v>121</v>
      </c>
      <c r="B24" s="2">
        <v>0.129277208616389</v>
      </c>
      <c r="C24" s="2">
        <v>8.0718124707517297E-2</v>
      </c>
      <c r="D24" s="2">
        <v>5.28990357204829E-2</v>
      </c>
      <c r="E24" s="2">
        <v>4.0091335727645103E-2</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111</v>
      </c>
    </row>
    <row r="2" spans="1:14" ht="15.6" x14ac:dyDescent="0.3">
      <c r="A2" s="12" t="s">
        <v>31</v>
      </c>
    </row>
    <row r="3" spans="1:14" ht="15.6" x14ac:dyDescent="0.3">
      <c r="A3" s="12" t="s">
        <v>98</v>
      </c>
    </row>
    <row r="4" spans="1:14" ht="15.6" x14ac:dyDescent="0.3">
      <c r="A4" s="12" t="s">
        <v>94</v>
      </c>
    </row>
    <row r="5" spans="1:14" x14ac:dyDescent="0.3">
      <c r="A5" s="16" t="str">
        <f>HYPERLINK("#'Table of contents'!A11",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21869</v>
      </c>
      <c r="C8" s="1">
        <v>23317</v>
      </c>
      <c r="D8" s="1">
        <v>24751</v>
      </c>
      <c r="E8" s="1">
        <v>26250</v>
      </c>
      <c r="F8" s="1">
        <v>27699</v>
      </c>
      <c r="G8" s="1">
        <v>29120</v>
      </c>
      <c r="H8" s="1">
        <v>30781</v>
      </c>
      <c r="I8" s="1">
        <v>32509</v>
      </c>
      <c r="J8" s="1">
        <v>33676</v>
      </c>
      <c r="K8" s="1">
        <v>35848</v>
      </c>
      <c r="L8" s="1">
        <v>38667</v>
      </c>
      <c r="M8" s="1">
        <v>41182</v>
      </c>
      <c r="N8" s="1">
        <v>44053</v>
      </c>
    </row>
    <row r="9" spans="1:14" x14ac:dyDescent="0.3">
      <c r="A9" s="7" t="s">
        <v>100</v>
      </c>
      <c r="B9" s="1">
        <v>1942</v>
      </c>
      <c r="C9" s="1">
        <v>2116</v>
      </c>
      <c r="D9" s="1">
        <v>2276</v>
      </c>
      <c r="E9" s="1">
        <v>2459</v>
      </c>
      <c r="F9" s="1">
        <v>2658</v>
      </c>
      <c r="G9" s="1">
        <v>2831</v>
      </c>
      <c r="H9" s="1">
        <v>3057</v>
      </c>
      <c r="I9" s="1">
        <v>3240</v>
      </c>
      <c r="J9" s="1">
        <v>3417</v>
      </c>
      <c r="K9" s="1">
        <v>3698</v>
      </c>
      <c r="L9" s="1">
        <v>4097</v>
      </c>
      <c r="M9" s="1">
        <v>4503</v>
      </c>
      <c r="N9" s="1">
        <v>4994</v>
      </c>
    </row>
    <row r="10" spans="1:14" x14ac:dyDescent="0.3">
      <c r="A10" s="7" t="s">
        <v>101</v>
      </c>
      <c r="B10" s="1">
        <v>3109</v>
      </c>
      <c r="C10" s="1">
        <v>3352</v>
      </c>
      <c r="D10" s="1">
        <v>3610</v>
      </c>
      <c r="E10" s="1">
        <v>3916</v>
      </c>
      <c r="F10" s="1">
        <v>4138</v>
      </c>
      <c r="G10" s="1">
        <v>4383</v>
      </c>
      <c r="H10" s="1">
        <v>4664</v>
      </c>
      <c r="I10" s="1">
        <v>4946</v>
      </c>
      <c r="J10" s="1">
        <v>5120</v>
      </c>
      <c r="K10" s="1">
        <v>5464</v>
      </c>
      <c r="L10" s="1">
        <v>5950</v>
      </c>
      <c r="M10" s="1">
        <v>6334</v>
      </c>
      <c r="N10" s="1">
        <v>6754</v>
      </c>
    </row>
    <row r="11" spans="1:14" x14ac:dyDescent="0.3">
      <c r="A11" s="7" t="s">
        <v>102</v>
      </c>
      <c r="B11" s="1">
        <v>112623</v>
      </c>
      <c r="C11" s="1">
        <v>115611</v>
      </c>
      <c r="D11" s="1">
        <v>118429</v>
      </c>
      <c r="E11" s="1">
        <v>121210</v>
      </c>
      <c r="F11" s="1">
        <v>123784</v>
      </c>
      <c r="G11" s="1">
        <v>126269</v>
      </c>
      <c r="H11" s="1">
        <v>128668</v>
      </c>
      <c r="I11" s="1">
        <v>130938</v>
      </c>
      <c r="J11" s="1">
        <v>126540</v>
      </c>
      <c r="K11" s="1">
        <v>129813</v>
      </c>
      <c r="L11" s="1">
        <v>135490</v>
      </c>
      <c r="M11" s="1">
        <v>138275</v>
      </c>
      <c r="N11" s="1">
        <v>142665</v>
      </c>
    </row>
    <row r="12" spans="1:14" x14ac:dyDescent="0.3">
      <c r="A12" s="7" t="s">
        <v>103</v>
      </c>
      <c r="B12" s="1">
        <v>2331</v>
      </c>
      <c r="C12" s="1">
        <v>2515</v>
      </c>
      <c r="D12" s="1">
        <v>2747</v>
      </c>
      <c r="E12" s="1">
        <v>2971</v>
      </c>
      <c r="F12" s="1">
        <v>3189</v>
      </c>
      <c r="G12" s="1">
        <v>3377</v>
      </c>
      <c r="H12" s="1">
        <v>3559</v>
      </c>
      <c r="I12" s="1">
        <v>3760</v>
      </c>
      <c r="J12" s="1">
        <v>3860</v>
      </c>
      <c r="K12" s="1">
        <v>4124</v>
      </c>
      <c r="L12" s="1">
        <v>4501</v>
      </c>
      <c r="M12" s="1">
        <v>4861</v>
      </c>
      <c r="N12" s="1">
        <v>5214</v>
      </c>
    </row>
    <row r="13" spans="1:14" x14ac:dyDescent="0.3">
      <c r="A13" s="7" t="s">
        <v>104</v>
      </c>
      <c r="B13" s="1">
        <v>18029</v>
      </c>
      <c r="C13" s="1">
        <v>17793</v>
      </c>
      <c r="D13" s="1">
        <v>17436</v>
      </c>
      <c r="E13" s="1">
        <v>17057</v>
      </c>
      <c r="F13" s="1">
        <v>16696</v>
      </c>
      <c r="G13" s="1">
        <v>16415</v>
      </c>
      <c r="H13" s="1">
        <v>16102</v>
      </c>
      <c r="I13" s="1">
        <v>15891</v>
      </c>
      <c r="J13" s="1">
        <v>14437</v>
      </c>
      <c r="K13" s="1">
        <v>14496</v>
      </c>
      <c r="L13" s="1">
        <v>13393</v>
      </c>
      <c r="M13" s="1">
        <v>12304</v>
      </c>
      <c r="N13" s="1">
        <v>12049</v>
      </c>
    </row>
    <row r="14" spans="1:14" x14ac:dyDescent="0.3">
      <c r="A14" s="7" t="s">
        <v>105</v>
      </c>
      <c r="B14" s="1">
        <v>38680</v>
      </c>
      <c r="C14" s="1">
        <v>39374</v>
      </c>
      <c r="D14" s="1">
        <v>40109</v>
      </c>
      <c r="E14" s="1">
        <v>41115</v>
      </c>
      <c r="F14" s="1">
        <v>42473</v>
      </c>
      <c r="G14" s="1">
        <v>44285</v>
      </c>
      <c r="H14" s="1">
        <v>46872</v>
      </c>
      <c r="I14" s="1">
        <v>50447</v>
      </c>
      <c r="J14" s="1">
        <v>52271</v>
      </c>
      <c r="K14" s="1">
        <v>57658</v>
      </c>
      <c r="L14" s="1">
        <v>65140</v>
      </c>
      <c r="M14" s="1">
        <v>74873</v>
      </c>
      <c r="N14" s="1">
        <v>84367</v>
      </c>
    </row>
    <row r="15" spans="1:14" x14ac:dyDescent="0.3">
      <c r="A15" s="7" t="s">
        <v>106</v>
      </c>
      <c r="B15" s="1">
        <v>6453</v>
      </c>
      <c r="C15" s="1">
        <v>6687</v>
      </c>
      <c r="D15" s="1">
        <v>6928</v>
      </c>
      <c r="E15" s="1">
        <v>7231</v>
      </c>
      <c r="F15" s="1">
        <v>7662</v>
      </c>
      <c r="G15" s="1">
        <v>8307</v>
      </c>
      <c r="H15" s="1">
        <v>9452</v>
      </c>
      <c r="I15" s="1">
        <v>11234</v>
      </c>
      <c r="J15" s="1">
        <v>12180</v>
      </c>
      <c r="K15" s="1">
        <v>14121</v>
      </c>
      <c r="L15" s="1">
        <v>16606</v>
      </c>
      <c r="M15" s="1">
        <v>19249</v>
      </c>
      <c r="N15" s="1">
        <v>22264</v>
      </c>
    </row>
    <row r="16" spans="1:14" x14ac:dyDescent="0.3">
      <c r="A16" s="7" t="s">
        <v>107</v>
      </c>
      <c r="B16" s="1">
        <v>1688</v>
      </c>
      <c r="C16" s="1">
        <v>1763</v>
      </c>
      <c r="D16" s="1">
        <v>1853</v>
      </c>
      <c r="E16" s="1">
        <v>1921</v>
      </c>
      <c r="F16" s="1">
        <v>1992</v>
      </c>
      <c r="G16" s="1">
        <v>2107</v>
      </c>
      <c r="H16" s="1">
        <v>2257</v>
      </c>
      <c r="I16" s="1">
        <v>2472</v>
      </c>
      <c r="J16" s="1">
        <v>2609</v>
      </c>
      <c r="K16" s="1">
        <v>2884</v>
      </c>
      <c r="L16" s="1">
        <v>3117</v>
      </c>
      <c r="M16" s="1">
        <v>3474</v>
      </c>
      <c r="N16" s="1">
        <v>3715</v>
      </c>
    </row>
    <row r="17" spans="1:14" x14ac:dyDescent="0.3">
      <c r="A17" s="7" t="s">
        <v>108</v>
      </c>
      <c r="B17" s="1">
        <v>27449</v>
      </c>
      <c r="C17" s="1">
        <v>29230</v>
      </c>
      <c r="D17" s="1">
        <v>31326</v>
      </c>
      <c r="E17" s="1">
        <v>32096</v>
      </c>
      <c r="F17" s="1">
        <v>32904</v>
      </c>
      <c r="G17" s="1">
        <v>33612</v>
      </c>
      <c r="H17" s="1">
        <v>34453</v>
      </c>
      <c r="I17" s="1">
        <v>35561</v>
      </c>
      <c r="J17" s="1">
        <v>35228</v>
      </c>
      <c r="K17" s="1">
        <v>36243</v>
      </c>
      <c r="L17" s="1">
        <v>36392</v>
      </c>
      <c r="M17" s="1">
        <v>37339</v>
      </c>
      <c r="N17" s="1">
        <v>37609</v>
      </c>
    </row>
    <row r="18" spans="1:14" x14ac:dyDescent="0.3">
      <c r="A18" s="7" t="s">
        <v>109</v>
      </c>
      <c r="B18" s="1">
        <v>5121</v>
      </c>
      <c r="C18" s="1">
        <v>5354</v>
      </c>
      <c r="D18" s="1">
        <v>5672</v>
      </c>
      <c r="E18" s="1">
        <v>5953</v>
      </c>
      <c r="F18" s="1">
        <v>6376</v>
      </c>
      <c r="G18" s="1">
        <v>6874</v>
      </c>
      <c r="H18" s="1">
        <v>7846</v>
      </c>
      <c r="I18" s="1">
        <v>9480</v>
      </c>
      <c r="J18" s="1">
        <v>10596</v>
      </c>
      <c r="K18" s="1">
        <v>12549</v>
      </c>
      <c r="L18" s="1">
        <v>14530</v>
      </c>
      <c r="M18" s="1">
        <v>17200</v>
      </c>
      <c r="N18" s="1">
        <v>19466</v>
      </c>
    </row>
    <row r="19" spans="1:14" x14ac:dyDescent="0.3">
      <c r="A19" s="7" t="s">
        <v>110</v>
      </c>
      <c r="B19" s="1">
        <v>13257</v>
      </c>
      <c r="C19" s="1">
        <v>12546</v>
      </c>
      <c r="D19" s="1">
        <v>12031</v>
      </c>
      <c r="E19" s="1">
        <v>11568</v>
      </c>
      <c r="F19" s="1">
        <v>11204</v>
      </c>
      <c r="G19" s="1">
        <v>10896</v>
      </c>
      <c r="H19" s="1">
        <v>10766</v>
      </c>
      <c r="I19" s="1">
        <v>10841</v>
      </c>
      <c r="J19" s="1">
        <v>10353</v>
      </c>
      <c r="K19" s="1">
        <v>10825</v>
      </c>
      <c r="L19" s="1">
        <v>10198</v>
      </c>
      <c r="M19" s="1">
        <v>10013</v>
      </c>
      <c r="N19" s="1">
        <v>10207</v>
      </c>
    </row>
    <row r="20" spans="1:14" x14ac:dyDescent="0.3">
      <c r="A20" s="10" t="s">
        <v>15</v>
      </c>
      <c r="B20" s="5">
        <v>252551</v>
      </c>
      <c r="C20" s="5">
        <v>259658</v>
      </c>
      <c r="D20" s="5">
        <v>267168</v>
      </c>
      <c r="E20" s="5">
        <v>273747</v>
      </c>
      <c r="F20" s="5">
        <v>280775</v>
      </c>
      <c r="G20" s="5">
        <v>288476</v>
      </c>
      <c r="H20" s="5">
        <v>298477</v>
      </c>
      <c r="I20" s="5">
        <v>311319</v>
      </c>
      <c r="J20" s="5">
        <v>310287</v>
      </c>
      <c r="K20" s="5">
        <v>327723</v>
      </c>
      <c r="L20" s="5">
        <v>348081</v>
      </c>
      <c r="M20" s="5">
        <v>369607</v>
      </c>
      <c r="N20" s="5">
        <v>393357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0.136764163273985</v>
      </c>
      <c r="C25" s="2">
        <v>0.14156911793277599</v>
      </c>
      <c r="D25" s="2">
        <v>0.14624015503784399</v>
      </c>
      <c r="E25" s="2">
        <v>0.150980944766857</v>
      </c>
      <c r="F25" s="2">
        <v>0.155469118340405</v>
      </c>
      <c r="G25" s="2">
        <v>0.15965349927355499</v>
      </c>
      <c r="H25" s="2">
        <v>0.16475317265336101</v>
      </c>
      <c r="I25" s="2">
        <v>0.16995148574893901</v>
      </c>
      <c r="J25" s="2">
        <v>0.18003742314889101</v>
      </c>
      <c r="K25" s="2">
        <v>0.18531557099507301</v>
      </c>
      <c r="L25" s="2">
        <v>0.19132796959890699</v>
      </c>
      <c r="M25" s="2">
        <v>0.198506692888715</v>
      </c>
      <c r="N25" s="2">
        <v>0.204205276063951</v>
      </c>
    </row>
    <row r="26" spans="1:14" x14ac:dyDescent="0.3">
      <c r="A26" s="8" t="s">
        <v>100</v>
      </c>
      <c r="B26" s="2">
        <v>1.2144862823086499E-2</v>
      </c>
      <c r="C26" s="2">
        <v>1.2847289683310699E-2</v>
      </c>
      <c r="D26" s="2">
        <v>1.34476422312687E-2</v>
      </c>
      <c r="E26" s="2">
        <v>1.4143319740255299E-2</v>
      </c>
      <c r="F26" s="2">
        <v>1.49188388226578E-2</v>
      </c>
      <c r="G26" s="2">
        <v>1.5521258806436599E-2</v>
      </c>
      <c r="H26" s="2">
        <v>1.6362380975319901E-2</v>
      </c>
      <c r="I26" s="2">
        <v>1.6938165241212E-2</v>
      </c>
      <c r="J26" s="2">
        <v>1.8267842822774698E-2</v>
      </c>
      <c r="K26" s="2">
        <v>1.9116742399569901E-2</v>
      </c>
      <c r="L26" s="2">
        <v>2.0272343120664199E-2</v>
      </c>
      <c r="M26" s="2">
        <v>2.1705493615606E-2</v>
      </c>
      <c r="N26" s="2">
        <v>2.31494143114741E-2</v>
      </c>
    </row>
    <row r="27" spans="1:14" x14ac:dyDescent="0.3">
      <c r="A27" s="8" t="s">
        <v>101</v>
      </c>
      <c r="B27" s="2">
        <v>1.9443037341388199E-2</v>
      </c>
      <c r="C27" s="2">
        <v>2.03516611618418E-2</v>
      </c>
      <c r="D27" s="2">
        <v>2.1329520410755701E-2</v>
      </c>
      <c r="E27" s="2">
        <v>2.25234811316956E-2</v>
      </c>
      <c r="F27" s="2">
        <v>2.3225791966951799E-2</v>
      </c>
      <c r="G27" s="2">
        <v>2.40302639874997E-2</v>
      </c>
      <c r="H27" s="2">
        <v>2.49637372812863E-2</v>
      </c>
      <c r="I27" s="2">
        <v>2.5856841136739101E-2</v>
      </c>
      <c r="J27" s="2">
        <v>2.73723603314622E-2</v>
      </c>
      <c r="K27" s="2">
        <v>2.8246046639061599E-2</v>
      </c>
      <c r="L27" s="2">
        <v>2.94411622084335E-2</v>
      </c>
      <c r="M27" s="2">
        <v>3.05313339021204E-2</v>
      </c>
      <c r="N27" s="2">
        <v>3.1307798209791002E-2</v>
      </c>
    </row>
    <row r="28" spans="1:14" x14ac:dyDescent="0.3">
      <c r="A28" s="8" t="s">
        <v>102</v>
      </c>
      <c r="B28" s="2">
        <v>0.70432074445132398</v>
      </c>
      <c r="C28" s="2">
        <v>0.701931950650865</v>
      </c>
      <c r="D28" s="2">
        <v>0.69973234701534404</v>
      </c>
      <c r="E28" s="2">
        <v>0.69715810724535998</v>
      </c>
      <c r="F28" s="2">
        <v>0.69477560000898098</v>
      </c>
      <c r="G28" s="2">
        <v>0.69228323144823001</v>
      </c>
      <c r="H28" s="2">
        <v>0.688686567004405</v>
      </c>
      <c r="I28" s="2">
        <v>0.68452144455364805</v>
      </c>
      <c r="J28" s="2">
        <v>0.67650360866078596</v>
      </c>
      <c r="K28" s="2">
        <v>0.67106589538003403</v>
      </c>
      <c r="L28" s="2">
        <v>0.67041732228918605</v>
      </c>
      <c r="M28" s="2">
        <v>0.66651723955094699</v>
      </c>
      <c r="N28" s="2">
        <v>0.66131581753032698</v>
      </c>
    </row>
    <row r="29" spans="1:14" x14ac:dyDescent="0.3">
      <c r="A29" s="8" t="s">
        <v>103</v>
      </c>
      <c r="B29" s="2">
        <v>1.4577587662520399E-2</v>
      </c>
      <c r="C29" s="2">
        <v>1.5269817369341399E-2</v>
      </c>
      <c r="D29" s="2">
        <v>1.6230524257159599E-2</v>
      </c>
      <c r="E29" s="2">
        <v>1.7088167120088801E-2</v>
      </c>
      <c r="F29" s="2">
        <v>1.78992389034822E-2</v>
      </c>
      <c r="G29" s="2">
        <v>1.85147619178157E-2</v>
      </c>
      <c r="H29" s="2">
        <v>1.90493012401582E-2</v>
      </c>
      <c r="I29" s="2">
        <v>1.9656636205851001E-2</v>
      </c>
      <c r="J29" s="2">
        <v>2.0636193531141399E-2</v>
      </c>
      <c r="K29" s="2">
        <v>2.13189414969784E-2</v>
      </c>
      <c r="L29" s="2">
        <v>2.22713732941444E-2</v>
      </c>
      <c r="M29" s="2">
        <v>2.3431135790686401E-2</v>
      </c>
      <c r="N29" s="2">
        <v>2.41692122987637E-2</v>
      </c>
    </row>
    <row r="30" spans="1:14" x14ac:dyDescent="0.3">
      <c r="A30" s="8" t="s">
        <v>104</v>
      </c>
      <c r="B30" s="2">
        <v>0.11274960444769599</v>
      </c>
      <c r="C30" s="2">
        <v>0.108030163201865</v>
      </c>
      <c r="D30" s="2">
        <v>0.103019811047628</v>
      </c>
      <c r="E30" s="2">
        <v>9.8105979995743803E-2</v>
      </c>
      <c r="F30" s="2">
        <v>9.3711411957522306E-2</v>
      </c>
      <c r="G30" s="2">
        <v>8.9996984566462906E-2</v>
      </c>
      <c r="H30" s="2">
        <v>8.6184840845469998E-2</v>
      </c>
      <c r="I30" s="2">
        <v>8.3075427113611197E-2</v>
      </c>
      <c r="J30" s="2">
        <v>7.7182571504945202E-2</v>
      </c>
      <c r="K30" s="2">
        <v>7.4936803089282106E-2</v>
      </c>
      <c r="L30" s="2">
        <v>6.6269829488663903E-2</v>
      </c>
      <c r="M30" s="2">
        <v>5.9308104251924502E-2</v>
      </c>
      <c r="N30" s="2">
        <v>5.5852481585693198E-2</v>
      </c>
    </row>
    <row r="31" spans="1:14" x14ac:dyDescent="0.3">
      <c r="A31" s="8" t="s">
        <v>105</v>
      </c>
      <c r="B31" s="2">
        <v>0.41749417148778201</v>
      </c>
      <c r="C31" s="2">
        <v>0.41466394254059902</v>
      </c>
      <c r="D31" s="2">
        <v>0.40961406877112699</v>
      </c>
      <c r="E31" s="2">
        <v>0.411627487885948</v>
      </c>
      <c r="F31" s="2">
        <v>0.41392248394421599</v>
      </c>
      <c r="G31" s="2">
        <v>0.41746401334828998</v>
      </c>
      <c r="H31" s="2">
        <v>0.41982695304802697</v>
      </c>
      <c r="I31" s="2">
        <v>0.42026908818261299</v>
      </c>
      <c r="J31" s="2">
        <v>0.42415021462710101</v>
      </c>
      <c r="K31" s="2">
        <v>0.42938635686624999</v>
      </c>
      <c r="L31" s="2">
        <v>0.44621634025879697</v>
      </c>
      <c r="M31" s="2">
        <v>0.46175716012531798</v>
      </c>
      <c r="N31" s="2">
        <v>0.47496453261873101</v>
      </c>
    </row>
    <row r="32" spans="1:14" x14ac:dyDescent="0.3">
      <c r="A32" s="8" t="s">
        <v>106</v>
      </c>
      <c r="B32" s="2">
        <v>6.9650721008548494E-2</v>
      </c>
      <c r="C32" s="2">
        <v>7.0423573519809601E-2</v>
      </c>
      <c r="D32" s="2">
        <v>7.0752356539588807E-2</v>
      </c>
      <c r="E32" s="2">
        <v>7.2393977013335498E-2</v>
      </c>
      <c r="F32" s="2">
        <v>7.4670356979271199E-2</v>
      </c>
      <c r="G32" s="2">
        <v>7.8308085331020599E-2</v>
      </c>
      <c r="H32" s="2">
        <v>8.4660444619601205E-2</v>
      </c>
      <c r="I32" s="2">
        <v>9.3589369767151306E-2</v>
      </c>
      <c r="J32" s="2">
        <v>9.8833954088463696E-2</v>
      </c>
      <c r="K32" s="2">
        <v>0.10516085790884699</v>
      </c>
      <c r="L32" s="2">
        <v>0.113752971236377</v>
      </c>
      <c r="M32" s="2">
        <v>0.118712534227989</v>
      </c>
      <c r="N32" s="2">
        <v>0.125340599455041</v>
      </c>
    </row>
    <row r="33" spans="1:15" x14ac:dyDescent="0.3">
      <c r="A33" s="8" t="s">
        <v>107</v>
      </c>
      <c r="B33" s="2">
        <v>1.82194974527243E-2</v>
      </c>
      <c r="C33" s="2">
        <v>1.85668850180087E-2</v>
      </c>
      <c r="D33" s="2">
        <v>1.8923804368917201E-2</v>
      </c>
      <c r="E33" s="2">
        <v>1.92323094789956E-2</v>
      </c>
      <c r="F33" s="2">
        <v>1.9413123349348499E-2</v>
      </c>
      <c r="G33" s="2">
        <v>1.9862180786380201E-2</v>
      </c>
      <c r="H33" s="2">
        <v>2.0215681708256501E-2</v>
      </c>
      <c r="I33" s="2">
        <v>2.0593993418586198E-2</v>
      </c>
      <c r="J33" s="2">
        <v>2.11705900013795E-2</v>
      </c>
      <c r="K33" s="2">
        <v>2.1477509681263E-2</v>
      </c>
      <c r="L33" s="2">
        <v>2.1351801237130399E-2</v>
      </c>
      <c r="M33" s="2">
        <v>2.1424871105409901E-2</v>
      </c>
      <c r="N33" s="2">
        <v>2.0914495462427098E-2</v>
      </c>
    </row>
    <row r="34" spans="1:15" x14ac:dyDescent="0.3">
      <c r="A34" s="8" t="s">
        <v>108</v>
      </c>
      <c r="B34" s="2">
        <v>0.296271910888524</v>
      </c>
      <c r="C34" s="2">
        <v>0.30783326663437</v>
      </c>
      <c r="D34" s="2">
        <v>0.31991748281743099</v>
      </c>
      <c r="E34" s="2">
        <v>0.321332745985343</v>
      </c>
      <c r="F34" s="2">
        <v>0.32066737484285301</v>
      </c>
      <c r="G34" s="2">
        <v>0.31685221670233099</v>
      </c>
      <c r="H34" s="2">
        <v>0.30859144080397</v>
      </c>
      <c r="I34" s="2">
        <v>0.296255258882826</v>
      </c>
      <c r="J34" s="2">
        <v>0.28585570891858803</v>
      </c>
      <c r="K34" s="2">
        <v>0.26990616621983898</v>
      </c>
      <c r="L34" s="2">
        <v>0.249289300808998</v>
      </c>
      <c r="M34" s="2">
        <v>0.23027727754890601</v>
      </c>
      <c r="N34" s="2">
        <v>0.21172900668813499</v>
      </c>
    </row>
    <row r="35" spans="1:15" x14ac:dyDescent="0.3">
      <c r="A35" s="8" t="s">
        <v>109</v>
      </c>
      <c r="B35" s="2">
        <v>5.5273724203436701E-2</v>
      </c>
      <c r="C35" s="2">
        <v>5.6385197042778598E-2</v>
      </c>
      <c r="D35" s="2">
        <v>5.7925428160009798E-2</v>
      </c>
      <c r="E35" s="2">
        <v>5.9599134996596102E-2</v>
      </c>
      <c r="F35" s="2">
        <v>6.2137587588075402E-2</v>
      </c>
      <c r="G35" s="2">
        <v>6.4799539974170706E-2</v>
      </c>
      <c r="H35" s="2">
        <v>7.0275692814789598E-2</v>
      </c>
      <c r="I35" s="2">
        <v>7.8976965051859901E-2</v>
      </c>
      <c r="J35" s="2">
        <v>8.5980671389274302E-2</v>
      </c>
      <c r="K35" s="2">
        <v>9.3453976764968694E-2</v>
      </c>
      <c r="L35" s="2">
        <v>9.9532137303658605E-2</v>
      </c>
      <c r="M35" s="2">
        <v>0.106075930631275</v>
      </c>
      <c r="N35" s="2">
        <v>0.109588578377283</v>
      </c>
    </row>
    <row r="36" spans="1:15" x14ac:dyDescent="0.3">
      <c r="A36" s="8" t="s">
        <v>110</v>
      </c>
      <c r="B36" s="2">
        <v>0.14308997495898501</v>
      </c>
      <c r="C36" s="2">
        <v>0.13212713524443401</v>
      </c>
      <c r="D36" s="2">
        <v>0.122866859342926</v>
      </c>
      <c r="E36" s="2">
        <v>0.115814344639782</v>
      </c>
      <c r="F36" s="2">
        <v>0.10918907329623501</v>
      </c>
      <c r="G36" s="2">
        <v>0.102713963857807</v>
      </c>
      <c r="H36" s="2">
        <v>9.6429787005356205E-2</v>
      </c>
      <c r="I36" s="2">
        <v>9.0315324696963406E-2</v>
      </c>
      <c r="J36" s="2">
        <v>8.4008860975194097E-2</v>
      </c>
      <c r="K36" s="2">
        <v>8.0615132558832306E-2</v>
      </c>
      <c r="L36" s="2">
        <v>6.9857449155038595E-2</v>
      </c>
      <c r="M36" s="2">
        <v>6.1752226361102197E-2</v>
      </c>
      <c r="N36" s="2">
        <v>5.7462787398383099E-2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6.62124468425625E-2</v>
      </c>
      <c r="C41" s="2">
        <v>6.1500192992237399E-2</v>
      </c>
      <c r="D41" s="2">
        <v>6.0563209567290201E-2</v>
      </c>
      <c r="E41" s="2">
        <v>5.5199999999999999E-2</v>
      </c>
      <c r="F41" s="2">
        <v>5.1301491028557002E-2</v>
      </c>
      <c r="G41" s="2">
        <v>5.7039835164835198E-2</v>
      </c>
      <c r="H41" s="2">
        <v>5.61385270134174E-2</v>
      </c>
      <c r="I41" s="2">
        <v>3.5897751391922202E-2</v>
      </c>
      <c r="J41" s="2">
        <v>6.4496971136714598E-2</v>
      </c>
      <c r="K41" s="2">
        <v>7.8637580897121195E-2</v>
      </c>
      <c r="L41" s="2">
        <v>6.5042542736700501E-2</v>
      </c>
      <c r="M41" s="2">
        <v>6.9714923995920594E-2</v>
      </c>
      <c r="N41" s="3">
        <v>0.30814229718493902</v>
      </c>
      <c r="O41" s="3">
        <v>1.0144039507979301</v>
      </c>
    </row>
    <row r="42" spans="1:15" x14ac:dyDescent="0.3">
      <c r="A42" s="8" t="s">
        <v>100</v>
      </c>
      <c r="B42" s="2">
        <v>8.9598352214212196E-2</v>
      </c>
      <c r="C42" s="2">
        <v>7.5614366729678598E-2</v>
      </c>
      <c r="D42" s="2">
        <v>8.0404217926186294E-2</v>
      </c>
      <c r="E42" s="2">
        <v>8.09272061813745E-2</v>
      </c>
      <c r="F42" s="2">
        <v>6.5086531226486097E-2</v>
      </c>
      <c r="G42" s="2">
        <v>7.9830448604733303E-2</v>
      </c>
      <c r="H42" s="2">
        <v>5.9862610402355201E-2</v>
      </c>
      <c r="I42" s="2">
        <v>5.4629629629629597E-2</v>
      </c>
      <c r="J42" s="2">
        <v>8.2235879426397401E-2</v>
      </c>
      <c r="K42" s="2">
        <v>0.10789616008653299</v>
      </c>
      <c r="L42" s="2">
        <v>9.9096900170856705E-2</v>
      </c>
      <c r="M42" s="2">
        <v>0.10903841883189</v>
      </c>
      <c r="N42" s="3">
        <v>0.461515949663447</v>
      </c>
      <c r="O42" s="3">
        <v>1.57157569515963</v>
      </c>
    </row>
    <row r="43" spans="1:15" x14ac:dyDescent="0.3">
      <c r="A43" s="8" t="s">
        <v>101</v>
      </c>
      <c r="B43" s="2">
        <v>7.8160180122225795E-2</v>
      </c>
      <c r="C43" s="2">
        <v>7.6968973747016695E-2</v>
      </c>
      <c r="D43" s="2">
        <v>8.4764542936288101E-2</v>
      </c>
      <c r="E43" s="2">
        <v>5.6690500510725203E-2</v>
      </c>
      <c r="F43" s="2">
        <v>5.9207346544224299E-2</v>
      </c>
      <c r="G43" s="2">
        <v>6.4111339265343403E-2</v>
      </c>
      <c r="H43" s="2">
        <v>6.04631217838765E-2</v>
      </c>
      <c r="I43" s="2">
        <v>3.5179943388596799E-2</v>
      </c>
      <c r="J43" s="2">
        <v>6.7187499999999997E-2</v>
      </c>
      <c r="K43" s="2">
        <v>8.8945827232796495E-2</v>
      </c>
      <c r="L43" s="2">
        <v>6.4537815126050405E-2</v>
      </c>
      <c r="M43" s="2">
        <v>6.6308809598989604E-2</v>
      </c>
      <c r="N43" s="3">
        <v>0.31914062500000001</v>
      </c>
      <c r="O43" s="3">
        <v>1.17240270183339</v>
      </c>
    </row>
    <row r="44" spans="1:15" x14ac:dyDescent="0.3">
      <c r="A44" s="8" t="s">
        <v>102</v>
      </c>
      <c r="B44" s="2">
        <v>2.65309927812259E-2</v>
      </c>
      <c r="C44" s="2">
        <v>2.43748432242607E-2</v>
      </c>
      <c r="D44" s="2">
        <v>2.3482424068429202E-2</v>
      </c>
      <c r="E44" s="2">
        <v>2.1235871627753498E-2</v>
      </c>
      <c r="F44" s="2">
        <v>2.0075292444904001E-2</v>
      </c>
      <c r="G44" s="2">
        <v>1.8999120924375699E-2</v>
      </c>
      <c r="H44" s="2">
        <v>1.76423042248267E-2</v>
      </c>
      <c r="I44" s="2">
        <v>-3.35884158914906E-2</v>
      </c>
      <c r="J44" s="2">
        <v>2.5865339023233801E-2</v>
      </c>
      <c r="K44" s="2">
        <v>4.3732137767403902E-2</v>
      </c>
      <c r="L44" s="2">
        <v>2.0555022510886398E-2</v>
      </c>
      <c r="M44" s="2">
        <v>3.1748327608027503E-2</v>
      </c>
      <c r="N44" s="3">
        <v>0.12743006164058801</v>
      </c>
      <c r="O44" s="3">
        <v>0.26674835513172301</v>
      </c>
    </row>
    <row r="45" spans="1:15" x14ac:dyDescent="0.3">
      <c r="A45" s="8" t="s">
        <v>103</v>
      </c>
      <c r="B45" s="2">
        <v>7.8936078936078902E-2</v>
      </c>
      <c r="C45" s="2">
        <v>9.2246520874751506E-2</v>
      </c>
      <c r="D45" s="2">
        <v>8.1543502002184201E-2</v>
      </c>
      <c r="E45" s="2">
        <v>7.33759676876473E-2</v>
      </c>
      <c r="F45" s="2">
        <v>5.8952649733458803E-2</v>
      </c>
      <c r="G45" s="2">
        <v>5.3893988747408902E-2</v>
      </c>
      <c r="H45" s="2">
        <v>5.64765383534701E-2</v>
      </c>
      <c r="I45" s="2">
        <v>2.6595744680851099E-2</v>
      </c>
      <c r="J45" s="2">
        <v>6.8393782383419699E-2</v>
      </c>
      <c r="K45" s="2">
        <v>9.1416100872938902E-2</v>
      </c>
      <c r="L45" s="2">
        <v>7.9982226171961796E-2</v>
      </c>
      <c r="M45" s="2">
        <v>7.2618802715490594E-2</v>
      </c>
      <c r="N45" s="3">
        <v>0.35077720207253898</v>
      </c>
      <c r="O45" s="3">
        <v>1.23680823680824</v>
      </c>
    </row>
    <row r="46" spans="1:15" x14ac:dyDescent="0.3">
      <c r="A46" s="8" t="s">
        <v>104</v>
      </c>
      <c r="B46" s="2">
        <v>-1.3090021631815401E-2</v>
      </c>
      <c r="C46" s="2">
        <v>-2.00640701399427E-2</v>
      </c>
      <c r="D46" s="2">
        <v>-2.1736636843312701E-2</v>
      </c>
      <c r="E46" s="2">
        <v>-2.1164331359559099E-2</v>
      </c>
      <c r="F46" s="2">
        <v>-1.6830378533780499E-2</v>
      </c>
      <c r="G46" s="2">
        <v>-1.9067925677733799E-2</v>
      </c>
      <c r="H46" s="2">
        <v>-1.3103962240715399E-2</v>
      </c>
      <c r="I46" s="2">
        <v>-9.1498332389402803E-2</v>
      </c>
      <c r="J46" s="2">
        <v>4.0867216180646903E-3</v>
      </c>
      <c r="K46" s="2">
        <v>-7.6089955849889604E-2</v>
      </c>
      <c r="L46" s="2">
        <v>-8.1311132681251397E-2</v>
      </c>
      <c r="M46" s="2">
        <v>-2.07249674902471E-2</v>
      </c>
      <c r="N46" s="3">
        <v>-0.16540832582946599</v>
      </c>
      <c r="O46" s="3">
        <v>-0.331687836263797</v>
      </c>
    </row>
    <row r="47" spans="1:15" x14ac:dyDescent="0.3">
      <c r="A47" s="8" t="s">
        <v>105</v>
      </c>
      <c r="B47" s="2">
        <v>1.7942088934850099E-2</v>
      </c>
      <c r="C47" s="2">
        <v>1.8667140752780999E-2</v>
      </c>
      <c r="D47" s="2">
        <v>2.50816524969458E-2</v>
      </c>
      <c r="E47" s="2">
        <v>3.3029308038428802E-2</v>
      </c>
      <c r="F47" s="2">
        <v>4.26623972876886E-2</v>
      </c>
      <c r="G47" s="2">
        <v>5.8417071243084602E-2</v>
      </c>
      <c r="H47" s="2">
        <v>7.62715480457416E-2</v>
      </c>
      <c r="I47" s="2">
        <v>3.6156758578309897E-2</v>
      </c>
      <c r="J47" s="2">
        <v>0.10305905760364301</v>
      </c>
      <c r="K47" s="2">
        <v>0.129765167019321</v>
      </c>
      <c r="L47" s="2">
        <v>0.14941664108074901</v>
      </c>
      <c r="M47" s="2">
        <v>0.12680138367635899</v>
      </c>
      <c r="N47" s="3">
        <v>0.61403072449350504</v>
      </c>
      <c r="O47" s="3">
        <v>1.1811530506721799</v>
      </c>
    </row>
    <row r="48" spans="1:15" x14ac:dyDescent="0.3">
      <c r="A48" s="8" t="s">
        <v>106</v>
      </c>
      <c r="B48" s="2">
        <v>3.6262203626220402E-2</v>
      </c>
      <c r="C48" s="2">
        <v>3.6040077762823398E-2</v>
      </c>
      <c r="D48" s="2">
        <v>4.3735565819861398E-2</v>
      </c>
      <c r="E48" s="2">
        <v>5.9604480708062499E-2</v>
      </c>
      <c r="F48" s="2">
        <v>8.4181675802662503E-2</v>
      </c>
      <c r="G48" s="2">
        <v>0.13783556037077199</v>
      </c>
      <c r="H48" s="2">
        <v>0.188531527719001</v>
      </c>
      <c r="I48" s="2">
        <v>8.4208652305501203E-2</v>
      </c>
      <c r="J48" s="2">
        <v>0.15935960591133</v>
      </c>
      <c r="K48" s="2">
        <v>0.175979038311734</v>
      </c>
      <c r="L48" s="2">
        <v>0.15915933999759099</v>
      </c>
      <c r="M48" s="2">
        <v>0.15663151332536801</v>
      </c>
      <c r="N48" s="3">
        <v>0.82791461412151102</v>
      </c>
      <c r="O48" s="3">
        <v>2.4501782116844901</v>
      </c>
    </row>
    <row r="49" spans="1:15" x14ac:dyDescent="0.3">
      <c r="A49" s="8" t="s">
        <v>107</v>
      </c>
      <c r="B49" s="2">
        <v>4.4431279620853102E-2</v>
      </c>
      <c r="C49" s="2">
        <v>5.1049347702779399E-2</v>
      </c>
      <c r="D49" s="2">
        <v>3.6697247706422E-2</v>
      </c>
      <c r="E49" s="2">
        <v>3.6959916710046899E-2</v>
      </c>
      <c r="F49" s="2">
        <v>5.7730923694779099E-2</v>
      </c>
      <c r="G49" s="2">
        <v>7.1191267204556194E-2</v>
      </c>
      <c r="H49" s="2">
        <v>9.52591936198494E-2</v>
      </c>
      <c r="I49" s="2">
        <v>5.5420711974109998E-2</v>
      </c>
      <c r="J49" s="2">
        <v>0.105404369490226</v>
      </c>
      <c r="K49" s="2">
        <v>8.0790568654646303E-2</v>
      </c>
      <c r="L49" s="2">
        <v>0.114533205004812</v>
      </c>
      <c r="M49" s="2">
        <v>6.9372481289579693E-2</v>
      </c>
      <c r="N49" s="3">
        <v>0.42391720965887297</v>
      </c>
      <c r="O49" s="3">
        <v>1.20082938388626</v>
      </c>
    </row>
    <row r="50" spans="1:15" x14ac:dyDescent="0.3">
      <c r="A50" s="8" t="s">
        <v>108</v>
      </c>
      <c r="B50" s="2">
        <v>6.48839666290211E-2</v>
      </c>
      <c r="C50" s="2">
        <v>7.1707150188162802E-2</v>
      </c>
      <c r="D50" s="2">
        <v>2.4580220902764498E-2</v>
      </c>
      <c r="E50" s="2">
        <v>2.5174476570289098E-2</v>
      </c>
      <c r="F50" s="2">
        <v>2.1517140773158298E-2</v>
      </c>
      <c r="G50" s="2">
        <v>2.50208258955135E-2</v>
      </c>
      <c r="H50" s="2">
        <v>3.2159753867587702E-2</v>
      </c>
      <c r="I50" s="2">
        <v>-9.3641911082365508E-3</v>
      </c>
      <c r="J50" s="2">
        <v>2.8812308391052598E-2</v>
      </c>
      <c r="K50" s="2">
        <v>4.1111387026460302E-3</v>
      </c>
      <c r="L50" s="2">
        <v>2.6022202681908101E-2</v>
      </c>
      <c r="M50" s="2">
        <v>7.2310452877688202E-3</v>
      </c>
      <c r="N50" s="3">
        <v>6.7588282048370599E-2</v>
      </c>
      <c r="O50" s="3">
        <v>0.37014098874275903</v>
      </c>
    </row>
    <row r="51" spans="1:15" x14ac:dyDescent="0.3">
      <c r="A51" s="8" t="s">
        <v>109</v>
      </c>
      <c r="B51" s="2">
        <v>4.5498925991017403E-2</v>
      </c>
      <c r="C51" s="2">
        <v>5.9394844975719098E-2</v>
      </c>
      <c r="D51" s="2">
        <v>4.9541607898448498E-2</v>
      </c>
      <c r="E51" s="2">
        <v>7.1056610112548296E-2</v>
      </c>
      <c r="F51" s="2">
        <v>7.8105395232120498E-2</v>
      </c>
      <c r="G51" s="2">
        <v>0.141402385801571</v>
      </c>
      <c r="H51" s="2">
        <v>0.208258985470303</v>
      </c>
      <c r="I51" s="2">
        <v>0.117721518987342</v>
      </c>
      <c r="J51" s="2">
        <v>0.18431483578708899</v>
      </c>
      <c r="K51" s="2">
        <v>0.15786118415809999</v>
      </c>
      <c r="L51" s="2">
        <v>0.18375774260151401</v>
      </c>
      <c r="M51" s="2">
        <v>0.131744186046512</v>
      </c>
      <c r="N51" s="3">
        <v>0.83710834277085699</v>
      </c>
      <c r="O51" s="3">
        <v>2.8012107010349498</v>
      </c>
    </row>
    <row r="52" spans="1:15" x14ac:dyDescent="0.3">
      <c r="A52" s="8" t="s">
        <v>110</v>
      </c>
      <c r="B52" s="2">
        <v>-5.3632043448744102E-2</v>
      </c>
      <c r="C52" s="2">
        <v>-4.1048939901163699E-2</v>
      </c>
      <c r="D52" s="2">
        <v>-3.8483916548915302E-2</v>
      </c>
      <c r="E52" s="2">
        <v>-3.1466113416320898E-2</v>
      </c>
      <c r="F52" s="2">
        <v>-2.74901820778293E-2</v>
      </c>
      <c r="G52" s="2">
        <v>-1.1930983847283401E-2</v>
      </c>
      <c r="H52" s="2">
        <v>6.96637562697381E-3</v>
      </c>
      <c r="I52" s="2">
        <v>-4.5014297574024503E-2</v>
      </c>
      <c r="J52" s="2">
        <v>4.5590650053124702E-2</v>
      </c>
      <c r="K52" s="2">
        <v>-5.7921478060046203E-2</v>
      </c>
      <c r="L52" s="2">
        <v>-1.81408119239066E-2</v>
      </c>
      <c r="M52" s="2">
        <v>1.93748127434335E-2</v>
      </c>
      <c r="N52" s="3">
        <v>-1.41021926011784E-2</v>
      </c>
      <c r="O52" s="3">
        <v>-0.23006713434411999</v>
      </c>
    </row>
    <row r="53" spans="1:15" x14ac:dyDescent="0.3">
      <c r="A53" s="11" t="s">
        <v>15</v>
      </c>
      <c r="B53" s="3">
        <v>2.8140850758856601E-2</v>
      </c>
      <c r="C53" s="3">
        <v>2.89226598063607E-2</v>
      </c>
      <c r="D53" s="3">
        <v>2.4624955084441201E-2</v>
      </c>
      <c r="E53" s="3">
        <v>2.5673340712409599E-2</v>
      </c>
      <c r="F53" s="3">
        <v>2.74276555961179E-2</v>
      </c>
      <c r="G53" s="3">
        <v>3.4668395291116101E-2</v>
      </c>
      <c r="H53" s="3">
        <v>4.3025090710507002E-2</v>
      </c>
      <c r="I53" s="3">
        <v>-3.3149277750474599E-3</v>
      </c>
      <c r="J53" s="3">
        <v>5.6193137321254201E-2</v>
      </c>
      <c r="K53" s="3">
        <v>6.2119533874644098E-2</v>
      </c>
      <c r="L53" s="3">
        <v>6.18419275973121E-2</v>
      </c>
      <c r="M53" s="3">
        <v>6.4257441011669206E-2</v>
      </c>
      <c r="N53" s="3">
        <v>0.26771988513859801</v>
      </c>
      <c r="O53" s="3">
        <v>0.55753491374019504</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521</v>
      </c>
      <c r="B1" s="12"/>
      <c r="C1" s="12"/>
      <c r="D1" s="12"/>
      <c r="E1" s="12"/>
    </row>
    <row r="2" spans="1:5" ht="15.6" x14ac:dyDescent="0.3">
      <c r="A2" s="12" t="s">
        <v>509</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contents'!A110",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208</v>
      </c>
      <c r="C8" s="1">
        <v>311</v>
      </c>
      <c r="D8" s="1">
        <v>387</v>
      </c>
      <c r="E8" s="1">
        <v>459</v>
      </c>
    </row>
    <row r="9" spans="1:5" x14ac:dyDescent="0.3">
      <c r="A9" s="7" t="s">
        <v>301</v>
      </c>
      <c r="B9" s="1">
        <v>201</v>
      </c>
      <c r="C9" s="1">
        <v>259</v>
      </c>
      <c r="D9" s="1">
        <v>310</v>
      </c>
      <c r="E9" s="1">
        <v>352</v>
      </c>
    </row>
    <row r="10" spans="1:5" x14ac:dyDescent="0.3">
      <c r="A10" s="7" t="s">
        <v>302</v>
      </c>
      <c r="B10" s="1">
        <v>91</v>
      </c>
      <c r="C10" s="1">
        <v>99</v>
      </c>
      <c r="D10" s="1">
        <v>122</v>
      </c>
      <c r="E10" s="1">
        <v>132</v>
      </c>
    </row>
    <row r="11" spans="1:5" x14ac:dyDescent="0.3">
      <c r="A11" s="7" t="s">
        <v>303</v>
      </c>
      <c r="B11" s="1">
        <v>51</v>
      </c>
      <c r="C11" s="1">
        <v>63</v>
      </c>
      <c r="D11" s="1">
        <v>63</v>
      </c>
      <c r="E11" s="1">
        <v>63</v>
      </c>
    </row>
    <row r="12" spans="1:5" x14ac:dyDescent="0.3">
      <c r="A12" s="7" t="s">
        <v>304</v>
      </c>
      <c r="B12" s="1">
        <v>23</v>
      </c>
      <c r="C12" s="1">
        <v>28</v>
      </c>
      <c r="D12" s="1">
        <v>33</v>
      </c>
      <c r="E12" s="1">
        <v>37</v>
      </c>
    </row>
    <row r="13" spans="1:5" x14ac:dyDescent="0.3">
      <c r="A13" s="7" t="s">
        <v>305</v>
      </c>
      <c r="B13" s="1">
        <v>5</v>
      </c>
      <c r="C13" s="1">
        <v>8</v>
      </c>
      <c r="D13" s="1">
        <v>8</v>
      </c>
      <c r="E13" s="1">
        <v>6</v>
      </c>
    </row>
    <row r="14" spans="1:5" x14ac:dyDescent="0.3">
      <c r="A14" s="7" t="s">
        <v>306</v>
      </c>
      <c r="B14" s="1">
        <v>12738</v>
      </c>
      <c r="C14" s="1">
        <v>15491</v>
      </c>
      <c r="D14" s="1">
        <v>18351</v>
      </c>
      <c r="E14" s="1">
        <v>19971</v>
      </c>
    </row>
    <row r="15" spans="1:5" x14ac:dyDescent="0.3">
      <c r="A15" s="7" t="s">
        <v>307</v>
      </c>
      <c r="B15" s="1">
        <v>21053</v>
      </c>
      <c r="C15" s="1">
        <v>24047</v>
      </c>
      <c r="D15" s="1">
        <v>29068</v>
      </c>
      <c r="E15" s="1">
        <v>32435</v>
      </c>
    </row>
    <row r="16" spans="1:5" x14ac:dyDescent="0.3">
      <c r="A16" s="7" t="s">
        <v>308</v>
      </c>
      <c r="B16" s="1">
        <v>9291</v>
      </c>
      <c r="C16" s="1">
        <v>10609</v>
      </c>
      <c r="D16" s="1">
        <v>12029</v>
      </c>
      <c r="E16" s="1">
        <v>13085</v>
      </c>
    </row>
    <row r="17" spans="1:5" x14ac:dyDescent="0.3">
      <c r="A17" s="7" t="s">
        <v>309</v>
      </c>
      <c r="B17" s="1">
        <v>4091</v>
      </c>
      <c r="C17" s="1">
        <v>4847</v>
      </c>
      <c r="D17" s="1">
        <v>5549</v>
      </c>
      <c r="E17" s="1">
        <v>5912</v>
      </c>
    </row>
    <row r="18" spans="1:5" x14ac:dyDescent="0.3">
      <c r="A18" s="7" t="s">
        <v>310</v>
      </c>
      <c r="B18" s="1">
        <v>1573</v>
      </c>
      <c r="C18" s="1">
        <v>1908</v>
      </c>
      <c r="D18" s="1">
        <v>2265</v>
      </c>
      <c r="E18" s="1">
        <v>2419</v>
      </c>
    </row>
    <row r="19" spans="1:5" x14ac:dyDescent="0.3">
      <c r="A19" s="7" t="s">
        <v>311</v>
      </c>
      <c r="B19" s="1">
        <v>338</v>
      </c>
      <c r="C19" s="1">
        <v>393</v>
      </c>
      <c r="D19" s="1">
        <v>446</v>
      </c>
      <c r="E19" s="1">
        <v>494</v>
      </c>
    </row>
    <row r="20" spans="1:5" x14ac:dyDescent="0.3">
      <c r="A20" s="7" t="s">
        <v>312</v>
      </c>
      <c r="B20" s="1">
        <v>274</v>
      </c>
      <c r="C20" s="1">
        <v>308</v>
      </c>
      <c r="D20" s="1">
        <v>361</v>
      </c>
      <c r="E20" s="1">
        <v>368</v>
      </c>
    </row>
    <row r="21" spans="1:5" x14ac:dyDescent="0.3">
      <c r="A21" s="7" t="s">
        <v>313</v>
      </c>
      <c r="B21" s="1">
        <v>371</v>
      </c>
      <c r="C21" s="1">
        <v>416</v>
      </c>
      <c r="D21" s="1">
        <v>507</v>
      </c>
      <c r="E21" s="1">
        <v>513</v>
      </c>
    </row>
    <row r="22" spans="1:5" x14ac:dyDescent="0.3">
      <c r="A22" s="7" t="s">
        <v>314</v>
      </c>
      <c r="B22" s="1">
        <v>114</v>
      </c>
      <c r="C22" s="1">
        <v>133</v>
      </c>
      <c r="D22" s="1">
        <v>139</v>
      </c>
      <c r="E22" s="1">
        <v>167</v>
      </c>
    </row>
    <row r="23" spans="1:5" x14ac:dyDescent="0.3">
      <c r="A23" s="7" t="s">
        <v>315</v>
      </c>
      <c r="B23" s="1">
        <v>56</v>
      </c>
      <c r="C23" s="1">
        <v>65</v>
      </c>
      <c r="D23" s="1">
        <v>76</v>
      </c>
      <c r="E23" s="1">
        <v>78</v>
      </c>
    </row>
    <row r="24" spans="1:5" x14ac:dyDescent="0.3">
      <c r="A24" s="7" t="s">
        <v>316</v>
      </c>
      <c r="B24" s="1">
        <v>11</v>
      </c>
      <c r="C24" s="1">
        <v>14</v>
      </c>
      <c r="D24" s="1">
        <v>17</v>
      </c>
      <c r="E24" s="1">
        <v>20</v>
      </c>
    </row>
    <row r="25" spans="1:5" x14ac:dyDescent="0.3">
      <c r="A25" s="7" t="s">
        <v>317</v>
      </c>
      <c r="B25" s="1">
        <v>2</v>
      </c>
      <c r="C25" s="1">
        <v>2</v>
      </c>
      <c r="D25" s="1">
        <v>2</v>
      </c>
      <c r="E25" s="1">
        <v>4</v>
      </c>
    </row>
    <row r="26" spans="1:5" x14ac:dyDescent="0.3">
      <c r="A26" s="7" t="s">
        <v>161</v>
      </c>
      <c r="B26" s="1">
        <v>42</v>
      </c>
      <c r="C26" s="1">
        <v>76</v>
      </c>
      <c r="D26" s="1">
        <v>80</v>
      </c>
      <c r="E26" s="1">
        <v>96</v>
      </c>
    </row>
    <row r="27" spans="1:5" x14ac:dyDescent="0.3">
      <c r="A27" s="7" t="s">
        <v>162</v>
      </c>
      <c r="B27" s="1">
        <v>111</v>
      </c>
      <c r="C27" s="1">
        <v>127</v>
      </c>
      <c r="D27" s="1">
        <v>146</v>
      </c>
      <c r="E27" s="1">
        <v>170</v>
      </c>
    </row>
    <row r="28" spans="1:5" x14ac:dyDescent="0.3">
      <c r="A28" s="7" t="s">
        <v>163</v>
      </c>
      <c r="B28" s="1">
        <v>42</v>
      </c>
      <c r="C28" s="1">
        <v>52</v>
      </c>
      <c r="D28" s="1">
        <v>66</v>
      </c>
      <c r="E28" s="1">
        <v>88</v>
      </c>
    </row>
    <row r="29" spans="1:5" x14ac:dyDescent="0.3">
      <c r="A29" s="7" t="s">
        <v>164</v>
      </c>
      <c r="B29" s="1">
        <v>24</v>
      </c>
      <c r="C29" s="1">
        <v>28</v>
      </c>
      <c r="D29" s="1">
        <v>30</v>
      </c>
      <c r="E29" s="1">
        <v>32</v>
      </c>
    </row>
    <row r="30" spans="1:5" x14ac:dyDescent="0.3">
      <c r="A30" s="7" t="s">
        <v>165</v>
      </c>
      <c r="B30" s="1">
        <v>18</v>
      </c>
      <c r="C30" s="1">
        <v>23</v>
      </c>
      <c r="D30" s="1">
        <v>20</v>
      </c>
      <c r="E30" s="1">
        <v>21</v>
      </c>
    </row>
    <row r="31" spans="1:5" x14ac:dyDescent="0.3">
      <c r="A31" s="7" t="s">
        <v>166</v>
      </c>
      <c r="B31" s="1">
        <v>5</v>
      </c>
      <c r="C31" s="1">
        <v>4</v>
      </c>
      <c r="D31" s="1">
        <v>6</v>
      </c>
      <c r="E31" s="1">
        <v>7</v>
      </c>
    </row>
    <row r="32" spans="1:5" x14ac:dyDescent="0.3">
      <c r="A32" s="7" t="s">
        <v>173</v>
      </c>
      <c r="B32" s="1">
        <v>1189</v>
      </c>
      <c r="C32" s="1">
        <v>1309</v>
      </c>
      <c r="D32" s="1">
        <v>1513</v>
      </c>
      <c r="E32" s="1">
        <v>1601</v>
      </c>
    </row>
    <row r="33" spans="1:5" x14ac:dyDescent="0.3">
      <c r="A33" s="7" t="s">
        <v>174</v>
      </c>
      <c r="B33" s="1">
        <v>1819</v>
      </c>
      <c r="C33" s="1">
        <v>2167</v>
      </c>
      <c r="D33" s="1">
        <v>2449</v>
      </c>
      <c r="E33" s="1">
        <v>2598</v>
      </c>
    </row>
    <row r="34" spans="1:5" x14ac:dyDescent="0.3">
      <c r="A34" s="7" t="s">
        <v>175</v>
      </c>
      <c r="B34" s="1">
        <v>1027</v>
      </c>
      <c r="C34" s="1">
        <v>1135</v>
      </c>
      <c r="D34" s="1">
        <v>1295</v>
      </c>
      <c r="E34" s="1">
        <v>1371</v>
      </c>
    </row>
    <row r="35" spans="1:5" x14ac:dyDescent="0.3">
      <c r="A35" s="7" t="s">
        <v>176</v>
      </c>
      <c r="B35" s="1">
        <v>501</v>
      </c>
      <c r="C35" s="1">
        <v>611</v>
      </c>
      <c r="D35" s="1">
        <v>743</v>
      </c>
      <c r="E35" s="1">
        <v>792</v>
      </c>
    </row>
    <row r="36" spans="1:5" x14ac:dyDescent="0.3">
      <c r="A36" s="7" t="s">
        <v>177</v>
      </c>
      <c r="B36" s="1">
        <v>196</v>
      </c>
      <c r="C36" s="1">
        <v>252</v>
      </c>
      <c r="D36" s="1">
        <v>283</v>
      </c>
      <c r="E36" s="1">
        <v>314</v>
      </c>
    </row>
    <row r="37" spans="1:5" x14ac:dyDescent="0.3">
      <c r="A37" s="7" t="s">
        <v>178</v>
      </c>
      <c r="B37" s="1">
        <v>34</v>
      </c>
      <c r="C37" s="1">
        <v>40</v>
      </c>
      <c r="D37" s="1">
        <v>50</v>
      </c>
      <c r="E37" s="1">
        <v>52</v>
      </c>
    </row>
    <row r="38" spans="1:5" x14ac:dyDescent="0.3">
      <c r="A38" s="7" t="s">
        <v>179</v>
      </c>
      <c r="B38" s="1">
        <v>99</v>
      </c>
      <c r="C38" s="1">
        <v>8</v>
      </c>
      <c r="D38" s="1">
        <v>0</v>
      </c>
      <c r="E38" s="1">
        <v>0</v>
      </c>
    </row>
    <row r="39" spans="1:5" x14ac:dyDescent="0.3">
      <c r="A39" s="7" t="s">
        <v>180</v>
      </c>
      <c r="B39" s="1">
        <v>1547</v>
      </c>
      <c r="C39" s="1">
        <v>728</v>
      </c>
      <c r="D39" s="1">
        <v>350</v>
      </c>
      <c r="E39" s="1">
        <v>194</v>
      </c>
    </row>
    <row r="40" spans="1:5" x14ac:dyDescent="0.3">
      <c r="A40" s="7" t="s">
        <v>181</v>
      </c>
      <c r="B40" s="1">
        <v>2340</v>
      </c>
      <c r="C40" s="1">
        <v>1539</v>
      </c>
      <c r="D40" s="1">
        <v>1054</v>
      </c>
      <c r="E40" s="1">
        <v>741</v>
      </c>
    </row>
    <row r="41" spans="1:5" x14ac:dyDescent="0.3">
      <c r="A41" s="7" t="s">
        <v>182</v>
      </c>
      <c r="B41" s="1">
        <v>2544</v>
      </c>
      <c r="C41" s="1">
        <v>2008</v>
      </c>
      <c r="D41" s="1">
        <v>1603</v>
      </c>
      <c r="E41" s="1">
        <v>1392</v>
      </c>
    </row>
    <row r="42" spans="1:5" x14ac:dyDescent="0.3">
      <c r="A42" s="7" t="s">
        <v>183</v>
      </c>
      <c r="B42" s="1">
        <v>1389</v>
      </c>
      <c r="C42" s="1">
        <v>1142</v>
      </c>
      <c r="D42" s="1">
        <v>1024</v>
      </c>
      <c r="E42" s="1">
        <v>953</v>
      </c>
    </row>
    <row r="43" spans="1:5" x14ac:dyDescent="0.3">
      <c r="A43" s="7" t="s">
        <v>184</v>
      </c>
      <c r="B43" s="1">
        <v>321</v>
      </c>
      <c r="C43" s="1">
        <v>267</v>
      </c>
      <c r="D43" s="1">
        <v>237</v>
      </c>
      <c r="E43" s="1">
        <v>214</v>
      </c>
    </row>
    <row r="44" spans="1:5" x14ac:dyDescent="0.3">
      <c r="A44" s="10" t="s">
        <v>15</v>
      </c>
      <c r="B44" s="5">
        <v>63739</v>
      </c>
      <c r="C44" s="5">
        <v>70517</v>
      </c>
      <c r="D44" s="5">
        <v>80682</v>
      </c>
      <c r="E44" s="5">
        <v>87151</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0.35924006908462902</v>
      </c>
      <c r="C49" s="2">
        <v>0.40494791666666702</v>
      </c>
      <c r="D49" s="2">
        <v>0.419284940411701</v>
      </c>
      <c r="E49" s="2">
        <v>0.437559580552908</v>
      </c>
    </row>
    <row r="50" spans="1:5" x14ac:dyDescent="0.3">
      <c r="A50" s="8" t="s">
        <v>301</v>
      </c>
      <c r="B50" s="2">
        <v>0.34715025906735802</v>
      </c>
      <c r="C50" s="2">
        <v>0.33723958333333298</v>
      </c>
      <c r="D50" s="2">
        <v>0.33586132177681499</v>
      </c>
      <c r="E50" s="2">
        <v>0.33555767397521402</v>
      </c>
    </row>
    <row r="51" spans="1:5" x14ac:dyDescent="0.3">
      <c r="A51" s="8" t="s">
        <v>302</v>
      </c>
      <c r="B51" s="2">
        <v>0.15716753022452501</v>
      </c>
      <c r="C51" s="2">
        <v>0.12890625</v>
      </c>
      <c r="D51" s="2">
        <v>0.13217768147345599</v>
      </c>
      <c r="E51" s="2">
        <v>0.12583412774070499</v>
      </c>
    </row>
    <row r="52" spans="1:5" x14ac:dyDescent="0.3">
      <c r="A52" s="8" t="s">
        <v>303</v>
      </c>
      <c r="B52" s="2">
        <v>8.8082901554404097E-2</v>
      </c>
      <c r="C52" s="2">
        <v>8.203125E-2</v>
      </c>
      <c r="D52" s="2">
        <v>6.8255687973997795E-2</v>
      </c>
      <c r="E52" s="2">
        <v>6.00571973307912E-2</v>
      </c>
    </row>
    <row r="53" spans="1:5" x14ac:dyDescent="0.3">
      <c r="A53" s="8" t="s">
        <v>304</v>
      </c>
      <c r="B53" s="2">
        <v>3.97236614853195E-2</v>
      </c>
      <c r="C53" s="2">
        <v>3.6458333333333301E-2</v>
      </c>
      <c r="D53" s="2">
        <v>3.5752979414951203E-2</v>
      </c>
      <c r="E53" s="2">
        <v>3.5271687321258301E-2</v>
      </c>
    </row>
    <row r="54" spans="1:5" x14ac:dyDescent="0.3">
      <c r="A54" s="8" t="s">
        <v>305</v>
      </c>
      <c r="B54" s="2">
        <v>8.6355785837651106E-3</v>
      </c>
      <c r="C54" s="2">
        <v>1.0416666666666701E-2</v>
      </c>
      <c r="D54" s="2">
        <v>8.6673889490790895E-3</v>
      </c>
      <c r="E54" s="2">
        <v>5.7197330791229697E-3</v>
      </c>
    </row>
    <row r="55" spans="1:5" x14ac:dyDescent="0.3">
      <c r="A55" s="8" t="s">
        <v>306</v>
      </c>
      <c r="B55" s="2">
        <v>0.25951430201287601</v>
      </c>
      <c r="C55" s="2">
        <v>0.27037263286499702</v>
      </c>
      <c r="D55" s="2">
        <v>0.27103148815501898</v>
      </c>
      <c r="E55" s="2">
        <v>0.26873082512514102</v>
      </c>
    </row>
    <row r="56" spans="1:5" x14ac:dyDescent="0.3">
      <c r="A56" s="8" t="s">
        <v>307</v>
      </c>
      <c r="B56" s="2">
        <v>0.42891777361258199</v>
      </c>
      <c r="C56" s="2">
        <v>0.41970503534339798</v>
      </c>
      <c r="D56" s="2">
        <v>0.42931411354640497</v>
      </c>
      <c r="E56" s="2">
        <v>0.43644706388933702</v>
      </c>
    </row>
    <row r="57" spans="1:5" x14ac:dyDescent="0.3">
      <c r="A57" s="8" t="s">
        <v>308</v>
      </c>
      <c r="B57" s="2">
        <v>0.18928775160948599</v>
      </c>
      <c r="C57" s="2">
        <v>0.185164499520028</v>
      </c>
      <c r="D57" s="2">
        <v>0.17765995155668499</v>
      </c>
      <c r="E57" s="2">
        <v>0.176072447386835</v>
      </c>
    </row>
    <row r="58" spans="1:5" x14ac:dyDescent="0.3">
      <c r="A58" s="8" t="s">
        <v>309</v>
      </c>
      <c r="B58" s="2">
        <v>8.3346915491810003E-2</v>
      </c>
      <c r="C58" s="2">
        <v>8.4597259795793703E-2</v>
      </c>
      <c r="D58" s="2">
        <v>8.1954865008566205E-2</v>
      </c>
      <c r="E58" s="2">
        <v>7.9552182571720795E-2</v>
      </c>
    </row>
    <row r="59" spans="1:5" x14ac:dyDescent="0.3">
      <c r="A59" s="8" t="s">
        <v>310</v>
      </c>
      <c r="B59" s="2">
        <v>3.2047102925596899E-2</v>
      </c>
      <c r="C59" s="2">
        <v>3.3301335195043198E-2</v>
      </c>
      <c r="D59" s="2">
        <v>3.3452472381402497E-2</v>
      </c>
      <c r="E59" s="2">
        <v>3.2550191075945999E-2</v>
      </c>
    </row>
    <row r="60" spans="1:5" x14ac:dyDescent="0.3">
      <c r="A60" s="8" t="s">
        <v>311</v>
      </c>
      <c r="B60" s="2">
        <v>6.8861543476489298E-3</v>
      </c>
      <c r="C60" s="2">
        <v>6.85923728074003E-3</v>
      </c>
      <c r="D60" s="2">
        <v>6.5871093519229602E-3</v>
      </c>
      <c r="E60" s="2">
        <v>6.64728995101997E-3</v>
      </c>
    </row>
    <row r="61" spans="1:5" x14ac:dyDescent="0.3">
      <c r="A61" s="8" t="s">
        <v>312</v>
      </c>
      <c r="B61" s="2">
        <v>0.33091787439613501</v>
      </c>
      <c r="C61" s="2">
        <v>0.328358208955224</v>
      </c>
      <c r="D61" s="2">
        <v>0.32758620689655199</v>
      </c>
      <c r="E61" s="2">
        <v>0.32</v>
      </c>
    </row>
    <row r="62" spans="1:5" x14ac:dyDescent="0.3">
      <c r="A62" s="8" t="s">
        <v>313</v>
      </c>
      <c r="B62" s="2">
        <v>0.44806763285024198</v>
      </c>
      <c r="C62" s="2">
        <v>0.443496801705757</v>
      </c>
      <c r="D62" s="2">
        <v>0.46007259528130701</v>
      </c>
      <c r="E62" s="2">
        <v>0.44608695652173902</v>
      </c>
    </row>
    <row r="63" spans="1:5" x14ac:dyDescent="0.3">
      <c r="A63" s="8" t="s">
        <v>314</v>
      </c>
      <c r="B63" s="2">
        <v>0.13768115942028999</v>
      </c>
      <c r="C63" s="2">
        <v>0.14179104477611901</v>
      </c>
      <c r="D63" s="2">
        <v>0.126134301270417</v>
      </c>
      <c r="E63" s="2">
        <v>0.14521739130434799</v>
      </c>
    </row>
    <row r="64" spans="1:5" x14ac:dyDescent="0.3">
      <c r="A64" s="8" t="s">
        <v>315</v>
      </c>
      <c r="B64" s="2">
        <v>6.7632850241545903E-2</v>
      </c>
      <c r="C64" s="2">
        <v>6.9296375266524504E-2</v>
      </c>
      <c r="D64" s="2">
        <v>6.8965517241379296E-2</v>
      </c>
      <c r="E64" s="2">
        <v>6.7826086956521703E-2</v>
      </c>
    </row>
    <row r="65" spans="1:5" x14ac:dyDescent="0.3">
      <c r="A65" s="8" t="s">
        <v>316</v>
      </c>
      <c r="B65" s="2">
        <v>1.32850241545894E-2</v>
      </c>
      <c r="C65" s="2">
        <v>1.49253731343284E-2</v>
      </c>
      <c r="D65" s="2">
        <v>1.5426497277677E-2</v>
      </c>
      <c r="E65" s="2">
        <v>1.7391304347826101E-2</v>
      </c>
    </row>
    <row r="66" spans="1:5" x14ac:dyDescent="0.3">
      <c r="A66" s="8" t="s">
        <v>317</v>
      </c>
      <c r="B66" s="2">
        <v>2.4154589371980701E-3</v>
      </c>
      <c r="C66" s="2">
        <v>2.13219616204691E-3</v>
      </c>
      <c r="D66" s="2">
        <v>1.81488203266788E-3</v>
      </c>
      <c r="E66" s="2">
        <v>3.4782608695652201E-3</v>
      </c>
    </row>
    <row r="67" spans="1:5" x14ac:dyDescent="0.3">
      <c r="A67" s="8" t="s">
        <v>161</v>
      </c>
      <c r="B67" s="2">
        <v>0.173553719008264</v>
      </c>
      <c r="C67" s="2">
        <v>0.24516129032258099</v>
      </c>
      <c r="D67" s="2">
        <v>0.229885057471264</v>
      </c>
      <c r="E67" s="2">
        <v>0.231884057971014</v>
      </c>
    </row>
    <row r="68" spans="1:5" x14ac:dyDescent="0.3">
      <c r="A68" s="8" t="s">
        <v>162</v>
      </c>
      <c r="B68" s="2">
        <v>0.45867768595041303</v>
      </c>
      <c r="C68" s="2">
        <v>0.40967741935483898</v>
      </c>
      <c r="D68" s="2">
        <v>0.41954022988505701</v>
      </c>
      <c r="E68" s="2">
        <v>0.41062801932367099</v>
      </c>
    </row>
    <row r="69" spans="1:5" x14ac:dyDescent="0.3">
      <c r="A69" s="8" t="s">
        <v>163</v>
      </c>
      <c r="B69" s="2">
        <v>0.173553719008264</v>
      </c>
      <c r="C69" s="2">
        <v>0.16774193548387101</v>
      </c>
      <c r="D69" s="2">
        <v>0.18965517241379301</v>
      </c>
      <c r="E69" s="2">
        <v>0.21256038647343001</v>
      </c>
    </row>
    <row r="70" spans="1:5" x14ac:dyDescent="0.3">
      <c r="A70" s="8" t="s">
        <v>164</v>
      </c>
      <c r="B70" s="2">
        <v>9.9173553719008295E-2</v>
      </c>
      <c r="C70" s="2">
        <v>9.0322580645161299E-2</v>
      </c>
      <c r="D70" s="2">
        <v>8.6206896551724102E-2</v>
      </c>
      <c r="E70" s="2">
        <v>7.7294685990338202E-2</v>
      </c>
    </row>
    <row r="71" spans="1:5" x14ac:dyDescent="0.3">
      <c r="A71" s="8" t="s">
        <v>165</v>
      </c>
      <c r="B71" s="2">
        <v>7.43801652892562E-2</v>
      </c>
      <c r="C71" s="2">
        <v>7.4193548387096797E-2</v>
      </c>
      <c r="D71" s="2">
        <v>5.7471264367816098E-2</v>
      </c>
      <c r="E71" s="2">
        <v>5.0724637681159403E-2</v>
      </c>
    </row>
    <row r="72" spans="1:5" x14ac:dyDescent="0.3">
      <c r="A72" s="8" t="s">
        <v>166</v>
      </c>
      <c r="B72" s="2">
        <v>2.0661157024793399E-2</v>
      </c>
      <c r="C72" s="2">
        <v>1.2903225806451601E-2</v>
      </c>
      <c r="D72" s="2">
        <v>1.72413793103448E-2</v>
      </c>
      <c r="E72" s="2">
        <v>1.69082125603865E-2</v>
      </c>
    </row>
    <row r="73" spans="1:5" x14ac:dyDescent="0.3">
      <c r="A73" s="8" t="s">
        <v>173</v>
      </c>
      <c r="B73" s="2">
        <v>0.249475451112044</v>
      </c>
      <c r="C73" s="2">
        <v>0.237395719985491</v>
      </c>
      <c r="D73" s="2">
        <v>0.23890731091110101</v>
      </c>
      <c r="E73" s="2">
        <v>0.237960760998811</v>
      </c>
    </row>
    <row r="74" spans="1:5" x14ac:dyDescent="0.3">
      <c r="A74" s="8" t="s">
        <v>174</v>
      </c>
      <c r="B74" s="2">
        <v>0.381661770877046</v>
      </c>
      <c r="C74" s="2">
        <v>0.39299963728690601</v>
      </c>
      <c r="D74" s="2">
        <v>0.38670456339807402</v>
      </c>
      <c r="E74" s="2">
        <v>0.38614744351961899</v>
      </c>
    </row>
    <row r="75" spans="1:5" x14ac:dyDescent="0.3">
      <c r="A75" s="8" t="s">
        <v>175</v>
      </c>
      <c r="B75" s="2">
        <v>0.21548468317247199</v>
      </c>
      <c r="C75" s="2">
        <v>0.205839680812477</v>
      </c>
      <c r="D75" s="2">
        <v>0.20448444654981801</v>
      </c>
      <c r="E75" s="2">
        <v>0.203775267538644</v>
      </c>
    </row>
    <row r="76" spans="1:5" x14ac:dyDescent="0.3">
      <c r="A76" s="8" t="s">
        <v>176</v>
      </c>
      <c r="B76" s="2">
        <v>0.105119597146454</v>
      </c>
      <c r="C76" s="2">
        <v>0.11080885019949201</v>
      </c>
      <c r="D76" s="2">
        <v>0.117321964313911</v>
      </c>
      <c r="E76" s="2">
        <v>0.117717003567182</v>
      </c>
    </row>
    <row r="77" spans="1:5" x14ac:dyDescent="0.3">
      <c r="A77" s="8" t="s">
        <v>177</v>
      </c>
      <c r="B77" s="2">
        <v>4.1124632815778397E-2</v>
      </c>
      <c r="C77" s="2">
        <v>4.57018498367791E-2</v>
      </c>
      <c r="D77" s="2">
        <v>4.4686562450655297E-2</v>
      </c>
      <c r="E77" s="2">
        <v>4.6670630202140302E-2</v>
      </c>
    </row>
    <row r="78" spans="1:5" x14ac:dyDescent="0.3">
      <c r="A78" s="8" t="s">
        <v>178</v>
      </c>
      <c r="B78" s="2">
        <v>7.13386487620646E-3</v>
      </c>
      <c r="C78" s="2">
        <v>7.2542618788538297E-3</v>
      </c>
      <c r="D78" s="2">
        <v>7.8951523764408706E-3</v>
      </c>
      <c r="E78" s="2">
        <v>7.72889417360285E-3</v>
      </c>
    </row>
    <row r="79" spans="1:5" x14ac:dyDescent="0.3">
      <c r="A79" s="8" t="s">
        <v>179</v>
      </c>
      <c r="B79" s="2">
        <v>1.20145631067961E-2</v>
      </c>
      <c r="C79" s="2">
        <v>1.40548137737175E-3</v>
      </c>
      <c r="D79" s="2">
        <v>0</v>
      </c>
      <c r="E79" s="2">
        <v>0</v>
      </c>
    </row>
    <row r="80" spans="1:5" x14ac:dyDescent="0.3">
      <c r="A80" s="8" t="s">
        <v>180</v>
      </c>
      <c r="B80" s="2">
        <v>0.18774271844660201</v>
      </c>
      <c r="C80" s="2">
        <v>0.12789880534082901</v>
      </c>
      <c r="D80" s="2">
        <v>8.2005623242736594E-2</v>
      </c>
      <c r="E80" s="2">
        <v>5.5523755008586098E-2</v>
      </c>
    </row>
    <row r="81" spans="1:5" x14ac:dyDescent="0.3">
      <c r="A81" s="8" t="s">
        <v>181</v>
      </c>
      <c r="B81" s="2">
        <v>0.283980582524272</v>
      </c>
      <c r="C81" s="2">
        <v>0.27037947997188999</v>
      </c>
      <c r="D81" s="2">
        <v>0.246954076850984</v>
      </c>
      <c r="E81" s="2">
        <v>0.212077847738981</v>
      </c>
    </row>
    <row r="82" spans="1:5" x14ac:dyDescent="0.3">
      <c r="A82" s="8" t="s">
        <v>182</v>
      </c>
      <c r="B82" s="2">
        <v>0.30873786407767001</v>
      </c>
      <c r="C82" s="2">
        <v>0.35277582572030902</v>
      </c>
      <c r="D82" s="2">
        <v>0.37558575445173398</v>
      </c>
      <c r="E82" s="2">
        <v>0.39839725243274199</v>
      </c>
    </row>
    <row r="83" spans="1:5" x14ac:dyDescent="0.3">
      <c r="A83" s="8" t="s">
        <v>183</v>
      </c>
      <c r="B83" s="2">
        <v>0.16856796116504899</v>
      </c>
      <c r="C83" s="2">
        <v>0.20063246661981701</v>
      </c>
      <c r="D83" s="2">
        <v>0.23992502343017799</v>
      </c>
      <c r="E83" s="2">
        <v>0.27275329135661103</v>
      </c>
    </row>
    <row r="84" spans="1:5" x14ac:dyDescent="0.3">
      <c r="A84" s="8" t="s">
        <v>184</v>
      </c>
      <c r="B84" s="2">
        <v>3.8956310679611701E-2</v>
      </c>
      <c r="C84" s="2">
        <v>4.6907940969782201E-2</v>
      </c>
      <c r="D84" s="2">
        <v>5.5529522024367402E-2</v>
      </c>
      <c r="E84" s="2">
        <v>6.12478534630796E-2</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522</v>
      </c>
      <c r="B1" s="12"/>
      <c r="C1" s="12"/>
      <c r="D1" s="12"/>
      <c r="E1" s="12"/>
    </row>
    <row r="2" spans="1:5" ht="15.6" x14ac:dyDescent="0.3">
      <c r="A2" s="12" t="s">
        <v>509</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contents'!A111",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323</v>
      </c>
      <c r="C8" s="1">
        <v>458</v>
      </c>
      <c r="D8" s="1">
        <v>567</v>
      </c>
      <c r="E8" s="1">
        <v>660</v>
      </c>
    </row>
    <row r="9" spans="1:5" x14ac:dyDescent="0.3">
      <c r="A9" s="7" t="s">
        <v>321</v>
      </c>
      <c r="B9" s="1">
        <v>256</v>
      </c>
      <c r="C9" s="1">
        <v>310</v>
      </c>
      <c r="D9" s="1">
        <v>356</v>
      </c>
      <c r="E9" s="1">
        <v>389</v>
      </c>
    </row>
    <row r="10" spans="1:5" x14ac:dyDescent="0.3">
      <c r="A10" s="7" t="s">
        <v>322</v>
      </c>
      <c r="B10" s="1">
        <v>21720</v>
      </c>
      <c r="C10" s="1">
        <v>25987</v>
      </c>
      <c r="D10" s="1">
        <v>31305</v>
      </c>
      <c r="E10" s="1">
        <v>35269</v>
      </c>
    </row>
    <row r="11" spans="1:5" x14ac:dyDescent="0.3">
      <c r="A11" s="7" t="s">
        <v>323</v>
      </c>
      <c r="B11" s="1">
        <v>27364</v>
      </c>
      <c r="C11" s="1">
        <v>31308</v>
      </c>
      <c r="D11" s="1">
        <v>36403</v>
      </c>
      <c r="E11" s="1">
        <v>39047</v>
      </c>
    </row>
    <row r="12" spans="1:5" x14ac:dyDescent="0.3">
      <c r="A12" s="7" t="s">
        <v>324</v>
      </c>
      <c r="B12" s="1">
        <v>168</v>
      </c>
      <c r="C12" s="1">
        <v>200</v>
      </c>
      <c r="D12" s="1">
        <v>247</v>
      </c>
      <c r="E12" s="1">
        <v>269</v>
      </c>
    </row>
    <row r="13" spans="1:5" x14ac:dyDescent="0.3">
      <c r="A13" s="7" t="s">
        <v>325</v>
      </c>
      <c r="B13" s="1">
        <v>660</v>
      </c>
      <c r="C13" s="1">
        <v>738</v>
      </c>
      <c r="D13" s="1">
        <v>855</v>
      </c>
      <c r="E13" s="1">
        <v>881</v>
      </c>
    </row>
    <row r="14" spans="1:5" x14ac:dyDescent="0.3">
      <c r="A14" s="7" t="s">
        <v>199</v>
      </c>
      <c r="B14" s="1">
        <v>128</v>
      </c>
      <c r="C14" s="1">
        <v>171</v>
      </c>
      <c r="D14" s="1">
        <v>190</v>
      </c>
      <c r="E14" s="1">
        <v>232</v>
      </c>
    </row>
    <row r="15" spans="1:5" x14ac:dyDescent="0.3">
      <c r="A15" s="7" t="s">
        <v>200</v>
      </c>
      <c r="B15" s="1">
        <v>114</v>
      </c>
      <c r="C15" s="1">
        <v>139</v>
      </c>
      <c r="D15" s="1">
        <v>158</v>
      </c>
      <c r="E15" s="1">
        <v>182</v>
      </c>
    </row>
    <row r="16" spans="1:5" x14ac:dyDescent="0.3">
      <c r="A16" s="7" t="s">
        <v>203</v>
      </c>
      <c r="B16" s="1">
        <v>2226</v>
      </c>
      <c r="C16" s="1">
        <v>2561</v>
      </c>
      <c r="D16" s="1">
        <v>3026</v>
      </c>
      <c r="E16" s="1">
        <v>3328</v>
      </c>
    </row>
    <row r="17" spans="1:5" x14ac:dyDescent="0.3">
      <c r="A17" s="7" t="s">
        <v>204</v>
      </c>
      <c r="B17" s="1">
        <v>2540</v>
      </c>
      <c r="C17" s="1">
        <v>2953</v>
      </c>
      <c r="D17" s="1">
        <v>3307</v>
      </c>
      <c r="E17" s="1">
        <v>3400</v>
      </c>
    </row>
    <row r="18" spans="1:5" x14ac:dyDescent="0.3">
      <c r="A18" s="7" t="s">
        <v>205</v>
      </c>
      <c r="B18" s="1">
        <v>3525</v>
      </c>
      <c r="C18" s="1">
        <v>2416</v>
      </c>
      <c r="D18" s="1">
        <v>1815</v>
      </c>
      <c r="E18" s="1">
        <v>1496</v>
      </c>
    </row>
    <row r="19" spans="1:5" x14ac:dyDescent="0.3">
      <c r="A19" s="7" t="s">
        <v>206</v>
      </c>
      <c r="B19" s="1">
        <v>4715</v>
      </c>
      <c r="C19" s="1">
        <v>3276</v>
      </c>
      <c r="D19" s="1">
        <v>2453</v>
      </c>
      <c r="E19" s="1">
        <v>1998</v>
      </c>
    </row>
    <row r="20" spans="1:5" x14ac:dyDescent="0.3">
      <c r="A20" s="10" t="s">
        <v>15</v>
      </c>
      <c r="B20" s="5">
        <v>63739</v>
      </c>
      <c r="C20" s="5">
        <v>70517</v>
      </c>
      <c r="D20" s="5">
        <v>80682</v>
      </c>
      <c r="E20" s="5">
        <v>87151</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0.55785837651122605</v>
      </c>
      <c r="C25" s="2">
        <v>0.59635416666666696</v>
      </c>
      <c r="D25" s="2">
        <v>0.61430119176598097</v>
      </c>
      <c r="E25" s="2">
        <v>0.62917063870352696</v>
      </c>
    </row>
    <row r="26" spans="1:5" x14ac:dyDescent="0.3">
      <c r="A26" s="8" t="s">
        <v>321</v>
      </c>
      <c r="B26" s="2">
        <v>0.442141623488774</v>
      </c>
      <c r="C26" s="2">
        <v>0.40364583333333298</v>
      </c>
      <c r="D26" s="2">
        <v>0.38569880823401897</v>
      </c>
      <c r="E26" s="2">
        <v>0.37082936129647298</v>
      </c>
    </row>
    <row r="27" spans="1:5" x14ac:dyDescent="0.3">
      <c r="A27" s="8" t="s">
        <v>322</v>
      </c>
      <c r="B27" s="2">
        <v>0.44250672316844603</v>
      </c>
      <c r="C27" s="2">
        <v>0.45356488349768698</v>
      </c>
      <c r="D27" s="2">
        <v>0.46235304543037797</v>
      </c>
      <c r="E27" s="2">
        <v>0.474581516766241</v>
      </c>
    </row>
    <row r="28" spans="1:5" x14ac:dyDescent="0.3">
      <c r="A28" s="8" t="s">
        <v>323</v>
      </c>
      <c r="B28" s="2">
        <v>0.55749327683155403</v>
      </c>
      <c r="C28" s="2">
        <v>0.54643511650231302</v>
      </c>
      <c r="D28" s="2">
        <v>0.53764695456962297</v>
      </c>
      <c r="E28" s="2">
        <v>0.52541848323375895</v>
      </c>
    </row>
    <row r="29" spans="1:5" x14ac:dyDescent="0.3">
      <c r="A29" s="8" t="s">
        <v>324</v>
      </c>
      <c r="B29" s="2">
        <v>0.202898550724638</v>
      </c>
      <c r="C29" s="2">
        <v>0.21321961620469099</v>
      </c>
      <c r="D29" s="2">
        <v>0.22413793103448301</v>
      </c>
      <c r="E29" s="2">
        <v>0.233913043478261</v>
      </c>
    </row>
    <row r="30" spans="1:5" x14ac:dyDescent="0.3">
      <c r="A30" s="8" t="s">
        <v>325</v>
      </c>
      <c r="B30" s="2">
        <v>0.79710144927536197</v>
      </c>
      <c r="C30" s="2">
        <v>0.78678038379530901</v>
      </c>
      <c r="D30" s="2">
        <v>0.77586206896551702</v>
      </c>
      <c r="E30" s="2">
        <v>0.76608695652173897</v>
      </c>
    </row>
    <row r="31" spans="1:5" x14ac:dyDescent="0.3">
      <c r="A31" s="8" t="s">
        <v>199</v>
      </c>
      <c r="B31" s="2">
        <v>0.52892561983471098</v>
      </c>
      <c r="C31" s="2">
        <v>0.55161290322580603</v>
      </c>
      <c r="D31" s="2">
        <v>0.54597701149425304</v>
      </c>
      <c r="E31" s="2">
        <v>0.56038647342995196</v>
      </c>
    </row>
    <row r="32" spans="1:5" x14ac:dyDescent="0.3">
      <c r="A32" s="8" t="s">
        <v>200</v>
      </c>
      <c r="B32" s="2">
        <v>0.47107438016528902</v>
      </c>
      <c r="C32" s="2">
        <v>0.44838709677419403</v>
      </c>
      <c r="D32" s="2">
        <v>0.45402298850574702</v>
      </c>
      <c r="E32" s="2">
        <v>0.43961352657004799</v>
      </c>
    </row>
    <row r="33" spans="1:5" x14ac:dyDescent="0.3">
      <c r="A33" s="8" t="s">
        <v>203</v>
      </c>
      <c r="B33" s="2">
        <v>0.46705832983634099</v>
      </c>
      <c r="C33" s="2">
        <v>0.46445411679361598</v>
      </c>
      <c r="D33" s="2">
        <v>0.47781462182220102</v>
      </c>
      <c r="E33" s="2">
        <v>0.49464922711058301</v>
      </c>
    </row>
    <row r="34" spans="1:5" x14ac:dyDescent="0.3">
      <c r="A34" s="8" t="s">
        <v>204</v>
      </c>
      <c r="B34" s="2">
        <v>0.53294167016365901</v>
      </c>
      <c r="C34" s="2">
        <v>0.53554588320638397</v>
      </c>
      <c r="D34" s="2">
        <v>0.52218537817779898</v>
      </c>
      <c r="E34" s="2">
        <v>0.50535077288941699</v>
      </c>
    </row>
    <row r="35" spans="1:5" x14ac:dyDescent="0.3">
      <c r="A35" s="8" t="s">
        <v>205</v>
      </c>
      <c r="B35" s="2">
        <v>0.427791262135922</v>
      </c>
      <c r="C35" s="2">
        <v>0.42445537596626798</v>
      </c>
      <c r="D35" s="2">
        <v>0.42525773195876299</v>
      </c>
      <c r="E35" s="2">
        <v>0.428162564396108</v>
      </c>
    </row>
    <row r="36" spans="1:5" x14ac:dyDescent="0.3">
      <c r="A36" s="8" t="s">
        <v>206</v>
      </c>
      <c r="B36" s="2">
        <v>0.572208737864078</v>
      </c>
      <c r="C36" s="2">
        <v>0.57554462403373197</v>
      </c>
      <c r="D36" s="2">
        <v>0.57474226804123696</v>
      </c>
      <c r="E36" s="2">
        <v>0.571837435603892</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523</v>
      </c>
      <c r="B1" s="12"/>
      <c r="C1" s="12"/>
      <c r="D1" s="12"/>
      <c r="E1" s="12"/>
    </row>
    <row r="2" spans="1:5" ht="15.6" x14ac:dyDescent="0.3">
      <c r="A2" s="12" t="s">
        <v>509</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contents'!A112",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282</v>
      </c>
      <c r="C8" s="1">
        <v>408</v>
      </c>
      <c r="D8" s="1">
        <v>496</v>
      </c>
      <c r="E8" s="1">
        <v>576</v>
      </c>
    </row>
    <row r="9" spans="1:5" x14ac:dyDescent="0.3">
      <c r="A9" s="7" t="s">
        <v>329</v>
      </c>
      <c r="B9" s="1">
        <v>297</v>
      </c>
      <c r="C9" s="1">
        <v>360</v>
      </c>
      <c r="D9" s="1">
        <v>427</v>
      </c>
      <c r="E9" s="1">
        <v>473</v>
      </c>
    </row>
    <row r="10" spans="1:5" x14ac:dyDescent="0.3">
      <c r="A10" s="7" t="s">
        <v>330</v>
      </c>
      <c r="B10" s="1">
        <v>13695</v>
      </c>
      <c r="C10" s="1">
        <v>15243</v>
      </c>
      <c r="D10" s="1">
        <v>16145</v>
      </c>
      <c r="E10" s="1">
        <v>16237</v>
      </c>
    </row>
    <row r="11" spans="1:5" x14ac:dyDescent="0.3">
      <c r="A11" s="7" t="s">
        <v>331</v>
      </c>
      <c r="B11" s="1">
        <v>35389</v>
      </c>
      <c r="C11" s="1">
        <v>42052</v>
      </c>
      <c r="D11" s="1">
        <v>51563</v>
      </c>
      <c r="E11" s="1">
        <v>58079</v>
      </c>
    </row>
    <row r="12" spans="1:5" x14ac:dyDescent="0.3">
      <c r="A12" s="7" t="s">
        <v>332</v>
      </c>
      <c r="B12" s="1">
        <v>554</v>
      </c>
      <c r="C12" s="1">
        <v>623</v>
      </c>
      <c r="D12" s="1">
        <v>701</v>
      </c>
      <c r="E12" s="1">
        <v>709</v>
      </c>
    </row>
    <row r="13" spans="1:5" x14ac:dyDescent="0.3">
      <c r="A13" s="7" t="s">
        <v>333</v>
      </c>
      <c r="B13" s="1">
        <v>274</v>
      </c>
      <c r="C13" s="1">
        <v>315</v>
      </c>
      <c r="D13" s="1">
        <v>401</v>
      </c>
      <c r="E13" s="1">
        <v>441</v>
      </c>
    </row>
    <row r="14" spans="1:5" x14ac:dyDescent="0.3">
      <c r="A14" s="7" t="s">
        <v>221</v>
      </c>
      <c r="B14" s="1">
        <v>77</v>
      </c>
      <c r="C14" s="1">
        <v>113</v>
      </c>
      <c r="D14" s="1">
        <v>113</v>
      </c>
      <c r="E14" s="1">
        <v>120</v>
      </c>
    </row>
    <row r="15" spans="1:5" x14ac:dyDescent="0.3">
      <c r="A15" s="7" t="s">
        <v>222</v>
      </c>
      <c r="B15" s="1">
        <v>165</v>
      </c>
      <c r="C15" s="1">
        <v>197</v>
      </c>
      <c r="D15" s="1">
        <v>235</v>
      </c>
      <c r="E15" s="1">
        <v>294</v>
      </c>
    </row>
    <row r="16" spans="1:5" x14ac:dyDescent="0.3">
      <c r="A16" s="7" t="s">
        <v>225</v>
      </c>
      <c r="B16" s="1">
        <v>2232</v>
      </c>
      <c r="C16" s="1">
        <v>2557</v>
      </c>
      <c r="D16" s="1">
        <v>2678</v>
      </c>
      <c r="E16" s="1">
        <v>2830</v>
      </c>
    </row>
    <row r="17" spans="1:5" x14ac:dyDescent="0.3">
      <c r="A17" s="7" t="s">
        <v>226</v>
      </c>
      <c r="B17" s="1">
        <v>2534</v>
      </c>
      <c r="C17" s="1">
        <v>2957</v>
      </c>
      <c r="D17" s="1">
        <v>3655</v>
      </c>
      <c r="E17" s="1">
        <v>3898</v>
      </c>
    </row>
    <row r="18" spans="1:5" x14ac:dyDescent="0.3">
      <c r="A18" s="7" t="s">
        <v>227</v>
      </c>
      <c r="B18" s="1">
        <v>3000</v>
      </c>
      <c r="C18" s="1">
        <v>1945</v>
      </c>
      <c r="D18" s="1">
        <v>1417</v>
      </c>
      <c r="E18" s="1">
        <v>1120</v>
      </c>
    </row>
    <row r="19" spans="1:5" x14ac:dyDescent="0.3">
      <c r="A19" s="7" t="s">
        <v>228</v>
      </c>
      <c r="B19" s="1">
        <v>5240</v>
      </c>
      <c r="C19" s="1">
        <v>3747</v>
      </c>
      <c r="D19" s="1">
        <v>2851</v>
      </c>
      <c r="E19" s="1">
        <v>2374</v>
      </c>
    </row>
    <row r="20" spans="1:5" x14ac:dyDescent="0.3">
      <c r="A20" s="10" t="s">
        <v>15</v>
      </c>
      <c r="B20" s="5">
        <v>63739</v>
      </c>
      <c r="C20" s="5">
        <v>70517</v>
      </c>
      <c r="D20" s="5">
        <v>80682</v>
      </c>
      <c r="E20" s="5">
        <v>87151</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0.48704663212435201</v>
      </c>
      <c r="C25" s="2">
        <v>0.53125</v>
      </c>
      <c r="D25" s="2">
        <v>0.53737811484290399</v>
      </c>
      <c r="E25" s="2">
        <v>0.54909437559580598</v>
      </c>
    </row>
    <row r="26" spans="1:5" x14ac:dyDescent="0.3">
      <c r="A26" s="8" t="s">
        <v>329</v>
      </c>
      <c r="B26" s="2">
        <v>0.51295336787564805</v>
      </c>
      <c r="C26" s="2">
        <v>0.46875</v>
      </c>
      <c r="D26" s="2">
        <v>0.46262188515709601</v>
      </c>
      <c r="E26" s="2">
        <v>0.45090562440419402</v>
      </c>
    </row>
    <row r="27" spans="1:5" x14ac:dyDescent="0.3">
      <c r="A27" s="8" t="s">
        <v>330</v>
      </c>
      <c r="B27" s="2">
        <v>0.27901149050607099</v>
      </c>
      <c r="C27" s="2">
        <v>0.26604415743083998</v>
      </c>
      <c r="D27" s="2">
        <v>0.23845040467891501</v>
      </c>
      <c r="E27" s="2">
        <v>0.218485924969051</v>
      </c>
    </row>
    <row r="28" spans="1:5" x14ac:dyDescent="0.3">
      <c r="A28" s="8" t="s">
        <v>331</v>
      </c>
      <c r="B28" s="2">
        <v>0.72098850949392901</v>
      </c>
      <c r="C28" s="2">
        <v>0.73395584256916002</v>
      </c>
      <c r="D28" s="2">
        <v>0.76154959532108502</v>
      </c>
      <c r="E28" s="2">
        <v>0.78151407503094905</v>
      </c>
    </row>
    <row r="29" spans="1:5" x14ac:dyDescent="0.3">
      <c r="A29" s="8" t="s">
        <v>332</v>
      </c>
      <c r="B29" s="2">
        <v>0.66908212560386504</v>
      </c>
      <c r="C29" s="2">
        <v>0.66417910447761197</v>
      </c>
      <c r="D29" s="2">
        <v>0.63611615245009101</v>
      </c>
      <c r="E29" s="2">
        <v>0.61652173913043495</v>
      </c>
    </row>
    <row r="30" spans="1:5" x14ac:dyDescent="0.3">
      <c r="A30" s="8" t="s">
        <v>333</v>
      </c>
      <c r="B30" s="2">
        <v>0.33091787439613501</v>
      </c>
      <c r="C30" s="2">
        <v>0.33582089552238797</v>
      </c>
      <c r="D30" s="2">
        <v>0.36388384754990899</v>
      </c>
      <c r="E30" s="2">
        <v>0.38347826086956499</v>
      </c>
    </row>
    <row r="31" spans="1:5" x14ac:dyDescent="0.3">
      <c r="A31" s="8" t="s">
        <v>221</v>
      </c>
      <c r="B31" s="2">
        <v>0.31818181818181801</v>
      </c>
      <c r="C31" s="2">
        <v>0.364516129032258</v>
      </c>
      <c r="D31" s="2">
        <v>0.32471264367816099</v>
      </c>
      <c r="E31" s="2">
        <v>0.28985507246376802</v>
      </c>
    </row>
    <row r="32" spans="1:5" x14ac:dyDescent="0.3">
      <c r="A32" s="8" t="s">
        <v>222</v>
      </c>
      <c r="B32" s="2">
        <v>0.68181818181818199</v>
      </c>
      <c r="C32" s="2">
        <v>0.63548387096774195</v>
      </c>
      <c r="D32" s="2">
        <v>0.67528735632183901</v>
      </c>
      <c r="E32" s="2">
        <v>0.71014492753623204</v>
      </c>
    </row>
    <row r="33" spans="1:5" x14ac:dyDescent="0.3">
      <c r="A33" s="8" t="s">
        <v>225</v>
      </c>
      <c r="B33" s="2">
        <v>0.468317247167436</v>
      </c>
      <c r="C33" s="2">
        <v>0.46372869060573102</v>
      </c>
      <c r="D33" s="2">
        <v>0.42286436128217297</v>
      </c>
      <c r="E33" s="2">
        <v>0.420630202140309</v>
      </c>
    </row>
    <row r="34" spans="1:5" x14ac:dyDescent="0.3">
      <c r="A34" s="8" t="s">
        <v>226</v>
      </c>
      <c r="B34" s="2">
        <v>0.53168275283256405</v>
      </c>
      <c r="C34" s="2">
        <v>0.53627130939426904</v>
      </c>
      <c r="D34" s="2">
        <v>0.57713563871782703</v>
      </c>
      <c r="E34" s="2">
        <v>0.579369797859691</v>
      </c>
    </row>
    <row r="35" spans="1:5" x14ac:dyDescent="0.3">
      <c r="A35" s="8" t="s">
        <v>227</v>
      </c>
      <c r="B35" s="2">
        <v>0.36407766990291301</v>
      </c>
      <c r="C35" s="2">
        <v>0.34170765987350699</v>
      </c>
      <c r="D35" s="2">
        <v>0.33200562324273702</v>
      </c>
      <c r="E35" s="2">
        <v>0.32054951345163102</v>
      </c>
    </row>
    <row r="36" spans="1:5" x14ac:dyDescent="0.3">
      <c r="A36" s="8" t="s">
        <v>228</v>
      </c>
      <c r="B36" s="2">
        <v>0.63592233009708699</v>
      </c>
      <c r="C36" s="2">
        <v>0.65829234012649296</v>
      </c>
      <c r="D36" s="2">
        <v>0.66799437675726303</v>
      </c>
      <c r="E36" s="2">
        <v>0.67945048654836904</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524</v>
      </c>
      <c r="B1" s="12"/>
      <c r="C1" s="12"/>
      <c r="D1" s="12"/>
      <c r="E1" s="12"/>
    </row>
    <row r="2" spans="1:5" ht="15.6" x14ac:dyDescent="0.3">
      <c r="A2" s="12" t="s">
        <v>509</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contents'!A113",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175</v>
      </c>
      <c r="C8" s="1">
        <v>218</v>
      </c>
      <c r="D8" s="1">
        <v>272</v>
      </c>
      <c r="E8" s="1">
        <v>308</v>
      </c>
    </row>
    <row r="9" spans="1:5" x14ac:dyDescent="0.3">
      <c r="A9" s="7" t="s">
        <v>337</v>
      </c>
      <c r="B9" s="1">
        <v>39</v>
      </c>
      <c r="C9" s="1">
        <v>57</v>
      </c>
      <c r="D9" s="1">
        <v>71</v>
      </c>
      <c r="E9" s="1">
        <v>78</v>
      </c>
    </row>
    <row r="10" spans="1:5" x14ac:dyDescent="0.3">
      <c r="A10" s="7" t="s">
        <v>338</v>
      </c>
      <c r="B10" s="1">
        <v>21</v>
      </c>
      <c r="C10" s="1">
        <v>22</v>
      </c>
      <c r="D10" s="1">
        <v>31</v>
      </c>
      <c r="E10" s="1">
        <v>44</v>
      </c>
    </row>
    <row r="11" spans="1:5" x14ac:dyDescent="0.3">
      <c r="A11" s="7" t="s">
        <v>339</v>
      </c>
      <c r="B11" s="1">
        <v>298</v>
      </c>
      <c r="C11" s="1">
        <v>413</v>
      </c>
      <c r="D11" s="1">
        <v>487</v>
      </c>
      <c r="E11" s="1">
        <v>540</v>
      </c>
    </row>
    <row r="12" spans="1:5" x14ac:dyDescent="0.3">
      <c r="A12" s="7" t="s">
        <v>340</v>
      </c>
      <c r="B12" s="1">
        <v>40</v>
      </c>
      <c r="C12" s="1">
        <v>49</v>
      </c>
      <c r="D12" s="1">
        <v>52</v>
      </c>
      <c r="E12" s="1">
        <v>67</v>
      </c>
    </row>
    <row r="13" spans="1:5" x14ac:dyDescent="0.3">
      <c r="A13" s="7" t="s">
        <v>341</v>
      </c>
      <c r="B13" s="1">
        <v>6</v>
      </c>
      <c r="C13" s="1">
        <v>9</v>
      </c>
      <c r="D13" s="1">
        <v>10</v>
      </c>
      <c r="E13" s="1">
        <v>12</v>
      </c>
    </row>
    <row r="14" spans="1:5" x14ac:dyDescent="0.3">
      <c r="A14" s="7" t="s">
        <v>342</v>
      </c>
      <c r="B14" s="1">
        <v>20380</v>
      </c>
      <c r="C14" s="1">
        <v>25391</v>
      </c>
      <c r="D14" s="1">
        <v>31821</v>
      </c>
      <c r="E14" s="1">
        <v>36381</v>
      </c>
    </row>
    <row r="15" spans="1:5" x14ac:dyDescent="0.3">
      <c r="A15" s="7" t="s">
        <v>343</v>
      </c>
      <c r="B15" s="1">
        <v>5659</v>
      </c>
      <c r="C15" s="1">
        <v>6947</v>
      </c>
      <c r="D15" s="1">
        <v>8221</v>
      </c>
      <c r="E15" s="1">
        <v>9522</v>
      </c>
    </row>
    <row r="16" spans="1:5" x14ac:dyDescent="0.3">
      <c r="A16" s="7" t="s">
        <v>344</v>
      </c>
      <c r="B16" s="1">
        <v>1439</v>
      </c>
      <c r="C16" s="1">
        <v>1592</v>
      </c>
      <c r="D16" s="1">
        <v>1771</v>
      </c>
      <c r="E16" s="1">
        <v>1813</v>
      </c>
    </row>
    <row r="17" spans="1:5" x14ac:dyDescent="0.3">
      <c r="A17" s="7" t="s">
        <v>345</v>
      </c>
      <c r="B17" s="1">
        <v>14380</v>
      </c>
      <c r="C17" s="1">
        <v>15079</v>
      </c>
      <c r="D17" s="1">
        <v>15852</v>
      </c>
      <c r="E17" s="1">
        <v>15761</v>
      </c>
    </row>
    <row r="18" spans="1:5" x14ac:dyDescent="0.3">
      <c r="A18" s="7" t="s">
        <v>346</v>
      </c>
      <c r="B18" s="1">
        <v>5818</v>
      </c>
      <c r="C18" s="1">
        <v>6554</v>
      </c>
      <c r="D18" s="1">
        <v>7979</v>
      </c>
      <c r="E18" s="1">
        <v>8624</v>
      </c>
    </row>
    <row r="19" spans="1:5" x14ac:dyDescent="0.3">
      <c r="A19" s="7" t="s">
        <v>347</v>
      </c>
      <c r="B19" s="1">
        <v>1408</v>
      </c>
      <c r="C19" s="1">
        <v>1732</v>
      </c>
      <c r="D19" s="1">
        <v>2064</v>
      </c>
      <c r="E19" s="1">
        <v>2215</v>
      </c>
    </row>
    <row r="20" spans="1:5" x14ac:dyDescent="0.3">
      <c r="A20" s="7" t="s">
        <v>348</v>
      </c>
      <c r="B20" s="1">
        <v>115</v>
      </c>
      <c r="C20" s="1">
        <v>145</v>
      </c>
      <c r="D20" s="1">
        <v>202</v>
      </c>
      <c r="E20" s="1">
        <v>218</v>
      </c>
    </row>
    <row r="21" spans="1:5" x14ac:dyDescent="0.3">
      <c r="A21" s="7" t="s">
        <v>349</v>
      </c>
      <c r="B21" s="1">
        <v>21</v>
      </c>
      <c r="C21" s="1">
        <v>24</v>
      </c>
      <c r="D21" s="1">
        <v>25</v>
      </c>
      <c r="E21" s="1">
        <v>26</v>
      </c>
    </row>
    <row r="22" spans="1:5" x14ac:dyDescent="0.3">
      <c r="A22" s="7" t="s">
        <v>350</v>
      </c>
      <c r="B22" s="1">
        <v>35</v>
      </c>
      <c r="C22" s="1">
        <v>45</v>
      </c>
      <c r="D22" s="1">
        <v>50</v>
      </c>
      <c r="E22" s="1">
        <v>54</v>
      </c>
    </row>
    <row r="23" spans="1:5" x14ac:dyDescent="0.3">
      <c r="A23" s="7" t="s">
        <v>351</v>
      </c>
      <c r="B23" s="1">
        <v>616</v>
      </c>
      <c r="C23" s="1">
        <v>674</v>
      </c>
      <c r="D23" s="1">
        <v>767</v>
      </c>
      <c r="E23" s="1">
        <v>773</v>
      </c>
    </row>
    <row r="24" spans="1:5" x14ac:dyDescent="0.3">
      <c r="A24" s="7" t="s">
        <v>352</v>
      </c>
      <c r="B24" s="1">
        <v>37</v>
      </c>
      <c r="C24" s="1">
        <v>46</v>
      </c>
      <c r="D24" s="1">
        <v>49</v>
      </c>
      <c r="E24" s="1">
        <v>67</v>
      </c>
    </row>
    <row r="25" spans="1:5" x14ac:dyDescent="0.3">
      <c r="A25" s="7" t="s">
        <v>353</v>
      </c>
      <c r="B25" s="1">
        <v>4</v>
      </c>
      <c r="C25" s="1">
        <v>4</v>
      </c>
      <c r="D25" s="1">
        <v>9</v>
      </c>
      <c r="E25" s="1">
        <v>12</v>
      </c>
    </row>
    <row r="26" spans="1:5" x14ac:dyDescent="0.3">
      <c r="A26" s="7" t="s">
        <v>268</v>
      </c>
      <c r="B26" s="1">
        <v>67</v>
      </c>
      <c r="C26" s="1">
        <v>94</v>
      </c>
      <c r="D26" s="1">
        <v>112</v>
      </c>
      <c r="E26" s="1">
        <v>144</v>
      </c>
    </row>
    <row r="27" spans="1:5" x14ac:dyDescent="0.3">
      <c r="A27" s="7" t="s">
        <v>269</v>
      </c>
      <c r="B27" s="1">
        <v>27</v>
      </c>
      <c r="C27" s="1">
        <v>31</v>
      </c>
      <c r="D27" s="1">
        <v>39</v>
      </c>
      <c r="E27" s="1">
        <v>47</v>
      </c>
    </row>
    <row r="28" spans="1:5" x14ac:dyDescent="0.3">
      <c r="A28" s="7" t="s">
        <v>270</v>
      </c>
      <c r="B28" s="1">
        <v>13</v>
      </c>
      <c r="C28" s="1">
        <v>15</v>
      </c>
      <c r="D28" s="1">
        <v>11</v>
      </c>
      <c r="E28" s="1">
        <v>15</v>
      </c>
    </row>
    <row r="29" spans="1:5" x14ac:dyDescent="0.3">
      <c r="A29" s="7" t="s">
        <v>271</v>
      </c>
      <c r="B29" s="1">
        <v>71</v>
      </c>
      <c r="C29" s="1">
        <v>95</v>
      </c>
      <c r="D29" s="1">
        <v>104</v>
      </c>
      <c r="E29" s="1">
        <v>105</v>
      </c>
    </row>
    <row r="30" spans="1:5" x14ac:dyDescent="0.3">
      <c r="A30" s="7" t="s">
        <v>272</v>
      </c>
      <c r="B30" s="1">
        <v>46</v>
      </c>
      <c r="C30" s="1">
        <v>50</v>
      </c>
      <c r="D30" s="1">
        <v>56</v>
      </c>
      <c r="E30" s="1">
        <v>75</v>
      </c>
    </row>
    <row r="31" spans="1:5" x14ac:dyDescent="0.3">
      <c r="A31" s="7" t="s">
        <v>273</v>
      </c>
      <c r="B31" s="1">
        <v>18</v>
      </c>
      <c r="C31" s="1">
        <v>25</v>
      </c>
      <c r="D31" s="1">
        <v>26</v>
      </c>
      <c r="E31" s="1">
        <v>28</v>
      </c>
    </row>
    <row r="32" spans="1:5" x14ac:dyDescent="0.3">
      <c r="A32" s="7" t="s">
        <v>280</v>
      </c>
      <c r="B32" s="1">
        <v>1485</v>
      </c>
      <c r="C32" s="1">
        <v>1809</v>
      </c>
      <c r="D32" s="1">
        <v>2245</v>
      </c>
      <c r="E32" s="1">
        <v>2458</v>
      </c>
    </row>
    <row r="33" spans="1:5" x14ac:dyDescent="0.3">
      <c r="A33" s="7" t="s">
        <v>281</v>
      </c>
      <c r="B33" s="1">
        <v>236</v>
      </c>
      <c r="C33" s="1">
        <v>295</v>
      </c>
      <c r="D33" s="1">
        <v>330</v>
      </c>
      <c r="E33" s="1">
        <v>368</v>
      </c>
    </row>
    <row r="34" spans="1:5" x14ac:dyDescent="0.3">
      <c r="A34" s="7" t="s">
        <v>282</v>
      </c>
      <c r="B34" s="1">
        <v>157</v>
      </c>
      <c r="C34" s="1">
        <v>166</v>
      </c>
      <c r="D34" s="1">
        <v>188</v>
      </c>
      <c r="E34" s="1">
        <v>212</v>
      </c>
    </row>
    <row r="35" spans="1:5" x14ac:dyDescent="0.3">
      <c r="A35" s="7" t="s">
        <v>283</v>
      </c>
      <c r="B35" s="1">
        <v>1888</v>
      </c>
      <c r="C35" s="1">
        <v>2103</v>
      </c>
      <c r="D35" s="1">
        <v>2221</v>
      </c>
      <c r="E35" s="1">
        <v>2289</v>
      </c>
    </row>
    <row r="36" spans="1:5" x14ac:dyDescent="0.3">
      <c r="A36" s="7" t="s">
        <v>284</v>
      </c>
      <c r="B36" s="1">
        <v>294</v>
      </c>
      <c r="C36" s="1">
        <v>329</v>
      </c>
      <c r="D36" s="1">
        <v>425</v>
      </c>
      <c r="E36" s="1">
        <v>449</v>
      </c>
    </row>
    <row r="37" spans="1:5" x14ac:dyDescent="0.3">
      <c r="A37" s="7" t="s">
        <v>285</v>
      </c>
      <c r="B37" s="1">
        <v>706</v>
      </c>
      <c r="C37" s="1">
        <v>812</v>
      </c>
      <c r="D37" s="1">
        <v>924</v>
      </c>
      <c r="E37" s="1">
        <v>952</v>
      </c>
    </row>
    <row r="38" spans="1:5" x14ac:dyDescent="0.3">
      <c r="A38" s="7" t="s">
        <v>286</v>
      </c>
      <c r="B38" s="1">
        <v>2677</v>
      </c>
      <c r="C38" s="1">
        <v>1898</v>
      </c>
      <c r="D38" s="1">
        <v>1446</v>
      </c>
      <c r="E38" s="1">
        <v>1222</v>
      </c>
    </row>
    <row r="39" spans="1:5" x14ac:dyDescent="0.3">
      <c r="A39" s="7" t="s">
        <v>287</v>
      </c>
      <c r="B39" s="1">
        <v>524</v>
      </c>
      <c r="C39" s="1">
        <v>334</v>
      </c>
      <c r="D39" s="1">
        <v>248</v>
      </c>
      <c r="E39" s="1">
        <v>190</v>
      </c>
    </row>
    <row r="40" spans="1:5" x14ac:dyDescent="0.3">
      <c r="A40" s="7" t="s">
        <v>288</v>
      </c>
      <c r="B40" s="1">
        <v>200</v>
      </c>
      <c r="C40" s="1">
        <v>122</v>
      </c>
      <c r="D40" s="1">
        <v>90</v>
      </c>
      <c r="E40" s="1">
        <v>72</v>
      </c>
    </row>
    <row r="41" spans="1:5" x14ac:dyDescent="0.3">
      <c r="A41" s="7" t="s">
        <v>289</v>
      </c>
      <c r="B41" s="1">
        <v>2591</v>
      </c>
      <c r="C41" s="1">
        <v>1713</v>
      </c>
      <c r="D41" s="1">
        <v>1247</v>
      </c>
      <c r="E41" s="1">
        <v>1001</v>
      </c>
    </row>
    <row r="42" spans="1:5" x14ac:dyDescent="0.3">
      <c r="A42" s="7" t="s">
        <v>290</v>
      </c>
      <c r="B42" s="1">
        <v>421</v>
      </c>
      <c r="C42" s="1">
        <v>302</v>
      </c>
      <c r="D42" s="1">
        <v>213</v>
      </c>
      <c r="E42" s="1">
        <v>171</v>
      </c>
    </row>
    <row r="43" spans="1:5" x14ac:dyDescent="0.3">
      <c r="A43" s="7" t="s">
        <v>291</v>
      </c>
      <c r="B43" s="1">
        <v>1827</v>
      </c>
      <c r="C43" s="1">
        <v>1323</v>
      </c>
      <c r="D43" s="1">
        <v>1024</v>
      </c>
      <c r="E43" s="1">
        <v>838</v>
      </c>
    </row>
    <row r="44" spans="1:5" x14ac:dyDescent="0.3">
      <c r="A44" s="10" t="s">
        <v>15</v>
      </c>
      <c r="B44" s="5">
        <v>63739</v>
      </c>
      <c r="C44" s="5">
        <v>70517</v>
      </c>
      <c r="D44" s="5">
        <v>80682</v>
      </c>
      <c r="E44" s="5">
        <v>87151</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0.30224525043177902</v>
      </c>
      <c r="C49" s="2">
        <v>0.28385416666666702</v>
      </c>
      <c r="D49" s="2">
        <v>0.29469122426868899</v>
      </c>
      <c r="E49" s="2">
        <v>0.293612964728313</v>
      </c>
    </row>
    <row r="50" spans="1:5" x14ac:dyDescent="0.3">
      <c r="A50" s="8" t="s">
        <v>337</v>
      </c>
      <c r="B50" s="2">
        <v>6.7357512953367907E-2</v>
      </c>
      <c r="C50" s="2">
        <v>7.421875E-2</v>
      </c>
      <c r="D50" s="2">
        <v>7.69230769230769E-2</v>
      </c>
      <c r="E50" s="2">
        <v>7.4356530028598697E-2</v>
      </c>
    </row>
    <row r="51" spans="1:5" x14ac:dyDescent="0.3">
      <c r="A51" s="8" t="s">
        <v>338</v>
      </c>
      <c r="B51" s="2">
        <v>3.6269430051813503E-2</v>
      </c>
      <c r="C51" s="2">
        <v>2.8645833333333301E-2</v>
      </c>
      <c r="D51" s="2">
        <v>3.3586132177681499E-2</v>
      </c>
      <c r="E51" s="2">
        <v>4.1944709246901801E-2</v>
      </c>
    </row>
    <row r="52" spans="1:5" x14ac:dyDescent="0.3">
      <c r="A52" s="8" t="s">
        <v>339</v>
      </c>
      <c r="B52" s="2">
        <v>0.51468048359240104</v>
      </c>
      <c r="C52" s="2">
        <v>0.53776041666666696</v>
      </c>
      <c r="D52" s="2">
        <v>0.52762730227518995</v>
      </c>
      <c r="E52" s="2">
        <v>0.51477597712106804</v>
      </c>
    </row>
    <row r="53" spans="1:5" x14ac:dyDescent="0.3">
      <c r="A53" s="8" t="s">
        <v>340</v>
      </c>
      <c r="B53" s="2">
        <v>6.9084628670120898E-2</v>
      </c>
      <c r="C53" s="2">
        <v>6.3802083333333301E-2</v>
      </c>
      <c r="D53" s="2">
        <v>5.63380281690141E-2</v>
      </c>
      <c r="E53" s="2">
        <v>6.3870352716873205E-2</v>
      </c>
    </row>
    <row r="54" spans="1:5" x14ac:dyDescent="0.3">
      <c r="A54" s="8" t="s">
        <v>341</v>
      </c>
      <c r="B54" s="2">
        <v>1.03626943005181E-2</v>
      </c>
      <c r="C54" s="2">
        <v>1.171875E-2</v>
      </c>
      <c r="D54" s="2">
        <v>1.08342361863489E-2</v>
      </c>
      <c r="E54" s="2">
        <v>1.14394661582459E-2</v>
      </c>
    </row>
    <row r="55" spans="1:5" x14ac:dyDescent="0.3">
      <c r="A55" s="8" t="s">
        <v>342</v>
      </c>
      <c r="B55" s="2">
        <v>0.41520658463042898</v>
      </c>
      <c r="C55" s="2">
        <v>0.443162579631731</v>
      </c>
      <c r="D55" s="2">
        <v>0.46997400602587602</v>
      </c>
      <c r="E55" s="2">
        <v>0.48954464718230301</v>
      </c>
    </row>
    <row r="56" spans="1:5" x14ac:dyDescent="0.3">
      <c r="A56" s="8" t="s">
        <v>343</v>
      </c>
      <c r="B56" s="2">
        <v>0.115292152228832</v>
      </c>
      <c r="C56" s="2">
        <v>0.121249672746313</v>
      </c>
      <c r="D56" s="2">
        <v>0.121418443906185</v>
      </c>
      <c r="E56" s="2">
        <v>0.12812853221379</v>
      </c>
    </row>
    <row r="57" spans="1:5" x14ac:dyDescent="0.3">
      <c r="A57" s="8" t="s">
        <v>344</v>
      </c>
      <c r="B57" s="2">
        <v>2.93170890717953E-2</v>
      </c>
      <c r="C57" s="2">
        <v>2.7786019722488901E-2</v>
      </c>
      <c r="D57" s="2">
        <v>2.6156436462456401E-2</v>
      </c>
      <c r="E57" s="2">
        <v>2.4395823241293899E-2</v>
      </c>
    </row>
    <row r="58" spans="1:5" x14ac:dyDescent="0.3">
      <c r="A58" s="8" t="s">
        <v>345</v>
      </c>
      <c r="B58" s="2">
        <v>0.292967158340804</v>
      </c>
      <c r="C58" s="2">
        <v>0.26318177851470498</v>
      </c>
      <c r="D58" s="2">
        <v>0.234122998759379</v>
      </c>
      <c r="E58" s="2">
        <v>0.21208084396361501</v>
      </c>
    </row>
    <row r="59" spans="1:5" x14ac:dyDescent="0.3">
      <c r="A59" s="8" t="s">
        <v>346</v>
      </c>
      <c r="B59" s="2">
        <v>0.118531497025507</v>
      </c>
      <c r="C59" s="2">
        <v>0.114390435465573</v>
      </c>
      <c r="D59" s="2">
        <v>0.117844272464111</v>
      </c>
      <c r="E59" s="2">
        <v>0.116044997039668</v>
      </c>
    </row>
    <row r="60" spans="1:5" x14ac:dyDescent="0.3">
      <c r="A60" s="8" t="s">
        <v>347</v>
      </c>
      <c r="B60" s="2">
        <v>2.8685518702632199E-2</v>
      </c>
      <c r="C60" s="2">
        <v>3.0229513919190199E-2</v>
      </c>
      <c r="D60" s="2">
        <v>3.0483842381993299E-2</v>
      </c>
      <c r="E60" s="2">
        <v>2.9805156359330402E-2</v>
      </c>
    </row>
    <row r="61" spans="1:5" x14ac:dyDescent="0.3">
      <c r="A61" s="8" t="s">
        <v>348</v>
      </c>
      <c r="B61" s="2">
        <v>0.13888888888888901</v>
      </c>
      <c r="C61" s="2">
        <v>0.154584221748401</v>
      </c>
      <c r="D61" s="2">
        <v>0.18330308529945599</v>
      </c>
      <c r="E61" s="2">
        <v>0.189565217391304</v>
      </c>
    </row>
    <row r="62" spans="1:5" x14ac:dyDescent="0.3">
      <c r="A62" s="8" t="s">
        <v>349</v>
      </c>
      <c r="B62" s="2">
        <v>2.5362318840579701E-2</v>
      </c>
      <c r="C62" s="2">
        <v>2.5586353944562899E-2</v>
      </c>
      <c r="D62" s="2">
        <v>2.2686025408348499E-2</v>
      </c>
      <c r="E62" s="2">
        <v>2.26086956521739E-2</v>
      </c>
    </row>
    <row r="63" spans="1:5" x14ac:dyDescent="0.3">
      <c r="A63" s="8" t="s">
        <v>350</v>
      </c>
      <c r="B63" s="2">
        <v>4.2270531400966198E-2</v>
      </c>
      <c r="C63" s="2">
        <v>4.7974413646055397E-2</v>
      </c>
      <c r="D63" s="2">
        <v>4.5372050816696902E-2</v>
      </c>
      <c r="E63" s="2">
        <v>4.6956521739130397E-2</v>
      </c>
    </row>
    <row r="64" spans="1:5" x14ac:dyDescent="0.3">
      <c r="A64" s="8" t="s">
        <v>351</v>
      </c>
      <c r="B64" s="2">
        <v>0.74396135265700503</v>
      </c>
      <c r="C64" s="2">
        <v>0.718550106609808</v>
      </c>
      <c r="D64" s="2">
        <v>0.69600725952813103</v>
      </c>
      <c r="E64" s="2">
        <v>0.67217391304347796</v>
      </c>
    </row>
    <row r="65" spans="1:5" x14ac:dyDescent="0.3">
      <c r="A65" s="8" t="s">
        <v>352</v>
      </c>
      <c r="B65" s="2">
        <v>4.46859903381642E-2</v>
      </c>
      <c r="C65" s="2">
        <v>4.9040511727078899E-2</v>
      </c>
      <c r="D65" s="2">
        <v>4.4464609800363E-2</v>
      </c>
      <c r="E65" s="2">
        <v>5.8260869565217401E-2</v>
      </c>
    </row>
    <row r="66" spans="1:5" x14ac:dyDescent="0.3">
      <c r="A66" s="8" t="s">
        <v>353</v>
      </c>
      <c r="B66" s="2">
        <v>4.8309178743961402E-3</v>
      </c>
      <c r="C66" s="2">
        <v>4.26439232409382E-3</v>
      </c>
      <c r="D66" s="2">
        <v>8.1669691470054404E-3</v>
      </c>
      <c r="E66" s="2">
        <v>1.04347826086957E-2</v>
      </c>
    </row>
    <row r="67" spans="1:5" x14ac:dyDescent="0.3">
      <c r="A67" s="8" t="s">
        <v>268</v>
      </c>
      <c r="B67" s="2">
        <v>0.27685950413223098</v>
      </c>
      <c r="C67" s="2">
        <v>0.30322580645161301</v>
      </c>
      <c r="D67" s="2">
        <v>0.32183908045977</v>
      </c>
      <c r="E67" s="2">
        <v>0.34782608695652201</v>
      </c>
    </row>
    <row r="68" spans="1:5" x14ac:dyDescent="0.3">
      <c r="A68" s="8" t="s">
        <v>269</v>
      </c>
      <c r="B68" s="2">
        <v>0.111570247933884</v>
      </c>
      <c r="C68" s="2">
        <v>0.1</v>
      </c>
      <c r="D68" s="2">
        <v>0.11206896551724101</v>
      </c>
      <c r="E68" s="2">
        <v>0.113526570048309</v>
      </c>
    </row>
    <row r="69" spans="1:5" x14ac:dyDescent="0.3">
      <c r="A69" s="8" t="s">
        <v>270</v>
      </c>
      <c r="B69" s="2">
        <v>5.3719008264462798E-2</v>
      </c>
      <c r="C69" s="2">
        <v>4.8387096774193498E-2</v>
      </c>
      <c r="D69" s="2">
        <v>3.1609195402298902E-2</v>
      </c>
      <c r="E69" s="2">
        <v>3.6231884057971002E-2</v>
      </c>
    </row>
    <row r="70" spans="1:5" x14ac:dyDescent="0.3">
      <c r="A70" s="8" t="s">
        <v>271</v>
      </c>
      <c r="B70" s="2">
        <v>0.29338842975206603</v>
      </c>
      <c r="C70" s="2">
        <v>0.30645161290322598</v>
      </c>
      <c r="D70" s="2">
        <v>0.29885057471264398</v>
      </c>
      <c r="E70" s="2">
        <v>0.25362318840579701</v>
      </c>
    </row>
    <row r="71" spans="1:5" x14ac:dyDescent="0.3">
      <c r="A71" s="8" t="s">
        <v>272</v>
      </c>
      <c r="B71" s="2">
        <v>0.19008264462809901</v>
      </c>
      <c r="C71" s="2">
        <v>0.16129032258064499</v>
      </c>
      <c r="D71" s="2">
        <v>0.160919540229885</v>
      </c>
      <c r="E71" s="2">
        <v>0.18115942028985499</v>
      </c>
    </row>
    <row r="72" spans="1:5" x14ac:dyDescent="0.3">
      <c r="A72" s="8" t="s">
        <v>273</v>
      </c>
      <c r="B72" s="2">
        <v>7.43801652892562E-2</v>
      </c>
      <c r="C72" s="2">
        <v>8.0645161290322606E-2</v>
      </c>
      <c r="D72" s="2">
        <v>7.4712643678160898E-2</v>
      </c>
      <c r="E72" s="2">
        <v>6.7632850241545903E-2</v>
      </c>
    </row>
    <row r="73" spans="1:5" x14ac:dyDescent="0.3">
      <c r="A73" s="8" t="s">
        <v>280</v>
      </c>
      <c r="B73" s="2">
        <v>0.31158203944607599</v>
      </c>
      <c r="C73" s="2">
        <v>0.328073993471164</v>
      </c>
      <c r="D73" s="2">
        <v>0.35449234170219501</v>
      </c>
      <c r="E73" s="2">
        <v>0.36533888228299599</v>
      </c>
    </row>
    <row r="74" spans="1:5" x14ac:dyDescent="0.3">
      <c r="A74" s="8" t="s">
        <v>281</v>
      </c>
      <c r="B74" s="2">
        <v>4.95174150230802E-2</v>
      </c>
      <c r="C74" s="2">
        <v>5.3500181356547001E-2</v>
      </c>
      <c r="D74" s="2">
        <v>5.2108005684509698E-2</v>
      </c>
      <c r="E74" s="2">
        <v>5.4696789536266298E-2</v>
      </c>
    </row>
    <row r="75" spans="1:5" x14ac:dyDescent="0.3">
      <c r="A75" s="8" t="s">
        <v>282</v>
      </c>
      <c r="B75" s="2">
        <v>3.2941670163659301E-2</v>
      </c>
      <c r="C75" s="2">
        <v>3.0105186797243399E-2</v>
      </c>
      <c r="D75" s="2">
        <v>2.9685772935417701E-2</v>
      </c>
      <c r="E75" s="2">
        <v>3.1510107015457797E-2</v>
      </c>
    </row>
    <row r="76" spans="1:5" x14ac:dyDescent="0.3">
      <c r="A76" s="8" t="s">
        <v>283</v>
      </c>
      <c r="B76" s="2">
        <v>0.39613932018464099</v>
      </c>
      <c r="C76" s="2">
        <v>0.38139281828074001</v>
      </c>
      <c r="D76" s="2">
        <v>0.35070266856150301</v>
      </c>
      <c r="E76" s="2">
        <v>0.34021997621878702</v>
      </c>
    </row>
    <row r="77" spans="1:5" x14ac:dyDescent="0.3">
      <c r="A77" s="8" t="s">
        <v>284</v>
      </c>
      <c r="B77" s="2">
        <v>6.1686949223667603E-2</v>
      </c>
      <c r="C77" s="2">
        <v>5.9666303953572697E-2</v>
      </c>
      <c r="D77" s="2">
        <v>6.7108795199747398E-2</v>
      </c>
      <c r="E77" s="2">
        <v>6.6736028537455402E-2</v>
      </c>
    </row>
    <row r="78" spans="1:5" x14ac:dyDescent="0.3">
      <c r="A78" s="8" t="s">
        <v>285</v>
      </c>
      <c r="B78" s="2">
        <v>0.14813260595887501</v>
      </c>
      <c r="C78" s="2">
        <v>0.14726151614073299</v>
      </c>
      <c r="D78" s="2">
        <v>0.145902415916627</v>
      </c>
      <c r="E78" s="2">
        <v>0.14149821640903701</v>
      </c>
    </row>
    <row r="79" spans="1:5" x14ac:dyDescent="0.3">
      <c r="A79" s="8" t="s">
        <v>286</v>
      </c>
      <c r="B79" s="2">
        <v>0.32487864077669898</v>
      </c>
      <c r="C79" s="2">
        <v>0.33345045678144802</v>
      </c>
      <c r="D79" s="2">
        <v>0.33880037488284898</v>
      </c>
      <c r="E79" s="2">
        <v>0.34974241556954799</v>
      </c>
    </row>
    <row r="80" spans="1:5" x14ac:dyDescent="0.3">
      <c r="A80" s="8" t="s">
        <v>287</v>
      </c>
      <c r="B80" s="2">
        <v>6.3592233009708704E-2</v>
      </c>
      <c r="C80" s="2">
        <v>5.8678847505270602E-2</v>
      </c>
      <c r="D80" s="2">
        <v>5.81068416119963E-2</v>
      </c>
      <c r="E80" s="2">
        <v>5.4378935317687498E-2</v>
      </c>
    </row>
    <row r="81" spans="1:5" x14ac:dyDescent="0.3">
      <c r="A81" s="8" t="s">
        <v>288</v>
      </c>
      <c r="B81" s="2">
        <v>2.4271844660194199E-2</v>
      </c>
      <c r="C81" s="2">
        <v>2.1433591004919199E-2</v>
      </c>
      <c r="D81" s="2">
        <v>2.1087160262418001E-2</v>
      </c>
      <c r="E81" s="2">
        <v>2.0606754436176301E-2</v>
      </c>
    </row>
    <row r="82" spans="1:5" x14ac:dyDescent="0.3">
      <c r="A82" s="8" t="s">
        <v>289</v>
      </c>
      <c r="B82" s="2">
        <v>0.31444174757281601</v>
      </c>
      <c r="C82" s="2">
        <v>0.300948699929726</v>
      </c>
      <c r="D82" s="2">
        <v>0.292174320524836</v>
      </c>
      <c r="E82" s="2">
        <v>0.28649112764739598</v>
      </c>
    </row>
    <row r="83" spans="1:5" x14ac:dyDescent="0.3">
      <c r="A83" s="8" t="s">
        <v>290</v>
      </c>
      <c r="B83" s="2">
        <v>5.10922330097087E-2</v>
      </c>
      <c r="C83" s="2">
        <v>5.3056921995783601E-2</v>
      </c>
      <c r="D83" s="2">
        <v>4.9906279287722601E-2</v>
      </c>
      <c r="E83" s="2">
        <v>4.8941041785918703E-2</v>
      </c>
    </row>
    <row r="84" spans="1:5" x14ac:dyDescent="0.3">
      <c r="A84" s="8" t="s">
        <v>291</v>
      </c>
      <c r="B84" s="2">
        <v>0.221723300970874</v>
      </c>
      <c r="C84" s="2">
        <v>0.232431482782853</v>
      </c>
      <c r="D84" s="2">
        <v>0.23992502343017799</v>
      </c>
      <c r="E84" s="2">
        <v>0.23983972524327399</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525</v>
      </c>
      <c r="B1" s="12"/>
      <c r="C1" s="12"/>
      <c r="D1" s="12"/>
      <c r="E1" s="12"/>
    </row>
    <row r="2" spans="1:5" ht="15.6" x14ac:dyDescent="0.3">
      <c r="A2" s="12" t="s">
        <v>509</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contents'!A114",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20</v>
      </c>
      <c r="C8" s="1">
        <v>20</v>
      </c>
      <c r="D8" s="1">
        <v>27</v>
      </c>
      <c r="E8" s="1">
        <v>27</v>
      </c>
    </row>
    <row r="9" spans="1:5" x14ac:dyDescent="0.3">
      <c r="A9" s="7" t="s">
        <v>357</v>
      </c>
      <c r="B9" s="1">
        <v>111</v>
      </c>
      <c r="C9" s="1">
        <v>124</v>
      </c>
      <c r="D9" s="1">
        <v>161</v>
      </c>
      <c r="E9" s="1">
        <v>198</v>
      </c>
    </row>
    <row r="10" spans="1:5" x14ac:dyDescent="0.3">
      <c r="A10" s="7" t="s">
        <v>358</v>
      </c>
      <c r="B10" s="1">
        <v>44</v>
      </c>
      <c r="C10" s="1">
        <v>55</v>
      </c>
      <c r="D10" s="1">
        <v>70</v>
      </c>
      <c r="E10" s="1">
        <v>82</v>
      </c>
    </row>
    <row r="11" spans="1:5" x14ac:dyDescent="0.3">
      <c r="A11" s="7" t="s">
        <v>359</v>
      </c>
      <c r="B11" s="1">
        <v>1</v>
      </c>
      <c r="C11" s="1">
        <v>3</v>
      </c>
      <c r="D11" s="1">
        <v>7</v>
      </c>
      <c r="E11" s="1">
        <v>7</v>
      </c>
    </row>
    <row r="12" spans="1:5" x14ac:dyDescent="0.3">
      <c r="A12" s="7" t="s">
        <v>360</v>
      </c>
      <c r="B12" s="1">
        <v>127</v>
      </c>
      <c r="C12" s="1">
        <v>171</v>
      </c>
      <c r="D12" s="1">
        <v>174</v>
      </c>
      <c r="E12" s="1">
        <v>184</v>
      </c>
    </row>
    <row r="13" spans="1:5" x14ac:dyDescent="0.3">
      <c r="A13" s="7" t="s">
        <v>361</v>
      </c>
      <c r="B13" s="1">
        <v>4</v>
      </c>
      <c r="C13" s="1">
        <v>4</v>
      </c>
      <c r="D13" s="1">
        <v>3</v>
      </c>
      <c r="E13" s="1">
        <v>5</v>
      </c>
    </row>
    <row r="14" spans="1:5" x14ac:dyDescent="0.3">
      <c r="A14" s="7" t="s">
        <v>340</v>
      </c>
      <c r="B14" s="1">
        <v>18</v>
      </c>
      <c r="C14" s="1">
        <v>25</v>
      </c>
      <c r="D14" s="1">
        <v>30</v>
      </c>
      <c r="E14" s="1">
        <v>39</v>
      </c>
    </row>
    <row r="15" spans="1:5" x14ac:dyDescent="0.3">
      <c r="A15" s="7" t="s">
        <v>362</v>
      </c>
      <c r="B15" s="1">
        <v>241</v>
      </c>
      <c r="C15" s="1">
        <v>350</v>
      </c>
      <c r="D15" s="1">
        <v>427</v>
      </c>
      <c r="E15" s="1">
        <v>464</v>
      </c>
    </row>
    <row r="16" spans="1:5" x14ac:dyDescent="0.3">
      <c r="A16" s="7" t="s">
        <v>363</v>
      </c>
      <c r="B16" s="1">
        <v>13</v>
      </c>
      <c r="C16" s="1">
        <v>16</v>
      </c>
      <c r="D16" s="1">
        <v>24</v>
      </c>
      <c r="E16" s="1">
        <v>43</v>
      </c>
    </row>
    <row r="17" spans="1:5" x14ac:dyDescent="0.3">
      <c r="A17" s="7" t="s">
        <v>364</v>
      </c>
      <c r="B17" s="1">
        <v>0</v>
      </c>
      <c r="C17" s="1">
        <v>0</v>
      </c>
      <c r="D17" s="1">
        <v>0</v>
      </c>
      <c r="E17" s="1">
        <v>0</v>
      </c>
    </row>
    <row r="18" spans="1:5" x14ac:dyDescent="0.3">
      <c r="A18" s="7" t="s">
        <v>365</v>
      </c>
      <c r="B18" s="1">
        <v>1735</v>
      </c>
      <c r="C18" s="1">
        <v>2207</v>
      </c>
      <c r="D18" s="1">
        <v>2818</v>
      </c>
      <c r="E18" s="1">
        <v>3087</v>
      </c>
    </row>
    <row r="19" spans="1:5" x14ac:dyDescent="0.3">
      <c r="A19" s="7" t="s">
        <v>366</v>
      </c>
      <c r="B19" s="1">
        <v>13684</v>
      </c>
      <c r="C19" s="1">
        <v>15616</v>
      </c>
      <c r="D19" s="1">
        <v>17795</v>
      </c>
      <c r="E19" s="1">
        <v>19485</v>
      </c>
    </row>
    <row r="20" spans="1:5" x14ac:dyDescent="0.3">
      <c r="A20" s="7" t="s">
        <v>367</v>
      </c>
      <c r="B20" s="1">
        <v>6689</v>
      </c>
      <c r="C20" s="1">
        <v>8028</v>
      </c>
      <c r="D20" s="1">
        <v>9888</v>
      </c>
      <c r="E20" s="1">
        <v>11210</v>
      </c>
    </row>
    <row r="21" spans="1:5" x14ac:dyDescent="0.3">
      <c r="A21" s="7" t="s">
        <v>368</v>
      </c>
      <c r="B21" s="1">
        <v>232</v>
      </c>
      <c r="C21" s="1">
        <v>255</v>
      </c>
      <c r="D21" s="1">
        <v>257</v>
      </c>
      <c r="E21" s="1">
        <v>270</v>
      </c>
    </row>
    <row r="22" spans="1:5" x14ac:dyDescent="0.3">
      <c r="A22" s="7" t="s">
        <v>369</v>
      </c>
      <c r="B22" s="1">
        <v>15947</v>
      </c>
      <c r="C22" s="1">
        <v>19210</v>
      </c>
      <c r="D22" s="1">
        <v>23969</v>
      </c>
      <c r="E22" s="1">
        <v>27057</v>
      </c>
    </row>
    <row r="23" spans="1:5" x14ac:dyDescent="0.3">
      <c r="A23" s="7" t="s">
        <v>370</v>
      </c>
      <c r="B23" s="1">
        <v>385</v>
      </c>
      <c r="C23" s="1">
        <v>535</v>
      </c>
      <c r="D23" s="1">
        <v>600</v>
      </c>
      <c r="E23" s="1">
        <v>622</v>
      </c>
    </row>
    <row r="24" spans="1:5" x14ac:dyDescent="0.3">
      <c r="A24" s="7" t="s">
        <v>346</v>
      </c>
      <c r="B24" s="1">
        <v>452</v>
      </c>
      <c r="C24" s="1">
        <v>535</v>
      </c>
      <c r="D24" s="1">
        <v>594</v>
      </c>
      <c r="E24" s="1">
        <v>626</v>
      </c>
    </row>
    <row r="25" spans="1:5" x14ac:dyDescent="0.3">
      <c r="A25" s="7" t="s">
        <v>371</v>
      </c>
      <c r="B25" s="1">
        <v>8455</v>
      </c>
      <c r="C25" s="1">
        <v>9148</v>
      </c>
      <c r="D25" s="1">
        <v>9787</v>
      </c>
      <c r="E25" s="1">
        <v>9848</v>
      </c>
    </row>
    <row r="26" spans="1:5" x14ac:dyDescent="0.3">
      <c r="A26" s="7" t="s">
        <v>372</v>
      </c>
      <c r="B26" s="1">
        <v>1505</v>
      </c>
      <c r="C26" s="1">
        <v>1761</v>
      </c>
      <c r="D26" s="1">
        <v>2000</v>
      </c>
      <c r="E26" s="1">
        <v>2111</v>
      </c>
    </row>
    <row r="27" spans="1:5" x14ac:dyDescent="0.3">
      <c r="A27" s="7" t="s">
        <v>373</v>
      </c>
      <c r="B27" s="1">
        <v>0</v>
      </c>
      <c r="C27" s="1">
        <v>0</v>
      </c>
      <c r="D27" s="1">
        <v>0</v>
      </c>
      <c r="E27" s="1">
        <v>0</v>
      </c>
    </row>
    <row r="28" spans="1:5" x14ac:dyDescent="0.3">
      <c r="A28" s="7" t="s">
        <v>374</v>
      </c>
      <c r="B28" s="1">
        <v>25</v>
      </c>
      <c r="C28" s="1">
        <v>32</v>
      </c>
      <c r="D28" s="1">
        <v>41</v>
      </c>
      <c r="E28" s="1">
        <v>42</v>
      </c>
    </row>
    <row r="29" spans="1:5" x14ac:dyDescent="0.3">
      <c r="A29" s="7" t="s">
        <v>375</v>
      </c>
      <c r="B29" s="1">
        <v>175</v>
      </c>
      <c r="C29" s="1">
        <v>182</v>
      </c>
      <c r="D29" s="1">
        <v>202</v>
      </c>
      <c r="E29" s="1">
        <v>213</v>
      </c>
    </row>
    <row r="30" spans="1:5" x14ac:dyDescent="0.3">
      <c r="A30" s="7" t="s">
        <v>376</v>
      </c>
      <c r="B30" s="1">
        <v>23</v>
      </c>
      <c r="C30" s="1">
        <v>29</v>
      </c>
      <c r="D30" s="1">
        <v>45</v>
      </c>
      <c r="E30" s="1">
        <v>50</v>
      </c>
    </row>
    <row r="31" spans="1:5" x14ac:dyDescent="0.3">
      <c r="A31" s="7" t="s">
        <v>377</v>
      </c>
      <c r="B31" s="1">
        <v>11</v>
      </c>
      <c r="C31" s="1">
        <v>13</v>
      </c>
      <c r="D31" s="1">
        <v>16</v>
      </c>
      <c r="E31" s="1">
        <v>15</v>
      </c>
    </row>
    <row r="32" spans="1:5" x14ac:dyDescent="0.3">
      <c r="A32" s="7" t="s">
        <v>378</v>
      </c>
      <c r="B32" s="1">
        <v>27</v>
      </c>
      <c r="C32" s="1">
        <v>36</v>
      </c>
      <c r="D32" s="1">
        <v>45</v>
      </c>
      <c r="E32" s="1">
        <v>61</v>
      </c>
    </row>
    <row r="33" spans="1:5" x14ac:dyDescent="0.3">
      <c r="A33" s="7" t="s">
        <v>379</v>
      </c>
      <c r="B33" s="1">
        <v>5</v>
      </c>
      <c r="C33" s="1">
        <v>3</v>
      </c>
      <c r="D33" s="1">
        <v>6</v>
      </c>
      <c r="E33" s="1">
        <v>6</v>
      </c>
    </row>
    <row r="34" spans="1:5" x14ac:dyDescent="0.3">
      <c r="A34" s="7" t="s">
        <v>352</v>
      </c>
      <c r="B34" s="1">
        <v>17</v>
      </c>
      <c r="C34" s="1">
        <v>25</v>
      </c>
      <c r="D34" s="1">
        <v>27</v>
      </c>
      <c r="E34" s="1">
        <v>30</v>
      </c>
    </row>
    <row r="35" spans="1:5" x14ac:dyDescent="0.3">
      <c r="A35" s="7" t="s">
        <v>380</v>
      </c>
      <c r="B35" s="1">
        <v>518</v>
      </c>
      <c r="C35" s="1">
        <v>583</v>
      </c>
      <c r="D35" s="1">
        <v>678</v>
      </c>
      <c r="E35" s="1">
        <v>687</v>
      </c>
    </row>
    <row r="36" spans="1:5" x14ac:dyDescent="0.3">
      <c r="A36" s="7" t="s">
        <v>381</v>
      </c>
      <c r="B36" s="1">
        <v>27</v>
      </c>
      <c r="C36" s="1">
        <v>35</v>
      </c>
      <c r="D36" s="1">
        <v>42</v>
      </c>
      <c r="E36" s="1">
        <v>46</v>
      </c>
    </row>
    <row r="37" spans="1:5" x14ac:dyDescent="0.3">
      <c r="A37" s="7" t="s">
        <v>382</v>
      </c>
      <c r="B37" s="1">
        <v>0</v>
      </c>
      <c r="C37" s="1">
        <v>0</v>
      </c>
      <c r="D37" s="1">
        <v>0</v>
      </c>
      <c r="E37" s="1">
        <v>0</v>
      </c>
    </row>
    <row r="38" spans="1:5" x14ac:dyDescent="0.3">
      <c r="A38" s="7" t="s">
        <v>383</v>
      </c>
      <c r="B38" s="1">
        <v>7</v>
      </c>
      <c r="C38" s="1">
        <v>11</v>
      </c>
      <c r="D38" s="1">
        <v>15</v>
      </c>
      <c r="E38" s="1">
        <v>20</v>
      </c>
    </row>
    <row r="39" spans="1:5" x14ac:dyDescent="0.3">
      <c r="A39" s="7" t="s">
        <v>384</v>
      </c>
      <c r="B39" s="1">
        <v>31</v>
      </c>
      <c r="C39" s="1">
        <v>45</v>
      </c>
      <c r="D39" s="1">
        <v>58</v>
      </c>
      <c r="E39" s="1">
        <v>71</v>
      </c>
    </row>
    <row r="40" spans="1:5" x14ac:dyDescent="0.3">
      <c r="A40" s="7" t="s">
        <v>385</v>
      </c>
      <c r="B40" s="1">
        <v>8</v>
      </c>
      <c r="C40" s="1">
        <v>12</v>
      </c>
      <c r="D40" s="1">
        <v>16</v>
      </c>
      <c r="E40" s="1">
        <v>15</v>
      </c>
    </row>
    <row r="41" spans="1:5" x14ac:dyDescent="0.3">
      <c r="A41" s="7" t="s">
        <v>386</v>
      </c>
      <c r="B41" s="1">
        <v>1</v>
      </c>
      <c r="C41" s="1">
        <v>1</v>
      </c>
      <c r="D41" s="1">
        <v>1</v>
      </c>
      <c r="E41" s="1">
        <v>1</v>
      </c>
    </row>
    <row r="42" spans="1:5" x14ac:dyDescent="0.3">
      <c r="A42" s="7" t="s">
        <v>387</v>
      </c>
      <c r="B42" s="1">
        <v>92</v>
      </c>
      <c r="C42" s="1">
        <v>110</v>
      </c>
      <c r="D42" s="1">
        <v>130</v>
      </c>
      <c r="E42" s="1">
        <v>161</v>
      </c>
    </row>
    <row r="43" spans="1:5" x14ac:dyDescent="0.3">
      <c r="A43" s="7" t="s">
        <v>388</v>
      </c>
      <c r="B43" s="1">
        <v>1</v>
      </c>
      <c r="C43" s="1">
        <v>1</v>
      </c>
      <c r="D43" s="1">
        <v>1</v>
      </c>
      <c r="E43" s="1">
        <v>1</v>
      </c>
    </row>
    <row r="44" spans="1:5" x14ac:dyDescent="0.3">
      <c r="A44" s="7" t="s">
        <v>272</v>
      </c>
      <c r="B44" s="1">
        <v>27</v>
      </c>
      <c r="C44" s="1">
        <v>29</v>
      </c>
      <c r="D44" s="1">
        <v>30</v>
      </c>
      <c r="E44" s="1">
        <v>37</v>
      </c>
    </row>
    <row r="45" spans="1:5" x14ac:dyDescent="0.3">
      <c r="A45" s="7" t="s">
        <v>389</v>
      </c>
      <c r="B45" s="1">
        <v>69</v>
      </c>
      <c r="C45" s="1">
        <v>91</v>
      </c>
      <c r="D45" s="1">
        <v>88</v>
      </c>
      <c r="E45" s="1">
        <v>98</v>
      </c>
    </row>
    <row r="46" spans="1:5" x14ac:dyDescent="0.3">
      <c r="A46" s="7" t="s">
        <v>390</v>
      </c>
      <c r="B46" s="1">
        <v>6</v>
      </c>
      <c r="C46" s="1">
        <v>10</v>
      </c>
      <c r="D46" s="1">
        <v>9</v>
      </c>
      <c r="E46" s="1">
        <v>10</v>
      </c>
    </row>
    <row r="47" spans="1:5" x14ac:dyDescent="0.3">
      <c r="A47" s="7" t="s">
        <v>391</v>
      </c>
      <c r="B47" s="1">
        <v>0</v>
      </c>
      <c r="C47" s="1">
        <v>0</v>
      </c>
      <c r="D47" s="1">
        <v>0</v>
      </c>
      <c r="E47" s="1">
        <v>0</v>
      </c>
    </row>
    <row r="48" spans="1:5" x14ac:dyDescent="0.3">
      <c r="A48" s="7" t="s">
        <v>392</v>
      </c>
      <c r="B48" s="1">
        <v>104</v>
      </c>
      <c r="C48" s="1">
        <v>139</v>
      </c>
      <c r="D48" s="1">
        <v>186</v>
      </c>
      <c r="E48" s="1">
        <v>205</v>
      </c>
    </row>
    <row r="49" spans="1:5" x14ac:dyDescent="0.3">
      <c r="A49" s="7" t="s">
        <v>393</v>
      </c>
      <c r="B49" s="1">
        <v>448</v>
      </c>
      <c r="C49" s="1">
        <v>500</v>
      </c>
      <c r="D49" s="1">
        <v>577</v>
      </c>
      <c r="E49" s="1">
        <v>629</v>
      </c>
    </row>
    <row r="50" spans="1:5" x14ac:dyDescent="0.3">
      <c r="A50" s="7" t="s">
        <v>394</v>
      </c>
      <c r="B50" s="1">
        <v>232</v>
      </c>
      <c r="C50" s="1">
        <v>300</v>
      </c>
      <c r="D50" s="1">
        <v>340</v>
      </c>
      <c r="E50" s="1">
        <v>375</v>
      </c>
    </row>
    <row r="51" spans="1:5" x14ac:dyDescent="0.3">
      <c r="A51" s="7" t="s">
        <v>395</v>
      </c>
      <c r="B51" s="1">
        <v>9</v>
      </c>
      <c r="C51" s="1">
        <v>11</v>
      </c>
      <c r="D51" s="1">
        <v>10</v>
      </c>
      <c r="E51" s="1">
        <v>14</v>
      </c>
    </row>
    <row r="52" spans="1:5" x14ac:dyDescent="0.3">
      <c r="A52" s="7" t="s">
        <v>396</v>
      </c>
      <c r="B52" s="1">
        <v>867</v>
      </c>
      <c r="C52" s="1">
        <v>1014</v>
      </c>
      <c r="D52" s="1">
        <v>1344</v>
      </c>
      <c r="E52" s="1">
        <v>1464</v>
      </c>
    </row>
    <row r="53" spans="1:5" x14ac:dyDescent="0.3">
      <c r="A53" s="7" t="s">
        <v>397</v>
      </c>
      <c r="B53" s="1">
        <v>5</v>
      </c>
      <c r="C53" s="1">
        <v>6</v>
      </c>
      <c r="D53" s="1">
        <v>18</v>
      </c>
      <c r="E53" s="1">
        <v>17</v>
      </c>
    </row>
    <row r="54" spans="1:5" x14ac:dyDescent="0.3">
      <c r="A54" s="7" t="s">
        <v>284</v>
      </c>
      <c r="B54" s="1">
        <v>37</v>
      </c>
      <c r="C54" s="1">
        <v>48</v>
      </c>
      <c r="D54" s="1">
        <v>59</v>
      </c>
      <c r="E54" s="1">
        <v>65</v>
      </c>
    </row>
    <row r="55" spans="1:5" x14ac:dyDescent="0.3">
      <c r="A55" s="7" t="s">
        <v>398</v>
      </c>
      <c r="B55" s="1">
        <v>848</v>
      </c>
      <c r="C55" s="1">
        <v>998</v>
      </c>
      <c r="D55" s="1">
        <v>1089</v>
      </c>
      <c r="E55" s="1">
        <v>1225</v>
      </c>
    </row>
    <row r="56" spans="1:5" x14ac:dyDescent="0.3">
      <c r="A56" s="7" t="s">
        <v>399</v>
      </c>
      <c r="B56" s="1">
        <v>2216</v>
      </c>
      <c r="C56" s="1">
        <v>2498</v>
      </c>
      <c r="D56" s="1">
        <v>2710</v>
      </c>
      <c r="E56" s="1">
        <v>2734</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0</v>
      </c>
      <c r="C60" s="1">
        <v>0</v>
      </c>
      <c r="D60" s="1">
        <v>0</v>
      </c>
      <c r="E60" s="1">
        <v>0</v>
      </c>
    </row>
    <row r="61" spans="1:5" x14ac:dyDescent="0.3">
      <c r="A61" s="7" t="s">
        <v>404</v>
      </c>
      <c r="B61" s="1">
        <v>0</v>
      </c>
      <c r="C61" s="1">
        <v>0</v>
      </c>
      <c r="D61" s="1">
        <v>0</v>
      </c>
      <c r="E61" s="1">
        <v>0</v>
      </c>
    </row>
    <row r="62" spans="1:5" x14ac:dyDescent="0.3">
      <c r="A62" s="7" t="s">
        <v>405</v>
      </c>
      <c r="B62" s="1">
        <v>0</v>
      </c>
      <c r="C62" s="1">
        <v>0</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1</v>
      </c>
      <c r="C65" s="1">
        <v>0</v>
      </c>
      <c r="D65" s="1">
        <v>0</v>
      </c>
      <c r="E65" s="1">
        <v>0</v>
      </c>
    </row>
    <row r="66" spans="1:5" x14ac:dyDescent="0.3">
      <c r="A66" s="7" t="s">
        <v>408</v>
      </c>
      <c r="B66" s="1">
        <v>0</v>
      </c>
      <c r="C66" s="1">
        <v>0</v>
      </c>
      <c r="D66" s="1">
        <v>0</v>
      </c>
      <c r="E66" s="1">
        <v>0</v>
      </c>
    </row>
    <row r="67" spans="1:5" x14ac:dyDescent="0.3">
      <c r="A67" s="7" t="s">
        <v>409</v>
      </c>
      <c r="B67" s="1">
        <v>8239</v>
      </c>
      <c r="C67" s="1">
        <v>5692</v>
      </c>
      <c r="D67" s="1">
        <v>4268</v>
      </c>
      <c r="E67" s="1">
        <v>3494</v>
      </c>
    </row>
    <row r="68" spans="1:5" x14ac:dyDescent="0.3">
      <c r="A68" s="10" t="s">
        <v>15</v>
      </c>
      <c r="B68" s="5">
        <v>63739</v>
      </c>
      <c r="C68" s="5">
        <v>70517</v>
      </c>
      <c r="D68" s="5">
        <v>80682</v>
      </c>
      <c r="E68" s="5">
        <v>87151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3.4542314335060401E-2</v>
      </c>
      <c r="C73" s="2">
        <v>2.6041666666666699E-2</v>
      </c>
      <c r="D73" s="2">
        <v>2.9252437703141902E-2</v>
      </c>
      <c r="E73" s="2">
        <v>2.5738798856053399E-2</v>
      </c>
    </row>
    <row r="74" spans="1:5" x14ac:dyDescent="0.3">
      <c r="A74" s="8" t="s">
        <v>357</v>
      </c>
      <c r="B74" s="2">
        <v>0.19170984455958501</v>
      </c>
      <c r="C74" s="2">
        <v>0.16145833333333301</v>
      </c>
      <c r="D74" s="2">
        <v>0.17443120260021699</v>
      </c>
      <c r="E74" s="2">
        <v>0.18875119161105799</v>
      </c>
    </row>
    <row r="75" spans="1:5" x14ac:dyDescent="0.3">
      <c r="A75" s="8" t="s">
        <v>358</v>
      </c>
      <c r="B75" s="2">
        <v>7.5993091537133003E-2</v>
      </c>
      <c r="C75" s="2">
        <v>7.1614583333333301E-2</v>
      </c>
      <c r="D75" s="2">
        <v>7.5839653304442006E-2</v>
      </c>
      <c r="E75" s="2">
        <v>7.8169685414680695E-2</v>
      </c>
    </row>
    <row r="76" spans="1:5" x14ac:dyDescent="0.3">
      <c r="A76" s="8" t="s">
        <v>359</v>
      </c>
      <c r="B76" s="2">
        <v>1.72711571675302E-3</v>
      </c>
      <c r="C76" s="2">
        <v>3.90625E-3</v>
      </c>
      <c r="D76" s="2">
        <v>7.5839653304441996E-3</v>
      </c>
      <c r="E76" s="2">
        <v>6.6730219256434702E-3</v>
      </c>
    </row>
    <row r="77" spans="1:5" x14ac:dyDescent="0.3">
      <c r="A77" s="8" t="s">
        <v>360</v>
      </c>
      <c r="B77" s="2">
        <v>0.21934369602763401</v>
      </c>
      <c r="C77" s="2">
        <v>0.22265625</v>
      </c>
      <c r="D77" s="2">
        <v>0.18851570964247</v>
      </c>
      <c r="E77" s="2">
        <v>0.17540514775977101</v>
      </c>
    </row>
    <row r="78" spans="1:5" x14ac:dyDescent="0.3">
      <c r="A78" s="8" t="s">
        <v>361</v>
      </c>
      <c r="B78" s="2">
        <v>6.9084628670120904E-3</v>
      </c>
      <c r="C78" s="2">
        <v>5.2083333333333296E-3</v>
      </c>
      <c r="D78" s="2">
        <v>3.2502708559046601E-3</v>
      </c>
      <c r="E78" s="2">
        <v>4.7664442326024797E-3</v>
      </c>
    </row>
    <row r="79" spans="1:5" x14ac:dyDescent="0.3">
      <c r="A79" s="8" t="s">
        <v>340</v>
      </c>
      <c r="B79" s="2">
        <v>3.10880829015544E-2</v>
      </c>
      <c r="C79" s="2">
        <v>3.2552083333333301E-2</v>
      </c>
      <c r="D79" s="2">
        <v>3.2502708559046599E-2</v>
      </c>
      <c r="E79" s="2">
        <v>3.71782650142993E-2</v>
      </c>
    </row>
    <row r="80" spans="1:5" x14ac:dyDescent="0.3">
      <c r="A80" s="8" t="s">
        <v>362</v>
      </c>
      <c r="B80" s="2">
        <v>0.41623488773747802</v>
      </c>
      <c r="C80" s="2">
        <v>0.45572916666666702</v>
      </c>
      <c r="D80" s="2">
        <v>0.46262188515709601</v>
      </c>
      <c r="E80" s="2">
        <v>0.44232602478550997</v>
      </c>
    </row>
    <row r="81" spans="1:5" x14ac:dyDescent="0.3">
      <c r="A81" s="8" t="s">
        <v>363</v>
      </c>
      <c r="B81" s="2">
        <v>2.24525043177893E-2</v>
      </c>
      <c r="C81" s="2">
        <v>2.0833333333333301E-2</v>
      </c>
      <c r="D81" s="2">
        <v>2.6002166847237301E-2</v>
      </c>
      <c r="E81" s="2">
        <v>4.0991420400381298E-2</v>
      </c>
    </row>
    <row r="82" spans="1:5" x14ac:dyDescent="0.3">
      <c r="A82" s="8" t="s">
        <v>364</v>
      </c>
      <c r="B82" s="2">
        <v>0</v>
      </c>
      <c r="C82" s="2">
        <v>0</v>
      </c>
      <c r="D82" s="2">
        <v>0</v>
      </c>
      <c r="E82" s="2">
        <v>0</v>
      </c>
    </row>
    <row r="83" spans="1:5" x14ac:dyDescent="0.3">
      <c r="A83" s="8" t="s">
        <v>365</v>
      </c>
      <c r="B83" s="2">
        <v>3.5347567435416803E-2</v>
      </c>
      <c r="C83" s="2">
        <v>3.8519940657998103E-2</v>
      </c>
      <c r="D83" s="2">
        <v>4.16198972056478E-2</v>
      </c>
      <c r="E83" s="2">
        <v>4.1538834167608597E-2</v>
      </c>
    </row>
    <row r="84" spans="1:5" x14ac:dyDescent="0.3">
      <c r="A84" s="8" t="s">
        <v>366</v>
      </c>
      <c r="B84" s="2">
        <v>0.27878738489120702</v>
      </c>
      <c r="C84" s="2">
        <v>0.27255432411205199</v>
      </c>
      <c r="D84" s="2">
        <v>0.26281975542033398</v>
      </c>
      <c r="E84" s="2">
        <v>0.26219118359438098</v>
      </c>
    </row>
    <row r="85" spans="1:5" x14ac:dyDescent="0.3">
      <c r="A85" s="8" t="s">
        <v>367</v>
      </c>
      <c r="B85" s="2">
        <v>0.136276587075218</v>
      </c>
      <c r="C85" s="2">
        <v>0.14011693865084199</v>
      </c>
      <c r="D85" s="2">
        <v>0.14603887280675801</v>
      </c>
      <c r="E85" s="2">
        <v>0.15084234888852999</v>
      </c>
    </row>
    <row r="86" spans="1:5" x14ac:dyDescent="0.3">
      <c r="A86" s="8" t="s">
        <v>368</v>
      </c>
      <c r="B86" s="2">
        <v>4.7265911498655397E-3</v>
      </c>
      <c r="C86" s="2">
        <v>4.4506501439916203E-3</v>
      </c>
      <c r="D86" s="2">
        <v>3.7957109942695099E-3</v>
      </c>
      <c r="E86" s="2">
        <v>3.63313418375585E-3</v>
      </c>
    </row>
    <row r="87" spans="1:5" x14ac:dyDescent="0.3">
      <c r="A87" s="8" t="s">
        <v>369</v>
      </c>
      <c r="B87" s="2">
        <v>0.32489202184011101</v>
      </c>
      <c r="C87" s="2">
        <v>0.33528231084736898</v>
      </c>
      <c r="D87" s="2">
        <v>0.35400543510367999</v>
      </c>
      <c r="E87" s="2">
        <v>0.36408041336993402</v>
      </c>
    </row>
    <row r="88" spans="1:5" x14ac:dyDescent="0.3">
      <c r="A88" s="8" t="s">
        <v>370</v>
      </c>
      <c r="B88" s="2">
        <v>7.8436965202509992E-3</v>
      </c>
      <c r="C88" s="2">
        <v>9.3376385373941904E-3</v>
      </c>
      <c r="D88" s="2">
        <v>8.8615820877887396E-3</v>
      </c>
      <c r="E88" s="2">
        <v>8.3696646751708903E-3</v>
      </c>
    </row>
    <row r="89" spans="1:5" x14ac:dyDescent="0.3">
      <c r="A89" s="8" t="s">
        <v>346</v>
      </c>
      <c r="B89" s="2">
        <v>9.2087034471518194E-3</v>
      </c>
      <c r="C89" s="2">
        <v>9.3376385373941904E-3</v>
      </c>
      <c r="D89" s="2">
        <v>8.7729662669108494E-3</v>
      </c>
      <c r="E89" s="2">
        <v>8.4234888853006104E-3</v>
      </c>
    </row>
    <row r="90" spans="1:5" x14ac:dyDescent="0.3">
      <c r="A90" s="8" t="s">
        <v>371</v>
      </c>
      <c r="B90" s="2">
        <v>0.17225572487979801</v>
      </c>
      <c r="C90" s="2">
        <v>0.15966489222445199</v>
      </c>
      <c r="D90" s="2">
        <v>0.14454717315531401</v>
      </c>
      <c r="E90" s="2">
        <v>0.13251520533936201</v>
      </c>
    </row>
    <row r="91" spans="1:5" x14ac:dyDescent="0.3">
      <c r="A91" s="8" t="s">
        <v>372</v>
      </c>
      <c r="B91" s="2">
        <v>3.0661722760981201E-2</v>
      </c>
      <c r="C91" s="2">
        <v>3.0735666288506901E-2</v>
      </c>
      <c r="D91" s="2">
        <v>2.9538606959295801E-2</v>
      </c>
      <c r="E91" s="2">
        <v>2.84057268959578E-2</v>
      </c>
    </row>
    <row r="92" spans="1:5" x14ac:dyDescent="0.3">
      <c r="A92" s="8" t="s">
        <v>373</v>
      </c>
      <c r="B92" s="2">
        <v>0</v>
      </c>
      <c r="C92" s="2">
        <v>0</v>
      </c>
      <c r="D92" s="2">
        <v>0</v>
      </c>
      <c r="E92" s="2">
        <v>0</v>
      </c>
    </row>
    <row r="93" spans="1:5" x14ac:dyDescent="0.3">
      <c r="A93" s="8" t="s">
        <v>374</v>
      </c>
      <c r="B93" s="2">
        <v>3.0193236714975799E-2</v>
      </c>
      <c r="C93" s="2">
        <v>3.4115138592750498E-2</v>
      </c>
      <c r="D93" s="2">
        <v>3.7205081669691498E-2</v>
      </c>
      <c r="E93" s="2">
        <v>3.6521739130434799E-2</v>
      </c>
    </row>
    <row r="94" spans="1:5" x14ac:dyDescent="0.3">
      <c r="A94" s="8" t="s">
        <v>375</v>
      </c>
      <c r="B94" s="2">
        <v>0.211352657004831</v>
      </c>
      <c r="C94" s="2">
        <v>0.19402985074626899</v>
      </c>
      <c r="D94" s="2">
        <v>0.18330308529945599</v>
      </c>
      <c r="E94" s="2">
        <v>0.185217391304348</v>
      </c>
    </row>
    <row r="95" spans="1:5" x14ac:dyDescent="0.3">
      <c r="A95" s="8" t="s">
        <v>376</v>
      </c>
      <c r="B95" s="2">
        <v>2.7777777777777801E-2</v>
      </c>
      <c r="C95" s="2">
        <v>3.09168443496802E-2</v>
      </c>
      <c r="D95" s="2">
        <v>4.08348457350272E-2</v>
      </c>
      <c r="E95" s="2">
        <v>4.3478260869565202E-2</v>
      </c>
    </row>
    <row r="96" spans="1:5" x14ac:dyDescent="0.3">
      <c r="A96" s="8" t="s">
        <v>377</v>
      </c>
      <c r="B96" s="2">
        <v>1.32850241545894E-2</v>
      </c>
      <c r="C96" s="2">
        <v>1.3859275053304899E-2</v>
      </c>
      <c r="D96" s="2">
        <v>1.4519056261343E-2</v>
      </c>
      <c r="E96" s="2">
        <v>1.3043478260869599E-2</v>
      </c>
    </row>
    <row r="97" spans="1:5" x14ac:dyDescent="0.3">
      <c r="A97" s="8" t="s">
        <v>378</v>
      </c>
      <c r="B97" s="2">
        <v>3.2608695652173898E-2</v>
      </c>
      <c r="C97" s="2">
        <v>3.8379530916844401E-2</v>
      </c>
      <c r="D97" s="2">
        <v>4.08348457350272E-2</v>
      </c>
      <c r="E97" s="2">
        <v>5.3043478260869602E-2</v>
      </c>
    </row>
    <row r="98" spans="1:5" x14ac:dyDescent="0.3">
      <c r="A98" s="8" t="s">
        <v>379</v>
      </c>
      <c r="B98" s="2">
        <v>6.0386473429951699E-3</v>
      </c>
      <c r="C98" s="2">
        <v>3.1982942430703598E-3</v>
      </c>
      <c r="D98" s="2">
        <v>5.4446460980036304E-3</v>
      </c>
      <c r="E98" s="2">
        <v>5.21739130434783E-3</v>
      </c>
    </row>
    <row r="99" spans="1:5" x14ac:dyDescent="0.3">
      <c r="A99" s="8" t="s">
        <v>352</v>
      </c>
      <c r="B99" s="2">
        <v>2.05314009661836E-2</v>
      </c>
      <c r="C99" s="2">
        <v>2.6652452025586401E-2</v>
      </c>
      <c r="D99" s="2">
        <v>2.4500907441016299E-2</v>
      </c>
      <c r="E99" s="2">
        <v>2.6086956521739101E-2</v>
      </c>
    </row>
    <row r="100" spans="1:5" x14ac:dyDescent="0.3">
      <c r="A100" s="8" t="s">
        <v>380</v>
      </c>
      <c r="B100" s="2">
        <v>0.62560386473429996</v>
      </c>
      <c r="C100" s="2">
        <v>0.62153518123667395</v>
      </c>
      <c r="D100" s="2">
        <v>0.61524500907441004</v>
      </c>
      <c r="E100" s="2">
        <v>0.59739130434782595</v>
      </c>
    </row>
    <row r="101" spans="1:5" x14ac:dyDescent="0.3">
      <c r="A101" s="8" t="s">
        <v>381</v>
      </c>
      <c r="B101" s="2">
        <v>3.2608695652173898E-2</v>
      </c>
      <c r="C101" s="2">
        <v>3.7313432835820899E-2</v>
      </c>
      <c r="D101" s="2">
        <v>3.8112522686025399E-2</v>
      </c>
      <c r="E101" s="2">
        <v>0.04</v>
      </c>
    </row>
    <row r="102" spans="1:5" x14ac:dyDescent="0.3">
      <c r="A102" s="8" t="s">
        <v>382</v>
      </c>
      <c r="B102" s="2">
        <v>0</v>
      </c>
      <c r="C102" s="2">
        <v>0</v>
      </c>
      <c r="D102" s="2">
        <v>0</v>
      </c>
      <c r="E102" s="2">
        <v>0</v>
      </c>
    </row>
    <row r="103" spans="1:5" x14ac:dyDescent="0.3">
      <c r="A103" s="8" t="s">
        <v>383</v>
      </c>
      <c r="B103" s="2">
        <v>2.89256198347107E-2</v>
      </c>
      <c r="C103" s="2">
        <v>3.5483870967741901E-2</v>
      </c>
      <c r="D103" s="2">
        <v>4.31034482758621E-2</v>
      </c>
      <c r="E103" s="2">
        <v>4.8309178743961401E-2</v>
      </c>
    </row>
    <row r="104" spans="1:5" x14ac:dyDescent="0.3">
      <c r="A104" s="8" t="s">
        <v>384</v>
      </c>
      <c r="B104" s="2">
        <v>0.128099173553719</v>
      </c>
      <c r="C104" s="2">
        <v>0.14516129032258099</v>
      </c>
      <c r="D104" s="2">
        <v>0.16666666666666699</v>
      </c>
      <c r="E104" s="2">
        <v>0.17149758454106301</v>
      </c>
    </row>
    <row r="105" spans="1:5" x14ac:dyDescent="0.3">
      <c r="A105" s="8" t="s">
        <v>385</v>
      </c>
      <c r="B105" s="2">
        <v>3.3057851239669402E-2</v>
      </c>
      <c r="C105" s="2">
        <v>3.8709677419354799E-2</v>
      </c>
      <c r="D105" s="2">
        <v>4.5977011494252901E-2</v>
      </c>
      <c r="E105" s="2">
        <v>3.6231884057971002E-2</v>
      </c>
    </row>
    <row r="106" spans="1:5" x14ac:dyDescent="0.3">
      <c r="A106" s="8" t="s">
        <v>386</v>
      </c>
      <c r="B106" s="2">
        <v>4.1322314049586804E-3</v>
      </c>
      <c r="C106" s="2">
        <v>3.2258064516129002E-3</v>
      </c>
      <c r="D106" s="2">
        <v>2.8735632183907998E-3</v>
      </c>
      <c r="E106" s="2">
        <v>2.4154589371980701E-3</v>
      </c>
    </row>
    <row r="107" spans="1:5" x14ac:dyDescent="0.3">
      <c r="A107" s="8" t="s">
        <v>387</v>
      </c>
      <c r="B107" s="2">
        <v>0.38016528925619802</v>
      </c>
      <c r="C107" s="2">
        <v>0.35483870967741898</v>
      </c>
      <c r="D107" s="2">
        <v>0.37356321839080497</v>
      </c>
      <c r="E107" s="2">
        <v>0.38888888888888901</v>
      </c>
    </row>
    <row r="108" spans="1:5" x14ac:dyDescent="0.3">
      <c r="A108" s="8" t="s">
        <v>388</v>
      </c>
      <c r="B108" s="2">
        <v>4.1322314049586804E-3</v>
      </c>
      <c r="C108" s="2">
        <v>3.2258064516129002E-3</v>
      </c>
      <c r="D108" s="2">
        <v>2.8735632183907998E-3</v>
      </c>
      <c r="E108" s="2">
        <v>2.4154589371980701E-3</v>
      </c>
    </row>
    <row r="109" spans="1:5" x14ac:dyDescent="0.3">
      <c r="A109" s="8" t="s">
        <v>272</v>
      </c>
      <c r="B109" s="2">
        <v>0.111570247933884</v>
      </c>
      <c r="C109" s="2">
        <v>9.3548387096774197E-2</v>
      </c>
      <c r="D109" s="2">
        <v>8.6206896551724102E-2</v>
      </c>
      <c r="E109" s="2">
        <v>8.9371980676328497E-2</v>
      </c>
    </row>
    <row r="110" spans="1:5" x14ac:dyDescent="0.3">
      <c r="A110" s="8" t="s">
        <v>389</v>
      </c>
      <c r="B110" s="2">
        <v>0.28512396694214898</v>
      </c>
      <c r="C110" s="2">
        <v>0.293548387096774</v>
      </c>
      <c r="D110" s="2">
        <v>0.252873563218391</v>
      </c>
      <c r="E110" s="2">
        <v>0.23671497584541101</v>
      </c>
    </row>
    <row r="111" spans="1:5" x14ac:dyDescent="0.3">
      <c r="A111" s="8" t="s">
        <v>390</v>
      </c>
      <c r="B111" s="2">
        <v>2.4793388429752101E-2</v>
      </c>
      <c r="C111" s="2">
        <v>3.2258064516128997E-2</v>
      </c>
      <c r="D111" s="2">
        <v>2.5862068965517199E-2</v>
      </c>
      <c r="E111" s="2">
        <v>2.41545893719807E-2</v>
      </c>
    </row>
    <row r="112" spans="1:5" x14ac:dyDescent="0.3">
      <c r="A112" s="8" t="s">
        <v>391</v>
      </c>
      <c r="B112" s="2">
        <v>0</v>
      </c>
      <c r="C112" s="2">
        <v>0</v>
      </c>
      <c r="D112" s="2">
        <v>0</v>
      </c>
      <c r="E112" s="2">
        <v>0</v>
      </c>
    </row>
    <row r="113" spans="1:5" x14ac:dyDescent="0.3">
      <c r="A113" s="8" t="s">
        <v>392</v>
      </c>
      <c r="B113" s="2">
        <v>2.1821233738984501E-2</v>
      </c>
      <c r="C113" s="2">
        <v>2.5208560029016999E-2</v>
      </c>
      <c r="D113" s="2">
        <v>2.9369966840360001E-2</v>
      </c>
      <c r="E113" s="2">
        <v>3.0469678953626601E-2</v>
      </c>
    </row>
    <row r="114" spans="1:5" x14ac:dyDescent="0.3">
      <c r="A114" s="8" t="s">
        <v>393</v>
      </c>
      <c r="B114" s="2">
        <v>9.3999160721779301E-2</v>
      </c>
      <c r="C114" s="2">
        <v>9.0678273485672797E-2</v>
      </c>
      <c r="D114" s="2">
        <v>9.1110058424127602E-2</v>
      </c>
      <c r="E114" s="2">
        <v>9.3489892984542203E-2</v>
      </c>
    </row>
    <row r="115" spans="1:5" x14ac:dyDescent="0.3">
      <c r="A115" s="8" t="s">
        <v>394</v>
      </c>
      <c r="B115" s="2">
        <v>4.8678136802350003E-2</v>
      </c>
      <c r="C115" s="2">
        <v>5.4406964091403699E-2</v>
      </c>
      <c r="D115" s="2">
        <v>5.3687036159797898E-2</v>
      </c>
      <c r="E115" s="2">
        <v>5.5737217598097501E-2</v>
      </c>
    </row>
    <row r="116" spans="1:5" x14ac:dyDescent="0.3">
      <c r="A116" s="8" t="s">
        <v>395</v>
      </c>
      <c r="B116" s="2">
        <v>1.88837599664289E-3</v>
      </c>
      <c r="C116" s="2">
        <v>1.9949220166847999E-3</v>
      </c>
      <c r="D116" s="2">
        <v>1.5790304752881701E-3</v>
      </c>
      <c r="E116" s="2">
        <v>2.0808561236623098E-3</v>
      </c>
    </row>
    <row r="117" spans="1:5" x14ac:dyDescent="0.3">
      <c r="A117" s="8" t="s">
        <v>396</v>
      </c>
      <c r="B117" s="2">
        <v>0.181913554343265</v>
      </c>
      <c r="C117" s="2">
        <v>0.183895538628945</v>
      </c>
      <c r="D117" s="2">
        <v>0.21222169587872999</v>
      </c>
      <c r="E117" s="2">
        <v>0.21759809750297299</v>
      </c>
    </row>
    <row r="118" spans="1:5" x14ac:dyDescent="0.3">
      <c r="A118" s="8" t="s">
        <v>397</v>
      </c>
      <c r="B118" s="2">
        <v>1.0490977759127201E-3</v>
      </c>
      <c r="C118" s="2">
        <v>1.0881392818280699E-3</v>
      </c>
      <c r="D118" s="2">
        <v>2.8422548555187099E-3</v>
      </c>
      <c r="E118" s="2">
        <v>2.5267538644470899E-3</v>
      </c>
    </row>
    <row r="119" spans="1:5" x14ac:dyDescent="0.3">
      <c r="A119" s="8" t="s">
        <v>284</v>
      </c>
      <c r="B119" s="2">
        <v>7.7633235417540903E-3</v>
      </c>
      <c r="C119" s="2">
        <v>8.7051142546245904E-3</v>
      </c>
      <c r="D119" s="2">
        <v>9.3162798042002205E-3</v>
      </c>
      <c r="E119" s="2">
        <v>9.6611177170035697E-3</v>
      </c>
    </row>
    <row r="120" spans="1:5" x14ac:dyDescent="0.3">
      <c r="A120" s="8" t="s">
        <v>398</v>
      </c>
      <c r="B120" s="2">
        <v>0.17792698279479599</v>
      </c>
      <c r="C120" s="2">
        <v>0.180993833877403</v>
      </c>
      <c r="D120" s="2">
        <v>0.17195641875888201</v>
      </c>
      <c r="E120" s="2">
        <v>0.18207491082045199</v>
      </c>
    </row>
    <row r="121" spans="1:5" x14ac:dyDescent="0.3">
      <c r="A121" s="8" t="s">
        <v>399</v>
      </c>
      <c r="B121" s="2">
        <v>0.46496013428451499</v>
      </c>
      <c r="C121" s="2">
        <v>0.45302865433442102</v>
      </c>
      <c r="D121" s="2">
        <v>0.427917258803095</v>
      </c>
      <c r="E121" s="2">
        <v>0.40636147443519599</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0</v>
      </c>
      <c r="C125" s="2">
        <v>0</v>
      </c>
      <c r="D125" s="2">
        <v>0</v>
      </c>
      <c r="E125" s="2">
        <v>0</v>
      </c>
    </row>
    <row r="126" spans="1:5" x14ac:dyDescent="0.3">
      <c r="A126" s="8" t="s">
        <v>404</v>
      </c>
      <c r="B126" s="2">
        <v>0</v>
      </c>
      <c r="C126" s="2">
        <v>0</v>
      </c>
      <c r="D126" s="2">
        <v>0</v>
      </c>
      <c r="E126" s="2">
        <v>0</v>
      </c>
    </row>
    <row r="127" spans="1:5" x14ac:dyDescent="0.3">
      <c r="A127" s="8" t="s">
        <v>405</v>
      </c>
      <c r="B127" s="2">
        <v>0</v>
      </c>
      <c r="C127" s="2">
        <v>0</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1.21359223300971E-4</v>
      </c>
      <c r="C130" s="2">
        <v>0</v>
      </c>
      <c r="D130" s="2">
        <v>0</v>
      </c>
      <c r="E130" s="2">
        <v>0</v>
      </c>
    </row>
    <row r="131" spans="1:5" x14ac:dyDescent="0.3">
      <c r="A131" s="8" t="s">
        <v>408</v>
      </c>
      <c r="B131" s="2">
        <v>0</v>
      </c>
      <c r="C131" s="2">
        <v>0</v>
      </c>
      <c r="D131" s="2">
        <v>0</v>
      </c>
      <c r="E131" s="2">
        <v>0</v>
      </c>
    </row>
    <row r="132" spans="1:5" x14ac:dyDescent="0.3">
      <c r="A132" s="8" t="s">
        <v>409</v>
      </c>
      <c r="B132" s="2">
        <v>0.99987864077669897</v>
      </c>
      <c r="C132" s="2">
        <v>1</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526</v>
      </c>
      <c r="B1" s="12"/>
      <c r="C1" s="12"/>
      <c r="D1" s="12"/>
    </row>
    <row r="2" spans="1:5" ht="15.6" x14ac:dyDescent="0.3">
      <c r="A2" s="12" t="s">
        <v>509</v>
      </c>
      <c r="B2" s="12"/>
      <c r="C2" s="12"/>
      <c r="D2" s="12"/>
    </row>
    <row r="3" spans="1:5" ht="15.6" x14ac:dyDescent="0.3">
      <c r="A3" s="12" t="s">
        <v>415</v>
      </c>
      <c r="B3" s="12"/>
      <c r="C3" s="12"/>
      <c r="D3" s="12"/>
    </row>
    <row r="4" spans="1:5" x14ac:dyDescent="0.3">
      <c r="A4" s="15"/>
    </row>
    <row r="5" spans="1:5" x14ac:dyDescent="0.3">
      <c r="A5" s="16" t="str">
        <f>HYPERLINK("#'Table of contents'!A115",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2515</v>
      </c>
      <c r="C8" s="1">
        <v>3164</v>
      </c>
      <c r="D8" s="1">
        <v>3577</v>
      </c>
      <c r="E8" s="1">
        <v>3917</v>
      </c>
    </row>
    <row r="9" spans="1:5" x14ac:dyDescent="0.3">
      <c r="A9" s="7" t="s">
        <v>413</v>
      </c>
      <c r="B9" s="1">
        <v>61224</v>
      </c>
      <c r="C9" s="1">
        <v>67353</v>
      </c>
      <c r="D9" s="1">
        <v>77105</v>
      </c>
      <c r="E9" s="1">
        <v>83234</v>
      </c>
    </row>
    <row r="10" spans="1:5" x14ac:dyDescent="0.3">
      <c r="A10" s="10" t="s">
        <v>15</v>
      </c>
      <c r="B10" s="5">
        <v>63739</v>
      </c>
      <c r="C10" s="5">
        <v>70517</v>
      </c>
      <c r="D10" s="5">
        <v>80682</v>
      </c>
      <c r="E10" s="5">
        <v>87151</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3.9457788794929297E-2</v>
      </c>
      <c r="C15" s="2">
        <v>4.4868613242196903E-2</v>
      </c>
      <c r="D15" s="2">
        <v>4.43345479784834E-2</v>
      </c>
      <c r="E15" s="2">
        <v>4.4944980550997701E-2</v>
      </c>
    </row>
    <row r="16" spans="1:5" x14ac:dyDescent="0.3">
      <c r="A16" s="8" t="s">
        <v>413</v>
      </c>
      <c r="B16" s="2">
        <v>0.96054221120507099</v>
      </c>
      <c r="C16" s="2">
        <v>0.95513138675780296</v>
      </c>
      <c r="D16" s="2">
        <v>0.95566545202151698</v>
      </c>
      <c r="E16" s="2">
        <v>0.95505501944900195</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527</v>
      </c>
    </row>
    <row r="2" spans="1:14" ht="15.6" x14ac:dyDescent="0.3">
      <c r="A2" s="12" t="s">
        <v>528</v>
      </c>
    </row>
    <row r="3" spans="1:14" ht="15.6" x14ac:dyDescent="0.3">
      <c r="A3" s="12" t="s">
        <v>68</v>
      </c>
    </row>
    <row r="4" spans="1:14" x14ac:dyDescent="0.3">
      <c r="A4" s="15"/>
    </row>
    <row r="5" spans="1:14" x14ac:dyDescent="0.3">
      <c r="A5" s="16" t="str">
        <f>HYPERLINK("#'Table of contents'!A116",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28571</v>
      </c>
      <c r="C8" s="1">
        <v>29274</v>
      </c>
      <c r="D8" s="1">
        <v>29481</v>
      </c>
      <c r="E8" s="1">
        <v>29111</v>
      </c>
      <c r="F8" s="1">
        <v>28173</v>
      </c>
      <c r="G8" s="1">
        <v>27456</v>
      </c>
      <c r="H8" s="1">
        <v>27399</v>
      </c>
      <c r="I8" s="1">
        <v>27545</v>
      </c>
      <c r="J8" s="1">
        <v>27375</v>
      </c>
      <c r="K8" s="1">
        <v>27654</v>
      </c>
      <c r="L8" s="1">
        <v>27862</v>
      </c>
      <c r="M8" s="1">
        <v>28519</v>
      </c>
      <c r="N8" s="1">
        <v>30285</v>
      </c>
    </row>
    <row r="9" spans="1:14" x14ac:dyDescent="0.3">
      <c r="A9" s="7" t="s">
        <v>62</v>
      </c>
      <c r="B9" s="1">
        <v>27425</v>
      </c>
      <c r="C9" s="1">
        <v>25872</v>
      </c>
      <c r="D9" s="1">
        <v>26191</v>
      </c>
      <c r="E9" s="1">
        <v>26863</v>
      </c>
      <c r="F9" s="1">
        <v>28222</v>
      </c>
      <c r="G9" s="1">
        <v>28984</v>
      </c>
      <c r="H9" s="1">
        <v>30954</v>
      </c>
      <c r="I9" s="1">
        <v>32575</v>
      </c>
      <c r="J9" s="1">
        <v>34604</v>
      </c>
      <c r="K9" s="1">
        <v>37246</v>
      </c>
      <c r="L9" s="1">
        <v>39316</v>
      </c>
      <c r="M9" s="1">
        <v>41433</v>
      </c>
      <c r="N9" s="1">
        <v>42968</v>
      </c>
    </row>
    <row r="10" spans="1:14" x14ac:dyDescent="0.3">
      <c r="A10" s="7" t="s">
        <v>63</v>
      </c>
      <c r="B10" s="1">
        <v>3234</v>
      </c>
      <c r="C10" s="1">
        <v>3036</v>
      </c>
      <c r="D10" s="1">
        <v>2992</v>
      </c>
      <c r="E10" s="1">
        <v>3053</v>
      </c>
      <c r="F10" s="1">
        <v>3065</v>
      </c>
      <c r="G10" s="1">
        <v>3203</v>
      </c>
      <c r="H10" s="1">
        <v>3589</v>
      </c>
      <c r="I10" s="1">
        <v>3892</v>
      </c>
      <c r="J10" s="1">
        <v>4254</v>
      </c>
      <c r="K10" s="1">
        <v>4606</v>
      </c>
      <c r="L10" s="1">
        <v>4897</v>
      </c>
      <c r="M10" s="1">
        <v>5177</v>
      </c>
      <c r="N10" s="1">
        <v>5441</v>
      </c>
    </row>
    <row r="11" spans="1:14" x14ac:dyDescent="0.3">
      <c r="A11" s="7" t="s">
        <v>64</v>
      </c>
      <c r="B11" s="1">
        <v>184</v>
      </c>
      <c r="C11" s="1">
        <v>166</v>
      </c>
      <c r="D11" s="1">
        <v>176</v>
      </c>
      <c r="E11" s="1">
        <v>185</v>
      </c>
      <c r="F11" s="1">
        <v>186</v>
      </c>
      <c r="G11" s="1">
        <v>203</v>
      </c>
      <c r="H11" s="1">
        <v>252</v>
      </c>
      <c r="I11" s="1">
        <v>323</v>
      </c>
      <c r="J11" s="1">
        <v>380</v>
      </c>
      <c r="K11" s="1">
        <v>440</v>
      </c>
      <c r="L11" s="1">
        <v>447</v>
      </c>
      <c r="M11" s="1">
        <v>461</v>
      </c>
      <c r="N11" s="1">
        <v>460</v>
      </c>
    </row>
    <row r="12" spans="1:14" x14ac:dyDescent="0.3">
      <c r="A12" s="7" t="s">
        <v>65</v>
      </c>
      <c r="B12" s="1">
        <v>2</v>
      </c>
      <c r="C12" s="1">
        <v>3</v>
      </c>
      <c r="D12" s="1">
        <v>2</v>
      </c>
      <c r="E12" s="1">
        <v>3</v>
      </c>
      <c r="F12" s="1">
        <v>4</v>
      </c>
      <c r="G12" s="1">
        <v>5</v>
      </c>
      <c r="H12" s="1">
        <v>6</v>
      </c>
      <c r="I12" s="1">
        <v>7</v>
      </c>
      <c r="J12" s="1">
        <v>8</v>
      </c>
      <c r="K12" s="1">
        <v>16</v>
      </c>
      <c r="L12" s="1">
        <v>12</v>
      </c>
      <c r="M12" s="1">
        <v>10</v>
      </c>
      <c r="N12" s="1">
        <v>17</v>
      </c>
    </row>
    <row r="13" spans="1:14" x14ac:dyDescent="0.3">
      <c r="A13" s="7" t="s">
        <v>66</v>
      </c>
      <c r="B13" s="1">
        <v>0</v>
      </c>
      <c r="C13" s="1">
        <v>0</v>
      </c>
      <c r="D13" s="1">
        <v>0</v>
      </c>
      <c r="E13" s="1">
        <v>0</v>
      </c>
      <c r="F13" s="1">
        <v>0</v>
      </c>
      <c r="G13" s="1">
        <v>0</v>
      </c>
      <c r="H13" s="1">
        <v>0</v>
      </c>
      <c r="I13" s="1">
        <v>0</v>
      </c>
      <c r="J13" s="1">
        <v>0</v>
      </c>
      <c r="K13" s="1">
        <v>0</v>
      </c>
      <c r="L13" s="1">
        <v>0</v>
      </c>
      <c r="M13" s="1">
        <v>0</v>
      </c>
      <c r="N13" s="1">
        <v>0</v>
      </c>
    </row>
    <row r="14" spans="1:14" x14ac:dyDescent="0.3">
      <c r="A14" s="10" t="s">
        <v>15</v>
      </c>
      <c r="B14" s="5">
        <v>59416</v>
      </c>
      <c r="C14" s="5">
        <v>58351</v>
      </c>
      <c r="D14" s="5">
        <v>58842</v>
      </c>
      <c r="E14" s="5">
        <v>59215</v>
      </c>
      <c r="F14" s="5">
        <v>59650</v>
      </c>
      <c r="G14" s="5">
        <v>59851</v>
      </c>
      <c r="H14" s="5">
        <v>62200</v>
      </c>
      <c r="I14" s="5">
        <v>64342</v>
      </c>
      <c r="J14" s="5">
        <v>66621</v>
      </c>
      <c r="K14" s="5">
        <v>69962</v>
      </c>
      <c r="L14" s="5">
        <v>72534</v>
      </c>
      <c r="M14" s="5">
        <v>75600</v>
      </c>
      <c r="N14" s="5">
        <v>79171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0.480863740406624</v>
      </c>
      <c r="C19" s="2">
        <v>0.50168806018748602</v>
      </c>
      <c r="D19" s="2">
        <v>0.50101967982053597</v>
      </c>
      <c r="E19" s="2">
        <v>0.49161530017732002</v>
      </c>
      <c r="F19" s="2">
        <v>0.47230511316010099</v>
      </c>
      <c r="G19" s="2">
        <v>0.45873920235250898</v>
      </c>
      <c r="H19" s="2">
        <v>0.44049839228295801</v>
      </c>
      <c r="I19" s="2">
        <v>0.42810294986167702</v>
      </c>
      <c r="J19" s="2">
        <v>0.41090647093258897</v>
      </c>
      <c r="K19" s="2">
        <v>0.39527171893313501</v>
      </c>
      <c r="L19" s="2">
        <v>0.38412330769018699</v>
      </c>
      <c r="M19" s="2">
        <v>0.37723544973544998</v>
      </c>
      <c r="N19" s="2">
        <v>0.38252643013224502</v>
      </c>
    </row>
    <row r="20" spans="1:15" x14ac:dyDescent="0.3">
      <c r="A20" s="8" t="s">
        <v>62</v>
      </c>
      <c r="B20" s="2">
        <v>0.46157600646290597</v>
      </c>
      <c r="C20" s="2">
        <v>0.44338571746842398</v>
      </c>
      <c r="D20" s="2">
        <v>0.44510723632779298</v>
      </c>
      <c r="E20" s="2">
        <v>0.45365194629739097</v>
      </c>
      <c r="F20" s="2">
        <v>0.47312657166806399</v>
      </c>
      <c r="G20" s="2">
        <v>0.48426926868389802</v>
      </c>
      <c r="H20" s="2">
        <v>0.49765273311897101</v>
      </c>
      <c r="I20" s="2">
        <v>0.50627894687762298</v>
      </c>
      <c r="J20" s="2">
        <v>0.519415799822879</v>
      </c>
      <c r="K20" s="2">
        <v>0.53237471770389599</v>
      </c>
      <c r="L20" s="2">
        <v>0.54203545923291097</v>
      </c>
      <c r="M20" s="2">
        <v>0.54805555555555596</v>
      </c>
      <c r="N20" s="2">
        <v>0.54272397721387899</v>
      </c>
    </row>
    <row r="21" spans="1:15" x14ac:dyDescent="0.3">
      <c r="A21" s="8" t="s">
        <v>63</v>
      </c>
      <c r="B21" s="2">
        <v>5.4429783223374197E-2</v>
      </c>
      <c r="C21" s="2">
        <v>5.2029956641702797E-2</v>
      </c>
      <c r="D21" s="2">
        <v>5.08480337174127E-2</v>
      </c>
      <c r="E21" s="2">
        <v>5.1557882293337798E-2</v>
      </c>
      <c r="F21" s="2">
        <v>5.1383067896060397E-2</v>
      </c>
      <c r="G21" s="2">
        <v>5.35162319760739E-2</v>
      </c>
      <c r="H21" s="2">
        <v>5.7700964630225102E-2</v>
      </c>
      <c r="I21" s="2">
        <v>6.0489260514127598E-2</v>
      </c>
      <c r="J21" s="2">
        <v>6.3853739811771101E-2</v>
      </c>
      <c r="K21" s="2">
        <v>6.5835739401389301E-2</v>
      </c>
      <c r="L21" s="2">
        <v>6.75131662392809E-2</v>
      </c>
      <c r="M21" s="2">
        <v>6.8478835978836E-2</v>
      </c>
      <c r="N21" s="2">
        <v>6.8724659281807696E-2</v>
      </c>
    </row>
    <row r="22" spans="1:15" x14ac:dyDescent="0.3">
      <c r="A22" s="8" t="s">
        <v>64</v>
      </c>
      <c r="B22" s="2">
        <v>3.09680894035277E-3</v>
      </c>
      <c r="C22" s="2">
        <v>2.84485270175318E-3</v>
      </c>
      <c r="D22" s="2">
        <v>2.9910608069066299E-3</v>
      </c>
      <c r="E22" s="2">
        <v>3.1242083931436299E-3</v>
      </c>
      <c r="F22" s="2">
        <v>3.1181894383906102E-3</v>
      </c>
      <c r="G22" s="2">
        <v>3.3917561945498E-3</v>
      </c>
      <c r="H22" s="2">
        <v>4.05144694533762E-3</v>
      </c>
      <c r="I22" s="2">
        <v>5.0200491125547897E-3</v>
      </c>
      <c r="J22" s="2">
        <v>5.7039071764158396E-3</v>
      </c>
      <c r="K22" s="2">
        <v>6.2891283839798702E-3</v>
      </c>
      <c r="L22" s="2">
        <v>6.1626271817354604E-3</v>
      </c>
      <c r="M22" s="2">
        <v>6.0978835978836004E-3</v>
      </c>
      <c r="N22" s="2">
        <v>5.8102082833360697E-3</v>
      </c>
    </row>
    <row r="23" spans="1:15" x14ac:dyDescent="0.3">
      <c r="A23" s="8" t="s">
        <v>65</v>
      </c>
      <c r="B23" s="2">
        <v>3.3660966742964903E-5</v>
      </c>
      <c r="C23" s="2">
        <v>5.14130006340937E-5</v>
      </c>
      <c r="D23" s="2">
        <v>3.3989327351211699E-5</v>
      </c>
      <c r="E23" s="2">
        <v>5.0662838807734497E-5</v>
      </c>
      <c r="F23" s="2">
        <v>6.7057837384744301E-5</v>
      </c>
      <c r="G23" s="2">
        <v>8.3540792969206902E-5</v>
      </c>
      <c r="H23" s="2">
        <v>9.6463022508038606E-5</v>
      </c>
      <c r="I23" s="2">
        <v>1.08793634018215E-4</v>
      </c>
      <c r="J23" s="2">
        <v>1.20082256345597E-4</v>
      </c>
      <c r="K23" s="2">
        <v>2.2869557759926801E-4</v>
      </c>
      <c r="L23" s="2">
        <v>1.6543965588551601E-4</v>
      </c>
      <c r="M23" s="2">
        <v>1.3227513227513201E-4</v>
      </c>
      <c r="N23" s="2">
        <v>2.14725088731985E-4</v>
      </c>
    </row>
    <row r="24" spans="1:15" x14ac:dyDescent="0.3">
      <c r="A24" s="8" t="s">
        <v>66</v>
      </c>
      <c r="B24" s="2">
        <v>0</v>
      </c>
      <c r="C24" s="2">
        <v>0</v>
      </c>
      <c r="D24" s="2">
        <v>0</v>
      </c>
      <c r="E24" s="2">
        <v>0</v>
      </c>
      <c r="F24" s="2">
        <v>0</v>
      </c>
      <c r="G24" s="2">
        <v>0</v>
      </c>
      <c r="H24" s="2">
        <v>0</v>
      </c>
      <c r="I24" s="2">
        <v>0</v>
      </c>
      <c r="J24" s="2">
        <v>0</v>
      </c>
      <c r="K24" s="2">
        <v>0</v>
      </c>
      <c r="L24" s="2">
        <v>0</v>
      </c>
      <c r="M24" s="2">
        <v>0</v>
      </c>
      <c r="N24" s="2">
        <v>0</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2.4605369080536201E-2</v>
      </c>
      <c r="C29" s="2">
        <v>7.0711211313793801E-3</v>
      </c>
      <c r="D29" s="2">
        <v>-1.25504562260439E-2</v>
      </c>
      <c r="E29" s="2">
        <v>-3.2221497028614599E-2</v>
      </c>
      <c r="F29" s="2">
        <v>-2.54498988393142E-2</v>
      </c>
      <c r="G29" s="2">
        <v>-2.0760489510489501E-3</v>
      </c>
      <c r="H29" s="2">
        <v>5.3286616299864998E-3</v>
      </c>
      <c r="I29" s="2">
        <v>-6.1717190052641103E-3</v>
      </c>
      <c r="J29" s="2">
        <v>1.01917808219178E-2</v>
      </c>
      <c r="K29" s="2">
        <v>7.5215158747378302E-3</v>
      </c>
      <c r="L29" s="2">
        <v>2.3580503912138399E-2</v>
      </c>
      <c r="M29" s="2">
        <v>6.1923629860794603E-2</v>
      </c>
      <c r="N29" s="3">
        <v>0.106301369863014</v>
      </c>
      <c r="O29" s="3">
        <v>5.9990899863498003E-2</v>
      </c>
    </row>
    <row r="30" spans="1:15" x14ac:dyDescent="0.3">
      <c r="A30" s="8" t="s">
        <v>62</v>
      </c>
      <c r="B30" s="2">
        <v>-5.6627164995442097E-2</v>
      </c>
      <c r="C30" s="2">
        <v>1.23299319727891E-2</v>
      </c>
      <c r="D30" s="2">
        <v>2.5657668664808501E-2</v>
      </c>
      <c r="E30" s="2">
        <v>5.0590030897516999E-2</v>
      </c>
      <c r="F30" s="2">
        <v>2.7000212600099199E-2</v>
      </c>
      <c r="G30" s="2">
        <v>6.79685343637869E-2</v>
      </c>
      <c r="H30" s="2">
        <v>5.2368029979970303E-2</v>
      </c>
      <c r="I30" s="2">
        <v>6.2287029930928599E-2</v>
      </c>
      <c r="J30" s="2">
        <v>7.6349554964744007E-2</v>
      </c>
      <c r="K30" s="2">
        <v>5.5576437738280603E-2</v>
      </c>
      <c r="L30" s="2">
        <v>5.3845762539424101E-2</v>
      </c>
      <c r="M30" s="2">
        <v>3.7047763859725302E-2</v>
      </c>
      <c r="N30" s="3">
        <v>0.24170616113744101</v>
      </c>
      <c r="O30" s="3">
        <v>0.56674567000911602</v>
      </c>
    </row>
    <row r="31" spans="1:15" x14ac:dyDescent="0.3">
      <c r="A31" s="8" t="s">
        <v>63</v>
      </c>
      <c r="B31" s="2">
        <v>-6.1224489795918401E-2</v>
      </c>
      <c r="C31" s="2">
        <v>-1.4492753623188401E-2</v>
      </c>
      <c r="D31" s="2">
        <v>2.0387700534759402E-2</v>
      </c>
      <c r="E31" s="2">
        <v>3.9305601048149402E-3</v>
      </c>
      <c r="F31" s="2">
        <v>4.5024469820554601E-2</v>
      </c>
      <c r="G31" s="2">
        <v>0.120512019981268</v>
      </c>
      <c r="H31" s="2">
        <v>8.4424630816383406E-2</v>
      </c>
      <c r="I31" s="2">
        <v>9.3011305241521097E-2</v>
      </c>
      <c r="J31" s="2">
        <v>8.27456511518571E-2</v>
      </c>
      <c r="K31" s="2">
        <v>6.3178462874511496E-2</v>
      </c>
      <c r="L31" s="2">
        <v>5.7177863998366302E-2</v>
      </c>
      <c r="M31" s="2">
        <v>5.0994784624299801E-2</v>
      </c>
      <c r="N31" s="3">
        <v>0.27903149976492703</v>
      </c>
      <c r="O31" s="3">
        <v>0.68243661100803998</v>
      </c>
    </row>
    <row r="32" spans="1:15" x14ac:dyDescent="0.3">
      <c r="A32" s="8" t="s">
        <v>64</v>
      </c>
      <c r="B32" s="2">
        <v>-9.7826086956521702E-2</v>
      </c>
      <c r="C32" s="2">
        <v>6.02409638554217E-2</v>
      </c>
      <c r="D32" s="2">
        <v>5.1136363636363598E-2</v>
      </c>
      <c r="E32" s="2">
        <v>5.40540540540541E-3</v>
      </c>
      <c r="F32" s="2">
        <v>9.1397849462365593E-2</v>
      </c>
      <c r="G32" s="2">
        <v>0.24137931034482801</v>
      </c>
      <c r="H32" s="2">
        <v>0.28174603174603202</v>
      </c>
      <c r="I32" s="2">
        <v>0.17647058823529399</v>
      </c>
      <c r="J32" s="2">
        <v>0.157894736842105</v>
      </c>
      <c r="K32" s="2">
        <v>1.5909090909090901E-2</v>
      </c>
      <c r="L32" s="2">
        <v>3.1319910514541402E-2</v>
      </c>
      <c r="M32" s="2">
        <v>-2.1691973969631198E-3</v>
      </c>
      <c r="N32" s="3">
        <v>0.21052631578947401</v>
      </c>
      <c r="O32" s="3">
        <v>1.5</v>
      </c>
    </row>
    <row r="33" spans="1:15" x14ac:dyDescent="0.3">
      <c r="A33" s="8" t="s">
        <v>65</v>
      </c>
      <c r="B33" s="2">
        <v>0.5</v>
      </c>
      <c r="C33" s="2">
        <v>-0.33333333333333298</v>
      </c>
      <c r="D33" s="2">
        <v>0.5</v>
      </c>
      <c r="E33" s="2">
        <v>0.33333333333333298</v>
      </c>
      <c r="F33" s="2">
        <v>0.25</v>
      </c>
      <c r="G33" s="2">
        <v>0.2</v>
      </c>
      <c r="H33" s="2">
        <v>0.16666666666666699</v>
      </c>
      <c r="I33" s="2">
        <v>0.14285714285714299</v>
      </c>
      <c r="J33" s="2">
        <v>1</v>
      </c>
      <c r="K33" s="2">
        <v>-0.25</v>
      </c>
      <c r="L33" s="2">
        <v>-0.16666666666666699</v>
      </c>
      <c r="M33" s="2">
        <v>0.7</v>
      </c>
      <c r="N33" s="3">
        <v>1.125</v>
      </c>
      <c r="O33" s="3">
        <v>7.5</v>
      </c>
    </row>
    <row r="34" spans="1:15" x14ac:dyDescent="0.3">
      <c r="A34" s="8" t="s">
        <v>66</v>
      </c>
      <c r="B34" s="2">
        <v>0</v>
      </c>
      <c r="C34" s="2">
        <v>0</v>
      </c>
      <c r="D34" s="2">
        <v>0</v>
      </c>
      <c r="E34" s="2">
        <v>0</v>
      </c>
      <c r="F34" s="2">
        <v>0</v>
      </c>
      <c r="G34" s="2">
        <v>0</v>
      </c>
      <c r="H34" s="2">
        <v>0</v>
      </c>
      <c r="I34" s="2">
        <v>0</v>
      </c>
      <c r="J34" s="2">
        <v>0</v>
      </c>
      <c r="K34" s="2">
        <v>0</v>
      </c>
      <c r="L34" s="2">
        <v>0</v>
      </c>
      <c r="M34" s="2">
        <v>0</v>
      </c>
      <c r="N34" s="3">
        <v>0</v>
      </c>
      <c r="O34" s="3">
        <v>0</v>
      </c>
    </row>
    <row r="35" spans="1:15" x14ac:dyDescent="0.3">
      <c r="A35" s="11" t="s">
        <v>15</v>
      </c>
      <c r="B35" s="3">
        <v>-1.79244647906288E-2</v>
      </c>
      <c r="C35" s="3">
        <v>8.4145944371133308E-3</v>
      </c>
      <c r="D35" s="3">
        <v>6.3390095510009901E-3</v>
      </c>
      <c r="E35" s="3">
        <v>7.3461116271215099E-3</v>
      </c>
      <c r="F35" s="3">
        <v>3.3696563285834E-3</v>
      </c>
      <c r="G35" s="3">
        <v>3.9247464536933403E-2</v>
      </c>
      <c r="H35" s="3">
        <v>3.4437299035369802E-2</v>
      </c>
      <c r="I35" s="3">
        <v>3.5420098846787498E-2</v>
      </c>
      <c r="J35" s="3">
        <v>5.0149352306329803E-2</v>
      </c>
      <c r="K35" s="3">
        <v>3.67628140990824E-2</v>
      </c>
      <c r="L35" s="3">
        <v>4.2269832078749299E-2</v>
      </c>
      <c r="M35" s="3">
        <v>4.72354497354497E-2</v>
      </c>
      <c r="N35" s="3">
        <v>0.18837903964215499</v>
      </c>
      <c r="O35" s="3">
        <v>0.33248619900363502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529</v>
      </c>
    </row>
    <row r="2" spans="1:14" ht="15.6" x14ac:dyDescent="0.3">
      <c r="A2" s="12" t="s">
        <v>528</v>
      </c>
    </row>
    <row r="3" spans="1:14" ht="15.6" x14ac:dyDescent="0.3">
      <c r="A3" s="12" t="s">
        <v>72</v>
      </c>
    </row>
    <row r="4" spans="1:14" x14ac:dyDescent="0.3">
      <c r="A4" s="15"/>
    </row>
    <row r="5" spans="1:14" x14ac:dyDescent="0.3">
      <c r="A5" s="16" t="str">
        <f>HYPERLINK("#'Table of contents'!A117",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33420</v>
      </c>
      <c r="C8" s="1">
        <v>33263</v>
      </c>
      <c r="D8" s="1">
        <v>33632</v>
      </c>
      <c r="E8" s="1">
        <v>34003</v>
      </c>
      <c r="F8" s="1">
        <v>34413</v>
      </c>
      <c r="G8" s="1">
        <v>34500</v>
      </c>
      <c r="H8" s="1">
        <v>35442</v>
      </c>
      <c r="I8" s="1">
        <v>36473</v>
      </c>
      <c r="J8" s="1">
        <v>37655</v>
      </c>
      <c r="K8" s="1">
        <v>39628</v>
      </c>
      <c r="L8" s="1">
        <v>41143</v>
      </c>
      <c r="M8" s="1">
        <v>43136</v>
      </c>
      <c r="N8" s="1">
        <v>45551</v>
      </c>
    </row>
    <row r="9" spans="1:14" x14ac:dyDescent="0.3">
      <c r="A9" s="7" t="s">
        <v>70</v>
      </c>
      <c r="B9" s="1">
        <v>25996</v>
      </c>
      <c r="C9" s="1">
        <v>25088</v>
      </c>
      <c r="D9" s="1">
        <v>25210</v>
      </c>
      <c r="E9" s="1">
        <v>25212</v>
      </c>
      <c r="F9" s="1">
        <v>25237</v>
      </c>
      <c r="G9" s="1">
        <v>25351</v>
      </c>
      <c r="H9" s="1">
        <v>26758</v>
      </c>
      <c r="I9" s="1">
        <v>27869</v>
      </c>
      <c r="J9" s="1">
        <v>28966</v>
      </c>
      <c r="K9" s="1">
        <v>30334</v>
      </c>
      <c r="L9" s="1">
        <v>31391</v>
      </c>
      <c r="M9" s="1">
        <v>32464</v>
      </c>
      <c r="N9" s="1">
        <v>33620</v>
      </c>
    </row>
    <row r="10" spans="1:14" x14ac:dyDescent="0.3">
      <c r="A10" s="10" t="s">
        <v>15</v>
      </c>
      <c r="B10" s="5">
        <v>59416</v>
      </c>
      <c r="C10" s="5">
        <v>58351</v>
      </c>
      <c r="D10" s="5">
        <v>58842</v>
      </c>
      <c r="E10" s="5">
        <v>59215</v>
      </c>
      <c r="F10" s="5">
        <v>59650</v>
      </c>
      <c r="G10" s="5">
        <v>59851</v>
      </c>
      <c r="H10" s="5">
        <v>62200</v>
      </c>
      <c r="I10" s="5">
        <v>64342</v>
      </c>
      <c r="J10" s="5">
        <v>66621</v>
      </c>
      <c r="K10" s="5">
        <v>69962</v>
      </c>
      <c r="L10" s="5">
        <v>72534</v>
      </c>
      <c r="M10" s="5">
        <v>75600</v>
      </c>
      <c r="N10" s="5">
        <v>79171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0.56247475427494298</v>
      </c>
      <c r="C15" s="2">
        <v>0.57005021336395301</v>
      </c>
      <c r="D15" s="2">
        <v>0.57156452873797603</v>
      </c>
      <c r="E15" s="2">
        <v>0.574229502659799</v>
      </c>
      <c r="F15" s="2">
        <v>0.57691533948030205</v>
      </c>
      <c r="G15" s="2">
        <v>0.57643147148752705</v>
      </c>
      <c r="H15" s="2">
        <v>0.56980707395498398</v>
      </c>
      <c r="I15" s="2">
        <v>0.56686145907805197</v>
      </c>
      <c r="J15" s="2">
        <v>0.56521217033668103</v>
      </c>
      <c r="K15" s="2">
        <v>0.56642177181898701</v>
      </c>
      <c r="L15" s="2">
        <v>0.56722364684148097</v>
      </c>
      <c r="M15" s="2">
        <v>0.57058201058201097</v>
      </c>
      <c r="N15" s="2">
        <v>0.57534955981356795</v>
      </c>
    </row>
    <row r="16" spans="1:14" x14ac:dyDescent="0.3">
      <c r="A16" s="8" t="s">
        <v>70</v>
      </c>
      <c r="B16" s="2">
        <v>0.43752524572505702</v>
      </c>
      <c r="C16" s="2">
        <v>0.42994978663604699</v>
      </c>
      <c r="D16" s="2">
        <v>0.42843547126202403</v>
      </c>
      <c r="E16" s="2">
        <v>0.425770497340201</v>
      </c>
      <c r="F16" s="2">
        <v>0.42308466051969801</v>
      </c>
      <c r="G16" s="2">
        <v>0.42356852851247301</v>
      </c>
      <c r="H16" s="2">
        <v>0.43019292604501602</v>
      </c>
      <c r="I16" s="2">
        <v>0.43313854092194798</v>
      </c>
      <c r="J16" s="2">
        <v>0.43478782966331903</v>
      </c>
      <c r="K16" s="2">
        <v>0.43357822818101299</v>
      </c>
      <c r="L16" s="2">
        <v>0.43277635315851898</v>
      </c>
      <c r="M16" s="2">
        <v>0.42941798941798898</v>
      </c>
      <c r="N16" s="2">
        <v>0.424650440186432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-4.6977857570317198E-3</v>
      </c>
      <c r="C21" s="2">
        <v>1.10934070889577E-2</v>
      </c>
      <c r="D21" s="2">
        <v>1.10311607992388E-2</v>
      </c>
      <c r="E21" s="2">
        <v>1.20577596094462E-2</v>
      </c>
      <c r="F21" s="2">
        <v>2.5281143753814002E-3</v>
      </c>
      <c r="G21" s="2">
        <v>2.7304347826087001E-2</v>
      </c>
      <c r="H21" s="2">
        <v>2.9089780486428501E-2</v>
      </c>
      <c r="I21" s="2">
        <v>3.2407534340471E-2</v>
      </c>
      <c r="J21" s="2">
        <v>5.2396760058425203E-2</v>
      </c>
      <c r="K21" s="2">
        <v>3.8230544059755699E-2</v>
      </c>
      <c r="L21" s="2">
        <v>4.8440804024986003E-2</v>
      </c>
      <c r="M21" s="2">
        <v>5.5985719584569701E-2</v>
      </c>
      <c r="N21" s="3">
        <v>0.209693267826318</v>
      </c>
      <c r="O21" s="3">
        <v>0.36298623578695399</v>
      </c>
    </row>
    <row r="22" spans="1:15" x14ac:dyDescent="0.3">
      <c r="A22" s="8" t="s">
        <v>70</v>
      </c>
      <c r="B22" s="2">
        <v>-3.4928450530850898E-2</v>
      </c>
      <c r="C22" s="2">
        <v>4.8628826530612203E-3</v>
      </c>
      <c r="D22" s="2">
        <v>7.9333597778659303E-5</v>
      </c>
      <c r="E22" s="2">
        <v>9.91591305727431E-4</v>
      </c>
      <c r="F22" s="2">
        <v>4.5171771605182903E-3</v>
      </c>
      <c r="G22" s="2">
        <v>5.5500769200426001E-2</v>
      </c>
      <c r="H22" s="2">
        <v>4.1520292996486997E-2</v>
      </c>
      <c r="I22" s="2">
        <v>3.9362732785532303E-2</v>
      </c>
      <c r="J22" s="2">
        <v>4.7227784298833099E-2</v>
      </c>
      <c r="K22" s="2">
        <v>3.4845388013450301E-2</v>
      </c>
      <c r="L22" s="2">
        <v>3.4181771845433397E-2</v>
      </c>
      <c r="M22" s="2">
        <v>3.56086742237555E-2</v>
      </c>
      <c r="N22" s="3">
        <v>0.16067113167161501</v>
      </c>
      <c r="O22" s="3">
        <v>0.29327588859824599</v>
      </c>
    </row>
    <row r="23" spans="1:15" x14ac:dyDescent="0.3">
      <c r="A23" s="11" t="s">
        <v>15</v>
      </c>
      <c r="B23" s="3">
        <v>-1.79244647906288E-2</v>
      </c>
      <c r="C23" s="3">
        <v>8.4145944371133308E-3</v>
      </c>
      <c r="D23" s="3">
        <v>6.3390095510009901E-3</v>
      </c>
      <c r="E23" s="3">
        <v>7.3461116271215099E-3</v>
      </c>
      <c r="F23" s="3">
        <v>3.3696563285834E-3</v>
      </c>
      <c r="G23" s="3">
        <v>3.9247464536933403E-2</v>
      </c>
      <c r="H23" s="3">
        <v>3.4437299035369802E-2</v>
      </c>
      <c r="I23" s="3">
        <v>3.5420098846787498E-2</v>
      </c>
      <c r="J23" s="3">
        <v>5.0149352306329803E-2</v>
      </c>
      <c r="K23" s="3">
        <v>3.67628140990824E-2</v>
      </c>
      <c r="L23" s="3">
        <v>4.2269832078749299E-2</v>
      </c>
      <c r="M23" s="3">
        <v>4.72354497354497E-2</v>
      </c>
      <c r="N23" s="3">
        <v>0.18837903964215499</v>
      </c>
      <c r="O23" s="3">
        <v>0.33248619900363502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530</v>
      </c>
    </row>
    <row r="2" spans="1:14" ht="15.6" x14ac:dyDescent="0.3">
      <c r="A2" s="12" t="s">
        <v>528</v>
      </c>
    </row>
    <row r="3" spans="1:14" ht="15.6" x14ac:dyDescent="0.3">
      <c r="A3" s="12" t="s">
        <v>72</v>
      </c>
    </row>
    <row r="4" spans="1:14" ht="15.6" x14ac:dyDescent="0.3">
      <c r="A4" s="12" t="s">
        <v>68</v>
      </c>
    </row>
    <row r="5" spans="1:14" x14ac:dyDescent="0.3">
      <c r="A5" s="16" t="str">
        <f>HYPERLINK("#'Table of contents'!A118",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17591</v>
      </c>
      <c r="C8" s="1">
        <v>17680</v>
      </c>
      <c r="D8" s="1">
        <v>17477</v>
      </c>
      <c r="E8" s="1">
        <v>17082</v>
      </c>
      <c r="F8" s="1">
        <v>16444</v>
      </c>
      <c r="G8" s="1">
        <v>15885</v>
      </c>
      <c r="H8" s="1">
        <v>15642</v>
      </c>
      <c r="I8" s="1">
        <v>15640</v>
      </c>
      <c r="J8" s="1">
        <v>15669</v>
      </c>
      <c r="K8" s="1">
        <v>15917</v>
      </c>
      <c r="L8" s="1">
        <v>16172</v>
      </c>
      <c r="M8" s="1">
        <v>16949</v>
      </c>
      <c r="N8" s="1">
        <v>18248</v>
      </c>
    </row>
    <row r="9" spans="1:14" x14ac:dyDescent="0.3">
      <c r="A9" s="7" t="s">
        <v>74</v>
      </c>
      <c r="B9" s="1">
        <v>14246</v>
      </c>
      <c r="C9" s="1">
        <v>14082</v>
      </c>
      <c r="D9" s="1">
        <v>14630</v>
      </c>
      <c r="E9" s="1">
        <v>15356</v>
      </c>
      <c r="F9" s="1">
        <v>16346</v>
      </c>
      <c r="G9" s="1">
        <v>16854</v>
      </c>
      <c r="H9" s="1">
        <v>17777</v>
      </c>
      <c r="I9" s="1">
        <v>18586</v>
      </c>
      <c r="J9" s="1">
        <v>19445</v>
      </c>
      <c r="K9" s="1">
        <v>20923</v>
      </c>
      <c r="L9" s="1">
        <v>21989</v>
      </c>
      <c r="M9" s="1">
        <v>23022</v>
      </c>
      <c r="N9" s="1">
        <v>23944</v>
      </c>
    </row>
    <row r="10" spans="1:14" x14ac:dyDescent="0.3">
      <c r="A10" s="7" t="s">
        <v>75</v>
      </c>
      <c r="B10" s="1">
        <v>1482</v>
      </c>
      <c r="C10" s="1">
        <v>1402</v>
      </c>
      <c r="D10" s="1">
        <v>1425</v>
      </c>
      <c r="E10" s="1">
        <v>1460</v>
      </c>
      <c r="F10" s="1">
        <v>1517</v>
      </c>
      <c r="G10" s="1">
        <v>1651</v>
      </c>
      <c r="H10" s="1">
        <v>1898</v>
      </c>
      <c r="I10" s="1">
        <v>2096</v>
      </c>
      <c r="J10" s="1">
        <v>2365</v>
      </c>
      <c r="K10" s="1">
        <v>2578</v>
      </c>
      <c r="L10" s="1">
        <v>2759</v>
      </c>
      <c r="M10" s="1">
        <v>2920</v>
      </c>
      <c r="N10" s="1">
        <v>3111</v>
      </c>
    </row>
    <row r="11" spans="1:14" x14ac:dyDescent="0.3">
      <c r="A11" s="7" t="s">
        <v>76</v>
      </c>
      <c r="B11" s="1">
        <v>100</v>
      </c>
      <c r="C11" s="1">
        <v>97</v>
      </c>
      <c r="D11" s="1">
        <v>99</v>
      </c>
      <c r="E11" s="1">
        <v>103</v>
      </c>
      <c r="F11" s="1">
        <v>103</v>
      </c>
      <c r="G11" s="1">
        <v>107</v>
      </c>
      <c r="H11" s="1">
        <v>123</v>
      </c>
      <c r="I11" s="1">
        <v>150</v>
      </c>
      <c r="J11" s="1">
        <v>176</v>
      </c>
      <c r="K11" s="1">
        <v>207</v>
      </c>
      <c r="L11" s="1">
        <v>220</v>
      </c>
      <c r="M11" s="1">
        <v>242</v>
      </c>
      <c r="N11" s="1">
        <v>243</v>
      </c>
    </row>
    <row r="12" spans="1:14" x14ac:dyDescent="0.3">
      <c r="A12" s="7" t="s">
        <v>77</v>
      </c>
      <c r="B12" s="1">
        <v>1</v>
      </c>
      <c r="C12" s="1">
        <v>2</v>
      </c>
      <c r="D12" s="1">
        <v>1</v>
      </c>
      <c r="E12" s="1">
        <v>2</v>
      </c>
      <c r="F12" s="1">
        <v>3</v>
      </c>
      <c r="G12" s="1">
        <v>3</v>
      </c>
      <c r="H12" s="1">
        <v>2</v>
      </c>
      <c r="I12" s="1">
        <v>1</v>
      </c>
      <c r="J12" s="1">
        <v>0</v>
      </c>
      <c r="K12" s="1">
        <v>3</v>
      </c>
      <c r="L12" s="1">
        <v>3</v>
      </c>
      <c r="M12" s="1">
        <v>3</v>
      </c>
      <c r="N12" s="1">
        <v>5</v>
      </c>
    </row>
    <row r="13" spans="1:14" x14ac:dyDescent="0.3">
      <c r="A13" s="7" t="s">
        <v>78</v>
      </c>
      <c r="B13" s="1">
        <v>0</v>
      </c>
      <c r="C13" s="1">
        <v>0</v>
      </c>
      <c r="D13" s="1">
        <v>0</v>
      </c>
      <c r="E13" s="1">
        <v>0</v>
      </c>
      <c r="F13" s="1">
        <v>0</v>
      </c>
      <c r="G13" s="1">
        <v>0</v>
      </c>
      <c r="H13" s="1">
        <v>0</v>
      </c>
      <c r="I13" s="1">
        <v>0</v>
      </c>
      <c r="J13" s="1">
        <v>0</v>
      </c>
      <c r="K13" s="1">
        <v>0</v>
      </c>
      <c r="L13" s="1">
        <v>0</v>
      </c>
      <c r="M13" s="1">
        <v>0</v>
      </c>
      <c r="N13" s="1">
        <v>0</v>
      </c>
    </row>
    <row r="14" spans="1:14" x14ac:dyDescent="0.3">
      <c r="A14" s="7" t="s">
        <v>79</v>
      </c>
      <c r="B14" s="1">
        <v>10980</v>
      </c>
      <c r="C14" s="1">
        <v>11594</v>
      </c>
      <c r="D14" s="1">
        <v>12004</v>
      </c>
      <c r="E14" s="1">
        <v>12029</v>
      </c>
      <c r="F14" s="1">
        <v>11729</v>
      </c>
      <c r="G14" s="1">
        <v>11571</v>
      </c>
      <c r="H14" s="1">
        <v>11757</v>
      </c>
      <c r="I14" s="1">
        <v>11905</v>
      </c>
      <c r="J14" s="1">
        <v>11706</v>
      </c>
      <c r="K14" s="1">
        <v>11737</v>
      </c>
      <c r="L14" s="1">
        <v>11690</v>
      </c>
      <c r="M14" s="1">
        <v>11570</v>
      </c>
      <c r="N14" s="1">
        <v>12037</v>
      </c>
    </row>
    <row r="15" spans="1:14" x14ac:dyDescent="0.3">
      <c r="A15" s="7" t="s">
        <v>80</v>
      </c>
      <c r="B15" s="1">
        <v>13179</v>
      </c>
      <c r="C15" s="1">
        <v>11790</v>
      </c>
      <c r="D15" s="1">
        <v>11561</v>
      </c>
      <c r="E15" s="1">
        <v>11507</v>
      </c>
      <c r="F15" s="1">
        <v>11876</v>
      </c>
      <c r="G15" s="1">
        <v>12130</v>
      </c>
      <c r="H15" s="1">
        <v>13177</v>
      </c>
      <c r="I15" s="1">
        <v>13989</v>
      </c>
      <c r="J15" s="1">
        <v>15159</v>
      </c>
      <c r="K15" s="1">
        <v>16323</v>
      </c>
      <c r="L15" s="1">
        <v>17327</v>
      </c>
      <c r="M15" s="1">
        <v>18411</v>
      </c>
      <c r="N15" s="1">
        <v>19024</v>
      </c>
    </row>
    <row r="16" spans="1:14" x14ac:dyDescent="0.3">
      <c r="A16" s="7" t="s">
        <v>81</v>
      </c>
      <c r="B16" s="1">
        <v>1752</v>
      </c>
      <c r="C16" s="1">
        <v>1634</v>
      </c>
      <c r="D16" s="1">
        <v>1567</v>
      </c>
      <c r="E16" s="1">
        <v>1593</v>
      </c>
      <c r="F16" s="1">
        <v>1548</v>
      </c>
      <c r="G16" s="1">
        <v>1552</v>
      </c>
      <c r="H16" s="1">
        <v>1691</v>
      </c>
      <c r="I16" s="1">
        <v>1796</v>
      </c>
      <c r="J16" s="1">
        <v>1889</v>
      </c>
      <c r="K16" s="1">
        <v>2028</v>
      </c>
      <c r="L16" s="1">
        <v>2138</v>
      </c>
      <c r="M16" s="1">
        <v>2257</v>
      </c>
      <c r="N16" s="1">
        <v>2330</v>
      </c>
    </row>
    <row r="17" spans="1:14" x14ac:dyDescent="0.3">
      <c r="A17" s="7" t="s">
        <v>82</v>
      </c>
      <c r="B17" s="1">
        <v>84</v>
      </c>
      <c r="C17" s="1">
        <v>69</v>
      </c>
      <c r="D17" s="1">
        <v>77</v>
      </c>
      <c r="E17" s="1">
        <v>82</v>
      </c>
      <c r="F17" s="1">
        <v>83</v>
      </c>
      <c r="G17" s="1">
        <v>96</v>
      </c>
      <c r="H17" s="1">
        <v>129</v>
      </c>
      <c r="I17" s="1">
        <v>173</v>
      </c>
      <c r="J17" s="1">
        <v>204</v>
      </c>
      <c r="K17" s="1">
        <v>233</v>
      </c>
      <c r="L17" s="1">
        <v>227</v>
      </c>
      <c r="M17" s="1">
        <v>219</v>
      </c>
      <c r="N17" s="1">
        <v>217</v>
      </c>
    </row>
    <row r="18" spans="1:14" x14ac:dyDescent="0.3">
      <c r="A18" s="7" t="s">
        <v>83</v>
      </c>
      <c r="B18" s="1">
        <v>1</v>
      </c>
      <c r="C18" s="1">
        <v>1</v>
      </c>
      <c r="D18" s="1">
        <v>1</v>
      </c>
      <c r="E18" s="1">
        <v>1</v>
      </c>
      <c r="F18" s="1">
        <v>1</v>
      </c>
      <c r="G18" s="1">
        <v>2</v>
      </c>
      <c r="H18" s="1">
        <v>4</v>
      </c>
      <c r="I18" s="1">
        <v>6</v>
      </c>
      <c r="J18" s="1">
        <v>8</v>
      </c>
      <c r="K18" s="1">
        <v>13</v>
      </c>
      <c r="L18" s="1">
        <v>9</v>
      </c>
      <c r="M18" s="1">
        <v>7</v>
      </c>
      <c r="N18" s="1">
        <v>12</v>
      </c>
    </row>
    <row r="19" spans="1:14" x14ac:dyDescent="0.3">
      <c r="A19" s="7" t="s">
        <v>84</v>
      </c>
      <c r="B19" s="1">
        <v>0</v>
      </c>
      <c r="C19" s="1">
        <v>0</v>
      </c>
      <c r="D19" s="1">
        <v>0</v>
      </c>
      <c r="E19" s="1">
        <v>0</v>
      </c>
      <c r="F19" s="1">
        <v>0</v>
      </c>
      <c r="G19" s="1">
        <v>0</v>
      </c>
      <c r="H19" s="1">
        <v>0</v>
      </c>
      <c r="I19" s="1">
        <v>0</v>
      </c>
      <c r="J19" s="1">
        <v>0</v>
      </c>
      <c r="K19" s="1">
        <v>0</v>
      </c>
      <c r="L19" s="1">
        <v>0</v>
      </c>
      <c r="M19" s="1">
        <v>0</v>
      </c>
      <c r="N19" s="1">
        <v>0</v>
      </c>
    </row>
    <row r="20" spans="1:14" x14ac:dyDescent="0.3">
      <c r="A20" s="10" t="s">
        <v>15</v>
      </c>
      <c r="B20" s="5">
        <v>59416</v>
      </c>
      <c r="C20" s="5">
        <v>58351</v>
      </c>
      <c r="D20" s="5">
        <v>58842</v>
      </c>
      <c r="E20" s="5">
        <v>59215</v>
      </c>
      <c r="F20" s="5">
        <v>59650</v>
      </c>
      <c r="G20" s="5">
        <v>59851</v>
      </c>
      <c r="H20" s="5">
        <v>62200</v>
      </c>
      <c r="I20" s="5">
        <v>64342</v>
      </c>
      <c r="J20" s="5">
        <v>66621</v>
      </c>
      <c r="K20" s="5">
        <v>69962</v>
      </c>
      <c r="L20" s="5">
        <v>72534</v>
      </c>
      <c r="M20" s="5">
        <v>75600</v>
      </c>
      <c r="N20" s="5">
        <v>79171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0.52636146020347097</v>
      </c>
      <c r="C25" s="2">
        <v>0.53152151038691597</v>
      </c>
      <c r="D25" s="2">
        <v>0.51965390104662201</v>
      </c>
      <c r="E25" s="2">
        <v>0.50236743816722096</v>
      </c>
      <c r="F25" s="2">
        <v>0.47784267573300798</v>
      </c>
      <c r="G25" s="2">
        <v>0.46043478260869602</v>
      </c>
      <c r="H25" s="2">
        <v>0.44134078212290501</v>
      </c>
      <c r="I25" s="2">
        <v>0.42881035286376201</v>
      </c>
      <c r="J25" s="2">
        <v>0.41612003717965701</v>
      </c>
      <c r="K25" s="2">
        <v>0.40166044211163798</v>
      </c>
      <c r="L25" s="2">
        <v>0.39306807962472401</v>
      </c>
      <c r="M25" s="2">
        <v>0.392920066765579</v>
      </c>
      <c r="N25" s="2">
        <v>0.400605914249962</v>
      </c>
    </row>
    <row r="26" spans="1:14" x14ac:dyDescent="0.3">
      <c r="A26" s="8" t="s">
        <v>74</v>
      </c>
      <c r="B26" s="2">
        <v>0.42627169359664902</v>
      </c>
      <c r="C26" s="2">
        <v>0.423353275411117</v>
      </c>
      <c r="D26" s="2">
        <v>0.43500237868696501</v>
      </c>
      <c r="E26" s="2">
        <v>0.45160721112843</v>
      </c>
      <c r="F26" s="2">
        <v>0.47499491471246302</v>
      </c>
      <c r="G26" s="2">
        <v>0.48852173913043501</v>
      </c>
      <c r="H26" s="2">
        <v>0.50158004627278396</v>
      </c>
      <c r="I26" s="2">
        <v>0.50958243083925103</v>
      </c>
      <c r="J26" s="2">
        <v>0.51639888461027705</v>
      </c>
      <c r="K26" s="2">
        <v>0.52798526294539205</v>
      </c>
      <c r="L26" s="2">
        <v>0.53445300537150897</v>
      </c>
      <c r="M26" s="2">
        <v>0.53370734421364996</v>
      </c>
      <c r="N26" s="2">
        <v>0.52565256525652604</v>
      </c>
    </row>
    <row r="27" spans="1:14" x14ac:dyDescent="0.3">
      <c r="A27" s="8" t="s">
        <v>75</v>
      </c>
      <c r="B27" s="2">
        <v>4.4344703770197502E-2</v>
      </c>
      <c r="C27" s="2">
        <v>4.2148934251270198E-2</v>
      </c>
      <c r="D27" s="2">
        <v>4.23703615604187E-2</v>
      </c>
      <c r="E27" s="2">
        <v>4.2937387877540201E-2</v>
      </c>
      <c r="F27" s="2">
        <v>4.4082178246592899E-2</v>
      </c>
      <c r="G27" s="2">
        <v>4.7855072463768099E-2</v>
      </c>
      <c r="H27" s="2">
        <v>5.3552282602561903E-2</v>
      </c>
      <c r="I27" s="2">
        <v>5.7467167493762503E-2</v>
      </c>
      <c r="J27" s="2">
        <v>6.2807064134908996E-2</v>
      </c>
      <c r="K27" s="2">
        <v>6.5055011607954003E-2</v>
      </c>
      <c r="L27" s="2">
        <v>6.7058794934739804E-2</v>
      </c>
      <c r="M27" s="2">
        <v>6.7692878338278903E-2</v>
      </c>
      <c r="N27" s="2">
        <v>6.8297073609800002E-2</v>
      </c>
    </row>
    <row r="28" spans="1:14" x14ac:dyDescent="0.3">
      <c r="A28" s="8" t="s">
        <v>76</v>
      </c>
      <c r="B28" s="2">
        <v>2.9922202274087401E-3</v>
      </c>
      <c r="C28" s="2">
        <v>2.91615308300514E-3</v>
      </c>
      <c r="D28" s="2">
        <v>2.9436251189343498E-3</v>
      </c>
      <c r="E28" s="2">
        <v>3.0291444872511202E-3</v>
      </c>
      <c r="F28" s="2">
        <v>2.9930549501641802E-3</v>
      </c>
      <c r="G28" s="2">
        <v>3.1014492753623198E-3</v>
      </c>
      <c r="H28" s="2">
        <v>3.47045877772135E-3</v>
      </c>
      <c r="I28" s="2">
        <v>4.1126312614811001E-3</v>
      </c>
      <c r="J28" s="2">
        <v>4.6740140751560201E-3</v>
      </c>
      <c r="K28" s="2">
        <v>5.2235792873725597E-3</v>
      </c>
      <c r="L28" s="2">
        <v>5.3472036555428596E-3</v>
      </c>
      <c r="M28" s="2">
        <v>5.6101632047477704E-3</v>
      </c>
      <c r="N28" s="2">
        <v>5.3346798094443598E-3</v>
      </c>
    </row>
    <row r="29" spans="1:14" x14ac:dyDescent="0.3">
      <c r="A29" s="8" t="s">
        <v>77</v>
      </c>
      <c r="B29" s="2">
        <v>2.9922202274087399E-5</v>
      </c>
      <c r="C29" s="2">
        <v>6.0126867690827602E-5</v>
      </c>
      <c r="D29" s="2">
        <v>2.9733587059942899E-5</v>
      </c>
      <c r="E29" s="2">
        <v>5.8818339558274298E-5</v>
      </c>
      <c r="F29" s="2">
        <v>8.7176357771772298E-5</v>
      </c>
      <c r="G29" s="2">
        <v>8.69565217391304E-5</v>
      </c>
      <c r="H29" s="2">
        <v>5.6430224027989397E-5</v>
      </c>
      <c r="I29" s="2">
        <v>2.7417541743207299E-5</v>
      </c>
      <c r="J29" s="2">
        <v>0</v>
      </c>
      <c r="K29" s="2">
        <v>7.5704047643080594E-5</v>
      </c>
      <c r="L29" s="2">
        <v>7.2916413484675404E-5</v>
      </c>
      <c r="M29" s="2">
        <v>6.9547477744807097E-5</v>
      </c>
      <c r="N29" s="2">
        <v>1.09767074268402E-4</v>
      </c>
    </row>
    <row r="30" spans="1:14" x14ac:dyDescent="0.3">
      <c r="A30" s="8" t="s">
        <v>78</v>
      </c>
      <c r="B30" s="2">
        <v>0</v>
      </c>
      <c r="C30" s="2">
        <v>0</v>
      </c>
      <c r="D30" s="2">
        <v>0</v>
      </c>
      <c r="E30" s="2">
        <v>0</v>
      </c>
      <c r="F30" s="2">
        <v>0</v>
      </c>
      <c r="G30" s="2">
        <v>0</v>
      </c>
      <c r="H30" s="2">
        <v>0</v>
      </c>
      <c r="I30" s="2">
        <v>0</v>
      </c>
      <c r="J30" s="2">
        <v>0</v>
      </c>
      <c r="K30" s="2">
        <v>0</v>
      </c>
      <c r="L30" s="2">
        <v>0</v>
      </c>
      <c r="M30" s="2">
        <v>0</v>
      </c>
      <c r="N30" s="2">
        <v>0</v>
      </c>
    </row>
    <row r="31" spans="1:14" x14ac:dyDescent="0.3">
      <c r="A31" s="8" t="s">
        <v>79</v>
      </c>
      <c r="B31" s="2">
        <v>0.42237267271888002</v>
      </c>
      <c r="C31" s="2">
        <v>0.46213329081632698</v>
      </c>
      <c r="D31" s="2">
        <v>0.47616025386751298</v>
      </c>
      <c r="E31" s="2">
        <v>0.47711407266381101</v>
      </c>
      <c r="F31" s="2">
        <v>0.46475413083964001</v>
      </c>
      <c r="G31" s="2">
        <v>0.45643169894678698</v>
      </c>
      <c r="H31" s="2">
        <v>0.43938261454518301</v>
      </c>
      <c r="I31" s="2">
        <v>0.42717715023861602</v>
      </c>
      <c r="J31" s="2">
        <v>0.40412897880273402</v>
      </c>
      <c r="K31" s="2">
        <v>0.386925562075559</v>
      </c>
      <c r="L31" s="2">
        <v>0.372399732407378</v>
      </c>
      <c r="M31" s="2">
        <v>0.356394775751602</v>
      </c>
      <c r="N31" s="2">
        <v>0.358030933967876</v>
      </c>
    </row>
    <row r="32" spans="1:14" x14ac:dyDescent="0.3">
      <c r="A32" s="8" t="s">
        <v>80</v>
      </c>
      <c r="B32" s="2">
        <v>0.50696260963225104</v>
      </c>
      <c r="C32" s="2">
        <v>0.46994579081632698</v>
      </c>
      <c r="D32" s="2">
        <v>0.45858786195953999</v>
      </c>
      <c r="E32" s="2">
        <v>0.45640964620022201</v>
      </c>
      <c r="F32" s="2">
        <v>0.47057891191504497</v>
      </c>
      <c r="G32" s="2">
        <v>0.47848211115932299</v>
      </c>
      <c r="H32" s="2">
        <v>0.49245085581882098</v>
      </c>
      <c r="I32" s="2">
        <v>0.50195557788223499</v>
      </c>
      <c r="J32" s="2">
        <v>0.52333770627632403</v>
      </c>
      <c r="K32" s="2">
        <v>0.538109052548296</v>
      </c>
      <c r="L32" s="2">
        <v>0.55197349558790698</v>
      </c>
      <c r="M32" s="2">
        <v>0.56712050271069503</v>
      </c>
      <c r="N32" s="2">
        <v>0.56585365853658498</v>
      </c>
    </row>
    <row r="33" spans="1:15" x14ac:dyDescent="0.3">
      <c r="A33" s="8" t="s">
        <v>81</v>
      </c>
      <c r="B33" s="2">
        <v>6.7394983843668294E-2</v>
      </c>
      <c r="C33" s="2">
        <v>6.5130739795918394E-2</v>
      </c>
      <c r="D33" s="2">
        <v>6.21578738595795E-2</v>
      </c>
      <c r="E33" s="2">
        <v>6.3184198000951902E-2</v>
      </c>
      <c r="F33" s="2">
        <v>6.1338510916511498E-2</v>
      </c>
      <c r="G33" s="2">
        <v>6.1220464675949701E-2</v>
      </c>
      <c r="H33" s="2">
        <v>6.3196053516705306E-2</v>
      </c>
      <c r="I33" s="2">
        <v>6.4444364706304505E-2</v>
      </c>
      <c r="J33" s="2">
        <v>6.5214389283988095E-2</v>
      </c>
      <c r="K33" s="2">
        <v>6.6855673501681298E-2</v>
      </c>
      <c r="L33" s="2">
        <v>6.81086935745914E-2</v>
      </c>
      <c r="M33" s="2">
        <v>6.9523164120256303E-2</v>
      </c>
      <c r="N33" s="2">
        <v>6.9303985722784095E-2</v>
      </c>
    </row>
    <row r="34" spans="1:15" x14ac:dyDescent="0.3">
      <c r="A34" s="8" t="s">
        <v>82</v>
      </c>
      <c r="B34" s="2">
        <v>3.2312663486690298E-3</v>
      </c>
      <c r="C34" s="2">
        <v>2.75031887755102E-3</v>
      </c>
      <c r="D34" s="2">
        <v>3.0543435144783802E-3</v>
      </c>
      <c r="E34" s="2">
        <v>3.2524194827859799E-3</v>
      </c>
      <c r="F34" s="2">
        <v>3.2888219677457702E-3</v>
      </c>
      <c r="G34" s="2">
        <v>3.7868328665535901E-3</v>
      </c>
      <c r="H34" s="2">
        <v>4.8209881157037096E-3</v>
      </c>
      <c r="I34" s="2">
        <v>6.20761419498367E-3</v>
      </c>
      <c r="J34" s="2">
        <v>7.0427397638610804E-3</v>
      </c>
      <c r="K34" s="2">
        <v>7.6811498648381403E-3</v>
      </c>
      <c r="L34" s="2">
        <v>7.2313720493135001E-3</v>
      </c>
      <c r="M34" s="2">
        <v>6.74593395761459E-3</v>
      </c>
      <c r="N34" s="2">
        <v>6.4544913741820297E-3</v>
      </c>
    </row>
    <row r="35" spans="1:15" x14ac:dyDescent="0.3">
      <c r="A35" s="8" t="s">
        <v>83</v>
      </c>
      <c r="B35" s="2">
        <v>3.8467456531774098E-5</v>
      </c>
      <c r="C35" s="2">
        <v>3.9859693877550997E-5</v>
      </c>
      <c r="D35" s="2">
        <v>3.9666798889329597E-5</v>
      </c>
      <c r="E35" s="2">
        <v>3.9663652229097299E-5</v>
      </c>
      <c r="F35" s="2">
        <v>3.9624361057178003E-5</v>
      </c>
      <c r="G35" s="2">
        <v>7.8892351386533101E-5</v>
      </c>
      <c r="H35" s="2">
        <v>1.49488003587712E-4</v>
      </c>
      <c r="I35" s="2">
        <v>2.1529297786070499E-4</v>
      </c>
      <c r="J35" s="2">
        <v>2.7618587309259098E-4</v>
      </c>
      <c r="K35" s="2">
        <v>4.2856200962616202E-4</v>
      </c>
      <c r="L35" s="2">
        <v>2.8670638080978601E-4</v>
      </c>
      <c r="M35" s="2">
        <v>2.1562345983242999E-4</v>
      </c>
      <c r="N35" s="2">
        <v>3.5693039857227798E-4</v>
      </c>
    </row>
    <row r="36" spans="1:15" x14ac:dyDescent="0.3">
      <c r="A36" s="8" t="s">
        <v>84</v>
      </c>
      <c r="B36" s="2">
        <v>0</v>
      </c>
      <c r="C36" s="2">
        <v>0</v>
      </c>
      <c r="D36" s="2">
        <v>0</v>
      </c>
      <c r="E36" s="2">
        <v>0</v>
      </c>
      <c r="F36" s="2">
        <v>0</v>
      </c>
      <c r="G36" s="2">
        <v>0</v>
      </c>
      <c r="H36" s="2">
        <v>0</v>
      </c>
      <c r="I36" s="2">
        <v>0</v>
      </c>
      <c r="J36" s="2">
        <v>0</v>
      </c>
      <c r="K36" s="2">
        <v>0</v>
      </c>
      <c r="L36" s="2">
        <v>0</v>
      </c>
      <c r="M36" s="2">
        <v>0</v>
      </c>
      <c r="N36" s="2">
        <v>0</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5.0594053777499896E-3</v>
      </c>
      <c r="C41" s="2">
        <v>-1.1481900452488701E-2</v>
      </c>
      <c r="D41" s="2">
        <v>-2.26011329175488E-2</v>
      </c>
      <c r="E41" s="2">
        <v>-3.7349256527338698E-2</v>
      </c>
      <c r="F41" s="2">
        <v>-3.3994162004378499E-2</v>
      </c>
      <c r="G41" s="2">
        <v>-1.52974504249292E-2</v>
      </c>
      <c r="H41" s="2">
        <v>-1.2786088735455801E-4</v>
      </c>
      <c r="I41" s="2">
        <v>1.8542199488491E-3</v>
      </c>
      <c r="J41" s="2">
        <v>1.5827429957240399E-2</v>
      </c>
      <c r="K41" s="2">
        <v>1.6020606898284901E-2</v>
      </c>
      <c r="L41" s="2">
        <v>4.8046005441503802E-2</v>
      </c>
      <c r="M41" s="2">
        <v>7.6641689775207994E-2</v>
      </c>
      <c r="N41" s="3">
        <v>0.16459250749888299</v>
      </c>
      <c r="O41" s="3">
        <v>3.7348644193053303E-2</v>
      </c>
    </row>
    <row r="42" spans="1:15" x14ac:dyDescent="0.3">
      <c r="A42" s="8" t="s">
        <v>74</v>
      </c>
      <c r="B42" s="2">
        <v>-1.1512003369366801E-2</v>
      </c>
      <c r="C42" s="2">
        <v>3.8914926856980503E-2</v>
      </c>
      <c r="D42" s="2">
        <v>4.9624060150375897E-2</v>
      </c>
      <c r="E42" s="2">
        <v>6.4469914040114595E-2</v>
      </c>
      <c r="F42" s="2">
        <v>3.1077939557078198E-2</v>
      </c>
      <c r="G42" s="2">
        <v>5.47644476088762E-2</v>
      </c>
      <c r="H42" s="2">
        <v>4.5508240985543097E-2</v>
      </c>
      <c r="I42" s="2">
        <v>4.6217583127084898E-2</v>
      </c>
      <c r="J42" s="2">
        <v>7.6009256878374898E-2</v>
      </c>
      <c r="K42" s="2">
        <v>5.0948716723223299E-2</v>
      </c>
      <c r="L42" s="2">
        <v>4.6978034471781303E-2</v>
      </c>
      <c r="M42" s="2">
        <v>4.0048649118234698E-2</v>
      </c>
      <c r="N42" s="3">
        <v>0.231370532270507</v>
      </c>
      <c r="O42" s="3">
        <v>0.68075249192755904</v>
      </c>
    </row>
    <row r="43" spans="1:15" x14ac:dyDescent="0.3">
      <c r="A43" s="8" t="s">
        <v>75</v>
      </c>
      <c r="B43" s="2">
        <v>-5.3981106612685598E-2</v>
      </c>
      <c r="C43" s="2">
        <v>1.6405135520684701E-2</v>
      </c>
      <c r="D43" s="2">
        <v>2.4561403508771899E-2</v>
      </c>
      <c r="E43" s="2">
        <v>3.9041095890411E-2</v>
      </c>
      <c r="F43" s="2">
        <v>8.8332234673698107E-2</v>
      </c>
      <c r="G43" s="2">
        <v>0.14960629921259799</v>
      </c>
      <c r="H43" s="2">
        <v>0.10432033719705</v>
      </c>
      <c r="I43" s="2">
        <v>0.12833969465648901</v>
      </c>
      <c r="J43" s="2">
        <v>9.0063424947145906E-2</v>
      </c>
      <c r="K43" s="2">
        <v>7.0209464701318794E-2</v>
      </c>
      <c r="L43" s="2">
        <v>5.8354476259514301E-2</v>
      </c>
      <c r="M43" s="2">
        <v>6.5410958904109598E-2</v>
      </c>
      <c r="N43" s="3">
        <v>0.315433403805497</v>
      </c>
      <c r="O43" s="3">
        <v>1.09919028340081</v>
      </c>
    </row>
    <row r="44" spans="1:15" x14ac:dyDescent="0.3">
      <c r="A44" s="8" t="s">
        <v>76</v>
      </c>
      <c r="B44" s="2">
        <v>-0.03</v>
      </c>
      <c r="C44" s="2">
        <v>2.06185567010309E-2</v>
      </c>
      <c r="D44" s="2">
        <v>4.0404040404040401E-2</v>
      </c>
      <c r="E44" s="2">
        <v>0</v>
      </c>
      <c r="F44" s="2">
        <v>3.8834951456310697E-2</v>
      </c>
      <c r="G44" s="2">
        <v>0.14953271028037399</v>
      </c>
      <c r="H44" s="2">
        <v>0.219512195121951</v>
      </c>
      <c r="I44" s="2">
        <v>0.17333333333333301</v>
      </c>
      <c r="J44" s="2">
        <v>0.17613636363636401</v>
      </c>
      <c r="K44" s="2">
        <v>6.2801932367149801E-2</v>
      </c>
      <c r="L44" s="2">
        <v>0.1</v>
      </c>
      <c r="M44" s="2">
        <v>4.1322314049586804E-3</v>
      </c>
      <c r="N44" s="3">
        <v>0.38068181818181801</v>
      </c>
      <c r="O44" s="3">
        <v>1.43</v>
      </c>
    </row>
    <row r="45" spans="1:15" x14ac:dyDescent="0.3">
      <c r="A45" s="8" t="s">
        <v>77</v>
      </c>
      <c r="B45" s="2">
        <v>1</v>
      </c>
      <c r="C45" s="2">
        <v>-0.5</v>
      </c>
      <c r="D45" s="2">
        <v>1</v>
      </c>
      <c r="E45" s="2">
        <v>0.5</v>
      </c>
      <c r="F45" s="2">
        <v>0</v>
      </c>
      <c r="G45" s="2">
        <v>-0.33333333333333298</v>
      </c>
      <c r="H45" s="2">
        <v>-0.5</v>
      </c>
      <c r="I45" s="2">
        <v>-1</v>
      </c>
      <c r="J45" s="2">
        <v>0</v>
      </c>
      <c r="K45" s="2">
        <v>0</v>
      </c>
      <c r="L45" s="2">
        <v>0</v>
      </c>
      <c r="M45" s="2">
        <v>0.66666666666666696</v>
      </c>
      <c r="N45" s="3">
        <v>0</v>
      </c>
      <c r="O45" s="3">
        <v>4</v>
      </c>
    </row>
    <row r="46" spans="1:15" x14ac:dyDescent="0.3">
      <c r="A46" s="8" t="s">
        <v>78</v>
      </c>
      <c r="B46" s="2">
        <v>0</v>
      </c>
      <c r="C46" s="2">
        <v>0</v>
      </c>
      <c r="D46" s="2">
        <v>0</v>
      </c>
      <c r="E46" s="2">
        <v>0</v>
      </c>
      <c r="F46" s="2">
        <v>0</v>
      </c>
      <c r="G46" s="2">
        <v>0</v>
      </c>
      <c r="H46" s="2">
        <v>0</v>
      </c>
      <c r="I46" s="2">
        <v>0</v>
      </c>
      <c r="J46" s="2">
        <v>0</v>
      </c>
      <c r="K46" s="2">
        <v>0</v>
      </c>
      <c r="L46" s="2">
        <v>0</v>
      </c>
      <c r="M46" s="2">
        <v>0</v>
      </c>
      <c r="N46" s="3">
        <v>0</v>
      </c>
      <c r="O46" s="3">
        <v>0</v>
      </c>
    </row>
    <row r="47" spans="1:15" x14ac:dyDescent="0.3">
      <c r="A47" s="8" t="s">
        <v>79</v>
      </c>
      <c r="B47" s="2">
        <v>5.5919854280510002E-2</v>
      </c>
      <c r="C47" s="2">
        <v>3.5363118854580003E-2</v>
      </c>
      <c r="D47" s="2">
        <v>2.0826391202932401E-3</v>
      </c>
      <c r="E47" s="2">
        <v>-2.4939728988278301E-2</v>
      </c>
      <c r="F47" s="2">
        <v>-1.3470884133344701E-2</v>
      </c>
      <c r="G47" s="2">
        <v>1.6074669432201202E-2</v>
      </c>
      <c r="H47" s="2">
        <v>1.25882453006719E-2</v>
      </c>
      <c r="I47" s="2">
        <v>-1.6715665686686299E-2</v>
      </c>
      <c r="J47" s="2">
        <v>2.6482145908081301E-3</v>
      </c>
      <c r="K47" s="2">
        <v>-4.0044304336713001E-3</v>
      </c>
      <c r="L47" s="2">
        <v>-1.02651839178785E-2</v>
      </c>
      <c r="M47" s="2">
        <v>4.0363007778738101E-2</v>
      </c>
      <c r="N47" s="3">
        <v>2.8276097727661001E-2</v>
      </c>
      <c r="O47" s="3">
        <v>9.6265938069216794E-2</v>
      </c>
    </row>
    <row r="48" spans="1:15" x14ac:dyDescent="0.3">
      <c r="A48" s="8" t="s">
        <v>80</v>
      </c>
      <c r="B48" s="2">
        <v>-0.105394946505805</v>
      </c>
      <c r="C48" s="2">
        <v>-1.9423240033927099E-2</v>
      </c>
      <c r="D48" s="2">
        <v>-4.6708762217801203E-3</v>
      </c>
      <c r="E48" s="2">
        <v>3.2067437212131698E-2</v>
      </c>
      <c r="F48" s="2">
        <v>2.1387672617042799E-2</v>
      </c>
      <c r="G48" s="2">
        <v>8.6314921681780704E-2</v>
      </c>
      <c r="H48" s="2">
        <v>6.1622524095014002E-2</v>
      </c>
      <c r="I48" s="2">
        <v>8.3637143469869196E-2</v>
      </c>
      <c r="J48" s="2">
        <v>7.6786067682564796E-2</v>
      </c>
      <c r="K48" s="2">
        <v>6.1508301170128003E-2</v>
      </c>
      <c r="L48" s="2">
        <v>6.2561320482484001E-2</v>
      </c>
      <c r="M48" s="2">
        <v>3.3295312584867703E-2</v>
      </c>
      <c r="N48" s="3">
        <v>0.25496404776040599</v>
      </c>
      <c r="O48" s="3">
        <v>0.44350861218605397</v>
      </c>
    </row>
    <row r="49" spans="1:15" x14ac:dyDescent="0.3">
      <c r="A49" s="8" t="s">
        <v>81</v>
      </c>
      <c r="B49" s="2">
        <v>-6.7351598173516006E-2</v>
      </c>
      <c r="C49" s="2">
        <v>-4.1003671970624198E-2</v>
      </c>
      <c r="D49" s="2">
        <v>1.6592214422463301E-2</v>
      </c>
      <c r="E49" s="2">
        <v>-2.82485875706215E-2</v>
      </c>
      <c r="F49" s="2">
        <v>2.58397932816537E-3</v>
      </c>
      <c r="G49" s="2">
        <v>8.9561855670103094E-2</v>
      </c>
      <c r="H49" s="2">
        <v>6.2093435836782999E-2</v>
      </c>
      <c r="I49" s="2">
        <v>5.1781737193763902E-2</v>
      </c>
      <c r="J49" s="2">
        <v>7.3583906829010101E-2</v>
      </c>
      <c r="K49" s="2">
        <v>5.42406311637081E-2</v>
      </c>
      <c r="L49" s="2">
        <v>5.5659494855004703E-2</v>
      </c>
      <c r="M49" s="2">
        <v>3.2343819229065103E-2</v>
      </c>
      <c r="N49" s="3">
        <v>0.23345685547908901</v>
      </c>
      <c r="O49" s="3">
        <v>0.329908675799087</v>
      </c>
    </row>
    <row r="50" spans="1:15" x14ac:dyDescent="0.3">
      <c r="A50" s="8" t="s">
        <v>82</v>
      </c>
      <c r="B50" s="2">
        <v>-0.17857142857142899</v>
      </c>
      <c r="C50" s="2">
        <v>0.115942028985507</v>
      </c>
      <c r="D50" s="2">
        <v>6.4935064935064901E-2</v>
      </c>
      <c r="E50" s="2">
        <v>1.21951219512195E-2</v>
      </c>
      <c r="F50" s="2">
        <v>0.156626506024096</v>
      </c>
      <c r="G50" s="2">
        <v>0.34375</v>
      </c>
      <c r="H50" s="2">
        <v>0.34108527131782901</v>
      </c>
      <c r="I50" s="2">
        <v>0.179190751445087</v>
      </c>
      <c r="J50" s="2">
        <v>0.14215686274509801</v>
      </c>
      <c r="K50" s="2">
        <v>-2.5751072961373401E-2</v>
      </c>
      <c r="L50" s="2">
        <v>-3.5242290748898703E-2</v>
      </c>
      <c r="M50" s="2">
        <v>-9.1324200913242004E-3</v>
      </c>
      <c r="N50" s="3">
        <v>6.3725490196078399E-2</v>
      </c>
      <c r="O50" s="3">
        <v>1.5833333333333299</v>
      </c>
    </row>
    <row r="51" spans="1:15" x14ac:dyDescent="0.3">
      <c r="A51" s="8" t="s">
        <v>83</v>
      </c>
      <c r="B51" s="2">
        <v>0</v>
      </c>
      <c r="C51" s="2">
        <v>0</v>
      </c>
      <c r="D51" s="2">
        <v>0</v>
      </c>
      <c r="E51" s="2">
        <v>0</v>
      </c>
      <c r="F51" s="2">
        <v>1</v>
      </c>
      <c r="G51" s="2">
        <v>1</v>
      </c>
      <c r="H51" s="2">
        <v>0.5</v>
      </c>
      <c r="I51" s="2">
        <v>0.33333333333333298</v>
      </c>
      <c r="J51" s="2">
        <v>0.625</v>
      </c>
      <c r="K51" s="2">
        <v>-0.30769230769230799</v>
      </c>
      <c r="L51" s="2">
        <v>-0.22222222222222199</v>
      </c>
      <c r="M51" s="2">
        <v>0.71428571428571397</v>
      </c>
      <c r="N51" s="3">
        <v>0.5</v>
      </c>
      <c r="O51" s="3">
        <v>11</v>
      </c>
    </row>
    <row r="52" spans="1:15" x14ac:dyDescent="0.3">
      <c r="A52" s="8" t="s">
        <v>84</v>
      </c>
      <c r="B52" s="2">
        <v>0</v>
      </c>
      <c r="C52" s="2">
        <v>0</v>
      </c>
      <c r="D52" s="2">
        <v>0</v>
      </c>
      <c r="E52" s="2">
        <v>0</v>
      </c>
      <c r="F52" s="2">
        <v>0</v>
      </c>
      <c r="G52" s="2">
        <v>0</v>
      </c>
      <c r="H52" s="2">
        <v>0</v>
      </c>
      <c r="I52" s="2">
        <v>0</v>
      </c>
      <c r="J52" s="2">
        <v>0</v>
      </c>
      <c r="K52" s="2">
        <v>0</v>
      </c>
      <c r="L52" s="2">
        <v>0</v>
      </c>
      <c r="M52" s="2">
        <v>0</v>
      </c>
      <c r="N52" s="3">
        <v>0</v>
      </c>
      <c r="O52" s="3">
        <v>0</v>
      </c>
    </row>
    <row r="53" spans="1:15" x14ac:dyDescent="0.3">
      <c r="A53" s="11" t="s">
        <v>15</v>
      </c>
      <c r="B53" s="3">
        <v>-1.79244647906288E-2</v>
      </c>
      <c r="C53" s="3">
        <v>8.4145944371133308E-3</v>
      </c>
      <c r="D53" s="3">
        <v>6.3390095510009901E-3</v>
      </c>
      <c r="E53" s="3">
        <v>7.3461116271215099E-3</v>
      </c>
      <c r="F53" s="3">
        <v>3.3696563285834E-3</v>
      </c>
      <c r="G53" s="3">
        <v>3.9247464536933403E-2</v>
      </c>
      <c r="H53" s="3">
        <v>3.4437299035369802E-2</v>
      </c>
      <c r="I53" s="3">
        <v>3.5420098846787498E-2</v>
      </c>
      <c r="J53" s="3">
        <v>5.0149352306329803E-2</v>
      </c>
      <c r="K53" s="3">
        <v>3.67628140990824E-2</v>
      </c>
      <c r="L53" s="3">
        <v>4.2269832078749299E-2</v>
      </c>
      <c r="M53" s="3">
        <v>4.72354497354497E-2</v>
      </c>
      <c r="N53" s="3">
        <v>0.18837903964215499</v>
      </c>
      <c r="O53" s="3">
        <v>0.33248619900363502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531</v>
      </c>
    </row>
    <row r="2" spans="1:14" ht="15.6" x14ac:dyDescent="0.3">
      <c r="A2" s="12" t="s">
        <v>528</v>
      </c>
    </row>
    <row r="3" spans="1:14" ht="15.6" x14ac:dyDescent="0.3">
      <c r="A3" s="12" t="s">
        <v>94</v>
      </c>
    </row>
    <row r="4" spans="1:14" x14ac:dyDescent="0.3">
      <c r="A4" s="15"/>
    </row>
    <row r="5" spans="1:14" x14ac:dyDescent="0.3">
      <c r="A5" s="16" t="str">
        <f>HYPERLINK("#'Table of contents'!A119",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16456</v>
      </c>
      <c r="C8" s="1">
        <v>15395</v>
      </c>
      <c r="D8" s="1">
        <v>14990</v>
      </c>
      <c r="E8" s="1">
        <v>14943</v>
      </c>
      <c r="F8" s="1">
        <v>15065</v>
      </c>
      <c r="G8" s="1">
        <v>15115</v>
      </c>
      <c r="H8" s="1">
        <v>16174</v>
      </c>
      <c r="I8" s="1">
        <v>17196</v>
      </c>
      <c r="J8" s="1">
        <v>18299</v>
      </c>
      <c r="K8" s="1">
        <v>20093</v>
      </c>
      <c r="L8" s="1">
        <v>21536</v>
      </c>
      <c r="M8" s="1">
        <v>23204</v>
      </c>
      <c r="N8" s="1">
        <v>24946</v>
      </c>
    </row>
    <row r="9" spans="1:14" x14ac:dyDescent="0.3">
      <c r="A9" s="7" t="s">
        <v>88</v>
      </c>
      <c r="B9" s="1">
        <v>2059</v>
      </c>
      <c r="C9" s="1">
        <v>2030</v>
      </c>
      <c r="D9" s="1">
        <v>2023</v>
      </c>
      <c r="E9" s="1">
        <v>2091</v>
      </c>
      <c r="F9" s="1">
        <v>2306</v>
      </c>
      <c r="G9" s="1">
        <v>2537</v>
      </c>
      <c r="H9" s="1">
        <v>3000</v>
      </c>
      <c r="I9" s="1">
        <v>3569</v>
      </c>
      <c r="J9" s="1">
        <v>4258</v>
      </c>
      <c r="K9" s="1">
        <v>4952</v>
      </c>
      <c r="L9" s="1">
        <v>5572</v>
      </c>
      <c r="M9" s="1">
        <v>6229</v>
      </c>
      <c r="N9" s="1">
        <v>6892</v>
      </c>
    </row>
    <row r="10" spans="1:14" x14ac:dyDescent="0.3">
      <c r="A10" s="7" t="s">
        <v>89</v>
      </c>
      <c r="B10" s="1">
        <v>1764</v>
      </c>
      <c r="C10" s="1">
        <v>1827</v>
      </c>
      <c r="D10" s="1">
        <v>1921</v>
      </c>
      <c r="E10" s="1">
        <v>2060</v>
      </c>
      <c r="F10" s="1">
        <v>2083</v>
      </c>
      <c r="G10" s="1">
        <v>2060</v>
      </c>
      <c r="H10" s="1">
        <v>2223</v>
      </c>
      <c r="I10" s="1">
        <v>2319</v>
      </c>
      <c r="J10" s="1">
        <v>2448</v>
      </c>
      <c r="K10" s="1">
        <v>2592</v>
      </c>
      <c r="L10" s="1">
        <v>2705</v>
      </c>
      <c r="M10" s="1">
        <v>2873</v>
      </c>
      <c r="N10" s="1">
        <v>3032</v>
      </c>
    </row>
    <row r="11" spans="1:14" x14ac:dyDescent="0.3">
      <c r="A11" s="7" t="s">
        <v>90</v>
      </c>
      <c r="B11" s="1">
        <v>33705</v>
      </c>
      <c r="C11" s="1">
        <v>34017</v>
      </c>
      <c r="D11" s="1">
        <v>35060</v>
      </c>
      <c r="E11" s="1">
        <v>35533</v>
      </c>
      <c r="F11" s="1">
        <v>35764</v>
      </c>
      <c r="G11" s="1">
        <v>35714</v>
      </c>
      <c r="H11" s="1">
        <v>36094</v>
      </c>
      <c r="I11" s="1">
        <v>36248</v>
      </c>
      <c r="J11" s="1">
        <v>36127</v>
      </c>
      <c r="K11" s="1">
        <v>36224</v>
      </c>
      <c r="L11" s="1">
        <v>36007</v>
      </c>
      <c r="M11" s="1">
        <v>35909</v>
      </c>
      <c r="N11" s="1">
        <v>36292</v>
      </c>
    </row>
    <row r="12" spans="1:14" x14ac:dyDescent="0.3">
      <c r="A12" s="7" t="s">
        <v>91</v>
      </c>
      <c r="B12" s="1">
        <v>1911</v>
      </c>
      <c r="C12" s="1">
        <v>1905</v>
      </c>
      <c r="D12" s="1">
        <v>1947</v>
      </c>
      <c r="E12" s="1">
        <v>2039</v>
      </c>
      <c r="F12" s="1">
        <v>2175</v>
      </c>
      <c r="G12" s="1">
        <v>2273</v>
      </c>
      <c r="H12" s="1">
        <v>2496</v>
      </c>
      <c r="I12" s="1">
        <v>2734</v>
      </c>
      <c r="J12" s="1">
        <v>3103</v>
      </c>
      <c r="K12" s="1">
        <v>3606</v>
      </c>
      <c r="L12" s="1">
        <v>4248</v>
      </c>
      <c r="M12" s="1">
        <v>4815</v>
      </c>
      <c r="N12" s="1">
        <v>5283</v>
      </c>
    </row>
    <row r="13" spans="1:14" x14ac:dyDescent="0.3">
      <c r="A13" s="7" t="s">
        <v>92</v>
      </c>
      <c r="B13" s="1">
        <v>3521</v>
      </c>
      <c r="C13" s="1">
        <v>3177</v>
      </c>
      <c r="D13" s="1">
        <v>2901</v>
      </c>
      <c r="E13" s="1">
        <v>2549</v>
      </c>
      <c r="F13" s="1">
        <v>2257</v>
      </c>
      <c r="G13" s="1">
        <v>2152</v>
      </c>
      <c r="H13" s="1">
        <v>2213</v>
      </c>
      <c r="I13" s="1">
        <v>2276</v>
      </c>
      <c r="J13" s="1">
        <v>2386</v>
      </c>
      <c r="K13" s="1">
        <v>2495</v>
      </c>
      <c r="L13" s="1">
        <v>2466</v>
      </c>
      <c r="M13" s="1">
        <v>2570</v>
      </c>
      <c r="N13" s="1">
        <v>2726</v>
      </c>
    </row>
    <row r="14" spans="1:14" x14ac:dyDescent="0.3">
      <c r="A14" s="10" t="s">
        <v>15</v>
      </c>
      <c r="B14" s="5">
        <v>59416</v>
      </c>
      <c r="C14" s="5">
        <v>58351</v>
      </c>
      <c r="D14" s="5">
        <v>58842</v>
      </c>
      <c r="E14" s="5">
        <v>59215</v>
      </c>
      <c r="F14" s="5">
        <v>59650</v>
      </c>
      <c r="G14" s="5">
        <v>59851</v>
      </c>
      <c r="H14" s="5">
        <v>62200</v>
      </c>
      <c r="I14" s="5">
        <v>64342</v>
      </c>
      <c r="J14" s="5">
        <v>66621</v>
      </c>
      <c r="K14" s="5">
        <v>69962</v>
      </c>
      <c r="L14" s="5">
        <v>72534</v>
      </c>
      <c r="M14" s="5">
        <v>75600</v>
      </c>
      <c r="N14" s="5">
        <v>79171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0.27696243436111501</v>
      </c>
      <c r="C19" s="2">
        <v>0.263834381587291</v>
      </c>
      <c r="D19" s="2">
        <v>0.25475000849733198</v>
      </c>
      <c r="E19" s="2">
        <v>0.25235160010132601</v>
      </c>
      <c r="F19" s="2">
        <v>0.25255658005029302</v>
      </c>
      <c r="G19" s="2">
        <v>0.25254381714591201</v>
      </c>
      <c r="H19" s="2">
        <v>0.26003215434083599</v>
      </c>
      <c r="I19" s="2">
        <v>0.26725933293960402</v>
      </c>
      <c r="J19" s="2">
        <v>0.27467315110850898</v>
      </c>
      <c r="K19" s="2">
        <v>0.28719876504388098</v>
      </c>
      <c r="L19" s="2">
        <v>0.29690903576253902</v>
      </c>
      <c r="M19" s="2">
        <v>0.306931216931217</v>
      </c>
      <c r="N19" s="2">
        <v>0.31509012138282999</v>
      </c>
    </row>
    <row r="20" spans="1:15" x14ac:dyDescent="0.3">
      <c r="A20" s="8" t="s">
        <v>88</v>
      </c>
      <c r="B20" s="2">
        <v>3.4653965261882302E-2</v>
      </c>
      <c r="C20" s="2">
        <v>3.4789463762403397E-2</v>
      </c>
      <c r="D20" s="2">
        <v>3.4380204615750698E-2</v>
      </c>
      <c r="E20" s="2">
        <v>3.5311998648990997E-2</v>
      </c>
      <c r="F20" s="2">
        <v>3.8658843252305099E-2</v>
      </c>
      <c r="G20" s="2">
        <v>4.23885983525756E-2</v>
      </c>
      <c r="H20" s="2">
        <v>4.8231511254019303E-2</v>
      </c>
      <c r="I20" s="2">
        <v>5.54692114015728E-2</v>
      </c>
      <c r="J20" s="2">
        <v>6.3913780939943904E-2</v>
      </c>
      <c r="K20" s="2">
        <v>7.07812812669735E-2</v>
      </c>
      <c r="L20" s="2">
        <v>7.6819146882841194E-2</v>
      </c>
      <c r="M20" s="2">
        <v>8.2394179894179895E-2</v>
      </c>
      <c r="N20" s="2">
        <v>8.7052077149461296E-2</v>
      </c>
    </row>
    <row r="21" spans="1:15" x14ac:dyDescent="0.3">
      <c r="A21" s="8" t="s">
        <v>89</v>
      </c>
      <c r="B21" s="2">
        <v>2.9688972667295001E-2</v>
      </c>
      <c r="C21" s="2">
        <v>3.1310517386163E-2</v>
      </c>
      <c r="D21" s="2">
        <v>3.2646748920838901E-2</v>
      </c>
      <c r="E21" s="2">
        <v>3.4788482647977702E-2</v>
      </c>
      <c r="F21" s="2">
        <v>3.4920368818105597E-2</v>
      </c>
      <c r="G21" s="2">
        <v>3.4418806703313203E-2</v>
      </c>
      <c r="H21" s="2">
        <v>3.57395498392283E-2</v>
      </c>
      <c r="I21" s="2">
        <v>3.6041776755463002E-2</v>
      </c>
      <c r="J21" s="2">
        <v>3.67451704417526E-2</v>
      </c>
      <c r="K21" s="2">
        <v>3.7048683571081403E-2</v>
      </c>
      <c r="L21" s="2">
        <v>3.7292855764193299E-2</v>
      </c>
      <c r="M21" s="2">
        <v>3.8002645502645503E-2</v>
      </c>
      <c r="N21" s="2">
        <v>3.8296851119728199E-2</v>
      </c>
    </row>
    <row r="22" spans="1:15" x14ac:dyDescent="0.3">
      <c r="A22" s="8" t="s">
        <v>90</v>
      </c>
      <c r="B22" s="2">
        <v>0.56727144203581503</v>
      </c>
      <c r="C22" s="2">
        <v>0.58297201418998801</v>
      </c>
      <c r="D22" s="2">
        <v>0.59583290846674097</v>
      </c>
      <c r="E22" s="2">
        <v>0.60006755045174398</v>
      </c>
      <c r="F22" s="2">
        <v>0.59956412405699899</v>
      </c>
      <c r="G22" s="2">
        <v>0.59671517602045099</v>
      </c>
      <c r="H22" s="2">
        <v>0.58028938906752403</v>
      </c>
      <c r="I22" s="2">
        <v>0.56336452084175204</v>
      </c>
      <c r="J22" s="2">
        <v>0.54227645937467195</v>
      </c>
      <c r="K22" s="2">
        <v>0.51776678768474305</v>
      </c>
      <c r="L22" s="2">
        <v>0.49641547412247999</v>
      </c>
      <c r="M22" s="2">
        <v>0.47498677248677301</v>
      </c>
      <c r="N22" s="2">
        <v>0.45840017178007098</v>
      </c>
    </row>
    <row r="23" spans="1:15" x14ac:dyDescent="0.3">
      <c r="A23" s="8" t="s">
        <v>91</v>
      </c>
      <c r="B23" s="2">
        <v>3.2163053722902901E-2</v>
      </c>
      <c r="C23" s="2">
        <v>3.2647255402649497E-2</v>
      </c>
      <c r="D23" s="2">
        <v>3.3088610176404597E-2</v>
      </c>
      <c r="E23" s="2">
        <v>3.4433842776323602E-2</v>
      </c>
      <c r="F23" s="2">
        <v>3.6462699077954699E-2</v>
      </c>
      <c r="G23" s="2">
        <v>3.79776444838014E-2</v>
      </c>
      <c r="H23" s="2">
        <v>4.0128617363344103E-2</v>
      </c>
      <c r="I23" s="2">
        <v>4.2491685057971497E-2</v>
      </c>
      <c r="J23" s="2">
        <v>4.6576905180048297E-2</v>
      </c>
      <c r="K23" s="2">
        <v>5.1542265801435103E-2</v>
      </c>
      <c r="L23" s="2">
        <v>5.8565638183472601E-2</v>
      </c>
      <c r="M23" s="2">
        <v>6.36904761904762E-2</v>
      </c>
      <c r="N23" s="2">
        <v>6.6728979045357503E-2</v>
      </c>
    </row>
    <row r="24" spans="1:15" x14ac:dyDescent="0.3">
      <c r="A24" s="8" t="s">
        <v>92</v>
      </c>
      <c r="B24" s="2">
        <v>5.92601319509896E-2</v>
      </c>
      <c r="C24" s="2">
        <v>5.4446367671505201E-2</v>
      </c>
      <c r="D24" s="2">
        <v>4.9301519322932599E-2</v>
      </c>
      <c r="E24" s="2">
        <v>4.30465253736384E-2</v>
      </c>
      <c r="F24" s="2">
        <v>3.7837384744341999E-2</v>
      </c>
      <c r="G24" s="2">
        <v>3.59559572939466E-2</v>
      </c>
      <c r="H24" s="2">
        <v>3.55787781350482E-2</v>
      </c>
      <c r="I24" s="2">
        <v>3.5373473003636802E-2</v>
      </c>
      <c r="J24" s="2">
        <v>3.5814532955074203E-2</v>
      </c>
      <c r="K24" s="2">
        <v>3.5662216631885901E-2</v>
      </c>
      <c r="L24" s="2">
        <v>3.3997849284473497E-2</v>
      </c>
      <c r="M24" s="2">
        <v>3.3994708994709001E-2</v>
      </c>
      <c r="N24" s="2">
        <v>3.44317995225525E-2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-6.4474963539134705E-2</v>
      </c>
      <c r="C29" s="2">
        <v>-2.6307242611237399E-2</v>
      </c>
      <c r="D29" s="2">
        <v>-3.1354236157438301E-3</v>
      </c>
      <c r="E29" s="2">
        <v>8.1643578933279799E-3</v>
      </c>
      <c r="F29" s="2">
        <v>3.3189512114171899E-3</v>
      </c>
      <c r="G29" s="2">
        <v>7.0062851472047605E-2</v>
      </c>
      <c r="H29" s="2">
        <v>6.3187832323482102E-2</v>
      </c>
      <c r="I29" s="2">
        <v>6.4142823912537797E-2</v>
      </c>
      <c r="J29" s="2">
        <v>9.8038144160883106E-2</v>
      </c>
      <c r="K29" s="2">
        <v>7.1816055342656601E-2</v>
      </c>
      <c r="L29" s="2">
        <v>7.7451708766716199E-2</v>
      </c>
      <c r="M29" s="2">
        <v>7.5073263230477499E-2</v>
      </c>
      <c r="N29" s="3">
        <v>0.36324389310891297</v>
      </c>
      <c r="O29" s="3">
        <v>0.51592124453086996</v>
      </c>
    </row>
    <row r="30" spans="1:15" x14ac:dyDescent="0.3">
      <c r="A30" s="8" t="s">
        <v>88</v>
      </c>
      <c r="B30" s="2">
        <v>-1.4084507042253501E-2</v>
      </c>
      <c r="C30" s="2">
        <v>-3.4482758620689698E-3</v>
      </c>
      <c r="D30" s="2">
        <v>3.3613445378151301E-2</v>
      </c>
      <c r="E30" s="2">
        <v>0.102821616451459</v>
      </c>
      <c r="F30" s="2">
        <v>0.10017346053772801</v>
      </c>
      <c r="G30" s="2">
        <v>0.18249901458415499</v>
      </c>
      <c r="H30" s="2">
        <v>0.18966666666666701</v>
      </c>
      <c r="I30" s="2">
        <v>0.19305127486691001</v>
      </c>
      <c r="J30" s="2">
        <v>0.16298731798966701</v>
      </c>
      <c r="K30" s="2">
        <v>0.12520193861066201</v>
      </c>
      <c r="L30" s="2">
        <v>0.11791098348887299</v>
      </c>
      <c r="M30" s="2">
        <v>0.10643763043827301</v>
      </c>
      <c r="N30" s="3">
        <v>0.61860028182245197</v>
      </c>
      <c r="O30" s="3">
        <v>2.34725594949004</v>
      </c>
    </row>
    <row r="31" spans="1:15" x14ac:dyDescent="0.3">
      <c r="A31" s="8" t="s">
        <v>89</v>
      </c>
      <c r="B31" s="2">
        <v>3.5714285714285698E-2</v>
      </c>
      <c r="C31" s="2">
        <v>5.1450465243568701E-2</v>
      </c>
      <c r="D31" s="2">
        <v>7.2358146798542397E-2</v>
      </c>
      <c r="E31" s="2">
        <v>1.1165048543689301E-2</v>
      </c>
      <c r="F31" s="2">
        <v>-1.10417666826692E-2</v>
      </c>
      <c r="G31" s="2">
        <v>7.9126213592233E-2</v>
      </c>
      <c r="H31" s="2">
        <v>4.3184885290148398E-2</v>
      </c>
      <c r="I31" s="2">
        <v>5.5627425614489003E-2</v>
      </c>
      <c r="J31" s="2">
        <v>5.8823529411764698E-2</v>
      </c>
      <c r="K31" s="2">
        <v>4.3595679012345699E-2</v>
      </c>
      <c r="L31" s="2">
        <v>6.2107208872458401E-2</v>
      </c>
      <c r="M31" s="2">
        <v>5.5342847198050799E-2</v>
      </c>
      <c r="N31" s="3">
        <v>0.23856209150326799</v>
      </c>
      <c r="O31" s="3">
        <v>0.71882086167800496</v>
      </c>
    </row>
    <row r="32" spans="1:15" x14ac:dyDescent="0.3">
      <c r="A32" s="8" t="s">
        <v>90</v>
      </c>
      <c r="B32" s="2">
        <v>9.2567868268802807E-3</v>
      </c>
      <c r="C32" s="2">
        <v>3.0661140018226202E-2</v>
      </c>
      <c r="D32" s="2">
        <v>1.34911580148317E-2</v>
      </c>
      <c r="E32" s="2">
        <v>6.50099907128585E-3</v>
      </c>
      <c r="F32" s="2">
        <v>-1.3980539089587299E-3</v>
      </c>
      <c r="G32" s="2">
        <v>1.0640085120681E-2</v>
      </c>
      <c r="H32" s="2">
        <v>4.2666371142018097E-3</v>
      </c>
      <c r="I32" s="2">
        <v>-3.3381152063562099E-3</v>
      </c>
      <c r="J32" s="2">
        <v>2.68497245827221E-3</v>
      </c>
      <c r="K32" s="2">
        <v>-5.9905035335689003E-3</v>
      </c>
      <c r="L32" s="2">
        <v>-2.7216930041380799E-3</v>
      </c>
      <c r="M32" s="2">
        <v>1.0665849786961499E-2</v>
      </c>
      <c r="N32" s="3">
        <v>4.56722119190633E-3</v>
      </c>
      <c r="O32" s="3">
        <v>7.6754190772882397E-2</v>
      </c>
    </row>
    <row r="33" spans="1:15" x14ac:dyDescent="0.3">
      <c r="A33" s="8" t="s">
        <v>91</v>
      </c>
      <c r="B33" s="2">
        <v>-3.13971742543171E-3</v>
      </c>
      <c r="C33" s="2">
        <v>2.2047244094488199E-2</v>
      </c>
      <c r="D33" s="2">
        <v>4.7252182845403203E-2</v>
      </c>
      <c r="E33" s="2">
        <v>6.6699362432564996E-2</v>
      </c>
      <c r="F33" s="2">
        <v>4.50574712643678E-2</v>
      </c>
      <c r="G33" s="2">
        <v>9.8108227012758495E-2</v>
      </c>
      <c r="H33" s="2">
        <v>9.5352564102564097E-2</v>
      </c>
      <c r="I33" s="2">
        <v>0.13496708119970699</v>
      </c>
      <c r="J33" s="2">
        <v>0.162101192394457</v>
      </c>
      <c r="K33" s="2">
        <v>0.178036605657238</v>
      </c>
      <c r="L33" s="2">
        <v>0.133474576271186</v>
      </c>
      <c r="M33" s="2">
        <v>9.7196261682243004E-2</v>
      </c>
      <c r="N33" s="3">
        <v>0.70254592330003196</v>
      </c>
      <c r="O33" s="3">
        <v>1.7645211930926199</v>
      </c>
    </row>
    <row r="34" spans="1:15" x14ac:dyDescent="0.3">
      <c r="A34" s="8" t="s">
        <v>92</v>
      </c>
      <c r="B34" s="2">
        <v>-9.76995171826186E-2</v>
      </c>
      <c r="C34" s="2">
        <v>-8.6874409820585502E-2</v>
      </c>
      <c r="D34" s="2">
        <v>-0.121337469837987</v>
      </c>
      <c r="E34" s="2">
        <v>-0.114554727344056</v>
      </c>
      <c r="F34" s="2">
        <v>-4.6521931767833397E-2</v>
      </c>
      <c r="G34" s="2">
        <v>2.8345724907063202E-2</v>
      </c>
      <c r="H34" s="2">
        <v>2.8468142792589201E-2</v>
      </c>
      <c r="I34" s="2">
        <v>4.8330404217926198E-2</v>
      </c>
      <c r="J34" s="2">
        <v>4.5683151718357101E-2</v>
      </c>
      <c r="K34" s="2">
        <v>-1.1623246492986E-2</v>
      </c>
      <c r="L34" s="2">
        <v>4.2173560421735597E-2</v>
      </c>
      <c r="M34" s="2">
        <v>6.07003891050584E-2</v>
      </c>
      <c r="N34" s="3">
        <v>0.14249790444258201</v>
      </c>
      <c r="O34" s="3">
        <v>-0.22578812837262099</v>
      </c>
    </row>
    <row r="35" spans="1:15" x14ac:dyDescent="0.3">
      <c r="A35" s="11" t="s">
        <v>15</v>
      </c>
      <c r="B35" s="3">
        <v>-1.79244647906288E-2</v>
      </c>
      <c r="C35" s="3">
        <v>8.4145944371133308E-3</v>
      </c>
      <c r="D35" s="3">
        <v>6.3390095510009901E-3</v>
      </c>
      <c r="E35" s="3">
        <v>7.3461116271215099E-3</v>
      </c>
      <c r="F35" s="3">
        <v>3.3696563285834E-3</v>
      </c>
      <c r="G35" s="3">
        <v>3.9247464536933403E-2</v>
      </c>
      <c r="H35" s="3">
        <v>3.4437299035369802E-2</v>
      </c>
      <c r="I35" s="3">
        <v>3.5420098846787498E-2</v>
      </c>
      <c r="J35" s="3">
        <v>5.0149352306329803E-2</v>
      </c>
      <c r="K35" s="3">
        <v>3.67628140990824E-2</v>
      </c>
      <c r="L35" s="3">
        <v>4.2269832078749299E-2</v>
      </c>
      <c r="M35" s="3">
        <v>4.72354497354497E-2</v>
      </c>
      <c r="N35" s="3">
        <v>0.18837903964215499</v>
      </c>
      <c r="O35" s="3">
        <v>0.33248619900363502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122</v>
      </c>
      <c r="B1" s="12"/>
      <c r="C1" s="12"/>
      <c r="D1" s="12"/>
    </row>
    <row r="2" spans="1:5" ht="15.6" x14ac:dyDescent="0.3">
      <c r="A2" s="12" t="s">
        <v>31</v>
      </c>
      <c r="B2" s="12"/>
      <c r="C2" s="12"/>
      <c r="D2" s="12"/>
    </row>
    <row r="3" spans="1:5" ht="15.6" x14ac:dyDescent="0.3">
      <c r="A3" s="12" t="s">
        <v>123</v>
      </c>
      <c r="B3" s="12"/>
      <c r="C3" s="12"/>
      <c r="D3" s="12"/>
    </row>
    <row r="4" spans="1:5" x14ac:dyDescent="0.3">
      <c r="A4" s="15"/>
    </row>
    <row r="5" spans="1:5" x14ac:dyDescent="0.3">
      <c r="A5" s="16" t="str">
        <f>HYPERLINK("#'Table of contents'!A12",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5477</v>
      </c>
      <c r="C8" s="1">
        <v>6523</v>
      </c>
      <c r="D8" s="1">
        <v>7741</v>
      </c>
      <c r="E8" s="1">
        <v>8596</v>
      </c>
    </row>
    <row r="9" spans="1:5" x14ac:dyDescent="0.3">
      <c r="A9" s="7" t="s">
        <v>114</v>
      </c>
      <c r="B9" s="1">
        <v>80126</v>
      </c>
      <c r="C9" s="1">
        <v>90827</v>
      </c>
      <c r="D9" s="1">
        <v>99126</v>
      </c>
      <c r="E9" s="1">
        <v>106392</v>
      </c>
    </row>
    <row r="10" spans="1:5" x14ac:dyDescent="0.3">
      <c r="A10" s="7" t="s">
        <v>115</v>
      </c>
      <c r="B10" s="1">
        <v>23402</v>
      </c>
      <c r="C10" s="1">
        <v>27649</v>
      </c>
      <c r="D10" s="1">
        <v>32090</v>
      </c>
      <c r="E10" s="1">
        <v>35865</v>
      </c>
    </row>
    <row r="11" spans="1:5" x14ac:dyDescent="0.3">
      <c r="A11" s="7" t="s">
        <v>116</v>
      </c>
      <c r="B11" s="1">
        <v>1963</v>
      </c>
      <c r="C11" s="1">
        <v>2248</v>
      </c>
      <c r="D11" s="1">
        <v>2409</v>
      </c>
      <c r="E11" s="1">
        <v>2539</v>
      </c>
    </row>
    <row r="12" spans="1:5" x14ac:dyDescent="0.3">
      <c r="A12" s="7" t="s">
        <v>117</v>
      </c>
      <c r="B12" s="1">
        <v>41915</v>
      </c>
      <c r="C12" s="1">
        <v>50952</v>
      </c>
      <c r="D12" s="1">
        <v>61213</v>
      </c>
      <c r="E12" s="1">
        <v>70826</v>
      </c>
    </row>
    <row r="13" spans="1:5" x14ac:dyDescent="0.3">
      <c r="A13" s="7" t="s">
        <v>118</v>
      </c>
      <c r="B13" s="1">
        <v>2336</v>
      </c>
      <c r="C13" s="1">
        <v>2770</v>
      </c>
      <c r="D13" s="1">
        <v>3088</v>
      </c>
      <c r="E13" s="1">
        <v>3344</v>
      </c>
    </row>
    <row r="14" spans="1:5" x14ac:dyDescent="0.3">
      <c r="A14" s="7" t="s">
        <v>91</v>
      </c>
      <c r="B14" s="1">
        <v>2643</v>
      </c>
      <c r="C14" s="1">
        <v>3099</v>
      </c>
      <c r="D14" s="1">
        <v>3401</v>
      </c>
      <c r="E14" s="1">
        <v>3632</v>
      </c>
    </row>
    <row r="15" spans="1:5" x14ac:dyDescent="0.3">
      <c r="A15" s="7" t="s">
        <v>119</v>
      </c>
      <c r="B15" s="1">
        <v>63626</v>
      </c>
      <c r="C15" s="1">
        <v>73557</v>
      </c>
      <c r="D15" s="1">
        <v>80541</v>
      </c>
      <c r="E15" s="1">
        <v>85891</v>
      </c>
    </row>
    <row r="16" spans="1:5" x14ac:dyDescent="0.3">
      <c r="A16" s="7" t="s">
        <v>120</v>
      </c>
      <c r="B16" s="1">
        <v>23365</v>
      </c>
      <c r="C16" s="1">
        <v>27165</v>
      </c>
      <c r="D16" s="1">
        <v>29827</v>
      </c>
      <c r="E16" s="1">
        <v>31789</v>
      </c>
    </row>
    <row r="17" spans="1:5" x14ac:dyDescent="0.3">
      <c r="A17" s="7" t="s">
        <v>121</v>
      </c>
      <c r="B17" s="1">
        <v>82870</v>
      </c>
      <c r="C17" s="1">
        <v>63291</v>
      </c>
      <c r="D17" s="1">
        <v>50171</v>
      </c>
      <c r="E17" s="1">
        <v>44483</v>
      </c>
    </row>
    <row r="18" spans="1:5" x14ac:dyDescent="0.3">
      <c r="A18" s="10" t="s">
        <v>15</v>
      </c>
      <c r="B18" s="5">
        <v>327723</v>
      </c>
      <c r="C18" s="5">
        <v>348081</v>
      </c>
      <c r="D18" s="5">
        <v>369607</v>
      </c>
      <c r="E18" s="5">
        <v>393357</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1.6712284459741902E-2</v>
      </c>
      <c r="C23" s="2">
        <v>1.87398910023816E-2</v>
      </c>
      <c r="D23" s="2">
        <v>2.0943867405108701E-2</v>
      </c>
      <c r="E23" s="2">
        <v>2.1852922408905899E-2</v>
      </c>
    </row>
    <row r="24" spans="1:5" x14ac:dyDescent="0.3">
      <c r="A24" s="8" t="s">
        <v>114</v>
      </c>
      <c r="B24" s="2">
        <v>0.24449306273895899</v>
      </c>
      <c r="C24" s="2">
        <v>0.26093639124226797</v>
      </c>
      <c r="D24" s="2">
        <v>0.26819297253569302</v>
      </c>
      <c r="E24" s="2">
        <v>0.270471861438846</v>
      </c>
    </row>
    <row r="25" spans="1:5" x14ac:dyDescent="0.3">
      <c r="A25" s="8" t="s">
        <v>115</v>
      </c>
      <c r="B25" s="2">
        <v>7.1407865789096303E-2</v>
      </c>
      <c r="C25" s="2">
        <v>7.9432660788724505E-2</v>
      </c>
      <c r="D25" s="2">
        <v>8.6821948718503697E-2</v>
      </c>
      <c r="E25" s="2">
        <v>9.11767173331096E-2</v>
      </c>
    </row>
    <row r="26" spans="1:5" x14ac:dyDescent="0.3">
      <c r="A26" s="8" t="s">
        <v>116</v>
      </c>
      <c r="B26" s="2">
        <v>5.9898145690110201E-3</v>
      </c>
      <c r="C26" s="2">
        <v>6.4582668976473903E-3</v>
      </c>
      <c r="D26" s="2">
        <v>6.5177337009309898E-3</v>
      </c>
      <c r="E26" s="2">
        <v>6.4546963699641802E-3</v>
      </c>
    </row>
    <row r="27" spans="1:5" x14ac:dyDescent="0.3">
      <c r="A27" s="8" t="s">
        <v>117</v>
      </c>
      <c r="B27" s="2">
        <v>0.127897645267497</v>
      </c>
      <c r="C27" s="2">
        <v>0.146379721961268</v>
      </c>
      <c r="D27" s="2">
        <v>0.16561645206935999</v>
      </c>
      <c r="E27" s="2">
        <v>0.18005526786100201</v>
      </c>
    </row>
    <row r="28" spans="1:5" x14ac:dyDescent="0.3">
      <c r="A28" s="8" t="s">
        <v>118</v>
      </c>
      <c r="B28" s="2">
        <v>7.1279708778450102E-3</v>
      </c>
      <c r="C28" s="2">
        <v>7.9579178409623103E-3</v>
      </c>
      <c r="D28" s="2">
        <v>8.3548201197488105E-3</v>
      </c>
      <c r="E28" s="2">
        <v>8.5011834033714897E-3</v>
      </c>
    </row>
    <row r="29" spans="1:5" x14ac:dyDescent="0.3">
      <c r="A29" s="8" t="s">
        <v>91</v>
      </c>
      <c r="B29" s="2">
        <v>8.0647375985207007E-3</v>
      </c>
      <c r="C29" s="2">
        <v>8.9031001404845395E-3</v>
      </c>
      <c r="D29" s="2">
        <v>9.2016655528710193E-3</v>
      </c>
      <c r="E29" s="2">
        <v>9.2333427395470298E-3</v>
      </c>
    </row>
    <row r="30" spans="1:5" x14ac:dyDescent="0.3">
      <c r="A30" s="8" t="s">
        <v>119</v>
      </c>
      <c r="B30" s="2">
        <v>0.19414566569938599</v>
      </c>
      <c r="C30" s="2">
        <v>0.21132150275366901</v>
      </c>
      <c r="D30" s="2">
        <v>0.217909833958772</v>
      </c>
      <c r="E30" s="2">
        <v>0.21835381091476699</v>
      </c>
    </row>
    <row r="31" spans="1:5" x14ac:dyDescent="0.3">
      <c r="A31" s="8" t="s">
        <v>120</v>
      </c>
      <c r="B31" s="2">
        <v>7.12949655654318E-2</v>
      </c>
      <c r="C31" s="2">
        <v>7.8042179837451597E-2</v>
      </c>
      <c r="D31" s="2">
        <v>8.06992291812655E-2</v>
      </c>
      <c r="E31" s="2">
        <v>8.0814628950291997E-2</v>
      </c>
    </row>
    <row r="32" spans="1:5" x14ac:dyDescent="0.3">
      <c r="A32" s="8" t="s">
        <v>121</v>
      </c>
      <c r="B32" s="2">
        <v>0.25286598743451</v>
      </c>
      <c r="C32" s="2">
        <v>0.181828367535143</v>
      </c>
      <c r="D32" s="2">
        <v>0.13574147675774501</v>
      </c>
      <c r="E32" s="2">
        <v>0.113085568580196</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532</v>
      </c>
    </row>
    <row r="2" spans="1:14" ht="15.6" x14ac:dyDescent="0.3">
      <c r="A2" s="12" t="s">
        <v>528</v>
      </c>
    </row>
    <row r="3" spans="1:14" ht="15.6" x14ac:dyDescent="0.3">
      <c r="A3" s="12" t="s">
        <v>98</v>
      </c>
    </row>
    <row r="4" spans="1:14" x14ac:dyDescent="0.3">
      <c r="A4" s="15"/>
    </row>
    <row r="5" spans="1:14" x14ac:dyDescent="0.3">
      <c r="A5" s="16" t="str">
        <f>HYPERLINK("#'Table of contents'!A120",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47795</v>
      </c>
      <c r="C8" s="1">
        <v>48380</v>
      </c>
      <c r="D8" s="1">
        <v>49889</v>
      </c>
      <c r="E8" s="1">
        <v>50631</v>
      </c>
      <c r="F8" s="1">
        <v>51079</v>
      </c>
      <c r="G8" s="1">
        <v>50925</v>
      </c>
      <c r="H8" s="1">
        <v>51897</v>
      </c>
      <c r="I8" s="1">
        <v>52469</v>
      </c>
      <c r="J8" s="1">
        <v>52662</v>
      </c>
      <c r="K8" s="1">
        <v>53845</v>
      </c>
      <c r="L8" s="1">
        <v>54123</v>
      </c>
      <c r="M8" s="1">
        <v>55008</v>
      </c>
      <c r="N8" s="1">
        <v>57144</v>
      </c>
    </row>
    <row r="9" spans="1:14" x14ac:dyDescent="0.3">
      <c r="A9" s="7" t="s">
        <v>96</v>
      </c>
      <c r="B9" s="1">
        <v>11621</v>
      </c>
      <c r="C9" s="1">
        <v>9971</v>
      </c>
      <c r="D9" s="1">
        <v>8953</v>
      </c>
      <c r="E9" s="1">
        <v>8584</v>
      </c>
      <c r="F9" s="1">
        <v>8571</v>
      </c>
      <c r="G9" s="1">
        <v>8926</v>
      </c>
      <c r="H9" s="1">
        <v>10303</v>
      </c>
      <c r="I9" s="1">
        <v>11873</v>
      </c>
      <c r="J9" s="1">
        <v>13959</v>
      </c>
      <c r="K9" s="1">
        <v>16117</v>
      </c>
      <c r="L9" s="1">
        <v>18411</v>
      </c>
      <c r="M9" s="1">
        <v>20592</v>
      </c>
      <c r="N9" s="1">
        <v>22027</v>
      </c>
    </row>
    <row r="10" spans="1:14" x14ac:dyDescent="0.3">
      <c r="A10" s="10" t="s">
        <v>15</v>
      </c>
      <c r="B10" s="5">
        <v>59416</v>
      </c>
      <c r="C10" s="5">
        <v>58351</v>
      </c>
      <c r="D10" s="5">
        <v>58842</v>
      </c>
      <c r="E10" s="5">
        <v>59215</v>
      </c>
      <c r="F10" s="5">
        <v>59650</v>
      </c>
      <c r="G10" s="5">
        <v>59851</v>
      </c>
      <c r="H10" s="5">
        <v>62200</v>
      </c>
      <c r="I10" s="5">
        <v>64342</v>
      </c>
      <c r="J10" s="5">
        <v>66621</v>
      </c>
      <c r="K10" s="5">
        <v>69962</v>
      </c>
      <c r="L10" s="5">
        <v>72534</v>
      </c>
      <c r="M10" s="5">
        <v>75600</v>
      </c>
      <c r="N10" s="5">
        <v>79171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0.80441295274000302</v>
      </c>
      <c r="C15" s="2">
        <v>0.829120323559151</v>
      </c>
      <c r="D15" s="2">
        <v>0.84784677611230097</v>
      </c>
      <c r="E15" s="2">
        <v>0.855036730558136</v>
      </c>
      <c r="F15" s="2">
        <v>0.85631181894383901</v>
      </c>
      <c r="G15" s="2">
        <v>0.85086297639137198</v>
      </c>
      <c r="H15" s="2">
        <v>0.83435691318327998</v>
      </c>
      <c r="I15" s="2">
        <v>0.81547045475739</v>
      </c>
      <c r="J15" s="2">
        <v>0.79047147295897702</v>
      </c>
      <c r="K15" s="2">
        <v>0.76963208598953703</v>
      </c>
      <c r="L15" s="2">
        <v>0.746174207957647</v>
      </c>
      <c r="M15" s="2">
        <v>0.72761904761904805</v>
      </c>
      <c r="N15" s="2">
        <v>0.72177943944120904</v>
      </c>
    </row>
    <row r="16" spans="1:14" x14ac:dyDescent="0.3">
      <c r="A16" s="8" t="s">
        <v>96</v>
      </c>
      <c r="B16" s="2">
        <v>0.19558704725999701</v>
      </c>
      <c r="C16" s="2">
        <v>0.170879676440849</v>
      </c>
      <c r="D16" s="2">
        <v>0.152153223887699</v>
      </c>
      <c r="E16" s="2">
        <v>0.144963269441864</v>
      </c>
      <c r="F16" s="2">
        <v>0.14368818105616099</v>
      </c>
      <c r="G16" s="2">
        <v>0.14913702360862799</v>
      </c>
      <c r="H16" s="2">
        <v>0.16564308681671999</v>
      </c>
      <c r="I16" s="2">
        <v>0.18452954524261</v>
      </c>
      <c r="J16" s="2">
        <v>0.20952852704102301</v>
      </c>
      <c r="K16" s="2">
        <v>0.230367914010463</v>
      </c>
      <c r="L16" s="2">
        <v>0.253825792042353</v>
      </c>
      <c r="M16" s="2">
        <v>0.272380952380952</v>
      </c>
      <c r="N16" s="2">
        <v>0.27822056055879002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1.2239774034940899E-2</v>
      </c>
      <c r="C21" s="2">
        <v>3.11905746176106E-2</v>
      </c>
      <c r="D21" s="2">
        <v>1.4873018100182401E-2</v>
      </c>
      <c r="E21" s="2">
        <v>8.8483340246094302E-3</v>
      </c>
      <c r="F21" s="2">
        <v>-3.01493764560778E-3</v>
      </c>
      <c r="G21" s="2">
        <v>1.9086892488954298E-2</v>
      </c>
      <c r="H21" s="2">
        <v>1.10218317051082E-2</v>
      </c>
      <c r="I21" s="2">
        <v>3.67836246164402E-3</v>
      </c>
      <c r="J21" s="2">
        <v>2.2464015798868298E-2</v>
      </c>
      <c r="K21" s="2">
        <v>5.1629677778809498E-3</v>
      </c>
      <c r="L21" s="2">
        <v>1.6351643478742899E-2</v>
      </c>
      <c r="M21" s="2">
        <v>3.8830715532286203E-2</v>
      </c>
      <c r="N21" s="3">
        <v>8.5108807109490703E-2</v>
      </c>
      <c r="O21" s="3">
        <v>0.19560623496181601</v>
      </c>
    </row>
    <row r="22" spans="1:15" x14ac:dyDescent="0.3">
      <c r="A22" s="8" t="s">
        <v>96</v>
      </c>
      <c r="B22" s="2">
        <v>-0.14198433869718599</v>
      </c>
      <c r="C22" s="2">
        <v>-0.102096078628021</v>
      </c>
      <c r="D22" s="2">
        <v>-4.1215235116720601E-2</v>
      </c>
      <c r="E22" s="2">
        <v>-1.5144454799627201E-3</v>
      </c>
      <c r="F22" s="2">
        <v>4.14187376035468E-2</v>
      </c>
      <c r="G22" s="2">
        <v>0.15426842930764101</v>
      </c>
      <c r="H22" s="2">
        <v>0.15238280112588601</v>
      </c>
      <c r="I22" s="2">
        <v>0.17569274825233699</v>
      </c>
      <c r="J22" s="2">
        <v>0.15459560140411199</v>
      </c>
      <c r="K22" s="2">
        <v>0.14233418129924899</v>
      </c>
      <c r="L22" s="2">
        <v>0.118461789147792</v>
      </c>
      <c r="M22" s="2">
        <v>6.9687257187257198E-2</v>
      </c>
      <c r="N22" s="3">
        <v>0.57797836521240797</v>
      </c>
      <c r="O22" s="3">
        <v>0.89544789605025399</v>
      </c>
    </row>
    <row r="23" spans="1:15" x14ac:dyDescent="0.3">
      <c r="A23" s="11" t="s">
        <v>15</v>
      </c>
      <c r="B23" s="3">
        <v>-1.79244647906288E-2</v>
      </c>
      <c r="C23" s="3">
        <v>8.4145944371133308E-3</v>
      </c>
      <c r="D23" s="3">
        <v>6.3390095510009901E-3</v>
      </c>
      <c r="E23" s="3">
        <v>7.3461116271215099E-3</v>
      </c>
      <c r="F23" s="3">
        <v>3.3696563285834E-3</v>
      </c>
      <c r="G23" s="3">
        <v>3.9247464536933403E-2</v>
      </c>
      <c r="H23" s="3">
        <v>3.4437299035369802E-2</v>
      </c>
      <c r="I23" s="3">
        <v>3.5420098846787498E-2</v>
      </c>
      <c r="J23" s="3">
        <v>5.0149352306329803E-2</v>
      </c>
      <c r="K23" s="3">
        <v>3.67628140990824E-2</v>
      </c>
      <c r="L23" s="3">
        <v>4.2269832078749299E-2</v>
      </c>
      <c r="M23" s="3">
        <v>4.72354497354497E-2</v>
      </c>
      <c r="N23" s="3">
        <v>0.18837903964215499</v>
      </c>
      <c r="O23" s="3">
        <v>0.33248619900363502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533</v>
      </c>
    </row>
    <row r="2" spans="1:14" ht="15.6" x14ac:dyDescent="0.3">
      <c r="A2" s="12" t="s">
        <v>528</v>
      </c>
    </row>
    <row r="3" spans="1:14" ht="15.6" x14ac:dyDescent="0.3">
      <c r="A3" s="12" t="s">
        <v>98</v>
      </c>
    </row>
    <row r="4" spans="1:14" ht="15.6" x14ac:dyDescent="0.3">
      <c r="A4" s="12" t="s">
        <v>94</v>
      </c>
    </row>
    <row r="5" spans="1:14" x14ac:dyDescent="0.3">
      <c r="A5" s="16" t="str">
        <f>HYPERLINK("#'Table of contents'!A121",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10004</v>
      </c>
      <c r="C8" s="1">
        <v>10031</v>
      </c>
      <c r="D8" s="1">
        <v>10349</v>
      </c>
      <c r="E8" s="1">
        <v>10641</v>
      </c>
      <c r="F8" s="1">
        <v>10827</v>
      </c>
      <c r="G8" s="1">
        <v>10824</v>
      </c>
      <c r="H8" s="1">
        <v>11233</v>
      </c>
      <c r="I8" s="1">
        <v>11650</v>
      </c>
      <c r="J8" s="1">
        <v>11917</v>
      </c>
      <c r="K8" s="1">
        <v>12824</v>
      </c>
      <c r="L8" s="1">
        <v>13274</v>
      </c>
      <c r="M8" s="1">
        <v>13971</v>
      </c>
      <c r="N8" s="1">
        <v>15101</v>
      </c>
    </row>
    <row r="9" spans="1:14" x14ac:dyDescent="0.3">
      <c r="A9" s="7" t="s">
        <v>100</v>
      </c>
      <c r="B9" s="1">
        <v>994</v>
      </c>
      <c r="C9" s="1">
        <v>1056</v>
      </c>
      <c r="D9" s="1">
        <v>1109</v>
      </c>
      <c r="E9" s="1">
        <v>1149</v>
      </c>
      <c r="F9" s="1">
        <v>1257</v>
      </c>
      <c r="G9" s="1">
        <v>1281</v>
      </c>
      <c r="H9" s="1">
        <v>1364</v>
      </c>
      <c r="I9" s="1">
        <v>1396</v>
      </c>
      <c r="J9" s="1">
        <v>1475</v>
      </c>
      <c r="K9" s="1">
        <v>1599</v>
      </c>
      <c r="L9" s="1">
        <v>1689</v>
      </c>
      <c r="M9" s="1">
        <v>1851</v>
      </c>
      <c r="N9" s="1">
        <v>2057</v>
      </c>
    </row>
    <row r="10" spans="1:14" x14ac:dyDescent="0.3">
      <c r="A10" s="7" t="s">
        <v>101</v>
      </c>
      <c r="B10" s="1">
        <v>1551</v>
      </c>
      <c r="C10" s="1">
        <v>1633</v>
      </c>
      <c r="D10" s="1">
        <v>1725</v>
      </c>
      <c r="E10" s="1">
        <v>1844</v>
      </c>
      <c r="F10" s="1">
        <v>1862</v>
      </c>
      <c r="G10" s="1">
        <v>1838</v>
      </c>
      <c r="H10" s="1">
        <v>1972</v>
      </c>
      <c r="I10" s="1">
        <v>2032</v>
      </c>
      <c r="J10" s="1">
        <v>2103</v>
      </c>
      <c r="K10" s="1">
        <v>2186</v>
      </c>
      <c r="L10" s="1">
        <v>2260</v>
      </c>
      <c r="M10" s="1">
        <v>2349</v>
      </c>
      <c r="N10" s="1">
        <v>2479</v>
      </c>
    </row>
    <row r="11" spans="1:14" x14ac:dyDescent="0.3">
      <c r="A11" s="7" t="s">
        <v>102</v>
      </c>
      <c r="B11" s="1">
        <v>31537</v>
      </c>
      <c r="C11" s="1">
        <v>31984</v>
      </c>
      <c r="D11" s="1">
        <v>33065</v>
      </c>
      <c r="E11" s="1">
        <v>33515</v>
      </c>
      <c r="F11" s="1">
        <v>33739</v>
      </c>
      <c r="G11" s="1">
        <v>33619</v>
      </c>
      <c r="H11" s="1">
        <v>33938</v>
      </c>
      <c r="I11" s="1">
        <v>33998</v>
      </c>
      <c r="J11" s="1">
        <v>33785</v>
      </c>
      <c r="K11" s="1">
        <v>33822</v>
      </c>
      <c r="L11" s="1">
        <v>33584</v>
      </c>
      <c r="M11" s="1">
        <v>33455</v>
      </c>
      <c r="N11" s="1">
        <v>33940</v>
      </c>
    </row>
    <row r="12" spans="1:14" x14ac:dyDescent="0.3">
      <c r="A12" s="7" t="s">
        <v>103</v>
      </c>
      <c r="B12" s="1">
        <v>1197</v>
      </c>
      <c r="C12" s="1">
        <v>1264</v>
      </c>
      <c r="D12" s="1">
        <v>1337</v>
      </c>
      <c r="E12" s="1">
        <v>1415</v>
      </c>
      <c r="F12" s="1">
        <v>1521</v>
      </c>
      <c r="G12" s="1">
        <v>1552</v>
      </c>
      <c r="H12" s="1">
        <v>1581</v>
      </c>
      <c r="I12" s="1">
        <v>1583</v>
      </c>
      <c r="J12" s="1">
        <v>1593</v>
      </c>
      <c r="K12" s="1">
        <v>1662</v>
      </c>
      <c r="L12" s="1">
        <v>1718</v>
      </c>
      <c r="M12" s="1">
        <v>1821</v>
      </c>
      <c r="N12" s="1">
        <v>1973</v>
      </c>
    </row>
    <row r="13" spans="1:14" x14ac:dyDescent="0.3">
      <c r="A13" s="7" t="s">
        <v>104</v>
      </c>
      <c r="B13" s="1">
        <v>2512</v>
      </c>
      <c r="C13" s="1">
        <v>2412</v>
      </c>
      <c r="D13" s="1">
        <v>2304</v>
      </c>
      <c r="E13" s="1">
        <v>2067</v>
      </c>
      <c r="F13" s="1">
        <v>1873</v>
      </c>
      <c r="G13" s="1">
        <v>1811</v>
      </c>
      <c r="H13" s="1">
        <v>1809</v>
      </c>
      <c r="I13" s="1">
        <v>1810</v>
      </c>
      <c r="J13" s="1">
        <v>1789</v>
      </c>
      <c r="K13" s="1">
        <v>1752</v>
      </c>
      <c r="L13" s="1">
        <v>1598</v>
      </c>
      <c r="M13" s="1">
        <v>1561</v>
      </c>
      <c r="N13" s="1">
        <v>1594</v>
      </c>
    </row>
    <row r="14" spans="1:14" x14ac:dyDescent="0.3">
      <c r="A14" s="7" t="s">
        <v>105</v>
      </c>
      <c r="B14" s="1">
        <v>6452</v>
      </c>
      <c r="C14" s="1">
        <v>5364</v>
      </c>
      <c r="D14" s="1">
        <v>4641</v>
      </c>
      <c r="E14" s="1">
        <v>4302</v>
      </c>
      <c r="F14" s="1">
        <v>4238</v>
      </c>
      <c r="G14" s="1">
        <v>4291</v>
      </c>
      <c r="H14" s="1">
        <v>4941</v>
      </c>
      <c r="I14" s="1">
        <v>5546</v>
      </c>
      <c r="J14" s="1">
        <v>6382</v>
      </c>
      <c r="K14" s="1">
        <v>7269</v>
      </c>
      <c r="L14" s="1">
        <v>8262</v>
      </c>
      <c r="M14" s="1">
        <v>9233</v>
      </c>
      <c r="N14" s="1">
        <v>9845</v>
      </c>
    </row>
    <row r="15" spans="1:14" x14ac:dyDescent="0.3">
      <c r="A15" s="7" t="s">
        <v>106</v>
      </c>
      <c r="B15" s="1">
        <v>1065</v>
      </c>
      <c r="C15" s="1">
        <v>974</v>
      </c>
      <c r="D15" s="1">
        <v>914</v>
      </c>
      <c r="E15" s="1">
        <v>942</v>
      </c>
      <c r="F15" s="1">
        <v>1049</v>
      </c>
      <c r="G15" s="1">
        <v>1256</v>
      </c>
      <c r="H15" s="1">
        <v>1636</v>
      </c>
      <c r="I15" s="1">
        <v>2173</v>
      </c>
      <c r="J15" s="1">
        <v>2783</v>
      </c>
      <c r="K15" s="1">
        <v>3353</v>
      </c>
      <c r="L15" s="1">
        <v>3883</v>
      </c>
      <c r="M15" s="1">
        <v>4378</v>
      </c>
      <c r="N15" s="1">
        <v>4835</v>
      </c>
    </row>
    <row r="16" spans="1:14" x14ac:dyDescent="0.3">
      <c r="A16" s="7" t="s">
        <v>107</v>
      </c>
      <c r="B16" s="1">
        <v>213</v>
      </c>
      <c r="C16" s="1">
        <v>194</v>
      </c>
      <c r="D16" s="1">
        <v>196</v>
      </c>
      <c r="E16" s="1">
        <v>216</v>
      </c>
      <c r="F16" s="1">
        <v>221</v>
      </c>
      <c r="G16" s="1">
        <v>222</v>
      </c>
      <c r="H16" s="1">
        <v>251</v>
      </c>
      <c r="I16" s="1">
        <v>287</v>
      </c>
      <c r="J16" s="1">
        <v>345</v>
      </c>
      <c r="K16" s="1">
        <v>406</v>
      </c>
      <c r="L16" s="1">
        <v>445</v>
      </c>
      <c r="M16" s="1">
        <v>524</v>
      </c>
      <c r="N16" s="1">
        <v>553</v>
      </c>
    </row>
    <row r="17" spans="1:14" x14ac:dyDescent="0.3">
      <c r="A17" s="7" t="s">
        <v>108</v>
      </c>
      <c r="B17" s="1">
        <v>2168</v>
      </c>
      <c r="C17" s="1">
        <v>2033</v>
      </c>
      <c r="D17" s="1">
        <v>1995</v>
      </c>
      <c r="E17" s="1">
        <v>2018</v>
      </c>
      <c r="F17" s="1">
        <v>2025</v>
      </c>
      <c r="G17" s="1">
        <v>2095</v>
      </c>
      <c r="H17" s="1">
        <v>2156</v>
      </c>
      <c r="I17" s="1">
        <v>2250</v>
      </c>
      <c r="J17" s="1">
        <v>2342</v>
      </c>
      <c r="K17" s="1">
        <v>2402</v>
      </c>
      <c r="L17" s="1">
        <v>2423</v>
      </c>
      <c r="M17" s="1">
        <v>2454</v>
      </c>
      <c r="N17" s="1">
        <v>2352</v>
      </c>
    </row>
    <row r="18" spans="1:14" x14ac:dyDescent="0.3">
      <c r="A18" s="7" t="s">
        <v>109</v>
      </c>
      <c r="B18" s="1">
        <v>714</v>
      </c>
      <c r="C18" s="1">
        <v>641</v>
      </c>
      <c r="D18" s="1">
        <v>610</v>
      </c>
      <c r="E18" s="1">
        <v>624</v>
      </c>
      <c r="F18" s="1">
        <v>654</v>
      </c>
      <c r="G18" s="1">
        <v>721</v>
      </c>
      <c r="H18" s="1">
        <v>915</v>
      </c>
      <c r="I18" s="1">
        <v>1151</v>
      </c>
      <c r="J18" s="1">
        <v>1510</v>
      </c>
      <c r="K18" s="1">
        <v>1944</v>
      </c>
      <c r="L18" s="1">
        <v>2530</v>
      </c>
      <c r="M18" s="1">
        <v>2994</v>
      </c>
      <c r="N18" s="1">
        <v>3310</v>
      </c>
    </row>
    <row r="19" spans="1:14" x14ac:dyDescent="0.3">
      <c r="A19" s="7" t="s">
        <v>110</v>
      </c>
      <c r="B19" s="1">
        <v>1009</v>
      </c>
      <c r="C19" s="1">
        <v>765</v>
      </c>
      <c r="D19" s="1">
        <v>597</v>
      </c>
      <c r="E19" s="1">
        <v>482</v>
      </c>
      <c r="F19" s="1">
        <v>384</v>
      </c>
      <c r="G19" s="1">
        <v>341</v>
      </c>
      <c r="H19" s="1">
        <v>404</v>
      </c>
      <c r="I19" s="1">
        <v>466</v>
      </c>
      <c r="J19" s="1">
        <v>597</v>
      </c>
      <c r="K19" s="1">
        <v>743</v>
      </c>
      <c r="L19" s="1">
        <v>868</v>
      </c>
      <c r="M19" s="1">
        <v>1009</v>
      </c>
      <c r="N19" s="1">
        <v>1132</v>
      </c>
    </row>
    <row r="20" spans="1:14" x14ac:dyDescent="0.3">
      <c r="A20" s="10" t="s">
        <v>15</v>
      </c>
      <c r="B20" s="5">
        <v>59416</v>
      </c>
      <c r="C20" s="5">
        <v>58351</v>
      </c>
      <c r="D20" s="5">
        <v>58842</v>
      </c>
      <c r="E20" s="5">
        <v>59215</v>
      </c>
      <c r="F20" s="5">
        <v>59650</v>
      </c>
      <c r="G20" s="5">
        <v>59851</v>
      </c>
      <c r="H20" s="5">
        <v>62200</v>
      </c>
      <c r="I20" s="5">
        <v>64342</v>
      </c>
      <c r="J20" s="5">
        <v>66621</v>
      </c>
      <c r="K20" s="5">
        <v>69962</v>
      </c>
      <c r="L20" s="5">
        <v>72534</v>
      </c>
      <c r="M20" s="5">
        <v>75600</v>
      </c>
      <c r="N20" s="5">
        <v>79171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0.20931059734281801</v>
      </c>
      <c r="C25" s="2">
        <v>0.20733774286895401</v>
      </c>
      <c r="D25" s="2">
        <v>0.207440517949849</v>
      </c>
      <c r="E25" s="2">
        <v>0.21016768383006501</v>
      </c>
      <c r="F25" s="2">
        <v>0.211965778499971</v>
      </c>
      <c r="G25" s="2">
        <v>0.21254786450662699</v>
      </c>
      <c r="H25" s="2">
        <v>0.216447964236854</v>
      </c>
      <c r="I25" s="2">
        <v>0.222035868798719</v>
      </c>
      <c r="J25" s="2">
        <v>0.226292203106604</v>
      </c>
      <c r="K25" s="2">
        <v>0.23816510353793299</v>
      </c>
      <c r="L25" s="2">
        <v>0.24525617574783401</v>
      </c>
      <c r="M25" s="2">
        <v>0.25398123909249598</v>
      </c>
      <c r="N25" s="2">
        <v>0.26426221475570499</v>
      </c>
    </row>
    <row r="26" spans="1:14" x14ac:dyDescent="0.3">
      <c r="A26" s="8" t="s">
        <v>100</v>
      </c>
      <c r="B26" s="2">
        <v>2.07971545140705E-2</v>
      </c>
      <c r="C26" s="2">
        <v>2.1827201322860701E-2</v>
      </c>
      <c r="D26" s="2">
        <v>2.2229349155124398E-2</v>
      </c>
      <c r="E26" s="2">
        <v>2.26936066836523E-2</v>
      </c>
      <c r="F26" s="2">
        <v>2.4608939094344098E-2</v>
      </c>
      <c r="G26" s="2">
        <v>2.51546391752577E-2</v>
      </c>
      <c r="H26" s="2">
        <v>2.62828294506426E-2</v>
      </c>
      <c r="I26" s="2">
        <v>2.66061865101298E-2</v>
      </c>
      <c r="J26" s="2">
        <v>2.8008810907295598E-2</v>
      </c>
      <c r="K26" s="2">
        <v>2.9696350636085101E-2</v>
      </c>
      <c r="L26" s="2">
        <v>3.12066958594313E-2</v>
      </c>
      <c r="M26" s="2">
        <v>3.3649650959860403E-2</v>
      </c>
      <c r="N26" s="2">
        <v>3.5996780064398701E-2</v>
      </c>
    </row>
    <row r="27" spans="1:14" x14ac:dyDescent="0.3">
      <c r="A27" s="8" t="s">
        <v>101</v>
      </c>
      <c r="B27" s="2">
        <v>3.2451093210586902E-2</v>
      </c>
      <c r="C27" s="2">
        <v>3.3753617197188897E-2</v>
      </c>
      <c r="D27" s="2">
        <v>3.4576760408105998E-2</v>
      </c>
      <c r="E27" s="2">
        <v>3.6420374869151298E-2</v>
      </c>
      <c r="F27" s="2">
        <v>3.6453336987803203E-2</v>
      </c>
      <c r="G27" s="2">
        <v>3.6092292587137899E-2</v>
      </c>
      <c r="H27" s="2">
        <v>3.7998342871456897E-2</v>
      </c>
      <c r="I27" s="2">
        <v>3.8727629647982598E-2</v>
      </c>
      <c r="J27" s="2">
        <v>3.9933918195283101E-2</v>
      </c>
      <c r="K27" s="2">
        <v>4.0598012814560297E-2</v>
      </c>
      <c r="L27" s="2">
        <v>4.1756739279049597E-2</v>
      </c>
      <c r="M27" s="2">
        <v>4.2702879581151799E-2</v>
      </c>
      <c r="N27" s="2">
        <v>4.33816323673527E-2</v>
      </c>
    </row>
    <row r="28" spans="1:14" x14ac:dyDescent="0.3">
      <c r="A28" s="8" t="s">
        <v>102</v>
      </c>
      <c r="B28" s="2">
        <v>0.65983889528193296</v>
      </c>
      <c r="C28" s="2">
        <v>0.66109962794543198</v>
      </c>
      <c r="D28" s="2">
        <v>0.66277135240233298</v>
      </c>
      <c r="E28" s="2">
        <v>0.66194623847050205</v>
      </c>
      <c r="F28" s="2">
        <v>0.660525852111435</v>
      </c>
      <c r="G28" s="2">
        <v>0.66016691212567502</v>
      </c>
      <c r="H28" s="2">
        <v>0.65394916854538798</v>
      </c>
      <c r="I28" s="2">
        <v>0.64796355943509498</v>
      </c>
      <c r="J28" s="2">
        <v>0.64154418745964803</v>
      </c>
      <c r="K28" s="2">
        <v>0.62813631720679697</v>
      </c>
      <c r="L28" s="2">
        <v>0.62051253626000002</v>
      </c>
      <c r="M28" s="2">
        <v>0.60818426410703896</v>
      </c>
      <c r="N28" s="2">
        <v>0.59393812123757495</v>
      </c>
    </row>
    <row r="29" spans="1:14" x14ac:dyDescent="0.3">
      <c r="A29" s="8" t="s">
        <v>103</v>
      </c>
      <c r="B29" s="2">
        <v>2.5044460717648299E-2</v>
      </c>
      <c r="C29" s="2">
        <v>2.6126498553121099E-2</v>
      </c>
      <c r="D29" s="2">
        <v>2.6799494878630599E-2</v>
      </c>
      <c r="E29" s="2">
        <v>2.7947305010764201E-2</v>
      </c>
      <c r="F29" s="2">
        <v>2.9777403629671701E-2</v>
      </c>
      <c r="G29" s="2">
        <v>3.04761904761905E-2</v>
      </c>
      <c r="H29" s="2">
        <v>3.0464188681426699E-2</v>
      </c>
      <c r="I29" s="2">
        <v>3.0170195734624299E-2</v>
      </c>
      <c r="J29" s="2">
        <v>3.0249515779879201E-2</v>
      </c>
      <c r="K29" s="2">
        <v>3.0866375708050901E-2</v>
      </c>
      <c r="L29" s="2">
        <v>3.1742512425401402E-2</v>
      </c>
      <c r="M29" s="2">
        <v>3.31042757417103E-2</v>
      </c>
      <c r="N29" s="2">
        <v>3.4526809463810697E-2</v>
      </c>
    </row>
    <row r="30" spans="1:14" x14ac:dyDescent="0.3">
      <c r="A30" s="8" t="s">
        <v>104</v>
      </c>
      <c r="B30" s="2">
        <v>5.2557798932942802E-2</v>
      </c>
      <c r="C30" s="2">
        <v>4.9855312112443199E-2</v>
      </c>
      <c r="D30" s="2">
        <v>4.6182525205957198E-2</v>
      </c>
      <c r="E30" s="2">
        <v>4.0824791135865401E-2</v>
      </c>
      <c r="F30" s="2">
        <v>3.6668689676775203E-2</v>
      </c>
      <c r="G30" s="2">
        <v>3.5562101129111401E-2</v>
      </c>
      <c r="H30" s="2">
        <v>3.4857506214231997E-2</v>
      </c>
      <c r="I30" s="2">
        <v>3.4496559873449101E-2</v>
      </c>
      <c r="J30" s="2">
        <v>3.39713645512894E-2</v>
      </c>
      <c r="K30" s="2">
        <v>3.2537840096573498E-2</v>
      </c>
      <c r="L30" s="2">
        <v>2.9525340428283701E-2</v>
      </c>
      <c r="M30" s="2">
        <v>2.8377690517742901E-2</v>
      </c>
      <c r="N30" s="2">
        <v>2.78944421111578E-2</v>
      </c>
    </row>
    <row r="31" spans="1:14" x14ac:dyDescent="0.3">
      <c r="A31" s="8" t="s">
        <v>105</v>
      </c>
      <c r="B31" s="2">
        <v>0.55520178986317903</v>
      </c>
      <c r="C31" s="2">
        <v>0.53796008424430897</v>
      </c>
      <c r="D31" s="2">
        <v>0.51837372947615301</v>
      </c>
      <c r="E31" s="2">
        <v>0.50116495806150996</v>
      </c>
      <c r="F31" s="2">
        <v>0.49445805623614503</v>
      </c>
      <c r="G31" s="2">
        <v>0.48073045036970602</v>
      </c>
      <c r="H31" s="2">
        <v>0.479569057556052</v>
      </c>
      <c r="I31" s="2">
        <v>0.46711025014739299</v>
      </c>
      <c r="J31" s="2">
        <v>0.45719607421735098</v>
      </c>
      <c r="K31" s="2">
        <v>0.45101445678476099</v>
      </c>
      <c r="L31" s="2">
        <v>0.448753462603878</v>
      </c>
      <c r="M31" s="2">
        <v>0.44837801087801099</v>
      </c>
      <c r="N31" s="2">
        <v>0.446951468652109</v>
      </c>
    </row>
    <row r="32" spans="1:14" x14ac:dyDescent="0.3">
      <c r="A32" s="8" t="s">
        <v>106</v>
      </c>
      <c r="B32" s="2">
        <v>9.1644436795456502E-2</v>
      </c>
      <c r="C32" s="2">
        <v>9.7683281516397505E-2</v>
      </c>
      <c r="D32" s="2">
        <v>0.102088685356864</v>
      </c>
      <c r="E32" s="2">
        <v>0.10973904939422199</v>
      </c>
      <c r="F32" s="2">
        <v>0.12238945280597401</v>
      </c>
      <c r="G32" s="2">
        <v>0.14071252520725999</v>
      </c>
      <c r="H32" s="2">
        <v>0.15878870231971301</v>
      </c>
      <c r="I32" s="2">
        <v>0.18302029815547899</v>
      </c>
      <c r="J32" s="2">
        <v>0.19936958234830601</v>
      </c>
      <c r="K32" s="2">
        <v>0.208041198734256</v>
      </c>
      <c r="L32" s="2">
        <v>0.21090652327413001</v>
      </c>
      <c r="M32" s="2">
        <v>0.21260683760683799</v>
      </c>
      <c r="N32" s="2">
        <v>0.21950333681390999</v>
      </c>
    </row>
    <row r="33" spans="1:15" x14ac:dyDescent="0.3">
      <c r="A33" s="8" t="s">
        <v>107</v>
      </c>
      <c r="B33" s="2">
        <v>1.83288873590913E-2</v>
      </c>
      <c r="C33" s="2">
        <v>1.94564236285227E-2</v>
      </c>
      <c r="D33" s="2">
        <v>2.1892103205629398E-2</v>
      </c>
      <c r="E33" s="2">
        <v>2.51630941286114E-2</v>
      </c>
      <c r="F33" s="2">
        <v>2.5784622564461599E-2</v>
      </c>
      <c r="G33" s="2">
        <v>2.4871162894913701E-2</v>
      </c>
      <c r="H33" s="2">
        <v>2.4361836358342201E-2</v>
      </c>
      <c r="I33" s="2">
        <v>2.4172492209214198E-2</v>
      </c>
      <c r="J33" s="2">
        <v>2.4715237481194901E-2</v>
      </c>
      <c r="K33" s="2">
        <v>2.5190792331079001E-2</v>
      </c>
      <c r="L33" s="2">
        <v>2.41703329531258E-2</v>
      </c>
      <c r="M33" s="2">
        <v>2.5446775446775399E-2</v>
      </c>
      <c r="N33" s="2">
        <v>2.5105552276751299E-2</v>
      </c>
    </row>
    <row r="34" spans="1:15" x14ac:dyDescent="0.3">
      <c r="A34" s="8" t="s">
        <v>108</v>
      </c>
      <c r="B34" s="2">
        <v>0.18655881593666601</v>
      </c>
      <c r="C34" s="2">
        <v>0.203891284725705</v>
      </c>
      <c r="D34" s="2">
        <v>0.22283033620015599</v>
      </c>
      <c r="E34" s="2">
        <v>0.235088536812675</v>
      </c>
      <c r="F34" s="2">
        <v>0.236261813090655</v>
      </c>
      <c r="G34" s="2">
        <v>0.23470759578758699</v>
      </c>
      <c r="H34" s="2">
        <v>0.20925943899835001</v>
      </c>
      <c r="I34" s="2">
        <v>0.189505600943317</v>
      </c>
      <c r="J34" s="2">
        <v>0.16777706139408299</v>
      </c>
      <c r="K34" s="2">
        <v>0.149035180244462</v>
      </c>
      <c r="L34" s="2">
        <v>0.13160610504589601</v>
      </c>
      <c r="M34" s="2">
        <v>0.119172494172494</v>
      </c>
      <c r="N34" s="2">
        <v>0.106778045126436</v>
      </c>
    </row>
    <row r="35" spans="1:15" x14ac:dyDescent="0.3">
      <c r="A35" s="8" t="s">
        <v>109</v>
      </c>
      <c r="B35" s="2">
        <v>6.1440495654418698E-2</v>
      </c>
      <c r="C35" s="2">
        <v>6.4286430648881801E-2</v>
      </c>
      <c r="D35" s="2">
        <v>6.8133586507316005E-2</v>
      </c>
      <c r="E35" s="2">
        <v>7.2693383038210602E-2</v>
      </c>
      <c r="F35" s="2">
        <v>7.6303815190759502E-2</v>
      </c>
      <c r="G35" s="2">
        <v>8.0775263275823406E-2</v>
      </c>
      <c r="H35" s="2">
        <v>8.8809084732602198E-2</v>
      </c>
      <c r="I35" s="2">
        <v>9.6942642971447807E-2</v>
      </c>
      <c r="J35" s="2">
        <v>0.108173937961172</v>
      </c>
      <c r="K35" s="2">
        <v>0.120617981013836</v>
      </c>
      <c r="L35" s="2">
        <v>0.137417848025637</v>
      </c>
      <c r="M35" s="2">
        <v>0.14539627039627001</v>
      </c>
      <c r="N35" s="2">
        <v>0.15027012303082601</v>
      </c>
    </row>
    <row r="36" spans="1:15" x14ac:dyDescent="0.3">
      <c r="A36" s="8" t="s">
        <v>110</v>
      </c>
      <c r="B36" s="2">
        <v>8.6825574391188404E-2</v>
      </c>
      <c r="C36" s="2">
        <v>7.6722495236184907E-2</v>
      </c>
      <c r="D36" s="2">
        <v>6.6681559253881403E-2</v>
      </c>
      <c r="E36" s="2">
        <v>5.6150978564771699E-2</v>
      </c>
      <c r="F36" s="2">
        <v>4.4802240112005599E-2</v>
      </c>
      <c r="G36" s="2">
        <v>3.8203002464709798E-2</v>
      </c>
      <c r="H36" s="2">
        <v>3.9211880034941297E-2</v>
      </c>
      <c r="I36" s="2">
        <v>3.9248715573149198E-2</v>
      </c>
      <c r="J36" s="2">
        <v>4.2768106597893797E-2</v>
      </c>
      <c r="K36" s="2">
        <v>4.61003908916051E-2</v>
      </c>
      <c r="L36" s="2">
        <v>4.7145728097333098E-2</v>
      </c>
      <c r="M36" s="2">
        <v>4.8999611499611503E-2</v>
      </c>
      <c r="N36" s="2">
        <v>5.13914740999682E-2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2.6989204318272702E-3</v>
      </c>
      <c r="C41" s="2">
        <v>3.1701724653573897E-2</v>
      </c>
      <c r="D41" s="2">
        <v>2.82152865011112E-2</v>
      </c>
      <c r="E41" s="2">
        <v>1.7479560191711301E-2</v>
      </c>
      <c r="F41" s="2">
        <v>-2.7708506511499E-4</v>
      </c>
      <c r="G41" s="2">
        <v>3.77864005912786E-2</v>
      </c>
      <c r="H41" s="2">
        <v>3.7122763286744402E-2</v>
      </c>
      <c r="I41" s="2">
        <v>2.29184549356223E-2</v>
      </c>
      <c r="J41" s="2">
        <v>7.6109759167575702E-2</v>
      </c>
      <c r="K41" s="2">
        <v>3.50904553961323E-2</v>
      </c>
      <c r="L41" s="2">
        <v>5.2508663552810003E-2</v>
      </c>
      <c r="M41" s="2">
        <v>8.0881826640899004E-2</v>
      </c>
      <c r="N41" s="3">
        <v>0.26718133758496299</v>
      </c>
      <c r="O41" s="3">
        <v>0.50949620151939201</v>
      </c>
    </row>
    <row r="42" spans="1:15" x14ac:dyDescent="0.3">
      <c r="A42" s="8" t="s">
        <v>100</v>
      </c>
      <c r="B42" s="2">
        <v>6.2374245472837E-2</v>
      </c>
      <c r="C42" s="2">
        <v>5.0189393939393902E-2</v>
      </c>
      <c r="D42" s="2">
        <v>3.6068530207393999E-2</v>
      </c>
      <c r="E42" s="2">
        <v>9.3994778067885101E-2</v>
      </c>
      <c r="F42" s="2">
        <v>1.9093078758949899E-2</v>
      </c>
      <c r="G42" s="2">
        <v>6.4793130366900903E-2</v>
      </c>
      <c r="H42" s="2">
        <v>2.3460410557184799E-2</v>
      </c>
      <c r="I42" s="2">
        <v>5.65902578796562E-2</v>
      </c>
      <c r="J42" s="2">
        <v>8.4067796610169498E-2</v>
      </c>
      <c r="K42" s="2">
        <v>5.6285178236397698E-2</v>
      </c>
      <c r="L42" s="2">
        <v>9.59147424511545E-2</v>
      </c>
      <c r="M42" s="2">
        <v>0.11129119394921699</v>
      </c>
      <c r="N42" s="3">
        <v>0.39457627118644101</v>
      </c>
      <c r="O42" s="3">
        <v>1.0694164989939601</v>
      </c>
    </row>
    <row r="43" spans="1:15" x14ac:dyDescent="0.3">
      <c r="A43" s="8" t="s">
        <v>101</v>
      </c>
      <c r="B43" s="2">
        <v>5.2869116698903901E-2</v>
      </c>
      <c r="C43" s="2">
        <v>5.63380281690141E-2</v>
      </c>
      <c r="D43" s="2">
        <v>6.8985507246376795E-2</v>
      </c>
      <c r="E43" s="2">
        <v>9.7613882863340599E-3</v>
      </c>
      <c r="F43" s="2">
        <v>-1.2889366272824899E-2</v>
      </c>
      <c r="G43" s="2">
        <v>7.2905331882480995E-2</v>
      </c>
      <c r="H43" s="2">
        <v>3.0425963488843799E-2</v>
      </c>
      <c r="I43" s="2">
        <v>3.4940944881889799E-2</v>
      </c>
      <c r="J43" s="2">
        <v>3.9467427484545903E-2</v>
      </c>
      <c r="K43" s="2">
        <v>3.3851784080512301E-2</v>
      </c>
      <c r="L43" s="2">
        <v>3.9380530973451303E-2</v>
      </c>
      <c r="M43" s="2">
        <v>5.5342699020859899E-2</v>
      </c>
      <c r="N43" s="3">
        <v>0.17879220161673801</v>
      </c>
      <c r="O43" s="3">
        <v>0.59832366215344901</v>
      </c>
    </row>
    <row r="44" spans="1:15" x14ac:dyDescent="0.3">
      <c r="A44" s="8" t="s">
        <v>102</v>
      </c>
      <c r="B44" s="2">
        <v>1.4173827567619E-2</v>
      </c>
      <c r="C44" s="2">
        <v>3.3798149074537299E-2</v>
      </c>
      <c r="D44" s="2">
        <v>1.3609556933313199E-2</v>
      </c>
      <c r="E44" s="2">
        <v>6.6835745188721504E-3</v>
      </c>
      <c r="F44" s="2">
        <v>-3.5567147811138402E-3</v>
      </c>
      <c r="G44" s="2">
        <v>9.4886819953002802E-3</v>
      </c>
      <c r="H44" s="2">
        <v>1.7679297542577601E-3</v>
      </c>
      <c r="I44" s="2">
        <v>-6.2650744161421301E-3</v>
      </c>
      <c r="J44" s="2">
        <v>1.09516057421933E-3</v>
      </c>
      <c r="K44" s="2">
        <v>-7.0368399266749499E-3</v>
      </c>
      <c r="L44" s="2">
        <v>-3.8411148165793199E-3</v>
      </c>
      <c r="M44" s="2">
        <v>1.44970856374234E-2</v>
      </c>
      <c r="N44" s="3">
        <v>4.5878348379458297E-3</v>
      </c>
      <c r="O44" s="3">
        <v>7.6196213970891297E-2</v>
      </c>
    </row>
    <row r="45" spans="1:15" x14ac:dyDescent="0.3">
      <c r="A45" s="8" t="s">
        <v>103</v>
      </c>
      <c r="B45" s="2">
        <v>5.59732664995823E-2</v>
      </c>
      <c r="C45" s="2">
        <v>5.7753164556962E-2</v>
      </c>
      <c r="D45" s="2">
        <v>5.8339566192969303E-2</v>
      </c>
      <c r="E45" s="2">
        <v>7.4911660777385203E-2</v>
      </c>
      <c r="F45" s="2">
        <v>2.0381328073635799E-2</v>
      </c>
      <c r="G45" s="2">
        <v>1.8685567010309299E-2</v>
      </c>
      <c r="H45" s="2">
        <v>1.26502213788741E-3</v>
      </c>
      <c r="I45" s="2">
        <v>6.3171193935565402E-3</v>
      </c>
      <c r="J45" s="2">
        <v>4.3314500941619601E-2</v>
      </c>
      <c r="K45" s="2">
        <v>3.3694344163658199E-2</v>
      </c>
      <c r="L45" s="2">
        <v>5.9953434225844003E-2</v>
      </c>
      <c r="M45" s="2">
        <v>8.3470620538165799E-2</v>
      </c>
      <c r="N45" s="3">
        <v>0.23854362837413701</v>
      </c>
      <c r="O45" s="3">
        <v>0.64828738512949002</v>
      </c>
    </row>
    <row r="46" spans="1:15" x14ac:dyDescent="0.3">
      <c r="A46" s="8" t="s">
        <v>104</v>
      </c>
      <c r="B46" s="2">
        <v>-3.98089171974522E-2</v>
      </c>
      <c r="C46" s="2">
        <v>-4.47761194029851E-2</v>
      </c>
      <c r="D46" s="2">
        <v>-0.102864583333333</v>
      </c>
      <c r="E46" s="2">
        <v>-9.3855829704886304E-2</v>
      </c>
      <c r="F46" s="2">
        <v>-3.3101975440469798E-2</v>
      </c>
      <c r="G46" s="2">
        <v>-1.10436223081171E-3</v>
      </c>
      <c r="H46" s="2">
        <v>5.5279159756771695E-4</v>
      </c>
      <c r="I46" s="2">
        <v>-1.1602209944751401E-2</v>
      </c>
      <c r="J46" s="2">
        <v>-2.0681945220793699E-2</v>
      </c>
      <c r="K46" s="2">
        <v>-8.7899543378995401E-2</v>
      </c>
      <c r="L46" s="2">
        <v>-2.3153942428035E-2</v>
      </c>
      <c r="M46" s="2">
        <v>2.1140294682895602E-2</v>
      </c>
      <c r="N46" s="3">
        <v>-0.108999441028508</v>
      </c>
      <c r="O46" s="3">
        <v>-0.36544585987261102</v>
      </c>
    </row>
    <row r="47" spans="1:15" x14ac:dyDescent="0.3">
      <c r="A47" s="8" t="s">
        <v>105</v>
      </c>
      <c r="B47" s="2">
        <v>-0.16862988220706801</v>
      </c>
      <c r="C47" s="2">
        <v>-0.134787472035794</v>
      </c>
      <c r="D47" s="2">
        <v>-7.3044602456367194E-2</v>
      </c>
      <c r="E47" s="2">
        <v>-1.48768014876801E-2</v>
      </c>
      <c r="F47" s="2">
        <v>1.25058990089665E-2</v>
      </c>
      <c r="G47" s="2">
        <v>0.151479841528781</v>
      </c>
      <c r="H47" s="2">
        <v>0.12244484922080601</v>
      </c>
      <c r="I47" s="2">
        <v>0.15073927154706099</v>
      </c>
      <c r="J47" s="2">
        <v>0.13898464431212801</v>
      </c>
      <c r="K47" s="2">
        <v>0.136607511349567</v>
      </c>
      <c r="L47" s="2">
        <v>0.117526022754781</v>
      </c>
      <c r="M47" s="2">
        <v>6.6283981371168602E-2</v>
      </c>
      <c r="N47" s="3">
        <v>0.54261986837981802</v>
      </c>
      <c r="O47" s="3">
        <v>0.52588344699318001</v>
      </c>
    </row>
    <row r="48" spans="1:15" x14ac:dyDescent="0.3">
      <c r="A48" s="8" t="s">
        <v>106</v>
      </c>
      <c r="B48" s="2">
        <v>-8.5446009389671396E-2</v>
      </c>
      <c r="C48" s="2">
        <v>-6.1601642710472297E-2</v>
      </c>
      <c r="D48" s="2">
        <v>3.06345733041575E-2</v>
      </c>
      <c r="E48" s="2">
        <v>0.113588110403397</v>
      </c>
      <c r="F48" s="2">
        <v>0.19733079122974301</v>
      </c>
      <c r="G48" s="2">
        <v>0.30254777070063699</v>
      </c>
      <c r="H48" s="2">
        <v>0.32823960880195602</v>
      </c>
      <c r="I48" s="2">
        <v>0.28071790151863801</v>
      </c>
      <c r="J48" s="2">
        <v>0.20481494789795199</v>
      </c>
      <c r="K48" s="2">
        <v>0.158067402326275</v>
      </c>
      <c r="L48" s="2">
        <v>0.12747875354107599</v>
      </c>
      <c r="M48" s="2">
        <v>0.10438556418455899</v>
      </c>
      <c r="N48" s="3">
        <v>0.73733381243262697</v>
      </c>
      <c r="O48" s="3">
        <v>3.5399061032863801</v>
      </c>
    </row>
    <row r="49" spans="1:15" x14ac:dyDescent="0.3">
      <c r="A49" s="8" t="s">
        <v>107</v>
      </c>
      <c r="B49" s="2">
        <v>-8.9201877934272297E-2</v>
      </c>
      <c r="C49" s="2">
        <v>1.03092783505155E-2</v>
      </c>
      <c r="D49" s="2">
        <v>0.102040816326531</v>
      </c>
      <c r="E49" s="2">
        <v>2.3148148148148098E-2</v>
      </c>
      <c r="F49" s="2">
        <v>4.5248868778280504E-3</v>
      </c>
      <c r="G49" s="2">
        <v>0.13063063063063099</v>
      </c>
      <c r="H49" s="2">
        <v>0.143426294820717</v>
      </c>
      <c r="I49" s="2">
        <v>0.202090592334495</v>
      </c>
      <c r="J49" s="2">
        <v>0.17681159420289899</v>
      </c>
      <c r="K49" s="2">
        <v>9.6059113300492605E-2</v>
      </c>
      <c r="L49" s="2">
        <v>0.17752808988763999</v>
      </c>
      <c r="M49" s="2">
        <v>5.5343511450381702E-2</v>
      </c>
      <c r="N49" s="3">
        <v>0.60289855072463805</v>
      </c>
      <c r="O49" s="3">
        <v>1.5962441314553999</v>
      </c>
    </row>
    <row r="50" spans="1:15" x14ac:dyDescent="0.3">
      <c r="A50" s="8" t="s">
        <v>108</v>
      </c>
      <c r="B50" s="2">
        <v>-6.2269372693726899E-2</v>
      </c>
      <c r="C50" s="2">
        <v>-1.86915887850467E-2</v>
      </c>
      <c r="D50" s="2">
        <v>1.15288220551378E-2</v>
      </c>
      <c r="E50" s="2">
        <v>3.4687809712586701E-3</v>
      </c>
      <c r="F50" s="2">
        <v>3.4567901234567898E-2</v>
      </c>
      <c r="G50" s="2">
        <v>2.9116945107398599E-2</v>
      </c>
      <c r="H50" s="2">
        <v>4.3599257884972202E-2</v>
      </c>
      <c r="I50" s="2">
        <v>4.0888888888888898E-2</v>
      </c>
      <c r="J50" s="2">
        <v>2.56191289496157E-2</v>
      </c>
      <c r="K50" s="2">
        <v>8.7427144046627794E-3</v>
      </c>
      <c r="L50" s="2">
        <v>1.2794056954189E-2</v>
      </c>
      <c r="M50" s="2">
        <v>-4.1564792176039103E-2</v>
      </c>
      <c r="N50" s="3">
        <v>4.2698548249359503E-3</v>
      </c>
      <c r="O50" s="3">
        <v>8.4870848708487101E-2</v>
      </c>
    </row>
    <row r="51" spans="1:15" x14ac:dyDescent="0.3">
      <c r="A51" s="8" t="s">
        <v>109</v>
      </c>
      <c r="B51" s="2">
        <v>-0.102240896358543</v>
      </c>
      <c r="C51" s="2">
        <v>-4.8361934477379097E-2</v>
      </c>
      <c r="D51" s="2">
        <v>2.2950819672131102E-2</v>
      </c>
      <c r="E51" s="2">
        <v>4.80769230769231E-2</v>
      </c>
      <c r="F51" s="2">
        <v>0.102446483180428</v>
      </c>
      <c r="G51" s="2">
        <v>0.269070735090153</v>
      </c>
      <c r="H51" s="2">
        <v>0.25792349726775998</v>
      </c>
      <c r="I51" s="2">
        <v>0.31190269331016501</v>
      </c>
      <c r="J51" s="2">
        <v>0.28741721854304603</v>
      </c>
      <c r="K51" s="2">
        <v>0.30144032921810698</v>
      </c>
      <c r="L51" s="2">
        <v>0.183399209486166</v>
      </c>
      <c r="M51" s="2">
        <v>0.105544422177689</v>
      </c>
      <c r="N51" s="3">
        <v>1.19205298013245</v>
      </c>
      <c r="O51" s="3">
        <v>3.6358543417366902</v>
      </c>
    </row>
    <row r="52" spans="1:15" x14ac:dyDescent="0.3">
      <c r="A52" s="8" t="s">
        <v>110</v>
      </c>
      <c r="B52" s="2">
        <v>-0.241823587710605</v>
      </c>
      <c r="C52" s="2">
        <v>-0.21960784313725501</v>
      </c>
      <c r="D52" s="2">
        <v>-0.19262981574539401</v>
      </c>
      <c r="E52" s="2">
        <v>-0.20331950207468899</v>
      </c>
      <c r="F52" s="2">
        <v>-0.111979166666667</v>
      </c>
      <c r="G52" s="2">
        <v>0.18475073313783</v>
      </c>
      <c r="H52" s="2">
        <v>0.15346534653465299</v>
      </c>
      <c r="I52" s="2">
        <v>0.28111587982832598</v>
      </c>
      <c r="J52" s="2">
        <v>0.24455611390284801</v>
      </c>
      <c r="K52" s="2">
        <v>0.16823687752355301</v>
      </c>
      <c r="L52" s="2">
        <v>0.16244239631336399</v>
      </c>
      <c r="M52" s="2">
        <v>0.121902874132805</v>
      </c>
      <c r="N52" s="3">
        <v>0.89614740368509205</v>
      </c>
      <c r="O52" s="3">
        <v>0.121902874132805</v>
      </c>
    </row>
    <row r="53" spans="1:15" x14ac:dyDescent="0.3">
      <c r="A53" s="11" t="s">
        <v>15</v>
      </c>
      <c r="B53" s="3">
        <v>-1.79244647906288E-2</v>
      </c>
      <c r="C53" s="3">
        <v>8.4145944371133308E-3</v>
      </c>
      <c r="D53" s="3">
        <v>6.3390095510009901E-3</v>
      </c>
      <c r="E53" s="3">
        <v>7.3461116271215099E-3</v>
      </c>
      <c r="F53" s="3">
        <v>3.3696563285834E-3</v>
      </c>
      <c r="G53" s="3">
        <v>3.9247464536933403E-2</v>
      </c>
      <c r="H53" s="3">
        <v>3.4437299035369802E-2</v>
      </c>
      <c r="I53" s="3">
        <v>3.5420098846787498E-2</v>
      </c>
      <c r="J53" s="3">
        <v>5.0149352306329803E-2</v>
      </c>
      <c r="K53" s="3">
        <v>3.67628140990824E-2</v>
      </c>
      <c r="L53" s="3">
        <v>4.2269832078749299E-2</v>
      </c>
      <c r="M53" s="3">
        <v>4.72354497354497E-2</v>
      </c>
      <c r="N53" s="3">
        <v>0.18837903964215499</v>
      </c>
      <c r="O53" s="3">
        <v>0.33248619900363502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534</v>
      </c>
      <c r="B1" s="12"/>
      <c r="C1" s="12"/>
      <c r="D1" s="12"/>
    </row>
    <row r="2" spans="1:5" ht="15.6" x14ac:dyDescent="0.3">
      <c r="A2" s="12" t="s">
        <v>528</v>
      </c>
      <c r="B2" s="12"/>
      <c r="C2" s="12"/>
      <c r="D2" s="12"/>
    </row>
    <row r="3" spans="1:5" ht="15.6" x14ac:dyDescent="0.3">
      <c r="A3" s="12" t="s">
        <v>123</v>
      </c>
      <c r="B3" s="12"/>
      <c r="C3" s="12"/>
      <c r="D3" s="12"/>
    </row>
    <row r="4" spans="1:5" x14ac:dyDescent="0.3">
      <c r="A4" s="15"/>
    </row>
    <row r="5" spans="1:5" x14ac:dyDescent="0.3">
      <c r="A5" s="16" t="str">
        <f>HYPERLINK("#'Table of contents'!A122",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1389</v>
      </c>
      <c r="C8" s="1">
        <v>1634</v>
      </c>
      <c r="D8" s="1">
        <v>1763</v>
      </c>
      <c r="E8" s="1">
        <v>1795</v>
      </c>
    </row>
    <row r="9" spans="1:5" x14ac:dyDescent="0.3">
      <c r="A9" s="7" t="s">
        <v>114</v>
      </c>
      <c r="B9" s="1">
        <v>17959</v>
      </c>
      <c r="C9" s="1">
        <v>19383</v>
      </c>
      <c r="D9" s="1">
        <v>19955</v>
      </c>
      <c r="E9" s="1">
        <v>20630</v>
      </c>
    </row>
    <row r="10" spans="1:5" x14ac:dyDescent="0.3">
      <c r="A10" s="7" t="s">
        <v>115</v>
      </c>
      <c r="B10" s="1">
        <v>4472</v>
      </c>
      <c r="C10" s="1">
        <v>5121</v>
      </c>
      <c r="D10" s="1">
        <v>5665</v>
      </c>
      <c r="E10" s="1">
        <v>6188</v>
      </c>
    </row>
    <row r="11" spans="1:5" x14ac:dyDescent="0.3">
      <c r="A11" s="7" t="s">
        <v>116</v>
      </c>
      <c r="B11" s="1">
        <v>413</v>
      </c>
      <c r="C11" s="1">
        <v>433</v>
      </c>
      <c r="D11" s="1">
        <v>478</v>
      </c>
      <c r="E11" s="1">
        <v>467</v>
      </c>
    </row>
    <row r="12" spans="1:5" x14ac:dyDescent="0.3">
      <c r="A12" s="7" t="s">
        <v>117</v>
      </c>
      <c r="B12" s="1">
        <v>10131</v>
      </c>
      <c r="C12" s="1">
        <v>12089</v>
      </c>
      <c r="D12" s="1">
        <v>13762</v>
      </c>
      <c r="E12" s="1">
        <v>15370</v>
      </c>
    </row>
    <row r="13" spans="1:5" x14ac:dyDescent="0.3">
      <c r="A13" s="7" t="s">
        <v>118</v>
      </c>
      <c r="B13" s="1">
        <v>742</v>
      </c>
      <c r="C13" s="1">
        <v>778</v>
      </c>
      <c r="D13" s="1">
        <v>820</v>
      </c>
      <c r="E13" s="1">
        <v>877</v>
      </c>
    </row>
    <row r="14" spans="1:5" x14ac:dyDescent="0.3">
      <c r="A14" s="7" t="s">
        <v>91</v>
      </c>
      <c r="B14" s="1">
        <v>702</v>
      </c>
      <c r="C14" s="1">
        <v>747</v>
      </c>
      <c r="D14" s="1">
        <v>784</v>
      </c>
      <c r="E14" s="1">
        <v>829</v>
      </c>
    </row>
    <row r="15" spans="1:5" x14ac:dyDescent="0.3">
      <c r="A15" s="7" t="s">
        <v>119</v>
      </c>
      <c r="B15" s="1">
        <v>21490</v>
      </c>
      <c r="C15" s="1">
        <v>23494</v>
      </c>
      <c r="D15" s="1">
        <v>24395</v>
      </c>
      <c r="E15" s="1">
        <v>25341</v>
      </c>
    </row>
    <row r="16" spans="1:5" x14ac:dyDescent="0.3">
      <c r="A16" s="7" t="s">
        <v>120</v>
      </c>
      <c r="B16" s="1">
        <v>6326</v>
      </c>
      <c r="C16" s="1">
        <v>6825</v>
      </c>
      <c r="D16" s="1">
        <v>7042</v>
      </c>
      <c r="E16" s="1">
        <v>7158</v>
      </c>
    </row>
    <row r="17" spans="1:5" x14ac:dyDescent="0.3">
      <c r="A17" s="7" t="s">
        <v>121</v>
      </c>
      <c r="B17" s="1">
        <v>6338</v>
      </c>
      <c r="C17" s="1">
        <v>2030</v>
      </c>
      <c r="D17" s="1">
        <v>936</v>
      </c>
      <c r="E17" s="1">
        <v>516</v>
      </c>
    </row>
    <row r="18" spans="1:5" x14ac:dyDescent="0.3">
      <c r="A18" s="10" t="s">
        <v>15</v>
      </c>
      <c r="B18" s="5">
        <v>69962</v>
      </c>
      <c r="C18" s="5">
        <v>72534</v>
      </c>
      <c r="D18" s="5">
        <v>75600</v>
      </c>
      <c r="E18" s="5">
        <v>79171</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1.9853634830336499E-2</v>
      </c>
      <c r="C23" s="2">
        <v>2.2527366476411102E-2</v>
      </c>
      <c r="D23" s="2">
        <v>2.33201058201058E-2</v>
      </c>
      <c r="E23" s="2">
        <v>2.2672443192583099E-2</v>
      </c>
    </row>
    <row r="24" spans="1:5" x14ac:dyDescent="0.3">
      <c r="A24" s="8" t="s">
        <v>114</v>
      </c>
      <c r="B24" s="2">
        <v>0.25669649238157899</v>
      </c>
      <c r="C24" s="2">
        <v>0.267226404169079</v>
      </c>
      <c r="D24" s="2">
        <v>0.263955026455026</v>
      </c>
      <c r="E24" s="2">
        <v>0.26057521062005001</v>
      </c>
    </row>
    <row r="25" spans="1:5" x14ac:dyDescent="0.3">
      <c r="A25" s="8" t="s">
        <v>115</v>
      </c>
      <c r="B25" s="2">
        <v>6.3920413938995502E-2</v>
      </c>
      <c r="C25" s="2">
        <v>7.0601373149143803E-2</v>
      </c>
      <c r="D25" s="2">
        <v>7.4933862433862394E-2</v>
      </c>
      <c r="E25" s="2">
        <v>7.8159932298442605E-2</v>
      </c>
    </row>
    <row r="26" spans="1:5" x14ac:dyDescent="0.3">
      <c r="A26" s="8" t="s">
        <v>116</v>
      </c>
      <c r="B26" s="2">
        <v>5.9032045967811102E-3</v>
      </c>
      <c r="C26" s="2">
        <v>5.9696142498690298E-3</v>
      </c>
      <c r="D26" s="2">
        <v>6.3227513227513202E-3</v>
      </c>
      <c r="E26" s="2">
        <v>5.8986244963433604E-3</v>
      </c>
    </row>
    <row r="27" spans="1:5" x14ac:dyDescent="0.3">
      <c r="A27" s="8" t="s">
        <v>117</v>
      </c>
      <c r="B27" s="2">
        <v>0.14480718104113699</v>
      </c>
      <c r="C27" s="2">
        <v>0.16666666666666699</v>
      </c>
      <c r="D27" s="2">
        <v>0.182037037037037</v>
      </c>
      <c r="E27" s="2">
        <v>0.19413674198886</v>
      </c>
    </row>
    <row r="28" spans="1:5" x14ac:dyDescent="0.3">
      <c r="A28" s="8" t="s">
        <v>118</v>
      </c>
      <c r="B28" s="2">
        <v>1.06057574111661E-2</v>
      </c>
      <c r="C28" s="2">
        <v>1.07260043565776E-2</v>
      </c>
      <c r="D28" s="2">
        <v>1.0846560846560801E-2</v>
      </c>
      <c r="E28" s="2">
        <v>1.10772884010559E-2</v>
      </c>
    </row>
    <row r="29" spans="1:5" x14ac:dyDescent="0.3">
      <c r="A29" s="8" t="s">
        <v>91</v>
      </c>
      <c r="B29" s="2">
        <v>1.00340184671679E-2</v>
      </c>
      <c r="C29" s="2">
        <v>1.02986185788734E-2</v>
      </c>
      <c r="D29" s="2">
        <v>1.03703703703704E-2</v>
      </c>
      <c r="E29" s="2">
        <v>1.04710057975774E-2</v>
      </c>
    </row>
    <row r="30" spans="1:5" x14ac:dyDescent="0.3">
      <c r="A30" s="8" t="s">
        <v>119</v>
      </c>
      <c r="B30" s="2">
        <v>0.30716674766301699</v>
      </c>
      <c r="C30" s="2">
        <v>0.32390327294785898</v>
      </c>
      <c r="D30" s="2">
        <v>0.32268518518518502</v>
      </c>
      <c r="E30" s="2">
        <v>0.320079321973955</v>
      </c>
    </row>
    <row r="31" spans="1:5" x14ac:dyDescent="0.3">
      <c r="A31" s="8" t="s">
        <v>120</v>
      </c>
      <c r="B31" s="2">
        <v>9.0420513993310594E-2</v>
      </c>
      <c r="C31" s="2">
        <v>9.4093804284887103E-2</v>
      </c>
      <c r="D31" s="2">
        <v>9.3148148148148105E-2</v>
      </c>
      <c r="E31" s="2">
        <v>9.0411893243738203E-2</v>
      </c>
    </row>
    <row r="32" spans="1:5" x14ac:dyDescent="0.3">
      <c r="A32" s="8" t="s">
        <v>121</v>
      </c>
      <c r="B32" s="2">
        <v>9.0592035676510099E-2</v>
      </c>
      <c r="C32" s="2">
        <v>2.7986875120633099E-2</v>
      </c>
      <c r="D32" s="2">
        <v>1.23809523809524E-2</v>
      </c>
      <c r="E32" s="2">
        <v>6.5175379873943697E-3</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535</v>
      </c>
      <c r="B1" s="12"/>
      <c r="C1" s="12"/>
      <c r="D1" s="12"/>
      <c r="E1" s="12"/>
    </row>
    <row r="2" spans="1:5" ht="15.6" x14ac:dyDescent="0.3">
      <c r="A2" s="12" t="s">
        <v>528</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contents'!A123",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639</v>
      </c>
      <c r="C8" s="1">
        <v>700</v>
      </c>
      <c r="D8" s="1">
        <v>690</v>
      </c>
      <c r="E8" s="1">
        <v>646</v>
      </c>
    </row>
    <row r="9" spans="1:5" x14ac:dyDescent="0.3">
      <c r="A9" s="7" t="s">
        <v>126</v>
      </c>
      <c r="B9" s="1">
        <v>650</v>
      </c>
      <c r="C9" s="1">
        <v>824</v>
      </c>
      <c r="D9" s="1">
        <v>946</v>
      </c>
      <c r="E9" s="1">
        <v>1019</v>
      </c>
    </row>
    <row r="10" spans="1:5" x14ac:dyDescent="0.3">
      <c r="A10" s="7" t="s">
        <v>127</v>
      </c>
      <c r="B10" s="1">
        <v>84</v>
      </c>
      <c r="C10" s="1">
        <v>95</v>
      </c>
      <c r="D10" s="1">
        <v>113</v>
      </c>
      <c r="E10" s="1">
        <v>123</v>
      </c>
    </row>
    <row r="11" spans="1:5" x14ac:dyDescent="0.3">
      <c r="A11" s="7" t="s">
        <v>128</v>
      </c>
      <c r="B11" s="1">
        <v>15</v>
      </c>
      <c r="C11" s="1">
        <v>14</v>
      </c>
      <c r="D11" s="1">
        <v>14</v>
      </c>
      <c r="E11" s="1">
        <v>7</v>
      </c>
    </row>
    <row r="12" spans="1:5" x14ac:dyDescent="0.3">
      <c r="A12" s="7" t="s">
        <v>129</v>
      </c>
      <c r="B12" s="1">
        <v>1</v>
      </c>
      <c r="C12" s="1">
        <v>1</v>
      </c>
      <c r="D12" s="1">
        <v>0</v>
      </c>
      <c r="E12" s="1">
        <v>0</v>
      </c>
    </row>
    <row r="13" spans="1:5" x14ac:dyDescent="0.3">
      <c r="A13" s="7" t="s">
        <v>130</v>
      </c>
      <c r="B13" s="1">
        <v>0</v>
      </c>
      <c r="C13" s="1">
        <v>0</v>
      </c>
      <c r="D13" s="1">
        <v>0</v>
      </c>
      <c r="E13" s="1">
        <v>0</v>
      </c>
    </row>
    <row r="14" spans="1:5" x14ac:dyDescent="0.3">
      <c r="A14" s="7" t="s">
        <v>131</v>
      </c>
      <c r="B14" s="1">
        <v>7087</v>
      </c>
      <c r="C14" s="1">
        <v>7082</v>
      </c>
      <c r="D14" s="1">
        <v>7079</v>
      </c>
      <c r="E14" s="1">
        <v>7281</v>
      </c>
    </row>
    <row r="15" spans="1:5" x14ac:dyDescent="0.3">
      <c r="A15" s="7" t="s">
        <v>132</v>
      </c>
      <c r="B15" s="1">
        <v>9600</v>
      </c>
      <c r="C15" s="1">
        <v>10863</v>
      </c>
      <c r="D15" s="1">
        <v>11326</v>
      </c>
      <c r="E15" s="1">
        <v>11681</v>
      </c>
    </row>
    <row r="16" spans="1:5" x14ac:dyDescent="0.3">
      <c r="A16" s="7" t="s">
        <v>133</v>
      </c>
      <c r="B16" s="1">
        <v>1161</v>
      </c>
      <c r="C16" s="1">
        <v>1315</v>
      </c>
      <c r="D16" s="1">
        <v>1429</v>
      </c>
      <c r="E16" s="1">
        <v>1545</v>
      </c>
    </row>
    <row r="17" spans="1:5" x14ac:dyDescent="0.3">
      <c r="A17" s="7" t="s">
        <v>134</v>
      </c>
      <c r="B17" s="1">
        <v>107</v>
      </c>
      <c r="C17" s="1">
        <v>119</v>
      </c>
      <c r="D17" s="1">
        <v>117</v>
      </c>
      <c r="E17" s="1">
        <v>116</v>
      </c>
    </row>
    <row r="18" spans="1:5" x14ac:dyDescent="0.3">
      <c r="A18" s="7" t="s">
        <v>135</v>
      </c>
      <c r="B18" s="1">
        <v>4</v>
      </c>
      <c r="C18" s="1">
        <v>4</v>
      </c>
      <c r="D18" s="1">
        <v>4</v>
      </c>
      <c r="E18" s="1">
        <v>7</v>
      </c>
    </row>
    <row r="19" spans="1:5" x14ac:dyDescent="0.3">
      <c r="A19" s="7" t="s">
        <v>136</v>
      </c>
      <c r="B19" s="1">
        <v>0</v>
      </c>
      <c r="C19" s="1">
        <v>0</v>
      </c>
      <c r="D19" s="1">
        <v>0</v>
      </c>
      <c r="E19" s="1">
        <v>0</v>
      </c>
    </row>
    <row r="20" spans="1:5" x14ac:dyDescent="0.3">
      <c r="A20" s="7" t="s">
        <v>137</v>
      </c>
      <c r="B20" s="1">
        <v>1925</v>
      </c>
      <c r="C20" s="1">
        <v>2179</v>
      </c>
      <c r="D20" s="1">
        <v>2394</v>
      </c>
      <c r="E20" s="1">
        <v>2684</v>
      </c>
    </row>
    <row r="21" spans="1:5" x14ac:dyDescent="0.3">
      <c r="A21" s="7" t="s">
        <v>138</v>
      </c>
      <c r="B21" s="1">
        <v>2087</v>
      </c>
      <c r="C21" s="1">
        <v>2445</v>
      </c>
      <c r="D21" s="1">
        <v>2773</v>
      </c>
      <c r="E21" s="1">
        <v>2989</v>
      </c>
    </row>
    <row r="22" spans="1:5" x14ac:dyDescent="0.3">
      <c r="A22" s="7" t="s">
        <v>139</v>
      </c>
      <c r="B22" s="1">
        <v>421</v>
      </c>
      <c r="C22" s="1">
        <v>460</v>
      </c>
      <c r="D22" s="1">
        <v>460</v>
      </c>
      <c r="E22" s="1">
        <v>468</v>
      </c>
    </row>
    <row r="23" spans="1:5" x14ac:dyDescent="0.3">
      <c r="A23" s="7" t="s">
        <v>140</v>
      </c>
      <c r="B23" s="1">
        <v>38</v>
      </c>
      <c r="C23" s="1">
        <v>36</v>
      </c>
      <c r="D23" s="1">
        <v>38</v>
      </c>
      <c r="E23" s="1">
        <v>47</v>
      </c>
    </row>
    <row r="24" spans="1:5" x14ac:dyDescent="0.3">
      <c r="A24" s="7" t="s">
        <v>141</v>
      </c>
      <c r="B24" s="1">
        <v>1</v>
      </c>
      <c r="C24" s="1">
        <v>1</v>
      </c>
      <c r="D24" s="1">
        <v>0</v>
      </c>
      <c r="E24" s="1">
        <v>0</v>
      </c>
    </row>
    <row r="25" spans="1:5" x14ac:dyDescent="0.3">
      <c r="A25" s="7" t="s">
        <v>142</v>
      </c>
      <c r="B25" s="1">
        <v>0</v>
      </c>
      <c r="C25" s="1">
        <v>0</v>
      </c>
      <c r="D25" s="1">
        <v>0</v>
      </c>
      <c r="E25" s="1">
        <v>0</v>
      </c>
    </row>
    <row r="26" spans="1:5" x14ac:dyDescent="0.3">
      <c r="A26" s="7" t="s">
        <v>143</v>
      </c>
      <c r="B26" s="1">
        <v>176</v>
      </c>
      <c r="C26" s="1">
        <v>174</v>
      </c>
      <c r="D26" s="1">
        <v>183</v>
      </c>
      <c r="E26" s="1">
        <v>179</v>
      </c>
    </row>
    <row r="27" spans="1:5" x14ac:dyDescent="0.3">
      <c r="A27" s="7" t="s">
        <v>144</v>
      </c>
      <c r="B27" s="1">
        <v>219</v>
      </c>
      <c r="C27" s="1">
        <v>241</v>
      </c>
      <c r="D27" s="1">
        <v>267</v>
      </c>
      <c r="E27" s="1">
        <v>266</v>
      </c>
    </row>
    <row r="28" spans="1:5" x14ac:dyDescent="0.3">
      <c r="A28" s="7" t="s">
        <v>145</v>
      </c>
      <c r="B28" s="1">
        <v>16</v>
      </c>
      <c r="C28" s="1">
        <v>17</v>
      </c>
      <c r="D28" s="1">
        <v>26</v>
      </c>
      <c r="E28" s="1">
        <v>21</v>
      </c>
    </row>
    <row r="29" spans="1:5" x14ac:dyDescent="0.3">
      <c r="A29" s="7" t="s">
        <v>146</v>
      </c>
      <c r="B29" s="1">
        <v>2</v>
      </c>
      <c r="C29" s="1">
        <v>1</v>
      </c>
      <c r="D29" s="1">
        <v>2</v>
      </c>
      <c r="E29" s="1">
        <v>1</v>
      </c>
    </row>
    <row r="30" spans="1:5" x14ac:dyDescent="0.3">
      <c r="A30" s="7" t="s">
        <v>147</v>
      </c>
      <c r="B30" s="1">
        <v>0</v>
      </c>
      <c r="C30" s="1">
        <v>0</v>
      </c>
      <c r="D30" s="1">
        <v>0</v>
      </c>
      <c r="E30" s="1">
        <v>0</v>
      </c>
    </row>
    <row r="31" spans="1:5" x14ac:dyDescent="0.3">
      <c r="A31" s="7" t="s">
        <v>148</v>
      </c>
      <c r="B31" s="1">
        <v>0</v>
      </c>
      <c r="C31" s="1">
        <v>0</v>
      </c>
      <c r="D31" s="1">
        <v>0</v>
      </c>
      <c r="E31" s="1">
        <v>0</v>
      </c>
    </row>
    <row r="32" spans="1:5" x14ac:dyDescent="0.3">
      <c r="A32" s="7" t="s">
        <v>149</v>
      </c>
      <c r="B32" s="1">
        <v>3633</v>
      </c>
      <c r="C32" s="1">
        <v>4031</v>
      </c>
      <c r="D32" s="1">
        <v>4506</v>
      </c>
      <c r="E32" s="1">
        <v>5351</v>
      </c>
    </row>
    <row r="33" spans="1:5" x14ac:dyDescent="0.3">
      <c r="A33" s="7" t="s">
        <v>150</v>
      </c>
      <c r="B33" s="1">
        <v>5177</v>
      </c>
      <c r="C33" s="1">
        <v>6429</v>
      </c>
      <c r="D33" s="1">
        <v>7401</v>
      </c>
      <c r="E33" s="1">
        <v>8030</v>
      </c>
    </row>
    <row r="34" spans="1:5" x14ac:dyDescent="0.3">
      <c r="A34" s="7" t="s">
        <v>151</v>
      </c>
      <c r="B34" s="1">
        <v>1205</v>
      </c>
      <c r="C34" s="1">
        <v>1487</v>
      </c>
      <c r="D34" s="1">
        <v>1683</v>
      </c>
      <c r="E34" s="1">
        <v>1804</v>
      </c>
    </row>
    <row r="35" spans="1:5" x14ac:dyDescent="0.3">
      <c r="A35" s="7" t="s">
        <v>152</v>
      </c>
      <c r="B35" s="1">
        <v>110</v>
      </c>
      <c r="C35" s="1">
        <v>137</v>
      </c>
      <c r="D35" s="1">
        <v>168</v>
      </c>
      <c r="E35" s="1">
        <v>178</v>
      </c>
    </row>
    <row r="36" spans="1:5" x14ac:dyDescent="0.3">
      <c r="A36" s="7" t="s">
        <v>153</v>
      </c>
      <c r="B36" s="1">
        <v>6</v>
      </c>
      <c r="C36" s="1">
        <v>5</v>
      </c>
      <c r="D36" s="1">
        <v>4</v>
      </c>
      <c r="E36" s="1">
        <v>7</v>
      </c>
    </row>
    <row r="37" spans="1:5" x14ac:dyDescent="0.3">
      <c r="A37" s="7" t="s">
        <v>154</v>
      </c>
      <c r="B37" s="1">
        <v>0</v>
      </c>
      <c r="C37" s="1">
        <v>0</v>
      </c>
      <c r="D37" s="1">
        <v>0</v>
      </c>
      <c r="E37" s="1">
        <v>0</v>
      </c>
    </row>
    <row r="38" spans="1:5" x14ac:dyDescent="0.3">
      <c r="A38" s="7" t="s">
        <v>155</v>
      </c>
      <c r="B38" s="1">
        <v>391</v>
      </c>
      <c r="C38" s="1">
        <v>383</v>
      </c>
      <c r="D38" s="1">
        <v>411</v>
      </c>
      <c r="E38" s="1">
        <v>445</v>
      </c>
    </row>
    <row r="39" spans="1:5" x14ac:dyDescent="0.3">
      <c r="A39" s="7" t="s">
        <v>156</v>
      </c>
      <c r="B39" s="1">
        <v>318</v>
      </c>
      <c r="C39" s="1">
        <v>362</v>
      </c>
      <c r="D39" s="1">
        <v>377</v>
      </c>
      <c r="E39" s="1">
        <v>406</v>
      </c>
    </row>
    <row r="40" spans="1:5" x14ac:dyDescent="0.3">
      <c r="A40" s="7" t="s">
        <v>157</v>
      </c>
      <c r="B40" s="1">
        <v>32</v>
      </c>
      <c r="C40" s="1">
        <v>31</v>
      </c>
      <c r="D40" s="1">
        <v>30</v>
      </c>
      <c r="E40" s="1">
        <v>25</v>
      </c>
    </row>
    <row r="41" spans="1:5" x14ac:dyDescent="0.3">
      <c r="A41" s="7" t="s">
        <v>158</v>
      </c>
      <c r="B41" s="1">
        <v>1</v>
      </c>
      <c r="C41" s="1">
        <v>2</v>
      </c>
      <c r="D41" s="1">
        <v>2</v>
      </c>
      <c r="E41" s="1">
        <v>1</v>
      </c>
    </row>
    <row r="42" spans="1:5" x14ac:dyDescent="0.3">
      <c r="A42" s="7" t="s">
        <v>159</v>
      </c>
      <c r="B42" s="1">
        <v>0</v>
      </c>
      <c r="C42" s="1">
        <v>0</v>
      </c>
      <c r="D42" s="1">
        <v>0</v>
      </c>
      <c r="E42" s="1">
        <v>0</v>
      </c>
    </row>
    <row r="43" spans="1:5" x14ac:dyDescent="0.3">
      <c r="A43" s="7" t="s">
        <v>160</v>
      </c>
      <c r="B43" s="1">
        <v>0</v>
      </c>
      <c r="C43" s="1">
        <v>0</v>
      </c>
      <c r="D43" s="1">
        <v>0</v>
      </c>
      <c r="E43" s="1">
        <v>0</v>
      </c>
    </row>
    <row r="44" spans="1:5" x14ac:dyDescent="0.3">
      <c r="A44" s="7" t="s">
        <v>161</v>
      </c>
      <c r="B44" s="1">
        <v>324</v>
      </c>
      <c r="C44" s="1">
        <v>324</v>
      </c>
      <c r="D44" s="1">
        <v>323</v>
      </c>
      <c r="E44" s="1">
        <v>343</v>
      </c>
    </row>
    <row r="45" spans="1:5" x14ac:dyDescent="0.3">
      <c r="A45" s="7" t="s">
        <v>162</v>
      </c>
      <c r="B45" s="1">
        <v>319</v>
      </c>
      <c r="C45" s="1">
        <v>362</v>
      </c>
      <c r="D45" s="1">
        <v>390</v>
      </c>
      <c r="E45" s="1">
        <v>418</v>
      </c>
    </row>
    <row r="46" spans="1:5" x14ac:dyDescent="0.3">
      <c r="A46" s="7" t="s">
        <v>163</v>
      </c>
      <c r="B46" s="1">
        <v>52</v>
      </c>
      <c r="C46" s="1">
        <v>54</v>
      </c>
      <c r="D46" s="1">
        <v>64</v>
      </c>
      <c r="E46" s="1">
        <v>61</v>
      </c>
    </row>
    <row r="47" spans="1:5" x14ac:dyDescent="0.3">
      <c r="A47" s="7" t="s">
        <v>164</v>
      </c>
      <c r="B47" s="1">
        <v>6</v>
      </c>
      <c r="C47" s="1">
        <v>7</v>
      </c>
      <c r="D47" s="1">
        <v>7</v>
      </c>
      <c r="E47" s="1">
        <v>7</v>
      </c>
    </row>
    <row r="48" spans="1:5" x14ac:dyDescent="0.3">
      <c r="A48" s="7" t="s">
        <v>165</v>
      </c>
      <c r="B48" s="1">
        <v>1</v>
      </c>
      <c r="C48" s="1">
        <v>0</v>
      </c>
      <c r="D48" s="1">
        <v>0</v>
      </c>
      <c r="E48" s="1">
        <v>0</v>
      </c>
    </row>
    <row r="49" spans="1:5" x14ac:dyDescent="0.3">
      <c r="A49" s="7" t="s">
        <v>166</v>
      </c>
      <c r="B49" s="1">
        <v>0</v>
      </c>
      <c r="C49" s="1">
        <v>0</v>
      </c>
      <c r="D49" s="1">
        <v>0</v>
      </c>
      <c r="E49" s="1">
        <v>0</v>
      </c>
    </row>
    <row r="50" spans="1:5" x14ac:dyDescent="0.3">
      <c r="A50" s="7" t="s">
        <v>167</v>
      </c>
      <c r="B50" s="1">
        <v>10463</v>
      </c>
      <c r="C50" s="1">
        <v>10437</v>
      </c>
      <c r="D50" s="1">
        <v>10337</v>
      </c>
      <c r="E50" s="1">
        <v>10686</v>
      </c>
    </row>
    <row r="51" spans="1:5" x14ac:dyDescent="0.3">
      <c r="A51" s="7" t="s">
        <v>168</v>
      </c>
      <c r="B51" s="1">
        <v>10329</v>
      </c>
      <c r="C51" s="1">
        <v>12241</v>
      </c>
      <c r="D51" s="1">
        <v>13186</v>
      </c>
      <c r="E51" s="1">
        <v>13740</v>
      </c>
    </row>
    <row r="52" spans="1:5" x14ac:dyDescent="0.3">
      <c r="A52" s="7" t="s">
        <v>169</v>
      </c>
      <c r="B52" s="1">
        <v>644</v>
      </c>
      <c r="C52" s="1">
        <v>765</v>
      </c>
      <c r="D52" s="1">
        <v>817</v>
      </c>
      <c r="E52" s="1">
        <v>860</v>
      </c>
    </row>
    <row r="53" spans="1:5" x14ac:dyDescent="0.3">
      <c r="A53" s="7" t="s">
        <v>170</v>
      </c>
      <c r="B53" s="1">
        <v>54</v>
      </c>
      <c r="C53" s="1">
        <v>51</v>
      </c>
      <c r="D53" s="1">
        <v>55</v>
      </c>
      <c r="E53" s="1">
        <v>54</v>
      </c>
    </row>
    <row r="54" spans="1:5" x14ac:dyDescent="0.3">
      <c r="A54" s="7" t="s">
        <v>171</v>
      </c>
      <c r="B54" s="1">
        <v>0</v>
      </c>
      <c r="C54" s="1">
        <v>0</v>
      </c>
      <c r="D54" s="1">
        <v>0</v>
      </c>
      <c r="E54" s="1">
        <v>1</v>
      </c>
    </row>
    <row r="55" spans="1:5" x14ac:dyDescent="0.3">
      <c r="A55" s="7" t="s">
        <v>172</v>
      </c>
      <c r="B55" s="1">
        <v>0</v>
      </c>
      <c r="C55" s="1">
        <v>0</v>
      </c>
      <c r="D55" s="1">
        <v>0</v>
      </c>
      <c r="E55" s="1">
        <v>0</v>
      </c>
    </row>
    <row r="56" spans="1:5" x14ac:dyDescent="0.3">
      <c r="A56" s="7" t="s">
        <v>173</v>
      </c>
      <c r="B56" s="1">
        <v>2537</v>
      </c>
      <c r="C56" s="1">
        <v>2516</v>
      </c>
      <c r="D56" s="1">
        <v>2594</v>
      </c>
      <c r="E56" s="1">
        <v>2670</v>
      </c>
    </row>
    <row r="57" spans="1:5" x14ac:dyDescent="0.3">
      <c r="A57" s="7" t="s">
        <v>174</v>
      </c>
      <c r="B57" s="1">
        <v>3380</v>
      </c>
      <c r="C57" s="1">
        <v>3869</v>
      </c>
      <c r="D57" s="1">
        <v>4004</v>
      </c>
      <c r="E57" s="1">
        <v>4008</v>
      </c>
    </row>
    <row r="58" spans="1:5" x14ac:dyDescent="0.3">
      <c r="A58" s="7" t="s">
        <v>175</v>
      </c>
      <c r="B58" s="1">
        <v>359</v>
      </c>
      <c r="C58" s="1">
        <v>383</v>
      </c>
      <c r="D58" s="1">
        <v>401</v>
      </c>
      <c r="E58" s="1">
        <v>436</v>
      </c>
    </row>
    <row r="59" spans="1:5" x14ac:dyDescent="0.3">
      <c r="A59" s="7" t="s">
        <v>176</v>
      </c>
      <c r="B59" s="1">
        <v>48</v>
      </c>
      <c r="C59" s="1">
        <v>56</v>
      </c>
      <c r="D59" s="1">
        <v>42</v>
      </c>
      <c r="E59" s="1">
        <v>42</v>
      </c>
    </row>
    <row r="60" spans="1:5" x14ac:dyDescent="0.3">
      <c r="A60" s="7" t="s">
        <v>177</v>
      </c>
      <c r="B60" s="1">
        <v>2</v>
      </c>
      <c r="C60" s="1">
        <v>1</v>
      </c>
      <c r="D60" s="1">
        <v>1</v>
      </c>
      <c r="E60" s="1">
        <v>2</v>
      </c>
    </row>
    <row r="61" spans="1:5" x14ac:dyDescent="0.3">
      <c r="A61" s="7" t="s">
        <v>178</v>
      </c>
      <c r="B61" s="1">
        <v>0</v>
      </c>
      <c r="C61" s="1">
        <v>0</v>
      </c>
      <c r="D61" s="1">
        <v>0</v>
      </c>
      <c r="E61" s="1">
        <v>0</v>
      </c>
    </row>
    <row r="62" spans="1:5" x14ac:dyDescent="0.3">
      <c r="A62" s="7" t="s">
        <v>179</v>
      </c>
      <c r="B62" s="1">
        <v>479</v>
      </c>
      <c r="C62" s="1">
        <v>36</v>
      </c>
      <c r="D62" s="1">
        <v>2</v>
      </c>
      <c r="E62" s="1">
        <v>0</v>
      </c>
    </row>
    <row r="63" spans="1:5" x14ac:dyDescent="0.3">
      <c r="A63" s="7" t="s">
        <v>180</v>
      </c>
      <c r="B63" s="1">
        <v>5167</v>
      </c>
      <c r="C63" s="1">
        <v>1680</v>
      </c>
      <c r="D63" s="1">
        <v>763</v>
      </c>
      <c r="E63" s="1">
        <v>411</v>
      </c>
    </row>
    <row r="64" spans="1:5" x14ac:dyDescent="0.3">
      <c r="A64" s="7" t="s">
        <v>181</v>
      </c>
      <c r="B64" s="1">
        <v>632</v>
      </c>
      <c r="C64" s="1">
        <v>290</v>
      </c>
      <c r="D64" s="1">
        <v>154</v>
      </c>
      <c r="E64" s="1">
        <v>98</v>
      </c>
    </row>
    <row r="65" spans="1:5" x14ac:dyDescent="0.3">
      <c r="A65" s="7" t="s">
        <v>182</v>
      </c>
      <c r="B65" s="1">
        <v>59</v>
      </c>
      <c r="C65" s="1">
        <v>24</v>
      </c>
      <c r="D65" s="1">
        <v>16</v>
      </c>
      <c r="E65" s="1">
        <v>7</v>
      </c>
    </row>
    <row r="66" spans="1:5" x14ac:dyDescent="0.3">
      <c r="A66" s="7" t="s">
        <v>183</v>
      </c>
      <c r="B66" s="1">
        <v>1</v>
      </c>
      <c r="C66" s="1">
        <v>0</v>
      </c>
      <c r="D66" s="1">
        <v>1</v>
      </c>
      <c r="E66" s="1">
        <v>0</v>
      </c>
    </row>
    <row r="67" spans="1:5" x14ac:dyDescent="0.3">
      <c r="A67" s="7" t="s">
        <v>184</v>
      </c>
      <c r="B67" s="1">
        <v>0</v>
      </c>
      <c r="C67" s="1">
        <v>0</v>
      </c>
      <c r="D67" s="1">
        <v>0</v>
      </c>
      <c r="E67" s="1">
        <v>0</v>
      </c>
    </row>
    <row r="68" spans="1:5" x14ac:dyDescent="0.3">
      <c r="A68" s="10" t="s">
        <v>15</v>
      </c>
      <c r="B68" s="5">
        <v>69962</v>
      </c>
      <c r="C68" s="5">
        <v>72534</v>
      </c>
      <c r="D68" s="5">
        <v>75600</v>
      </c>
      <c r="E68" s="5">
        <v>79171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0.460043196544276</v>
      </c>
      <c r="C73" s="2">
        <v>0.428396572827417</v>
      </c>
      <c r="D73" s="2">
        <v>0.39137833238797498</v>
      </c>
      <c r="E73" s="2">
        <v>0.35988857938718699</v>
      </c>
    </row>
    <row r="74" spans="1:5" x14ac:dyDescent="0.3">
      <c r="A74" s="8" t="s">
        <v>126</v>
      </c>
      <c r="B74" s="2">
        <v>0.46796256299495997</v>
      </c>
      <c r="C74" s="2">
        <v>0.50428396572827405</v>
      </c>
      <c r="D74" s="2">
        <v>0.53658536585365901</v>
      </c>
      <c r="E74" s="2">
        <v>0.56768802228412296</v>
      </c>
    </row>
    <row r="75" spans="1:5" x14ac:dyDescent="0.3">
      <c r="A75" s="8" t="s">
        <v>127</v>
      </c>
      <c r="B75" s="2">
        <v>6.0475161987040997E-2</v>
      </c>
      <c r="C75" s="2">
        <v>5.8139534883720902E-2</v>
      </c>
      <c r="D75" s="2">
        <v>6.4095292115711897E-2</v>
      </c>
      <c r="E75" s="2">
        <v>6.8523676880222803E-2</v>
      </c>
    </row>
    <row r="76" spans="1:5" x14ac:dyDescent="0.3">
      <c r="A76" s="8" t="s">
        <v>128</v>
      </c>
      <c r="B76" s="2">
        <v>1.07991360691145E-2</v>
      </c>
      <c r="C76" s="2">
        <v>8.5679314565483503E-3</v>
      </c>
      <c r="D76" s="2">
        <v>7.9410096426545708E-3</v>
      </c>
      <c r="E76" s="2">
        <v>3.8997214484679699E-3</v>
      </c>
    </row>
    <row r="77" spans="1:5" x14ac:dyDescent="0.3">
      <c r="A77" s="8" t="s">
        <v>129</v>
      </c>
      <c r="B77" s="2">
        <v>7.1994240460763104E-4</v>
      </c>
      <c r="C77" s="2">
        <v>6.1199510403916796E-4</v>
      </c>
      <c r="D77" s="2">
        <v>0</v>
      </c>
      <c r="E77" s="2">
        <v>0</v>
      </c>
    </row>
    <row r="78" spans="1:5" x14ac:dyDescent="0.3">
      <c r="A78" s="8" t="s">
        <v>130</v>
      </c>
      <c r="B78" s="2">
        <v>0</v>
      </c>
      <c r="C78" s="2">
        <v>0</v>
      </c>
      <c r="D78" s="2">
        <v>0</v>
      </c>
      <c r="E78" s="2">
        <v>0</v>
      </c>
    </row>
    <row r="79" spans="1:5" x14ac:dyDescent="0.3">
      <c r="A79" s="8" t="s">
        <v>131</v>
      </c>
      <c r="B79" s="2">
        <v>0.39462108135196799</v>
      </c>
      <c r="C79" s="2">
        <v>0.36537171748439401</v>
      </c>
      <c r="D79" s="2">
        <v>0.354748183412679</v>
      </c>
      <c r="E79" s="2">
        <v>0.35293262239457102</v>
      </c>
    </row>
    <row r="80" spans="1:5" x14ac:dyDescent="0.3">
      <c r="A80" s="8" t="s">
        <v>132</v>
      </c>
      <c r="B80" s="2">
        <v>0.53455092154351602</v>
      </c>
      <c r="C80" s="2">
        <v>0.56043956043956</v>
      </c>
      <c r="D80" s="2">
        <v>0.56757704835880696</v>
      </c>
      <c r="E80" s="2">
        <v>0.56621425109064505</v>
      </c>
    </row>
    <row r="81" spans="1:5" x14ac:dyDescent="0.3">
      <c r="A81" s="8" t="s">
        <v>133</v>
      </c>
      <c r="B81" s="2">
        <v>6.4647252074168896E-2</v>
      </c>
      <c r="C81" s="2">
        <v>6.7842955166898797E-2</v>
      </c>
      <c r="D81" s="2">
        <v>7.1611125031320499E-2</v>
      </c>
      <c r="E81" s="2">
        <v>7.4890935530780398E-2</v>
      </c>
    </row>
    <row r="82" spans="1:5" x14ac:dyDescent="0.3">
      <c r="A82" s="8" t="s">
        <v>134</v>
      </c>
      <c r="B82" s="2">
        <v>5.9580154797037703E-3</v>
      </c>
      <c r="C82" s="2">
        <v>6.1394005055976902E-3</v>
      </c>
      <c r="D82" s="2">
        <v>5.8631921824104198E-3</v>
      </c>
      <c r="E82" s="2">
        <v>5.6228793019874003E-3</v>
      </c>
    </row>
    <row r="83" spans="1:5" x14ac:dyDescent="0.3">
      <c r="A83" s="8" t="s">
        <v>135</v>
      </c>
      <c r="B83" s="2">
        <v>2.2272955064313199E-4</v>
      </c>
      <c r="C83" s="2">
        <v>2.0636640354950201E-4</v>
      </c>
      <c r="D83" s="2">
        <v>2.00451014783262E-4</v>
      </c>
      <c r="E83" s="2">
        <v>3.3931168201648101E-4</v>
      </c>
    </row>
    <row r="84" spans="1:5" x14ac:dyDescent="0.3">
      <c r="A84" s="8" t="s">
        <v>136</v>
      </c>
      <c r="B84" s="2">
        <v>0</v>
      </c>
      <c r="C84" s="2">
        <v>0</v>
      </c>
      <c r="D84" s="2">
        <v>0</v>
      </c>
      <c r="E84" s="2">
        <v>0</v>
      </c>
    </row>
    <row r="85" spans="1:5" x14ac:dyDescent="0.3">
      <c r="A85" s="8" t="s">
        <v>137</v>
      </c>
      <c r="B85" s="2">
        <v>0.43045617173524098</v>
      </c>
      <c r="C85" s="2">
        <v>0.42550283147822698</v>
      </c>
      <c r="D85" s="2">
        <v>0.42259488084730801</v>
      </c>
      <c r="E85" s="2">
        <v>0.43374272786037499</v>
      </c>
    </row>
    <row r="86" spans="1:5" x14ac:dyDescent="0.3">
      <c r="A86" s="8" t="s">
        <v>138</v>
      </c>
      <c r="B86" s="2">
        <v>0.46668157423971401</v>
      </c>
      <c r="C86" s="2">
        <v>0.477445811364968</v>
      </c>
      <c r="D86" s="2">
        <v>0.489496910856134</v>
      </c>
      <c r="E86" s="2">
        <v>0.48303167420814502</v>
      </c>
    </row>
    <row r="87" spans="1:5" x14ac:dyDescent="0.3">
      <c r="A87" s="8" t="s">
        <v>139</v>
      </c>
      <c r="B87" s="2">
        <v>9.4141323792486603E-2</v>
      </c>
      <c r="C87" s="2">
        <v>8.98262058191759E-2</v>
      </c>
      <c r="D87" s="2">
        <v>8.1200353045013204E-2</v>
      </c>
      <c r="E87" s="2">
        <v>7.5630252100840303E-2</v>
      </c>
    </row>
    <row r="88" spans="1:5" x14ac:dyDescent="0.3">
      <c r="A88" s="8" t="s">
        <v>140</v>
      </c>
      <c r="B88" s="2">
        <v>8.4973166368515207E-3</v>
      </c>
      <c r="C88" s="2">
        <v>7.0298769771529003E-3</v>
      </c>
      <c r="D88" s="2">
        <v>6.7078552515445703E-3</v>
      </c>
      <c r="E88" s="2">
        <v>7.5953458306399499E-3</v>
      </c>
    </row>
    <row r="89" spans="1:5" x14ac:dyDescent="0.3">
      <c r="A89" s="8" t="s">
        <v>141</v>
      </c>
      <c r="B89" s="2">
        <v>2.2361359570661899E-4</v>
      </c>
      <c r="C89" s="2">
        <v>1.9527436047646899E-4</v>
      </c>
      <c r="D89" s="2">
        <v>0</v>
      </c>
      <c r="E89" s="2">
        <v>0</v>
      </c>
    </row>
    <row r="90" spans="1:5" x14ac:dyDescent="0.3">
      <c r="A90" s="8" t="s">
        <v>142</v>
      </c>
      <c r="B90" s="2">
        <v>0</v>
      </c>
      <c r="C90" s="2">
        <v>0</v>
      </c>
      <c r="D90" s="2">
        <v>0</v>
      </c>
      <c r="E90" s="2">
        <v>0</v>
      </c>
    </row>
    <row r="91" spans="1:5" x14ac:dyDescent="0.3">
      <c r="A91" s="8" t="s">
        <v>143</v>
      </c>
      <c r="B91" s="2">
        <v>0.42615012106537498</v>
      </c>
      <c r="C91" s="2">
        <v>0.40184757505773699</v>
      </c>
      <c r="D91" s="2">
        <v>0.38284518828451902</v>
      </c>
      <c r="E91" s="2">
        <v>0.38329764453961501</v>
      </c>
    </row>
    <row r="92" spans="1:5" x14ac:dyDescent="0.3">
      <c r="A92" s="8" t="s">
        <v>144</v>
      </c>
      <c r="B92" s="2">
        <v>0.53026634382566595</v>
      </c>
      <c r="C92" s="2">
        <v>0.55658198614318699</v>
      </c>
      <c r="D92" s="2">
        <v>0.55857740585774096</v>
      </c>
      <c r="E92" s="2">
        <v>0.56959314775160597</v>
      </c>
    </row>
    <row r="93" spans="1:5" x14ac:dyDescent="0.3">
      <c r="A93" s="8" t="s">
        <v>145</v>
      </c>
      <c r="B93" s="2">
        <v>3.8740920096852302E-2</v>
      </c>
      <c r="C93" s="2">
        <v>3.9260969976905299E-2</v>
      </c>
      <c r="D93" s="2">
        <v>5.4393305439330498E-2</v>
      </c>
      <c r="E93" s="2">
        <v>4.4967880085653097E-2</v>
      </c>
    </row>
    <row r="94" spans="1:5" x14ac:dyDescent="0.3">
      <c r="A94" s="8" t="s">
        <v>146</v>
      </c>
      <c r="B94" s="2">
        <v>4.8426150121065404E-3</v>
      </c>
      <c r="C94" s="2">
        <v>2.3094688221708998E-3</v>
      </c>
      <c r="D94" s="2">
        <v>4.1841004184100397E-3</v>
      </c>
      <c r="E94" s="2">
        <v>2.1413276231263402E-3</v>
      </c>
    </row>
    <row r="95" spans="1:5" x14ac:dyDescent="0.3">
      <c r="A95" s="8" t="s">
        <v>147</v>
      </c>
      <c r="B95" s="2">
        <v>0</v>
      </c>
      <c r="C95" s="2">
        <v>0</v>
      </c>
      <c r="D95" s="2">
        <v>0</v>
      </c>
      <c r="E95" s="2">
        <v>0</v>
      </c>
    </row>
    <row r="96" spans="1:5" x14ac:dyDescent="0.3">
      <c r="A96" s="8" t="s">
        <v>148</v>
      </c>
      <c r="B96" s="2">
        <v>0</v>
      </c>
      <c r="C96" s="2">
        <v>0</v>
      </c>
      <c r="D96" s="2">
        <v>0</v>
      </c>
      <c r="E96" s="2">
        <v>0</v>
      </c>
    </row>
    <row r="97" spans="1:5" x14ac:dyDescent="0.3">
      <c r="A97" s="8" t="s">
        <v>149</v>
      </c>
      <c r="B97" s="2">
        <v>0.358602309742375</v>
      </c>
      <c r="C97" s="2">
        <v>0.333443626437257</v>
      </c>
      <c r="D97" s="2">
        <v>0.327423339630868</v>
      </c>
      <c r="E97" s="2">
        <v>0.34814573845152902</v>
      </c>
    </row>
    <row r="98" spans="1:5" x14ac:dyDescent="0.3">
      <c r="A98" s="8" t="s">
        <v>150</v>
      </c>
      <c r="B98" s="2">
        <v>0.51100582370940695</v>
      </c>
      <c r="C98" s="2">
        <v>0.53180577384398997</v>
      </c>
      <c r="D98" s="2">
        <v>0.53778520563871501</v>
      </c>
      <c r="E98" s="2">
        <v>0.52244632400780699</v>
      </c>
    </row>
    <row r="99" spans="1:5" x14ac:dyDescent="0.3">
      <c r="A99" s="8" t="s">
        <v>151</v>
      </c>
      <c r="B99" s="2">
        <v>0.118941861612871</v>
      </c>
      <c r="C99" s="2">
        <v>0.123004384150881</v>
      </c>
      <c r="D99" s="2">
        <v>0.12229327132684201</v>
      </c>
      <c r="E99" s="2">
        <v>0.11737150292778099</v>
      </c>
    </row>
    <row r="100" spans="1:5" x14ac:dyDescent="0.3">
      <c r="A100" s="8" t="s">
        <v>152</v>
      </c>
      <c r="B100" s="2">
        <v>1.085776330076E-2</v>
      </c>
      <c r="C100" s="2">
        <v>1.1332616428157799E-2</v>
      </c>
      <c r="D100" s="2">
        <v>1.22075279755849E-2</v>
      </c>
      <c r="E100" s="2">
        <v>1.1581001951854301E-2</v>
      </c>
    </row>
    <row r="101" spans="1:5" x14ac:dyDescent="0.3">
      <c r="A101" s="8" t="s">
        <v>153</v>
      </c>
      <c r="B101" s="2">
        <v>5.9224163458691098E-4</v>
      </c>
      <c r="C101" s="2">
        <v>4.13599139713789E-4</v>
      </c>
      <c r="D101" s="2">
        <v>2.9065542799011802E-4</v>
      </c>
      <c r="E101" s="2">
        <v>4.5543266102797701E-4</v>
      </c>
    </row>
    <row r="102" spans="1:5" x14ac:dyDescent="0.3">
      <c r="A102" s="8" t="s">
        <v>154</v>
      </c>
      <c r="B102" s="2">
        <v>0</v>
      </c>
      <c r="C102" s="2">
        <v>0</v>
      </c>
      <c r="D102" s="2">
        <v>0</v>
      </c>
      <c r="E102" s="2">
        <v>0</v>
      </c>
    </row>
    <row r="103" spans="1:5" x14ac:dyDescent="0.3">
      <c r="A103" s="8" t="s">
        <v>155</v>
      </c>
      <c r="B103" s="2">
        <v>0.52695417789757404</v>
      </c>
      <c r="C103" s="2">
        <v>0.49228791773778902</v>
      </c>
      <c r="D103" s="2">
        <v>0.50121951219512195</v>
      </c>
      <c r="E103" s="2">
        <v>0.50741163055872296</v>
      </c>
    </row>
    <row r="104" spans="1:5" x14ac:dyDescent="0.3">
      <c r="A104" s="8" t="s">
        <v>156</v>
      </c>
      <c r="B104" s="2">
        <v>0.42857142857142899</v>
      </c>
      <c r="C104" s="2">
        <v>0.46529562982005102</v>
      </c>
      <c r="D104" s="2">
        <v>0.45975609756097602</v>
      </c>
      <c r="E104" s="2">
        <v>0.46294184720638498</v>
      </c>
    </row>
    <row r="105" spans="1:5" x14ac:dyDescent="0.3">
      <c r="A105" s="8" t="s">
        <v>157</v>
      </c>
      <c r="B105" s="2">
        <v>4.3126684636118601E-2</v>
      </c>
      <c r="C105" s="2">
        <v>3.9845758354755803E-2</v>
      </c>
      <c r="D105" s="2">
        <v>3.65853658536585E-2</v>
      </c>
      <c r="E105" s="2">
        <v>2.8506271379703501E-2</v>
      </c>
    </row>
    <row r="106" spans="1:5" x14ac:dyDescent="0.3">
      <c r="A106" s="8" t="s">
        <v>158</v>
      </c>
      <c r="B106" s="2">
        <v>1.34770889487871E-3</v>
      </c>
      <c r="C106" s="2">
        <v>2.5706940874036001E-3</v>
      </c>
      <c r="D106" s="2">
        <v>2.4390243902438998E-3</v>
      </c>
      <c r="E106" s="2">
        <v>1.1402508551881399E-3</v>
      </c>
    </row>
    <row r="107" spans="1:5" x14ac:dyDescent="0.3">
      <c r="A107" s="8" t="s">
        <v>159</v>
      </c>
      <c r="B107" s="2">
        <v>0</v>
      </c>
      <c r="C107" s="2">
        <v>0</v>
      </c>
      <c r="D107" s="2">
        <v>0</v>
      </c>
      <c r="E107" s="2">
        <v>0</v>
      </c>
    </row>
    <row r="108" spans="1:5" x14ac:dyDescent="0.3">
      <c r="A108" s="8" t="s">
        <v>160</v>
      </c>
      <c r="B108" s="2">
        <v>0</v>
      </c>
      <c r="C108" s="2">
        <v>0</v>
      </c>
      <c r="D108" s="2">
        <v>0</v>
      </c>
      <c r="E108" s="2">
        <v>0</v>
      </c>
    </row>
    <row r="109" spans="1:5" x14ac:dyDescent="0.3">
      <c r="A109" s="8" t="s">
        <v>161</v>
      </c>
      <c r="B109" s="2">
        <v>0.46153846153846201</v>
      </c>
      <c r="C109" s="2">
        <v>0.43373493975903599</v>
      </c>
      <c r="D109" s="2">
        <v>0.41198979591836699</v>
      </c>
      <c r="E109" s="2">
        <v>0.41375150784077203</v>
      </c>
    </row>
    <row r="110" spans="1:5" x14ac:dyDescent="0.3">
      <c r="A110" s="8" t="s">
        <v>162</v>
      </c>
      <c r="B110" s="2">
        <v>0.454415954415954</v>
      </c>
      <c r="C110" s="2">
        <v>0.48460508701472599</v>
      </c>
      <c r="D110" s="2">
        <v>0.49744897959183698</v>
      </c>
      <c r="E110" s="2">
        <v>0.50422195416164095</v>
      </c>
    </row>
    <row r="111" spans="1:5" x14ac:dyDescent="0.3">
      <c r="A111" s="8" t="s">
        <v>163</v>
      </c>
      <c r="B111" s="2">
        <v>7.4074074074074098E-2</v>
      </c>
      <c r="C111" s="2">
        <v>7.2289156626505993E-2</v>
      </c>
      <c r="D111" s="2">
        <v>8.1632653061224497E-2</v>
      </c>
      <c r="E111" s="2">
        <v>7.3582629674306399E-2</v>
      </c>
    </row>
    <row r="112" spans="1:5" x14ac:dyDescent="0.3">
      <c r="A112" s="8" t="s">
        <v>164</v>
      </c>
      <c r="B112" s="2">
        <v>8.5470085470085496E-3</v>
      </c>
      <c r="C112" s="2">
        <v>9.3708165997322592E-3</v>
      </c>
      <c r="D112" s="2">
        <v>8.9285714285714298E-3</v>
      </c>
      <c r="E112" s="2">
        <v>8.4439083232810599E-3</v>
      </c>
    </row>
    <row r="113" spans="1:5" x14ac:dyDescent="0.3">
      <c r="A113" s="8" t="s">
        <v>165</v>
      </c>
      <c r="B113" s="2">
        <v>1.42450142450142E-3</v>
      </c>
      <c r="C113" s="2">
        <v>0</v>
      </c>
      <c r="D113" s="2">
        <v>0</v>
      </c>
      <c r="E113" s="2">
        <v>0</v>
      </c>
    </row>
    <row r="114" spans="1:5" x14ac:dyDescent="0.3">
      <c r="A114" s="8" t="s">
        <v>166</v>
      </c>
      <c r="B114" s="2">
        <v>0</v>
      </c>
      <c r="C114" s="2">
        <v>0</v>
      </c>
      <c r="D114" s="2">
        <v>0</v>
      </c>
      <c r="E114" s="2">
        <v>0</v>
      </c>
    </row>
    <row r="115" spans="1:5" x14ac:dyDescent="0.3">
      <c r="A115" s="8" t="s">
        <v>167</v>
      </c>
      <c r="B115" s="2">
        <v>0.48687761749650998</v>
      </c>
      <c r="C115" s="2">
        <v>0.44424108282965902</v>
      </c>
      <c r="D115" s="2">
        <v>0.42373437179750001</v>
      </c>
      <c r="E115" s="2">
        <v>0.42168817331597003</v>
      </c>
    </row>
    <row r="116" spans="1:5" x14ac:dyDescent="0.3">
      <c r="A116" s="8" t="s">
        <v>168</v>
      </c>
      <c r="B116" s="2">
        <v>0.48064215914378799</v>
      </c>
      <c r="C116" s="2">
        <v>0.52102664510087704</v>
      </c>
      <c r="D116" s="2">
        <v>0.54052059848329603</v>
      </c>
      <c r="E116" s="2">
        <v>0.54220433289925396</v>
      </c>
    </row>
    <row r="117" spans="1:5" x14ac:dyDescent="0.3">
      <c r="A117" s="8" t="s">
        <v>169</v>
      </c>
      <c r="B117" s="2">
        <v>2.9967426710097701E-2</v>
      </c>
      <c r="C117" s="2">
        <v>3.2561505065123002E-2</v>
      </c>
      <c r="D117" s="2">
        <v>3.3490469358475099E-2</v>
      </c>
      <c r="E117" s="2">
        <v>3.3937097983504999E-2</v>
      </c>
    </row>
    <row r="118" spans="1:5" x14ac:dyDescent="0.3">
      <c r="A118" s="8" t="s">
        <v>170</v>
      </c>
      <c r="B118" s="2">
        <v>2.5127966496044699E-3</v>
      </c>
      <c r="C118" s="2">
        <v>2.1707670043415298E-3</v>
      </c>
      <c r="D118" s="2">
        <v>2.2545603607296602E-3</v>
      </c>
      <c r="E118" s="2">
        <v>2.1309340594293799E-3</v>
      </c>
    </row>
    <row r="119" spans="1:5" x14ac:dyDescent="0.3">
      <c r="A119" s="8" t="s">
        <v>171</v>
      </c>
      <c r="B119" s="2">
        <v>0</v>
      </c>
      <c r="C119" s="2">
        <v>0</v>
      </c>
      <c r="D119" s="2">
        <v>0</v>
      </c>
      <c r="E119" s="2">
        <v>3.9461741841284901E-5</v>
      </c>
    </row>
    <row r="120" spans="1:5" x14ac:dyDescent="0.3">
      <c r="A120" s="8" t="s">
        <v>172</v>
      </c>
      <c r="B120" s="2">
        <v>0</v>
      </c>
      <c r="C120" s="2">
        <v>0</v>
      </c>
      <c r="D120" s="2">
        <v>0</v>
      </c>
      <c r="E120" s="2">
        <v>0</v>
      </c>
    </row>
    <row r="121" spans="1:5" x14ac:dyDescent="0.3">
      <c r="A121" s="8" t="s">
        <v>173</v>
      </c>
      <c r="B121" s="2">
        <v>0.40104331331014897</v>
      </c>
      <c r="C121" s="2">
        <v>0.36864468864468902</v>
      </c>
      <c r="D121" s="2">
        <v>0.36836126100539601</v>
      </c>
      <c r="E121" s="2">
        <v>0.37300922045264001</v>
      </c>
    </row>
    <row r="122" spans="1:5" x14ac:dyDescent="0.3">
      <c r="A122" s="8" t="s">
        <v>174</v>
      </c>
      <c r="B122" s="2">
        <v>0.53430287701549195</v>
      </c>
      <c r="C122" s="2">
        <v>0.56688644688644696</v>
      </c>
      <c r="D122" s="2">
        <v>0.56858846918489103</v>
      </c>
      <c r="E122" s="2">
        <v>0.55993294216261502</v>
      </c>
    </row>
    <row r="123" spans="1:5" x14ac:dyDescent="0.3">
      <c r="A123" s="8" t="s">
        <v>175</v>
      </c>
      <c r="B123" s="2">
        <v>5.67499209611129E-2</v>
      </c>
      <c r="C123" s="2">
        <v>5.6117216117216102E-2</v>
      </c>
      <c r="D123" s="2">
        <v>5.6944049985799501E-2</v>
      </c>
      <c r="E123" s="2">
        <v>6.0910868957809401E-2</v>
      </c>
    </row>
    <row r="124" spans="1:5" x14ac:dyDescent="0.3">
      <c r="A124" s="8" t="s">
        <v>176</v>
      </c>
      <c r="B124" s="2">
        <v>7.5877331647170396E-3</v>
      </c>
      <c r="C124" s="2">
        <v>8.2051282051282103E-3</v>
      </c>
      <c r="D124" s="2">
        <v>5.9642147117296204E-3</v>
      </c>
      <c r="E124" s="2">
        <v>5.86756077116513E-3</v>
      </c>
    </row>
    <row r="125" spans="1:5" x14ac:dyDescent="0.3">
      <c r="A125" s="8" t="s">
        <v>177</v>
      </c>
      <c r="B125" s="2">
        <v>3.1615554852987699E-4</v>
      </c>
      <c r="C125" s="2">
        <v>1.4652014652014701E-4</v>
      </c>
      <c r="D125" s="2">
        <v>1.42005112184039E-4</v>
      </c>
      <c r="E125" s="2">
        <v>2.7940765576976799E-4</v>
      </c>
    </row>
    <row r="126" spans="1:5" x14ac:dyDescent="0.3">
      <c r="A126" s="8" t="s">
        <v>178</v>
      </c>
      <c r="B126" s="2">
        <v>0</v>
      </c>
      <c r="C126" s="2">
        <v>0</v>
      </c>
      <c r="D126" s="2">
        <v>0</v>
      </c>
      <c r="E126" s="2">
        <v>0</v>
      </c>
    </row>
    <row r="127" spans="1:5" x14ac:dyDescent="0.3">
      <c r="A127" s="8" t="s">
        <v>179</v>
      </c>
      <c r="B127" s="2">
        <v>7.5575891448406401E-2</v>
      </c>
      <c r="C127" s="2">
        <v>1.7733990147783301E-2</v>
      </c>
      <c r="D127" s="2">
        <v>2.13675213675214E-3</v>
      </c>
      <c r="E127" s="2">
        <v>0</v>
      </c>
    </row>
    <row r="128" spans="1:5" x14ac:dyDescent="0.3">
      <c r="A128" s="8" t="s">
        <v>180</v>
      </c>
      <c r="B128" s="2">
        <v>0.815241401072894</v>
      </c>
      <c r="C128" s="2">
        <v>0.82758620689655205</v>
      </c>
      <c r="D128" s="2">
        <v>0.81517094017094005</v>
      </c>
      <c r="E128" s="2">
        <v>0.79651162790697705</v>
      </c>
    </row>
    <row r="129" spans="1:5" x14ac:dyDescent="0.3">
      <c r="A129" s="8" t="s">
        <v>181</v>
      </c>
      <c r="B129" s="2">
        <v>9.9715998737772205E-2</v>
      </c>
      <c r="C129" s="2">
        <v>0.14285714285714299</v>
      </c>
      <c r="D129" s="2">
        <v>0.164529914529915</v>
      </c>
      <c r="E129" s="2">
        <v>0.18992248062015499</v>
      </c>
    </row>
    <row r="130" spans="1:5" x14ac:dyDescent="0.3">
      <c r="A130" s="8" t="s">
        <v>182</v>
      </c>
      <c r="B130" s="2">
        <v>9.3089302619122696E-3</v>
      </c>
      <c r="C130" s="2">
        <v>1.18226600985222E-2</v>
      </c>
      <c r="D130" s="2">
        <v>1.7094017094017099E-2</v>
      </c>
      <c r="E130" s="2">
        <v>1.35658914728682E-2</v>
      </c>
    </row>
    <row r="131" spans="1:5" x14ac:dyDescent="0.3">
      <c r="A131" s="8" t="s">
        <v>183</v>
      </c>
      <c r="B131" s="2">
        <v>1.57778479015462E-4</v>
      </c>
      <c r="C131" s="2">
        <v>0</v>
      </c>
      <c r="D131" s="2">
        <v>1.06837606837607E-3</v>
      </c>
      <c r="E131" s="2">
        <v>0</v>
      </c>
    </row>
    <row r="132" spans="1:5" x14ac:dyDescent="0.3">
      <c r="A132" s="8" t="s">
        <v>184</v>
      </c>
      <c r="B132" s="2">
        <v>0</v>
      </c>
      <c r="C132" s="2">
        <v>0</v>
      </c>
      <c r="D132" s="2">
        <v>0</v>
      </c>
      <c r="E132" s="2">
        <v>0</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536</v>
      </c>
      <c r="B1" s="12"/>
      <c r="C1" s="12"/>
      <c r="D1" s="12"/>
      <c r="E1" s="12"/>
    </row>
    <row r="2" spans="1:5" ht="15.6" x14ac:dyDescent="0.3">
      <c r="A2" s="12" t="s">
        <v>528</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contents'!A124",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854</v>
      </c>
      <c r="C8" s="1">
        <v>1012</v>
      </c>
      <c r="D8" s="1">
        <v>1081</v>
      </c>
      <c r="E8" s="1">
        <v>1127</v>
      </c>
    </row>
    <row r="9" spans="1:5" x14ac:dyDescent="0.3">
      <c r="A9" s="7" t="s">
        <v>188</v>
      </c>
      <c r="B9" s="1">
        <v>535</v>
      </c>
      <c r="C9" s="1">
        <v>622</v>
      </c>
      <c r="D9" s="1">
        <v>682</v>
      </c>
      <c r="E9" s="1">
        <v>668</v>
      </c>
    </row>
    <row r="10" spans="1:5" x14ac:dyDescent="0.3">
      <c r="A10" s="7" t="s">
        <v>189</v>
      </c>
      <c r="B10" s="1">
        <v>11536</v>
      </c>
      <c r="C10" s="1">
        <v>12368</v>
      </c>
      <c r="D10" s="1">
        <v>12783</v>
      </c>
      <c r="E10" s="1">
        <v>13165</v>
      </c>
    </row>
    <row r="11" spans="1:5" x14ac:dyDescent="0.3">
      <c r="A11" s="7" t="s">
        <v>190</v>
      </c>
      <c r="B11" s="1">
        <v>6423</v>
      </c>
      <c r="C11" s="1">
        <v>7015</v>
      </c>
      <c r="D11" s="1">
        <v>7172</v>
      </c>
      <c r="E11" s="1">
        <v>7465</v>
      </c>
    </row>
    <row r="12" spans="1:5" x14ac:dyDescent="0.3">
      <c r="A12" s="7" t="s">
        <v>191</v>
      </c>
      <c r="B12" s="1">
        <v>2564</v>
      </c>
      <c r="C12" s="1">
        <v>2935</v>
      </c>
      <c r="D12" s="1">
        <v>3284</v>
      </c>
      <c r="E12" s="1">
        <v>3627</v>
      </c>
    </row>
    <row r="13" spans="1:5" x14ac:dyDescent="0.3">
      <c r="A13" s="7" t="s">
        <v>192</v>
      </c>
      <c r="B13" s="1">
        <v>1908</v>
      </c>
      <c r="C13" s="1">
        <v>2186</v>
      </c>
      <c r="D13" s="1">
        <v>2381</v>
      </c>
      <c r="E13" s="1">
        <v>2561</v>
      </c>
    </row>
    <row r="14" spans="1:5" x14ac:dyDescent="0.3">
      <c r="A14" s="7" t="s">
        <v>193</v>
      </c>
      <c r="B14" s="1">
        <v>233</v>
      </c>
      <c r="C14" s="1">
        <v>247</v>
      </c>
      <c r="D14" s="1">
        <v>277</v>
      </c>
      <c r="E14" s="1">
        <v>273</v>
      </c>
    </row>
    <row r="15" spans="1:5" x14ac:dyDescent="0.3">
      <c r="A15" s="7" t="s">
        <v>194</v>
      </c>
      <c r="B15" s="1">
        <v>180</v>
      </c>
      <c r="C15" s="1">
        <v>186</v>
      </c>
      <c r="D15" s="1">
        <v>201</v>
      </c>
      <c r="E15" s="1">
        <v>194</v>
      </c>
    </row>
    <row r="16" spans="1:5" x14ac:dyDescent="0.3">
      <c r="A16" s="7" t="s">
        <v>195</v>
      </c>
      <c r="B16" s="1">
        <v>4907</v>
      </c>
      <c r="C16" s="1">
        <v>5969</v>
      </c>
      <c r="D16" s="1">
        <v>6925</v>
      </c>
      <c r="E16" s="1">
        <v>7898</v>
      </c>
    </row>
    <row r="17" spans="1:5" x14ac:dyDescent="0.3">
      <c r="A17" s="7" t="s">
        <v>196</v>
      </c>
      <c r="B17" s="1">
        <v>5224</v>
      </c>
      <c r="C17" s="1">
        <v>6120</v>
      </c>
      <c r="D17" s="1">
        <v>6837</v>
      </c>
      <c r="E17" s="1">
        <v>7472</v>
      </c>
    </row>
    <row r="18" spans="1:5" x14ac:dyDescent="0.3">
      <c r="A18" s="7" t="s">
        <v>197</v>
      </c>
      <c r="B18" s="1">
        <v>377</v>
      </c>
      <c r="C18" s="1">
        <v>404</v>
      </c>
      <c r="D18" s="1">
        <v>449</v>
      </c>
      <c r="E18" s="1">
        <v>483</v>
      </c>
    </row>
    <row r="19" spans="1:5" x14ac:dyDescent="0.3">
      <c r="A19" s="7" t="s">
        <v>198</v>
      </c>
      <c r="B19" s="1">
        <v>365</v>
      </c>
      <c r="C19" s="1">
        <v>374</v>
      </c>
      <c r="D19" s="1">
        <v>371</v>
      </c>
      <c r="E19" s="1">
        <v>394</v>
      </c>
    </row>
    <row r="20" spans="1:5" x14ac:dyDescent="0.3">
      <c r="A20" s="7" t="s">
        <v>199</v>
      </c>
      <c r="B20" s="1">
        <v>381</v>
      </c>
      <c r="C20" s="1">
        <v>417</v>
      </c>
      <c r="D20" s="1">
        <v>456</v>
      </c>
      <c r="E20" s="1">
        <v>482</v>
      </c>
    </row>
    <row r="21" spans="1:5" x14ac:dyDescent="0.3">
      <c r="A21" s="7" t="s">
        <v>200</v>
      </c>
      <c r="B21" s="1">
        <v>321</v>
      </c>
      <c r="C21" s="1">
        <v>330</v>
      </c>
      <c r="D21" s="1">
        <v>328</v>
      </c>
      <c r="E21" s="1">
        <v>347</v>
      </c>
    </row>
    <row r="22" spans="1:5" x14ac:dyDescent="0.3">
      <c r="A22" s="7" t="s">
        <v>201</v>
      </c>
      <c r="B22" s="1">
        <v>11824</v>
      </c>
      <c r="C22" s="1">
        <v>13110</v>
      </c>
      <c r="D22" s="1">
        <v>13713</v>
      </c>
      <c r="E22" s="1">
        <v>14485</v>
      </c>
    </row>
    <row r="23" spans="1:5" x14ac:dyDescent="0.3">
      <c r="A23" s="7" t="s">
        <v>202</v>
      </c>
      <c r="B23" s="1">
        <v>9666</v>
      </c>
      <c r="C23" s="1">
        <v>10384</v>
      </c>
      <c r="D23" s="1">
        <v>10682</v>
      </c>
      <c r="E23" s="1">
        <v>10856</v>
      </c>
    </row>
    <row r="24" spans="1:5" x14ac:dyDescent="0.3">
      <c r="A24" s="7" t="s">
        <v>203</v>
      </c>
      <c r="B24" s="1">
        <v>3156</v>
      </c>
      <c r="C24" s="1">
        <v>3464</v>
      </c>
      <c r="D24" s="1">
        <v>3618</v>
      </c>
      <c r="E24" s="1">
        <v>3695</v>
      </c>
    </row>
    <row r="25" spans="1:5" x14ac:dyDescent="0.3">
      <c r="A25" s="7" t="s">
        <v>204</v>
      </c>
      <c r="B25" s="1">
        <v>3170</v>
      </c>
      <c r="C25" s="1">
        <v>3361</v>
      </c>
      <c r="D25" s="1">
        <v>3424</v>
      </c>
      <c r="E25" s="1">
        <v>3463</v>
      </c>
    </row>
    <row r="26" spans="1:5" x14ac:dyDescent="0.3">
      <c r="A26" s="7" t="s">
        <v>205</v>
      </c>
      <c r="B26" s="1">
        <v>3796</v>
      </c>
      <c r="C26" s="1">
        <v>1217</v>
      </c>
      <c r="D26" s="1">
        <v>550</v>
      </c>
      <c r="E26" s="1">
        <v>316</v>
      </c>
    </row>
    <row r="27" spans="1:5" x14ac:dyDescent="0.3">
      <c r="A27" s="7" t="s">
        <v>206</v>
      </c>
      <c r="B27" s="1">
        <v>2542</v>
      </c>
      <c r="C27" s="1">
        <v>813</v>
      </c>
      <c r="D27" s="1">
        <v>386</v>
      </c>
      <c r="E27" s="1">
        <v>200</v>
      </c>
    </row>
    <row r="28" spans="1:5" x14ac:dyDescent="0.3">
      <c r="A28" s="10" t="s">
        <v>15</v>
      </c>
      <c r="B28" s="5">
        <v>69962</v>
      </c>
      <c r="C28" s="5">
        <v>72534</v>
      </c>
      <c r="D28" s="5">
        <v>75600</v>
      </c>
      <c r="E28" s="5">
        <v>79171</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0.61483081353491698</v>
      </c>
      <c r="C33" s="2">
        <v>0.61933904528763795</v>
      </c>
      <c r="D33" s="2">
        <v>0.61315938740782805</v>
      </c>
      <c r="E33" s="2">
        <v>0.62785515320334295</v>
      </c>
    </row>
    <row r="34" spans="1:5" x14ac:dyDescent="0.3">
      <c r="A34" s="8" t="s">
        <v>188</v>
      </c>
      <c r="B34" s="2">
        <v>0.38516918646508302</v>
      </c>
      <c r="C34" s="2">
        <v>0.380660954712362</v>
      </c>
      <c r="D34" s="2">
        <v>0.38684061259217201</v>
      </c>
      <c r="E34" s="2">
        <v>0.37214484679665699</v>
      </c>
    </row>
    <row r="35" spans="1:5" x14ac:dyDescent="0.3">
      <c r="A35" s="8" t="s">
        <v>189</v>
      </c>
      <c r="B35" s="2">
        <v>0.64235202405479097</v>
      </c>
      <c r="C35" s="2">
        <v>0.63808491977506099</v>
      </c>
      <c r="D35" s="2">
        <v>0.64059133049361106</v>
      </c>
      <c r="E35" s="2">
        <v>0.638148327678139</v>
      </c>
    </row>
    <row r="36" spans="1:5" x14ac:dyDescent="0.3">
      <c r="A36" s="8" t="s">
        <v>190</v>
      </c>
      <c r="B36" s="2">
        <v>0.35764797594520897</v>
      </c>
      <c r="C36" s="2">
        <v>0.36191508022493901</v>
      </c>
      <c r="D36" s="2">
        <v>0.359408669506389</v>
      </c>
      <c r="E36" s="2">
        <v>0.361851672321861</v>
      </c>
    </row>
    <row r="37" spans="1:5" x14ac:dyDescent="0.3">
      <c r="A37" s="8" t="s">
        <v>191</v>
      </c>
      <c r="B37" s="2">
        <v>0.57334525939177095</v>
      </c>
      <c r="C37" s="2">
        <v>0.57313024799843804</v>
      </c>
      <c r="D37" s="2">
        <v>0.57969991173874702</v>
      </c>
      <c r="E37" s="2">
        <v>0.58613445378151297</v>
      </c>
    </row>
    <row r="38" spans="1:5" x14ac:dyDescent="0.3">
      <c r="A38" s="8" t="s">
        <v>192</v>
      </c>
      <c r="B38" s="2">
        <v>0.426654740608229</v>
      </c>
      <c r="C38" s="2">
        <v>0.42686975200156202</v>
      </c>
      <c r="D38" s="2">
        <v>0.42030008826125298</v>
      </c>
      <c r="E38" s="2">
        <v>0.41386554621848698</v>
      </c>
    </row>
    <row r="39" spans="1:5" x14ac:dyDescent="0.3">
      <c r="A39" s="8" t="s">
        <v>193</v>
      </c>
      <c r="B39" s="2">
        <v>0.56416464891041196</v>
      </c>
      <c r="C39" s="2">
        <v>0.57043879907621198</v>
      </c>
      <c r="D39" s="2">
        <v>0.57949790794979095</v>
      </c>
      <c r="E39" s="2">
        <v>0.58458244111349</v>
      </c>
    </row>
    <row r="40" spans="1:5" x14ac:dyDescent="0.3">
      <c r="A40" s="8" t="s">
        <v>194</v>
      </c>
      <c r="B40" s="2">
        <v>0.43583535108958799</v>
      </c>
      <c r="C40" s="2">
        <v>0.42956120092378802</v>
      </c>
      <c r="D40" s="2">
        <v>0.420502092050209</v>
      </c>
      <c r="E40" s="2">
        <v>0.41541755888651</v>
      </c>
    </row>
    <row r="41" spans="1:5" x14ac:dyDescent="0.3">
      <c r="A41" s="8" t="s">
        <v>195</v>
      </c>
      <c r="B41" s="2">
        <v>0.48435495015299601</v>
      </c>
      <c r="C41" s="2">
        <v>0.49375465299032201</v>
      </c>
      <c r="D41" s="2">
        <v>0.50319720970789095</v>
      </c>
      <c r="E41" s="2">
        <v>0.51385816525699402</v>
      </c>
    </row>
    <row r="42" spans="1:5" x14ac:dyDescent="0.3">
      <c r="A42" s="8" t="s">
        <v>196</v>
      </c>
      <c r="B42" s="2">
        <v>0.51564504984700399</v>
      </c>
      <c r="C42" s="2">
        <v>0.50624534700967805</v>
      </c>
      <c r="D42" s="2">
        <v>0.496802790292109</v>
      </c>
      <c r="E42" s="2">
        <v>0.48614183474300598</v>
      </c>
    </row>
    <row r="43" spans="1:5" x14ac:dyDescent="0.3">
      <c r="A43" s="8" t="s">
        <v>197</v>
      </c>
      <c r="B43" s="2">
        <v>0.50808625336927205</v>
      </c>
      <c r="C43" s="2">
        <v>0.51928020565552702</v>
      </c>
      <c r="D43" s="2">
        <v>0.54756097560975603</v>
      </c>
      <c r="E43" s="2">
        <v>0.55074116305587195</v>
      </c>
    </row>
    <row r="44" spans="1:5" x14ac:dyDescent="0.3">
      <c r="A44" s="8" t="s">
        <v>198</v>
      </c>
      <c r="B44" s="2">
        <v>0.49191374663072801</v>
      </c>
      <c r="C44" s="2">
        <v>0.48071979434447298</v>
      </c>
      <c r="D44" s="2">
        <v>0.45243902439024403</v>
      </c>
      <c r="E44" s="2">
        <v>0.44925883694412799</v>
      </c>
    </row>
    <row r="45" spans="1:5" x14ac:dyDescent="0.3">
      <c r="A45" s="8" t="s">
        <v>199</v>
      </c>
      <c r="B45" s="2">
        <v>0.54273504273504303</v>
      </c>
      <c r="C45" s="2">
        <v>0.55823293172690802</v>
      </c>
      <c r="D45" s="2">
        <v>0.58163265306122403</v>
      </c>
      <c r="E45" s="2">
        <v>0.58142340168878204</v>
      </c>
    </row>
    <row r="46" spans="1:5" x14ac:dyDescent="0.3">
      <c r="A46" s="8" t="s">
        <v>200</v>
      </c>
      <c r="B46" s="2">
        <v>0.45726495726495697</v>
      </c>
      <c r="C46" s="2">
        <v>0.44176706827309198</v>
      </c>
      <c r="D46" s="2">
        <v>0.41836734693877597</v>
      </c>
      <c r="E46" s="2">
        <v>0.41857659831121802</v>
      </c>
    </row>
    <row r="47" spans="1:5" x14ac:dyDescent="0.3">
      <c r="A47" s="8" t="s">
        <v>201</v>
      </c>
      <c r="B47" s="2">
        <v>0.55020939972079996</v>
      </c>
      <c r="C47" s="2">
        <v>0.55801481229250005</v>
      </c>
      <c r="D47" s="2">
        <v>0.56212338593974198</v>
      </c>
      <c r="E47" s="2">
        <v>0.57160333057101098</v>
      </c>
    </row>
    <row r="48" spans="1:5" x14ac:dyDescent="0.3">
      <c r="A48" s="8" t="s">
        <v>202</v>
      </c>
      <c r="B48" s="2">
        <v>0.44979060027919998</v>
      </c>
      <c r="C48" s="2">
        <v>0.4419851877075</v>
      </c>
      <c r="D48" s="2">
        <v>0.43787661406025802</v>
      </c>
      <c r="E48" s="2">
        <v>0.42839666942898902</v>
      </c>
    </row>
    <row r="49" spans="1:5" x14ac:dyDescent="0.3">
      <c r="A49" s="8" t="s">
        <v>203</v>
      </c>
      <c r="B49" s="2">
        <v>0.49889345558014497</v>
      </c>
      <c r="C49" s="2">
        <v>0.50754578754578705</v>
      </c>
      <c r="D49" s="2">
        <v>0.51377449588185198</v>
      </c>
      <c r="E49" s="2">
        <v>0.51620564403464697</v>
      </c>
    </row>
    <row r="50" spans="1:5" x14ac:dyDescent="0.3">
      <c r="A50" s="8" t="s">
        <v>204</v>
      </c>
      <c r="B50" s="2">
        <v>0.50110654441985503</v>
      </c>
      <c r="C50" s="2">
        <v>0.492454212454212</v>
      </c>
      <c r="D50" s="2">
        <v>0.48622550411814802</v>
      </c>
      <c r="E50" s="2">
        <v>0.48379435596535297</v>
      </c>
    </row>
    <row r="51" spans="1:5" x14ac:dyDescent="0.3">
      <c r="A51" s="8" t="s">
        <v>205</v>
      </c>
      <c r="B51" s="2">
        <v>0.59892710634269497</v>
      </c>
      <c r="C51" s="2">
        <v>0.59950738916256197</v>
      </c>
      <c r="D51" s="2">
        <v>0.58760683760683796</v>
      </c>
      <c r="E51" s="2">
        <v>0.612403100775194</v>
      </c>
    </row>
    <row r="52" spans="1:5" x14ac:dyDescent="0.3">
      <c r="A52" s="8" t="s">
        <v>206</v>
      </c>
      <c r="B52" s="2">
        <v>0.40107289365730497</v>
      </c>
      <c r="C52" s="2">
        <v>0.40049261083743798</v>
      </c>
      <c r="D52" s="2">
        <v>0.41239316239316198</v>
      </c>
      <c r="E52" s="2">
        <v>0.387596899224806</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537</v>
      </c>
      <c r="B1" s="12"/>
      <c r="C1" s="12"/>
      <c r="D1" s="12"/>
      <c r="E1" s="12"/>
    </row>
    <row r="2" spans="1:5" ht="15.6" x14ac:dyDescent="0.3">
      <c r="A2" s="12" t="s">
        <v>528</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contents'!A125",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882</v>
      </c>
      <c r="C8" s="1">
        <v>965</v>
      </c>
      <c r="D8" s="1">
        <v>984</v>
      </c>
      <c r="E8" s="1">
        <v>998</v>
      </c>
    </row>
    <row r="9" spans="1:5" x14ac:dyDescent="0.3">
      <c r="A9" s="7" t="s">
        <v>210</v>
      </c>
      <c r="B9" s="1">
        <v>507</v>
      </c>
      <c r="C9" s="1">
        <v>669</v>
      </c>
      <c r="D9" s="1">
        <v>779</v>
      </c>
      <c r="E9" s="1">
        <v>797</v>
      </c>
    </row>
    <row r="10" spans="1:5" x14ac:dyDescent="0.3">
      <c r="A10" s="7" t="s">
        <v>211</v>
      </c>
      <c r="B10" s="1">
        <v>13378</v>
      </c>
      <c r="C10" s="1">
        <v>14079</v>
      </c>
      <c r="D10" s="1">
        <v>14140</v>
      </c>
      <c r="E10" s="1">
        <v>14429</v>
      </c>
    </row>
    <row r="11" spans="1:5" x14ac:dyDescent="0.3">
      <c r="A11" s="7" t="s">
        <v>212</v>
      </c>
      <c r="B11" s="1">
        <v>4581</v>
      </c>
      <c r="C11" s="1">
        <v>5304</v>
      </c>
      <c r="D11" s="1">
        <v>5815</v>
      </c>
      <c r="E11" s="1">
        <v>6201</v>
      </c>
    </row>
    <row r="12" spans="1:5" x14ac:dyDescent="0.3">
      <c r="A12" s="7" t="s">
        <v>213</v>
      </c>
      <c r="B12" s="1">
        <v>2672</v>
      </c>
      <c r="C12" s="1">
        <v>2946</v>
      </c>
      <c r="D12" s="1">
        <v>3143</v>
      </c>
      <c r="E12" s="1">
        <v>3433</v>
      </c>
    </row>
    <row r="13" spans="1:5" x14ac:dyDescent="0.3">
      <c r="A13" s="7" t="s">
        <v>214</v>
      </c>
      <c r="B13" s="1">
        <v>1800</v>
      </c>
      <c r="C13" s="1">
        <v>2175</v>
      </c>
      <c r="D13" s="1">
        <v>2522</v>
      </c>
      <c r="E13" s="1">
        <v>2755</v>
      </c>
    </row>
    <row r="14" spans="1:5" x14ac:dyDescent="0.3">
      <c r="A14" s="7" t="s">
        <v>215</v>
      </c>
      <c r="B14" s="1">
        <v>385</v>
      </c>
      <c r="C14" s="1">
        <v>409</v>
      </c>
      <c r="D14" s="1">
        <v>447</v>
      </c>
      <c r="E14" s="1">
        <v>436</v>
      </c>
    </row>
    <row r="15" spans="1:5" x14ac:dyDescent="0.3">
      <c r="A15" s="7" t="s">
        <v>216</v>
      </c>
      <c r="B15" s="1">
        <v>28</v>
      </c>
      <c r="C15" s="1">
        <v>24</v>
      </c>
      <c r="D15" s="1">
        <v>31</v>
      </c>
      <c r="E15" s="1">
        <v>31</v>
      </c>
    </row>
    <row r="16" spans="1:5" x14ac:dyDescent="0.3">
      <c r="A16" s="7" t="s">
        <v>217</v>
      </c>
      <c r="B16" s="1">
        <v>4117</v>
      </c>
      <c r="C16" s="1">
        <v>4640</v>
      </c>
      <c r="D16" s="1">
        <v>5182</v>
      </c>
      <c r="E16" s="1">
        <v>6003</v>
      </c>
    </row>
    <row r="17" spans="1:5" x14ac:dyDescent="0.3">
      <c r="A17" s="7" t="s">
        <v>218</v>
      </c>
      <c r="B17" s="1">
        <v>6014</v>
      </c>
      <c r="C17" s="1">
        <v>7449</v>
      </c>
      <c r="D17" s="1">
        <v>8580</v>
      </c>
      <c r="E17" s="1">
        <v>9367</v>
      </c>
    </row>
    <row r="18" spans="1:5" x14ac:dyDescent="0.3">
      <c r="A18" s="7" t="s">
        <v>219</v>
      </c>
      <c r="B18" s="1">
        <v>620</v>
      </c>
      <c r="C18" s="1">
        <v>649</v>
      </c>
      <c r="D18" s="1">
        <v>675</v>
      </c>
      <c r="E18" s="1">
        <v>727</v>
      </c>
    </row>
    <row r="19" spans="1:5" x14ac:dyDescent="0.3">
      <c r="A19" s="7" t="s">
        <v>220</v>
      </c>
      <c r="B19" s="1">
        <v>122</v>
      </c>
      <c r="C19" s="1">
        <v>129</v>
      </c>
      <c r="D19" s="1">
        <v>145</v>
      </c>
      <c r="E19" s="1">
        <v>150</v>
      </c>
    </row>
    <row r="20" spans="1:5" x14ac:dyDescent="0.3">
      <c r="A20" s="7" t="s">
        <v>221</v>
      </c>
      <c r="B20" s="1">
        <v>584</v>
      </c>
      <c r="C20" s="1">
        <v>627</v>
      </c>
      <c r="D20" s="1">
        <v>638</v>
      </c>
      <c r="E20" s="1">
        <v>668</v>
      </c>
    </row>
    <row r="21" spans="1:5" x14ac:dyDescent="0.3">
      <c r="A21" s="7" t="s">
        <v>222</v>
      </c>
      <c r="B21" s="1">
        <v>118</v>
      </c>
      <c r="C21" s="1">
        <v>120</v>
      </c>
      <c r="D21" s="1">
        <v>146</v>
      </c>
      <c r="E21" s="1">
        <v>161</v>
      </c>
    </row>
    <row r="22" spans="1:5" x14ac:dyDescent="0.3">
      <c r="A22" s="7" t="s">
        <v>223</v>
      </c>
      <c r="B22" s="1">
        <v>20419</v>
      </c>
      <c r="C22" s="1">
        <v>22244</v>
      </c>
      <c r="D22" s="1">
        <v>23008</v>
      </c>
      <c r="E22" s="1">
        <v>23897</v>
      </c>
    </row>
    <row r="23" spans="1:5" x14ac:dyDescent="0.3">
      <c r="A23" s="7" t="s">
        <v>224</v>
      </c>
      <c r="B23" s="1">
        <v>1071</v>
      </c>
      <c r="C23" s="1">
        <v>1250</v>
      </c>
      <c r="D23" s="1">
        <v>1387</v>
      </c>
      <c r="E23" s="1">
        <v>1444</v>
      </c>
    </row>
    <row r="24" spans="1:5" x14ac:dyDescent="0.3">
      <c r="A24" s="7" t="s">
        <v>225</v>
      </c>
      <c r="B24" s="1">
        <v>5462</v>
      </c>
      <c r="C24" s="1">
        <v>5862</v>
      </c>
      <c r="D24" s="1">
        <v>6013</v>
      </c>
      <c r="E24" s="1">
        <v>6112</v>
      </c>
    </row>
    <row r="25" spans="1:5" x14ac:dyDescent="0.3">
      <c r="A25" s="7" t="s">
        <v>226</v>
      </c>
      <c r="B25" s="1">
        <v>864</v>
      </c>
      <c r="C25" s="1">
        <v>963</v>
      </c>
      <c r="D25" s="1">
        <v>1029</v>
      </c>
      <c r="E25" s="1">
        <v>1046</v>
      </c>
    </row>
    <row r="26" spans="1:5" x14ac:dyDescent="0.3">
      <c r="A26" s="7" t="s">
        <v>227</v>
      </c>
      <c r="B26" s="1">
        <v>5326</v>
      </c>
      <c r="C26" s="1">
        <v>1702</v>
      </c>
      <c r="D26" s="1">
        <v>778</v>
      </c>
      <c r="E26" s="1">
        <v>441</v>
      </c>
    </row>
    <row r="27" spans="1:5" x14ac:dyDescent="0.3">
      <c r="A27" s="7" t="s">
        <v>228</v>
      </c>
      <c r="B27" s="1">
        <v>1012</v>
      </c>
      <c r="C27" s="1">
        <v>328</v>
      </c>
      <c r="D27" s="1">
        <v>158</v>
      </c>
      <c r="E27" s="1">
        <v>75</v>
      </c>
    </row>
    <row r="28" spans="1:5" x14ac:dyDescent="0.3">
      <c r="A28" s="10" t="s">
        <v>15</v>
      </c>
      <c r="B28" s="5">
        <v>69962</v>
      </c>
      <c r="C28" s="5">
        <v>72534</v>
      </c>
      <c r="D28" s="5">
        <v>75600</v>
      </c>
      <c r="E28" s="5">
        <v>79171</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0.63498920086393096</v>
      </c>
      <c r="C33" s="2">
        <v>0.59057527539779697</v>
      </c>
      <c r="D33" s="2">
        <v>0.55813953488372103</v>
      </c>
      <c r="E33" s="2">
        <v>0.55598885793871899</v>
      </c>
    </row>
    <row r="34" spans="1:5" x14ac:dyDescent="0.3">
      <c r="A34" s="8" t="s">
        <v>210</v>
      </c>
      <c r="B34" s="2">
        <v>0.36501079913606899</v>
      </c>
      <c r="C34" s="2">
        <v>0.40942472460220303</v>
      </c>
      <c r="D34" s="2">
        <v>0.44186046511627902</v>
      </c>
      <c r="E34" s="2">
        <v>0.44401114206128101</v>
      </c>
    </row>
    <row r="35" spans="1:5" x14ac:dyDescent="0.3">
      <c r="A35" s="8" t="s">
        <v>211</v>
      </c>
      <c r="B35" s="2">
        <v>0.74491898212595398</v>
      </c>
      <c r="C35" s="2">
        <v>0.72635814889336003</v>
      </c>
      <c r="D35" s="2">
        <v>0.70859433725883203</v>
      </c>
      <c r="E35" s="2">
        <v>0.69941832283082905</v>
      </c>
    </row>
    <row r="36" spans="1:5" x14ac:dyDescent="0.3">
      <c r="A36" s="8" t="s">
        <v>212</v>
      </c>
      <c r="B36" s="2">
        <v>0.25508101787404602</v>
      </c>
      <c r="C36" s="2">
        <v>0.27364185110664002</v>
      </c>
      <c r="D36" s="2">
        <v>0.29140566274116803</v>
      </c>
      <c r="E36" s="2">
        <v>0.300581677169171</v>
      </c>
    </row>
    <row r="37" spans="1:5" x14ac:dyDescent="0.3">
      <c r="A37" s="8" t="s">
        <v>213</v>
      </c>
      <c r="B37" s="2">
        <v>0.59749552772808601</v>
      </c>
      <c r="C37" s="2">
        <v>0.57527826596367904</v>
      </c>
      <c r="D37" s="2">
        <v>0.55481023830538401</v>
      </c>
      <c r="E37" s="2">
        <v>0.55478345184227496</v>
      </c>
    </row>
    <row r="38" spans="1:5" x14ac:dyDescent="0.3">
      <c r="A38" s="8" t="s">
        <v>214</v>
      </c>
      <c r="B38" s="2">
        <v>0.40250447227191399</v>
      </c>
      <c r="C38" s="2">
        <v>0.42472173403632102</v>
      </c>
      <c r="D38" s="2">
        <v>0.44518976169461599</v>
      </c>
      <c r="E38" s="2">
        <v>0.44521654815772499</v>
      </c>
    </row>
    <row r="39" spans="1:5" x14ac:dyDescent="0.3">
      <c r="A39" s="8" t="s">
        <v>215</v>
      </c>
      <c r="B39" s="2">
        <v>0.93220338983050799</v>
      </c>
      <c r="C39" s="2">
        <v>0.94457274826789805</v>
      </c>
      <c r="D39" s="2">
        <v>0.93514644351464404</v>
      </c>
      <c r="E39" s="2">
        <v>0.93361884368308401</v>
      </c>
    </row>
    <row r="40" spans="1:5" x14ac:dyDescent="0.3">
      <c r="A40" s="8" t="s">
        <v>216</v>
      </c>
      <c r="B40" s="2">
        <v>6.7796610169491497E-2</v>
      </c>
      <c r="C40" s="2">
        <v>5.5427251732101598E-2</v>
      </c>
      <c r="D40" s="2">
        <v>6.4853556485355707E-2</v>
      </c>
      <c r="E40" s="2">
        <v>6.6381156316916504E-2</v>
      </c>
    </row>
    <row r="41" spans="1:5" x14ac:dyDescent="0.3">
      <c r="A41" s="8" t="s">
        <v>217</v>
      </c>
      <c r="B41" s="2">
        <v>0.40637646826571899</v>
      </c>
      <c r="C41" s="2">
        <v>0.383820001654397</v>
      </c>
      <c r="D41" s="2">
        <v>0.376544106961198</v>
      </c>
      <c r="E41" s="2">
        <v>0.39056603773584903</v>
      </c>
    </row>
    <row r="42" spans="1:5" x14ac:dyDescent="0.3">
      <c r="A42" s="8" t="s">
        <v>218</v>
      </c>
      <c r="B42" s="2">
        <v>0.59362353173428095</v>
      </c>
      <c r="C42" s="2">
        <v>0.616179998345603</v>
      </c>
      <c r="D42" s="2">
        <v>0.623455893038802</v>
      </c>
      <c r="E42" s="2">
        <v>0.60943396226415103</v>
      </c>
    </row>
    <row r="43" spans="1:5" x14ac:dyDescent="0.3">
      <c r="A43" s="8" t="s">
        <v>219</v>
      </c>
      <c r="B43" s="2">
        <v>0.83557951482479798</v>
      </c>
      <c r="C43" s="2">
        <v>0.83419023136246795</v>
      </c>
      <c r="D43" s="2">
        <v>0.82317073170731703</v>
      </c>
      <c r="E43" s="2">
        <v>0.828962371721779</v>
      </c>
    </row>
    <row r="44" spans="1:5" x14ac:dyDescent="0.3">
      <c r="A44" s="8" t="s">
        <v>220</v>
      </c>
      <c r="B44" s="2">
        <v>0.164420485175202</v>
      </c>
      <c r="C44" s="2">
        <v>0.165809768637532</v>
      </c>
      <c r="D44" s="2">
        <v>0.176829268292683</v>
      </c>
      <c r="E44" s="2">
        <v>0.171037628278221</v>
      </c>
    </row>
    <row r="45" spans="1:5" x14ac:dyDescent="0.3">
      <c r="A45" s="8" t="s">
        <v>221</v>
      </c>
      <c r="B45" s="2">
        <v>0.83190883190883202</v>
      </c>
      <c r="C45" s="2">
        <v>0.83935742971887595</v>
      </c>
      <c r="D45" s="2">
        <v>0.81377551020408201</v>
      </c>
      <c r="E45" s="2">
        <v>0.80579010856453603</v>
      </c>
    </row>
    <row r="46" spans="1:5" x14ac:dyDescent="0.3">
      <c r="A46" s="8" t="s">
        <v>222</v>
      </c>
      <c r="B46" s="2">
        <v>0.168091168091168</v>
      </c>
      <c r="C46" s="2">
        <v>0.160642570281124</v>
      </c>
      <c r="D46" s="2">
        <v>0.18622448979591799</v>
      </c>
      <c r="E46" s="2">
        <v>0.19420989143546399</v>
      </c>
    </row>
    <row r="47" spans="1:5" x14ac:dyDescent="0.3">
      <c r="A47" s="8" t="s">
        <v>223</v>
      </c>
      <c r="B47" s="2">
        <v>0.95016286644951098</v>
      </c>
      <c r="C47" s="2">
        <v>0.94679492636417795</v>
      </c>
      <c r="D47" s="2">
        <v>0.94314408690305396</v>
      </c>
      <c r="E47" s="2">
        <v>0.94301724478118498</v>
      </c>
    </row>
    <row r="48" spans="1:5" x14ac:dyDescent="0.3">
      <c r="A48" s="8" t="s">
        <v>224</v>
      </c>
      <c r="B48" s="2">
        <v>4.9837133550488598E-2</v>
      </c>
      <c r="C48" s="2">
        <v>5.3205073635821901E-2</v>
      </c>
      <c r="D48" s="2">
        <v>5.6855913096946098E-2</v>
      </c>
      <c r="E48" s="2">
        <v>5.6982755218815399E-2</v>
      </c>
    </row>
    <row r="49" spans="1:5" x14ac:dyDescent="0.3">
      <c r="A49" s="8" t="s">
        <v>225</v>
      </c>
      <c r="B49" s="2">
        <v>0.86342080303509305</v>
      </c>
      <c r="C49" s="2">
        <v>0.858901098901099</v>
      </c>
      <c r="D49" s="2">
        <v>0.853876739562624</v>
      </c>
      <c r="E49" s="2">
        <v>0.85386979603241098</v>
      </c>
    </row>
    <row r="50" spans="1:5" x14ac:dyDescent="0.3">
      <c r="A50" s="8" t="s">
        <v>226</v>
      </c>
      <c r="B50" s="2">
        <v>0.136579196964907</v>
      </c>
      <c r="C50" s="2">
        <v>0.141098901098901</v>
      </c>
      <c r="D50" s="2">
        <v>0.146123260437376</v>
      </c>
      <c r="E50" s="2">
        <v>0.146130203967589</v>
      </c>
    </row>
    <row r="51" spans="1:5" x14ac:dyDescent="0.3">
      <c r="A51" s="8" t="s">
        <v>227</v>
      </c>
      <c r="B51" s="2">
        <v>0.84032817923635195</v>
      </c>
      <c r="C51" s="2">
        <v>0.83842364532019698</v>
      </c>
      <c r="D51" s="2">
        <v>0.83119658119658102</v>
      </c>
      <c r="E51" s="2">
        <v>0.85465116279069797</v>
      </c>
    </row>
    <row r="52" spans="1:5" x14ac:dyDescent="0.3">
      <c r="A52" s="8" t="s">
        <v>228</v>
      </c>
      <c r="B52" s="2">
        <v>0.159671820763648</v>
      </c>
      <c r="C52" s="2">
        <v>0.161576354679803</v>
      </c>
      <c r="D52" s="2">
        <v>0.16880341880341901</v>
      </c>
      <c r="E52" s="2">
        <v>0.145348837209302</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538</v>
      </c>
      <c r="B1" s="12"/>
      <c r="C1" s="12"/>
      <c r="D1" s="12"/>
      <c r="E1" s="12"/>
    </row>
    <row r="2" spans="1:5" ht="15.6" x14ac:dyDescent="0.3">
      <c r="A2" s="12" t="s">
        <v>528</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contents'!A126",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1189</v>
      </c>
      <c r="C8" s="1">
        <v>1423</v>
      </c>
      <c r="D8" s="1">
        <v>1553</v>
      </c>
      <c r="E8" s="1">
        <v>1612</v>
      </c>
    </row>
    <row r="9" spans="1:5" x14ac:dyDescent="0.3">
      <c r="A9" s="7" t="s">
        <v>233</v>
      </c>
      <c r="B9" s="1">
        <v>0</v>
      </c>
      <c r="C9" s="1">
        <v>0</v>
      </c>
      <c r="D9" s="1">
        <v>0</v>
      </c>
      <c r="E9" s="1">
        <v>1</v>
      </c>
    </row>
    <row r="10" spans="1:5" x14ac:dyDescent="0.3">
      <c r="A10" s="7" t="s">
        <v>234</v>
      </c>
      <c r="B10" s="1">
        <v>22</v>
      </c>
      <c r="C10" s="1">
        <v>32</v>
      </c>
      <c r="D10" s="1">
        <v>33</v>
      </c>
      <c r="E10" s="1">
        <v>28</v>
      </c>
    </row>
    <row r="11" spans="1:5" x14ac:dyDescent="0.3">
      <c r="A11" s="7" t="s">
        <v>235</v>
      </c>
      <c r="B11" s="1">
        <v>73</v>
      </c>
      <c r="C11" s="1">
        <v>73</v>
      </c>
      <c r="D11" s="1">
        <v>71</v>
      </c>
      <c r="E11" s="1">
        <v>62</v>
      </c>
    </row>
    <row r="12" spans="1:5" x14ac:dyDescent="0.3">
      <c r="A12" s="7" t="s">
        <v>236</v>
      </c>
      <c r="B12" s="1">
        <v>89</v>
      </c>
      <c r="C12" s="1">
        <v>90</v>
      </c>
      <c r="D12" s="1">
        <v>90</v>
      </c>
      <c r="E12" s="1">
        <v>80</v>
      </c>
    </row>
    <row r="13" spans="1:5" x14ac:dyDescent="0.3">
      <c r="A13" s="7" t="s">
        <v>237</v>
      </c>
      <c r="B13" s="1">
        <v>16</v>
      </c>
      <c r="C13" s="1">
        <v>16</v>
      </c>
      <c r="D13" s="1">
        <v>16</v>
      </c>
      <c r="E13" s="1">
        <v>12</v>
      </c>
    </row>
    <row r="14" spans="1:5" x14ac:dyDescent="0.3">
      <c r="A14" s="7" t="s">
        <v>238</v>
      </c>
      <c r="B14" s="1">
        <v>1789</v>
      </c>
      <c r="C14" s="1">
        <v>2094</v>
      </c>
      <c r="D14" s="1">
        <v>2288</v>
      </c>
      <c r="E14" s="1">
        <v>2531</v>
      </c>
    </row>
    <row r="15" spans="1:5" x14ac:dyDescent="0.3">
      <c r="A15" s="7" t="s">
        <v>239</v>
      </c>
      <c r="B15" s="1">
        <v>3426</v>
      </c>
      <c r="C15" s="1">
        <v>3965</v>
      </c>
      <c r="D15" s="1">
        <v>4414</v>
      </c>
      <c r="E15" s="1">
        <v>4855</v>
      </c>
    </row>
    <row r="16" spans="1:5" x14ac:dyDescent="0.3">
      <c r="A16" s="7" t="s">
        <v>240</v>
      </c>
      <c r="B16" s="1">
        <v>571</v>
      </c>
      <c r="C16" s="1">
        <v>622</v>
      </c>
      <c r="D16" s="1">
        <v>640</v>
      </c>
      <c r="E16" s="1">
        <v>684</v>
      </c>
    </row>
    <row r="17" spans="1:5" x14ac:dyDescent="0.3">
      <c r="A17" s="7" t="s">
        <v>241</v>
      </c>
      <c r="B17" s="1">
        <v>11420</v>
      </c>
      <c r="C17" s="1">
        <v>11794</v>
      </c>
      <c r="D17" s="1">
        <v>11629</v>
      </c>
      <c r="E17" s="1">
        <v>11529</v>
      </c>
    </row>
    <row r="18" spans="1:5" x14ac:dyDescent="0.3">
      <c r="A18" s="7" t="s">
        <v>242</v>
      </c>
      <c r="B18" s="1">
        <v>551</v>
      </c>
      <c r="C18" s="1">
        <v>656</v>
      </c>
      <c r="D18" s="1">
        <v>707</v>
      </c>
      <c r="E18" s="1">
        <v>737</v>
      </c>
    </row>
    <row r="19" spans="1:5" x14ac:dyDescent="0.3">
      <c r="A19" s="7" t="s">
        <v>243</v>
      </c>
      <c r="B19" s="1">
        <v>202</v>
      </c>
      <c r="C19" s="1">
        <v>252</v>
      </c>
      <c r="D19" s="1">
        <v>277</v>
      </c>
      <c r="E19" s="1">
        <v>294</v>
      </c>
    </row>
    <row r="20" spans="1:5" x14ac:dyDescent="0.3">
      <c r="A20" s="7" t="s">
        <v>244</v>
      </c>
      <c r="B20" s="1">
        <v>4356</v>
      </c>
      <c r="C20" s="1">
        <v>4985</v>
      </c>
      <c r="D20" s="1">
        <v>5504</v>
      </c>
      <c r="E20" s="1">
        <v>6025</v>
      </c>
    </row>
    <row r="21" spans="1:5" x14ac:dyDescent="0.3">
      <c r="A21" s="7" t="s">
        <v>245</v>
      </c>
      <c r="B21" s="1">
        <v>2</v>
      </c>
      <c r="C21" s="1">
        <v>2</v>
      </c>
      <c r="D21" s="1">
        <v>2</v>
      </c>
      <c r="E21" s="1">
        <v>1</v>
      </c>
    </row>
    <row r="22" spans="1:5" x14ac:dyDescent="0.3">
      <c r="A22" s="7" t="s">
        <v>246</v>
      </c>
      <c r="B22" s="1">
        <v>29</v>
      </c>
      <c r="C22" s="1">
        <v>31</v>
      </c>
      <c r="D22" s="1">
        <v>33</v>
      </c>
      <c r="E22" s="1">
        <v>30</v>
      </c>
    </row>
    <row r="23" spans="1:5" x14ac:dyDescent="0.3">
      <c r="A23" s="7" t="s">
        <v>247</v>
      </c>
      <c r="B23" s="1">
        <v>1</v>
      </c>
      <c r="C23" s="1">
        <v>1</v>
      </c>
      <c r="D23" s="1">
        <v>0</v>
      </c>
      <c r="E23" s="1">
        <v>1</v>
      </c>
    </row>
    <row r="24" spans="1:5" x14ac:dyDescent="0.3">
      <c r="A24" s="7" t="s">
        <v>248</v>
      </c>
      <c r="B24" s="1">
        <v>63</v>
      </c>
      <c r="C24" s="1">
        <v>77</v>
      </c>
      <c r="D24" s="1">
        <v>90</v>
      </c>
      <c r="E24" s="1">
        <v>88</v>
      </c>
    </row>
    <row r="25" spans="1:5" x14ac:dyDescent="0.3">
      <c r="A25" s="7" t="s">
        <v>249</v>
      </c>
      <c r="B25" s="1">
        <v>21</v>
      </c>
      <c r="C25" s="1">
        <v>25</v>
      </c>
      <c r="D25" s="1">
        <v>36</v>
      </c>
      <c r="E25" s="1">
        <v>43</v>
      </c>
    </row>
    <row r="26" spans="1:5" x14ac:dyDescent="0.3">
      <c r="A26" s="7" t="s">
        <v>250</v>
      </c>
      <c r="B26" s="1">
        <v>2</v>
      </c>
      <c r="C26" s="1">
        <v>1</v>
      </c>
      <c r="D26" s="1">
        <v>1</v>
      </c>
      <c r="E26" s="1">
        <v>1</v>
      </c>
    </row>
    <row r="27" spans="1:5" x14ac:dyDescent="0.3">
      <c r="A27" s="7" t="s">
        <v>251</v>
      </c>
      <c r="B27" s="1">
        <v>1</v>
      </c>
      <c r="C27" s="1">
        <v>1</v>
      </c>
      <c r="D27" s="1">
        <v>1</v>
      </c>
      <c r="E27" s="1">
        <v>1</v>
      </c>
    </row>
    <row r="28" spans="1:5" x14ac:dyDescent="0.3">
      <c r="A28" s="7" t="s">
        <v>252</v>
      </c>
      <c r="B28" s="1">
        <v>7</v>
      </c>
      <c r="C28" s="1">
        <v>7</v>
      </c>
      <c r="D28" s="1">
        <v>14</v>
      </c>
      <c r="E28" s="1">
        <v>16</v>
      </c>
    </row>
    <row r="29" spans="1:5" x14ac:dyDescent="0.3">
      <c r="A29" s="7" t="s">
        <v>253</v>
      </c>
      <c r="B29" s="1">
        <v>386</v>
      </c>
      <c r="C29" s="1">
        <v>400</v>
      </c>
      <c r="D29" s="1">
        <v>428</v>
      </c>
      <c r="E29" s="1">
        <v>412</v>
      </c>
    </row>
    <row r="30" spans="1:5" x14ac:dyDescent="0.3">
      <c r="A30" s="7" t="s">
        <v>254</v>
      </c>
      <c r="B30" s="1">
        <v>14</v>
      </c>
      <c r="C30" s="1">
        <v>19</v>
      </c>
      <c r="D30" s="1">
        <v>28</v>
      </c>
      <c r="E30" s="1">
        <v>30</v>
      </c>
    </row>
    <row r="31" spans="1:5" x14ac:dyDescent="0.3">
      <c r="A31" s="7" t="s">
        <v>255</v>
      </c>
      <c r="B31" s="1">
        <v>3</v>
      </c>
      <c r="C31" s="1">
        <v>5</v>
      </c>
      <c r="D31" s="1">
        <v>6</v>
      </c>
      <c r="E31" s="1">
        <v>7</v>
      </c>
    </row>
    <row r="32" spans="1:5" x14ac:dyDescent="0.3">
      <c r="A32" s="7" t="s">
        <v>256</v>
      </c>
      <c r="B32" s="1">
        <v>6440</v>
      </c>
      <c r="C32" s="1">
        <v>7325</v>
      </c>
      <c r="D32" s="1">
        <v>8091</v>
      </c>
      <c r="E32" s="1">
        <v>8875</v>
      </c>
    </row>
    <row r="33" spans="1:5" x14ac:dyDescent="0.3">
      <c r="A33" s="7" t="s">
        <v>257</v>
      </c>
      <c r="B33" s="1">
        <v>898</v>
      </c>
      <c r="C33" s="1">
        <v>1116</v>
      </c>
      <c r="D33" s="1">
        <v>1321</v>
      </c>
      <c r="E33" s="1">
        <v>1517</v>
      </c>
    </row>
    <row r="34" spans="1:5" x14ac:dyDescent="0.3">
      <c r="A34" s="7" t="s">
        <v>258</v>
      </c>
      <c r="B34" s="1">
        <v>350</v>
      </c>
      <c r="C34" s="1">
        <v>408</v>
      </c>
      <c r="D34" s="1">
        <v>467</v>
      </c>
      <c r="E34" s="1">
        <v>516</v>
      </c>
    </row>
    <row r="35" spans="1:5" x14ac:dyDescent="0.3">
      <c r="A35" s="7" t="s">
        <v>259</v>
      </c>
      <c r="B35" s="1">
        <v>253</v>
      </c>
      <c r="C35" s="1">
        <v>312</v>
      </c>
      <c r="D35" s="1">
        <v>370</v>
      </c>
      <c r="E35" s="1">
        <v>410</v>
      </c>
    </row>
    <row r="36" spans="1:5" x14ac:dyDescent="0.3">
      <c r="A36" s="7" t="s">
        <v>260</v>
      </c>
      <c r="B36" s="1">
        <v>1891</v>
      </c>
      <c r="C36" s="1">
        <v>2469</v>
      </c>
      <c r="D36" s="1">
        <v>2926</v>
      </c>
      <c r="E36" s="1">
        <v>3351</v>
      </c>
    </row>
    <row r="37" spans="1:5" x14ac:dyDescent="0.3">
      <c r="A37" s="7" t="s">
        <v>261</v>
      </c>
      <c r="B37" s="1">
        <v>299</v>
      </c>
      <c r="C37" s="1">
        <v>459</v>
      </c>
      <c r="D37" s="1">
        <v>587</v>
      </c>
      <c r="E37" s="1">
        <v>701</v>
      </c>
    </row>
    <row r="38" spans="1:5" x14ac:dyDescent="0.3">
      <c r="A38" s="7" t="s">
        <v>262</v>
      </c>
      <c r="B38" s="1">
        <v>732</v>
      </c>
      <c r="C38" s="1">
        <v>763</v>
      </c>
      <c r="D38" s="1">
        <v>798</v>
      </c>
      <c r="E38" s="1">
        <v>857</v>
      </c>
    </row>
    <row r="39" spans="1:5" x14ac:dyDescent="0.3">
      <c r="A39" s="7" t="s">
        <v>263</v>
      </c>
      <c r="B39" s="1">
        <v>0</v>
      </c>
      <c r="C39" s="1">
        <v>0</v>
      </c>
      <c r="D39" s="1">
        <v>0</v>
      </c>
      <c r="E39" s="1">
        <v>0</v>
      </c>
    </row>
    <row r="40" spans="1:5" x14ac:dyDescent="0.3">
      <c r="A40" s="7" t="s">
        <v>264</v>
      </c>
      <c r="B40" s="1">
        <v>4</v>
      </c>
      <c r="C40" s="1">
        <v>6</v>
      </c>
      <c r="D40" s="1">
        <v>11</v>
      </c>
      <c r="E40" s="1">
        <v>10</v>
      </c>
    </row>
    <row r="41" spans="1:5" x14ac:dyDescent="0.3">
      <c r="A41" s="7" t="s">
        <v>265</v>
      </c>
      <c r="B41" s="1">
        <v>0</v>
      </c>
      <c r="C41" s="1">
        <v>0</v>
      </c>
      <c r="D41" s="1">
        <v>0</v>
      </c>
      <c r="E41" s="1">
        <v>0</v>
      </c>
    </row>
    <row r="42" spans="1:5" x14ac:dyDescent="0.3">
      <c r="A42" s="7" t="s">
        <v>266</v>
      </c>
      <c r="B42" s="1">
        <v>4</v>
      </c>
      <c r="C42" s="1">
        <v>5</v>
      </c>
      <c r="D42" s="1">
        <v>4</v>
      </c>
      <c r="E42" s="1">
        <v>5</v>
      </c>
    </row>
    <row r="43" spans="1:5" x14ac:dyDescent="0.3">
      <c r="A43" s="7" t="s">
        <v>267</v>
      </c>
      <c r="B43" s="1">
        <v>2</v>
      </c>
      <c r="C43" s="1">
        <v>4</v>
      </c>
      <c r="D43" s="1">
        <v>7</v>
      </c>
      <c r="E43" s="1">
        <v>5</v>
      </c>
    </row>
    <row r="44" spans="1:5" x14ac:dyDescent="0.3">
      <c r="A44" s="7" t="s">
        <v>268</v>
      </c>
      <c r="B44" s="1">
        <v>234</v>
      </c>
      <c r="C44" s="1">
        <v>239</v>
      </c>
      <c r="D44" s="1">
        <v>245</v>
      </c>
      <c r="E44" s="1">
        <v>272</v>
      </c>
    </row>
    <row r="45" spans="1:5" x14ac:dyDescent="0.3">
      <c r="A45" s="7" t="s">
        <v>269</v>
      </c>
      <c r="B45" s="1">
        <v>27</v>
      </c>
      <c r="C45" s="1">
        <v>27</v>
      </c>
      <c r="D45" s="1">
        <v>29</v>
      </c>
      <c r="E45" s="1">
        <v>32</v>
      </c>
    </row>
    <row r="46" spans="1:5" x14ac:dyDescent="0.3">
      <c r="A46" s="7" t="s">
        <v>270</v>
      </c>
      <c r="B46" s="1">
        <v>55</v>
      </c>
      <c r="C46" s="1">
        <v>69</v>
      </c>
      <c r="D46" s="1">
        <v>75</v>
      </c>
      <c r="E46" s="1">
        <v>79</v>
      </c>
    </row>
    <row r="47" spans="1:5" x14ac:dyDescent="0.3">
      <c r="A47" s="7" t="s">
        <v>271</v>
      </c>
      <c r="B47" s="1">
        <v>312</v>
      </c>
      <c r="C47" s="1">
        <v>332</v>
      </c>
      <c r="D47" s="1">
        <v>353</v>
      </c>
      <c r="E47" s="1">
        <v>343</v>
      </c>
    </row>
    <row r="48" spans="1:5" x14ac:dyDescent="0.3">
      <c r="A48" s="7" t="s">
        <v>272</v>
      </c>
      <c r="B48" s="1">
        <v>55</v>
      </c>
      <c r="C48" s="1">
        <v>61</v>
      </c>
      <c r="D48" s="1">
        <v>61</v>
      </c>
      <c r="E48" s="1">
        <v>78</v>
      </c>
    </row>
    <row r="49" spans="1:5" x14ac:dyDescent="0.3">
      <c r="A49" s="7" t="s">
        <v>273</v>
      </c>
      <c r="B49" s="1">
        <v>19</v>
      </c>
      <c r="C49" s="1">
        <v>19</v>
      </c>
      <c r="D49" s="1">
        <v>21</v>
      </c>
      <c r="E49" s="1">
        <v>25</v>
      </c>
    </row>
    <row r="50" spans="1:5" x14ac:dyDescent="0.3">
      <c r="A50" s="7" t="s">
        <v>274</v>
      </c>
      <c r="B50" s="1">
        <v>2515</v>
      </c>
      <c r="C50" s="1">
        <v>2770</v>
      </c>
      <c r="D50" s="1">
        <v>2976</v>
      </c>
      <c r="E50" s="1">
        <v>3073</v>
      </c>
    </row>
    <row r="51" spans="1:5" x14ac:dyDescent="0.3">
      <c r="A51" s="7" t="s">
        <v>275</v>
      </c>
      <c r="B51" s="1">
        <v>147</v>
      </c>
      <c r="C51" s="1">
        <v>169</v>
      </c>
      <c r="D51" s="1">
        <v>181</v>
      </c>
      <c r="E51" s="1">
        <v>207</v>
      </c>
    </row>
    <row r="52" spans="1:5" x14ac:dyDescent="0.3">
      <c r="A52" s="7" t="s">
        <v>276</v>
      </c>
      <c r="B52" s="1">
        <v>1037</v>
      </c>
      <c r="C52" s="1">
        <v>1146</v>
      </c>
      <c r="D52" s="1">
        <v>1216</v>
      </c>
      <c r="E52" s="1">
        <v>1309</v>
      </c>
    </row>
    <row r="53" spans="1:5" x14ac:dyDescent="0.3">
      <c r="A53" s="7" t="s">
        <v>277</v>
      </c>
      <c r="B53" s="1">
        <v>17198</v>
      </c>
      <c r="C53" s="1">
        <v>18743</v>
      </c>
      <c r="D53" s="1">
        <v>19280</v>
      </c>
      <c r="E53" s="1">
        <v>19985</v>
      </c>
    </row>
    <row r="54" spans="1:5" x14ac:dyDescent="0.3">
      <c r="A54" s="7" t="s">
        <v>278</v>
      </c>
      <c r="B54" s="1">
        <v>413</v>
      </c>
      <c r="C54" s="1">
        <v>469</v>
      </c>
      <c r="D54" s="1">
        <v>504</v>
      </c>
      <c r="E54" s="1">
        <v>501</v>
      </c>
    </row>
    <row r="55" spans="1:5" x14ac:dyDescent="0.3">
      <c r="A55" s="7" t="s">
        <v>279</v>
      </c>
      <c r="B55" s="1">
        <v>180</v>
      </c>
      <c r="C55" s="1">
        <v>197</v>
      </c>
      <c r="D55" s="1">
        <v>238</v>
      </c>
      <c r="E55" s="1">
        <v>266</v>
      </c>
    </row>
    <row r="56" spans="1:5" x14ac:dyDescent="0.3">
      <c r="A56" s="7" t="s">
        <v>280</v>
      </c>
      <c r="B56" s="1">
        <v>1272</v>
      </c>
      <c r="C56" s="1">
        <v>1417</v>
      </c>
      <c r="D56" s="1">
        <v>1495</v>
      </c>
      <c r="E56" s="1">
        <v>1570</v>
      </c>
    </row>
    <row r="57" spans="1:5" x14ac:dyDescent="0.3">
      <c r="A57" s="7" t="s">
        <v>281</v>
      </c>
      <c r="B57" s="1">
        <v>191</v>
      </c>
      <c r="C57" s="1">
        <v>201</v>
      </c>
      <c r="D57" s="1">
        <v>245</v>
      </c>
      <c r="E57" s="1">
        <v>262</v>
      </c>
    </row>
    <row r="58" spans="1:5" x14ac:dyDescent="0.3">
      <c r="A58" s="7" t="s">
        <v>282</v>
      </c>
      <c r="B58" s="1">
        <v>298</v>
      </c>
      <c r="C58" s="1">
        <v>327</v>
      </c>
      <c r="D58" s="1">
        <v>358</v>
      </c>
      <c r="E58" s="1">
        <v>353</v>
      </c>
    </row>
    <row r="59" spans="1:5" x14ac:dyDescent="0.3">
      <c r="A59" s="7" t="s">
        <v>283</v>
      </c>
      <c r="B59" s="1">
        <v>3110</v>
      </c>
      <c r="C59" s="1">
        <v>3274</v>
      </c>
      <c r="D59" s="1">
        <v>3303</v>
      </c>
      <c r="E59" s="1">
        <v>3288</v>
      </c>
    </row>
    <row r="60" spans="1:5" x14ac:dyDescent="0.3">
      <c r="A60" s="7" t="s">
        <v>284</v>
      </c>
      <c r="B60" s="1">
        <v>283</v>
      </c>
      <c r="C60" s="1">
        <v>334</v>
      </c>
      <c r="D60" s="1">
        <v>378</v>
      </c>
      <c r="E60" s="1">
        <v>391</v>
      </c>
    </row>
    <row r="61" spans="1:5" x14ac:dyDescent="0.3">
      <c r="A61" s="7" t="s">
        <v>285</v>
      </c>
      <c r="B61" s="1">
        <v>1172</v>
      </c>
      <c r="C61" s="1">
        <v>1272</v>
      </c>
      <c r="D61" s="1">
        <v>1263</v>
      </c>
      <c r="E61" s="1">
        <v>1294</v>
      </c>
    </row>
    <row r="62" spans="1:5" x14ac:dyDescent="0.3">
      <c r="A62" s="7" t="s">
        <v>286</v>
      </c>
      <c r="B62" s="1">
        <v>1564</v>
      </c>
      <c r="C62" s="1">
        <v>519</v>
      </c>
      <c r="D62" s="1">
        <v>253</v>
      </c>
      <c r="E62" s="1">
        <v>130</v>
      </c>
    </row>
    <row r="63" spans="1:5" x14ac:dyDescent="0.3">
      <c r="A63" s="7" t="s">
        <v>287</v>
      </c>
      <c r="B63" s="1">
        <v>260</v>
      </c>
      <c r="C63" s="1">
        <v>91</v>
      </c>
      <c r="D63" s="1">
        <v>36</v>
      </c>
      <c r="E63" s="1">
        <v>16</v>
      </c>
    </row>
    <row r="64" spans="1:5" x14ac:dyDescent="0.3">
      <c r="A64" s="7" t="s">
        <v>288</v>
      </c>
      <c r="B64" s="1">
        <v>219</v>
      </c>
      <c r="C64" s="1">
        <v>57</v>
      </c>
      <c r="D64" s="1">
        <v>26</v>
      </c>
      <c r="E64" s="1">
        <v>7</v>
      </c>
    </row>
    <row r="65" spans="1:5" x14ac:dyDescent="0.3">
      <c r="A65" s="7" t="s">
        <v>289</v>
      </c>
      <c r="B65" s="1">
        <v>3471</v>
      </c>
      <c r="C65" s="1">
        <v>1078</v>
      </c>
      <c r="D65" s="1">
        <v>475</v>
      </c>
      <c r="E65" s="1">
        <v>262</v>
      </c>
    </row>
    <row r="66" spans="1:5" x14ac:dyDescent="0.3">
      <c r="A66" s="7" t="s">
        <v>290</v>
      </c>
      <c r="B66" s="1">
        <v>243</v>
      </c>
      <c r="C66" s="1">
        <v>68</v>
      </c>
      <c r="D66" s="1">
        <v>27</v>
      </c>
      <c r="E66" s="1">
        <v>22</v>
      </c>
    </row>
    <row r="67" spans="1:5" x14ac:dyDescent="0.3">
      <c r="A67" s="7" t="s">
        <v>291</v>
      </c>
      <c r="B67" s="1">
        <v>581</v>
      </c>
      <c r="C67" s="1">
        <v>217</v>
      </c>
      <c r="D67" s="1">
        <v>119</v>
      </c>
      <c r="E67" s="1">
        <v>79</v>
      </c>
    </row>
    <row r="68" spans="1:5" x14ac:dyDescent="0.3">
      <c r="A68" s="10" t="s">
        <v>15</v>
      </c>
      <c r="B68" s="5">
        <v>69962</v>
      </c>
      <c r="C68" s="5">
        <v>72534</v>
      </c>
      <c r="D68" s="5">
        <v>75600</v>
      </c>
      <c r="E68" s="5">
        <v>79171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0.85601151907847395</v>
      </c>
      <c r="C73" s="2">
        <v>0.870869033047736</v>
      </c>
      <c r="D73" s="2">
        <v>0.88088485536018102</v>
      </c>
      <c r="E73" s="2">
        <v>0.89805013927576605</v>
      </c>
    </row>
    <row r="74" spans="1:5" x14ac:dyDescent="0.3">
      <c r="A74" s="8" t="s">
        <v>233</v>
      </c>
      <c r="B74" s="2">
        <v>0</v>
      </c>
      <c r="C74" s="2">
        <v>0</v>
      </c>
      <c r="D74" s="2">
        <v>0</v>
      </c>
      <c r="E74" s="2">
        <v>5.5710306406685196E-4</v>
      </c>
    </row>
    <row r="75" spans="1:5" x14ac:dyDescent="0.3">
      <c r="A75" s="8" t="s">
        <v>234</v>
      </c>
      <c r="B75" s="2">
        <v>1.5838732901367902E-2</v>
      </c>
      <c r="C75" s="2">
        <v>1.9583843329253399E-2</v>
      </c>
      <c r="D75" s="2">
        <v>1.87180941576858E-2</v>
      </c>
      <c r="E75" s="2">
        <v>1.55988857938719E-2</v>
      </c>
    </row>
    <row r="76" spans="1:5" x14ac:dyDescent="0.3">
      <c r="A76" s="8" t="s">
        <v>235</v>
      </c>
      <c r="B76" s="2">
        <v>5.25557955363571E-2</v>
      </c>
      <c r="C76" s="2">
        <v>4.4675642594859198E-2</v>
      </c>
      <c r="D76" s="2">
        <v>4.0272263187748202E-2</v>
      </c>
      <c r="E76" s="2">
        <v>3.45403899721448E-2</v>
      </c>
    </row>
    <row r="77" spans="1:5" x14ac:dyDescent="0.3">
      <c r="A77" s="8" t="s">
        <v>236</v>
      </c>
      <c r="B77" s="2">
        <v>6.4074874010079205E-2</v>
      </c>
      <c r="C77" s="2">
        <v>5.5079559363525099E-2</v>
      </c>
      <c r="D77" s="2">
        <v>5.1049347702779399E-2</v>
      </c>
      <c r="E77" s="2">
        <v>4.4568245125348203E-2</v>
      </c>
    </row>
    <row r="78" spans="1:5" x14ac:dyDescent="0.3">
      <c r="A78" s="8" t="s">
        <v>237</v>
      </c>
      <c r="B78" s="2">
        <v>1.15190784737221E-2</v>
      </c>
      <c r="C78" s="2">
        <v>9.7919216646266804E-3</v>
      </c>
      <c r="D78" s="2">
        <v>9.0754395916052208E-3</v>
      </c>
      <c r="E78" s="2">
        <v>6.68523676880223E-3</v>
      </c>
    </row>
    <row r="79" spans="1:5" x14ac:dyDescent="0.3">
      <c r="A79" s="8" t="s">
        <v>238</v>
      </c>
      <c r="B79" s="2">
        <v>9.9615791525140607E-2</v>
      </c>
      <c r="C79" s="2">
        <v>0.108032812258164</v>
      </c>
      <c r="D79" s="2">
        <v>0.114657980456026</v>
      </c>
      <c r="E79" s="2">
        <v>0.122685409597673</v>
      </c>
    </row>
    <row r="80" spans="1:5" x14ac:dyDescent="0.3">
      <c r="A80" s="8" t="s">
        <v>239</v>
      </c>
      <c r="B80" s="2">
        <v>0.19076786012584199</v>
      </c>
      <c r="C80" s="2">
        <v>0.204560697518444</v>
      </c>
      <c r="D80" s="2">
        <v>0.22119769481332999</v>
      </c>
      <c r="E80" s="2">
        <v>0.235336888027145</v>
      </c>
    </row>
    <row r="81" spans="1:5" x14ac:dyDescent="0.3">
      <c r="A81" s="8" t="s">
        <v>240</v>
      </c>
      <c r="B81" s="2">
        <v>3.1794643354306998E-2</v>
      </c>
      <c r="C81" s="2">
        <v>3.2089975751947601E-2</v>
      </c>
      <c r="D81" s="2">
        <v>3.2072162365322003E-2</v>
      </c>
      <c r="E81" s="2">
        <v>3.3155598642753303E-2</v>
      </c>
    </row>
    <row r="82" spans="1:5" x14ac:dyDescent="0.3">
      <c r="A82" s="8" t="s">
        <v>241</v>
      </c>
      <c r="B82" s="2">
        <v>0.63589286708614101</v>
      </c>
      <c r="C82" s="2">
        <v>0.60847134086570698</v>
      </c>
      <c r="D82" s="2">
        <v>0.58276121272863901</v>
      </c>
      <c r="E82" s="2">
        <v>0.55884634028114399</v>
      </c>
    </row>
    <row r="83" spans="1:5" x14ac:dyDescent="0.3">
      <c r="A83" s="8" t="s">
        <v>242</v>
      </c>
      <c r="B83" s="2">
        <v>3.0680995601091401E-2</v>
      </c>
      <c r="C83" s="2">
        <v>3.38440901821183E-2</v>
      </c>
      <c r="D83" s="2">
        <v>3.54297168629416E-2</v>
      </c>
      <c r="E83" s="2">
        <v>3.5724672806592299E-2</v>
      </c>
    </row>
    <row r="84" spans="1:5" x14ac:dyDescent="0.3">
      <c r="A84" s="8" t="s">
        <v>243</v>
      </c>
      <c r="B84" s="2">
        <v>1.1247842307478099E-2</v>
      </c>
      <c r="C84" s="2">
        <v>1.30010834236186E-2</v>
      </c>
      <c r="D84" s="2">
        <v>1.38812327737409E-2</v>
      </c>
      <c r="E84" s="2">
        <v>1.42510906446922E-2</v>
      </c>
    </row>
    <row r="85" spans="1:5" x14ac:dyDescent="0.3">
      <c r="A85" s="8" t="s">
        <v>244</v>
      </c>
      <c r="B85" s="2">
        <v>0.97406082289803197</v>
      </c>
      <c r="C85" s="2">
        <v>0.97344268697519998</v>
      </c>
      <c r="D85" s="2">
        <v>0.97157987643424504</v>
      </c>
      <c r="E85" s="2">
        <v>0.97365869424692997</v>
      </c>
    </row>
    <row r="86" spans="1:5" x14ac:dyDescent="0.3">
      <c r="A86" s="8" t="s">
        <v>245</v>
      </c>
      <c r="B86" s="2">
        <v>4.4722719141323798E-4</v>
      </c>
      <c r="C86" s="2">
        <v>3.9054872095293901E-4</v>
      </c>
      <c r="D86" s="2">
        <v>3.5304501323918798E-4</v>
      </c>
      <c r="E86" s="2">
        <v>1.6160310277957301E-4</v>
      </c>
    </row>
    <row r="87" spans="1:5" x14ac:dyDescent="0.3">
      <c r="A87" s="8" t="s">
        <v>246</v>
      </c>
      <c r="B87" s="2">
        <v>6.4847942754919499E-3</v>
      </c>
      <c r="C87" s="2">
        <v>6.0535051747705503E-3</v>
      </c>
      <c r="D87" s="2">
        <v>5.8252427184466004E-3</v>
      </c>
      <c r="E87" s="2">
        <v>4.8480930833872003E-3</v>
      </c>
    </row>
    <row r="88" spans="1:5" x14ac:dyDescent="0.3">
      <c r="A88" s="8" t="s">
        <v>247</v>
      </c>
      <c r="B88" s="2">
        <v>2.2361359570661899E-4</v>
      </c>
      <c r="C88" s="2">
        <v>1.9527436047646899E-4</v>
      </c>
      <c r="D88" s="2">
        <v>0</v>
      </c>
      <c r="E88" s="2">
        <v>1.6160310277957301E-4</v>
      </c>
    </row>
    <row r="89" spans="1:5" x14ac:dyDescent="0.3">
      <c r="A89" s="8" t="s">
        <v>248</v>
      </c>
      <c r="B89" s="2">
        <v>1.4087656529517E-2</v>
      </c>
      <c r="C89" s="2">
        <v>1.50361257566881E-2</v>
      </c>
      <c r="D89" s="2">
        <v>1.58870255957635E-2</v>
      </c>
      <c r="E89" s="2">
        <v>1.42210730446025E-2</v>
      </c>
    </row>
    <row r="90" spans="1:5" x14ac:dyDescent="0.3">
      <c r="A90" s="8" t="s">
        <v>249</v>
      </c>
      <c r="B90" s="2">
        <v>4.6958855098390003E-3</v>
      </c>
      <c r="C90" s="2">
        <v>4.8818590119117404E-3</v>
      </c>
      <c r="D90" s="2">
        <v>6.3548102383053796E-3</v>
      </c>
      <c r="E90" s="2">
        <v>6.9489334195216501E-3</v>
      </c>
    </row>
    <row r="91" spans="1:5" x14ac:dyDescent="0.3">
      <c r="A91" s="8" t="s">
        <v>250</v>
      </c>
      <c r="B91" s="2">
        <v>4.8426150121065404E-3</v>
      </c>
      <c r="C91" s="2">
        <v>2.3094688221708998E-3</v>
      </c>
      <c r="D91" s="2">
        <v>2.0920502092050199E-3</v>
      </c>
      <c r="E91" s="2">
        <v>2.1413276231263402E-3</v>
      </c>
    </row>
    <row r="92" spans="1:5" x14ac:dyDescent="0.3">
      <c r="A92" s="8" t="s">
        <v>251</v>
      </c>
      <c r="B92" s="2">
        <v>2.4213075060532702E-3</v>
      </c>
      <c r="C92" s="2">
        <v>2.3094688221708998E-3</v>
      </c>
      <c r="D92" s="2">
        <v>2.0920502092050199E-3</v>
      </c>
      <c r="E92" s="2">
        <v>2.1413276231263402E-3</v>
      </c>
    </row>
    <row r="93" spans="1:5" x14ac:dyDescent="0.3">
      <c r="A93" s="8" t="s">
        <v>252</v>
      </c>
      <c r="B93" s="2">
        <v>1.6949152542372899E-2</v>
      </c>
      <c r="C93" s="2">
        <v>1.6166281755196299E-2</v>
      </c>
      <c r="D93" s="2">
        <v>2.92887029288703E-2</v>
      </c>
      <c r="E93" s="2">
        <v>3.4261241970021401E-2</v>
      </c>
    </row>
    <row r="94" spans="1:5" x14ac:dyDescent="0.3">
      <c r="A94" s="8" t="s">
        <v>253</v>
      </c>
      <c r="B94" s="2">
        <v>0.93462469733656195</v>
      </c>
      <c r="C94" s="2">
        <v>0.92378752886836002</v>
      </c>
      <c r="D94" s="2">
        <v>0.89539748953974896</v>
      </c>
      <c r="E94" s="2">
        <v>0.88222698072805095</v>
      </c>
    </row>
    <row r="95" spans="1:5" x14ac:dyDescent="0.3">
      <c r="A95" s="8" t="s">
        <v>254</v>
      </c>
      <c r="B95" s="2">
        <v>3.3898305084745797E-2</v>
      </c>
      <c r="C95" s="2">
        <v>4.3879907621247098E-2</v>
      </c>
      <c r="D95" s="2">
        <v>5.85774058577406E-2</v>
      </c>
      <c r="E95" s="2">
        <v>6.4239828693790094E-2</v>
      </c>
    </row>
    <row r="96" spans="1:5" x14ac:dyDescent="0.3">
      <c r="A96" s="8" t="s">
        <v>255</v>
      </c>
      <c r="B96" s="2">
        <v>7.2639225181598101E-3</v>
      </c>
      <c r="C96" s="2">
        <v>1.15473441108545E-2</v>
      </c>
      <c r="D96" s="2">
        <v>1.2552301255230099E-2</v>
      </c>
      <c r="E96" s="2">
        <v>1.49892933618844E-2</v>
      </c>
    </row>
    <row r="97" spans="1:5" x14ac:dyDescent="0.3">
      <c r="A97" s="8" t="s">
        <v>256</v>
      </c>
      <c r="B97" s="2">
        <v>0.63567268778995201</v>
      </c>
      <c r="C97" s="2">
        <v>0.60592273968070098</v>
      </c>
      <c r="D97" s="2">
        <v>0.58792326696701103</v>
      </c>
      <c r="E97" s="2">
        <v>0.57742355237475596</v>
      </c>
    </row>
    <row r="98" spans="1:5" x14ac:dyDescent="0.3">
      <c r="A98" s="8" t="s">
        <v>257</v>
      </c>
      <c r="B98" s="2">
        <v>8.8638831309841098E-2</v>
      </c>
      <c r="C98" s="2">
        <v>9.2315327984117804E-2</v>
      </c>
      <c r="D98" s="2">
        <v>9.5988955093736394E-2</v>
      </c>
      <c r="E98" s="2">
        <v>9.8698763825634306E-2</v>
      </c>
    </row>
    <row r="99" spans="1:5" x14ac:dyDescent="0.3">
      <c r="A99" s="8" t="s">
        <v>258</v>
      </c>
      <c r="B99" s="2">
        <v>3.4547428684236499E-2</v>
      </c>
      <c r="C99" s="2">
        <v>3.3749689800645202E-2</v>
      </c>
      <c r="D99" s="2">
        <v>3.3934021217846201E-2</v>
      </c>
      <c r="E99" s="2">
        <v>3.35718932986337E-2</v>
      </c>
    </row>
    <row r="100" spans="1:5" x14ac:dyDescent="0.3">
      <c r="A100" s="8" t="s">
        <v>259</v>
      </c>
      <c r="B100" s="2">
        <v>2.4972855591748101E-2</v>
      </c>
      <c r="C100" s="2">
        <v>2.5808586318140501E-2</v>
      </c>
      <c r="D100" s="2">
        <v>2.6885627089085901E-2</v>
      </c>
      <c r="E100" s="2">
        <v>2.66753415744958E-2</v>
      </c>
    </row>
    <row r="101" spans="1:5" x14ac:dyDescent="0.3">
      <c r="A101" s="8" t="s">
        <v>260</v>
      </c>
      <c r="B101" s="2">
        <v>0.186654821833975</v>
      </c>
      <c r="C101" s="2">
        <v>0.20423525519066901</v>
      </c>
      <c r="D101" s="2">
        <v>0.21261444557477099</v>
      </c>
      <c r="E101" s="2">
        <v>0.21802212101496399</v>
      </c>
    </row>
    <row r="102" spans="1:5" x14ac:dyDescent="0.3">
      <c r="A102" s="8" t="s">
        <v>261</v>
      </c>
      <c r="B102" s="2">
        <v>2.95133747902478E-2</v>
      </c>
      <c r="C102" s="2">
        <v>3.7968401025725899E-2</v>
      </c>
      <c r="D102" s="2">
        <v>4.2653684057549802E-2</v>
      </c>
      <c r="E102" s="2">
        <v>4.5608327911515902E-2</v>
      </c>
    </row>
    <row r="103" spans="1:5" x14ac:dyDescent="0.3">
      <c r="A103" s="8" t="s">
        <v>262</v>
      </c>
      <c r="B103" s="2">
        <v>0.98652291105121304</v>
      </c>
      <c r="C103" s="2">
        <v>0.98071979434447298</v>
      </c>
      <c r="D103" s="2">
        <v>0.97317073170731705</v>
      </c>
      <c r="E103" s="2">
        <v>0.97719498289623696</v>
      </c>
    </row>
    <row r="104" spans="1:5" x14ac:dyDescent="0.3">
      <c r="A104" s="8" t="s">
        <v>263</v>
      </c>
      <c r="B104" s="2">
        <v>0</v>
      </c>
      <c r="C104" s="2">
        <v>0</v>
      </c>
      <c r="D104" s="2">
        <v>0</v>
      </c>
      <c r="E104" s="2">
        <v>0</v>
      </c>
    </row>
    <row r="105" spans="1:5" x14ac:dyDescent="0.3">
      <c r="A105" s="8" t="s">
        <v>264</v>
      </c>
      <c r="B105" s="2">
        <v>5.3908355795148303E-3</v>
      </c>
      <c r="C105" s="2">
        <v>7.7120822622108003E-3</v>
      </c>
      <c r="D105" s="2">
        <v>1.34146341463415E-2</v>
      </c>
      <c r="E105" s="2">
        <v>1.14025085518814E-2</v>
      </c>
    </row>
    <row r="106" spans="1:5" x14ac:dyDescent="0.3">
      <c r="A106" s="8" t="s">
        <v>265</v>
      </c>
      <c r="B106" s="2">
        <v>0</v>
      </c>
      <c r="C106" s="2">
        <v>0</v>
      </c>
      <c r="D106" s="2">
        <v>0</v>
      </c>
      <c r="E106" s="2">
        <v>0</v>
      </c>
    </row>
    <row r="107" spans="1:5" x14ac:dyDescent="0.3">
      <c r="A107" s="8" t="s">
        <v>266</v>
      </c>
      <c r="B107" s="2">
        <v>5.3908355795148303E-3</v>
      </c>
      <c r="C107" s="2">
        <v>6.4267352185090002E-3</v>
      </c>
      <c r="D107" s="2">
        <v>4.8780487804877997E-3</v>
      </c>
      <c r="E107" s="2">
        <v>5.7012542759407097E-3</v>
      </c>
    </row>
    <row r="108" spans="1:5" x14ac:dyDescent="0.3">
      <c r="A108" s="8" t="s">
        <v>267</v>
      </c>
      <c r="B108" s="2">
        <v>2.6954177897574099E-3</v>
      </c>
      <c r="C108" s="2">
        <v>5.1413881748072002E-3</v>
      </c>
      <c r="D108" s="2">
        <v>8.5365853658536592E-3</v>
      </c>
      <c r="E108" s="2">
        <v>5.7012542759407097E-3</v>
      </c>
    </row>
    <row r="109" spans="1:5" x14ac:dyDescent="0.3">
      <c r="A109" s="8" t="s">
        <v>268</v>
      </c>
      <c r="B109" s="2">
        <v>0.33333333333333298</v>
      </c>
      <c r="C109" s="2">
        <v>0.319946452476573</v>
      </c>
      <c r="D109" s="2">
        <v>0.3125</v>
      </c>
      <c r="E109" s="2">
        <v>0.32810615199034998</v>
      </c>
    </row>
    <row r="110" spans="1:5" x14ac:dyDescent="0.3">
      <c r="A110" s="8" t="s">
        <v>269</v>
      </c>
      <c r="B110" s="2">
        <v>3.8461538461538498E-2</v>
      </c>
      <c r="C110" s="2">
        <v>3.6144578313252997E-2</v>
      </c>
      <c r="D110" s="2">
        <v>3.6989795918367298E-2</v>
      </c>
      <c r="E110" s="2">
        <v>3.8600723763570599E-2</v>
      </c>
    </row>
    <row r="111" spans="1:5" x14ac:dyDescent="0.3">
      <c r="A111" s="8" t="s">
        <v>270</v>
      </c>
      <c r="B111" s="2">
        <v>7.8347578347578301E-2</v>
      </c>
      <c r="C111" s="2">
        <v>9.2369477911646597E-2</v>
      </c>
      <c r="D111" s="2">
        <v>9.5663265306122403E-2</v>
      </c>
      <c r="E111" s="2">
        <v>9.5295536791314805E-2</v>
      </c>
    </row>
    <row r="112" spans="1:5" x14ac:dyDescent="0.3">
      <c r="A112" s="8" t="s">
        <v>271</v>
      </c>
      <c r="B112" s="2">
        <v>0.44444444444444398</v>
      </c>
      <c r="C112" s="2">
        <v>0.44444444444444398</v>
      </c>
      <c r="D112" s="2">
        <v>0.45025510204081598</v>
      </c>
      <c r="E112" s="2">
        <v>0.41375150784077203</v>
      </c>
    </row>
    <row r="113" spans="1:5" x14ac:dyDescent="0.3">
      <c r="A113" s="8" t="s">
        <v>272</v>
      </c>
      <c r="B113" s="2">
        <v>7.8347578347578301E-2</v>
      </c>
      <c r="C113" s="2">
        <v>8.1659973226238303E-2</v>
      </c>
      <c r="D113" s="2">
        <v>7.7806122448979595E-2</v>
      </c>
      <c r="E113" s="2">
        <v>9.4089264173703294E-2</v>
      </c>
    </row>
    <row r="114" spans="1:5" x14ac:dyDescent="0.3">
      <c r="A114" s="8" t="s">
        <v>273</v>
      </c>
      <c r="B114" s="2">
        <v>2.70655270655271E-2</v>
      </c>
      <c r="C114" s="2">
        <v>2.5435073627844699E-2</v>
      </c>
      <c r="D114" s="2">
        <v>2.6785714285714302E-2</v>
      </c>
      <c r="E114" s="2">
        <v>3.0156815440289499E-2</v>
      </c>
    </row>
    <row r="115" spans="1:5" x14ac:dyDescent="0.3">
      <c r="A115" s="8" t="s">
        <v>274</v>
      </c>
      <c r="B115" s="2">
        <v>0.117031177291764</v>
      </c>
      <c r="C115" s="2">
        <v>0.11790244317698099</v>
      </c>
      <c r="D115" s="2">
        <v>0.121992211518754</v>
      </c>
      <c r="E115" s="2">
        <v>0.121265932678268</v>
      </c>
    </row>
    <row r="116" spans="1:5" x14ac:dyDescent="0.3">
      <c r="A116" s="8" t="s">
        <v>275</v>
      </c>
      <c r="B116" s="2">
        <v>6.8403908794788301E-3</v>
      </c>
      <c r="C116" s="2">
        <v>7.1933259555631204E-3</v>
      </c>
      <c r="D116" s="2">
        <v>7.4195531871285103E-3</v>
      </c>
      <c r="E116" s="2">
        <v>8.1685805611459699E-3</v>
      </c>
    </row>
    <row r="117" spans="1:5" x14ac:dyDescent="0.3">
      <c r="A117" s="8" t="s">
        <v>276</v>
      </c>
      <c r="B117" s="2">
        <v>4.8255002326663597E-2</v>
      </c>
      <c r="C117" s="2">
        <v>4.8778411509321502E-2</v>
      </c>
      <c r="D117" s="2">
        <v>4.9846279975404799E-2</v>
      </c>
      <c r="E117" s="2">
        <v>5.1655420070241903E-2</v>
      </c>
    </row>
    <row r="118" spans="1:5" x14ac:dyDescent="0.3">
      <c r="A118" s="8" t="s">
        <v>277</v>
      </c>
      <c r="B118" s="2">
        <v>0.80027919962773397</v>
      </c>
      <c r="C118" s="2">
        <v>0.79777815612496805</v>
      </c>
      <c r="D118" s="2">
        <v>0.79032588645214197</v>
      </c>
      <c r="E118" s="2">
        <v>0.78864291069807801</v>
      </c>
    </row>
    <row r="119" spans="1:5" x14ac:dyDescent="0.3">
      <c r="A119" s="8" t="s">
        <v>278</v>
      </c>
      <c r="B119" s="2">
        <v>1.9218241042345301E-2</v>
      </c>
      <c r="C119" s="2">
        <v>1.9962543628160401E-2</v>
      </c>
      <c r="D119" s="2">
        <v>2.0659971305595399E-2</v>
      </c>
      <c r="E119" s="2">
        <v>1.9770332662483701E-2</v>
      </c>
    </row>
    <row r="120" spans="1:5" x14ac:dyDescent="0.3">
      <c r="A120" s="8" t="s">
        <v>279</v>
      </c>
      <c r="B120" s="2">
        <v>8.3759888320148902E-3</v>
      </c>
      <c r="C120" s="2">
        <v>8.38511960500553E-3</v>
      </c>
      <c r="D120" s="2">
        <v>9.7560975609756097E-3</v>
      </c>
      <c r="E120" s="2">
        <v>1.04968233297818E-2</v>
      </c>
    </row>
    <row r="121" spans="1:5" x14ac:dyDescent="0.3">
      <c r="A121" s="8" t="s">
        <v>280</v>
      </c>
      <c r="B121" s="2">
        <v>0.201074928865002</v>
      </c>
      <c r="C121" s="2">
        <v>0.20761904761904801</v>
      </c>
      <c r="D121" s="2">
        <v>0.21229764271513801</v>
      </c>
      <c r="E121" s="2">
        <v>0.21933500977926801</v>
      </c>
    </row>
    <row r="122" spans="1:5" x14ac:dyDescent="0.3">
      <c r="A122" s="8" t="s">
        <v>281</v>
      </c>
      <c r="B122" s="2">
        <v>3.0192854884603201E-2</v>
      </c>
      <c r="C122" s="2">
        <v>2.94505494505495E-2</v>
      </c>
      <c r="D122" s="2">
        <v>3.4791252485089498E-2</v>
      </c>
      <c r="E122" s="2">
        <v>3.6602402905839597E-2</v>
      </c>
    </row>
    <row r="123" spans="1:5" x14ac:dyDescent="0.3">
      <c r="A123" s="8" t="s">
        <v>282</v>
      </c>
      <c r="B123" s="2">
        <v>4.7107176730951598E-2</v>
      </c>
      <c r="C123" s="2">
        <v>4.7912087912087897E-2</v>
      </c>
      <c r="D123" s="2">
        <v>5.0837830161885797E-2</v>
      </c>
      <c r="E123" s="2">
        <v>4.9315451243364103E-2</v>
      </c>
    </row>
    <row r="124" spans="1:5" x14ac:dyDescent="0.3">
      <c r="A124" s="8" t="s">
        <v>283</v>
      </c>
      <c r="B124" s="2">
        <v>0.49162187796395801</v>
      </c>
      <c r="C124" s="2">
        <v>0.47970695970695998</v>
      </c>
      <c r="D124" s="2">
        <v>0.46904288554388002</v>
      </c>
      <c r="E124" s="2">
        <v>0.45934618608549899</v>
      </c>
    </row>
    <row r="125" spans="1:5" x14ac:dyDescent="0.3">
      <c r="A125" s="8" t="s">
        <v>284</v>
      </c>
      <c r="B125" s="2">
        <v>4.4736010116977601E-2</v>
      </c>
      <c r="C125" s="2">
        <v>4.8937728937728901E-2</v>
      </c>
      <c r="D125" s="2">
        <v>5.3677932405566599E-2</v>
      </c>
      <c r="E125" s="2">
        <v>5.4624196702989701E-2</v>
      </c>
    </row>
    <row r="126" spans="1:5" x14ac:dyDescent="0.3">
      <c r="A126" s="8" t="s">
        <v>285</v>
      </c>
      <c r="B126" s="2">
        <v>0.185267151438508</v>
      </c>
      <c r="C126" s="2">
        <v>0.18637362637362601</v>
      </c>
      <c r="D126" s="2">
        <v>0.17935245668844099</v>
      </c>
      <c r="E126" s="2">
        <v>0.18077675328303999</v>
      </c>
    </row>
    <row r="127" spans="1:5" x14ac:dyDescent="0.3">
      <c r="A127" s="8" t="s">
        <v>286</v>
      </c>
      <c r="B127" s="2">
        <v>0.24676554118018301</v>
      </c>
      <c r="C127" s="2">
        <v>0.25566502463054203</v>
      </c>
      <c r="D127" s="2">
        <v>0.270299145299145</v>
      </c>
      <c r="E127" s="2">
        <v>0.25193798449612398</v>
      </c>
    </row>
    <row r="128" spans="1:5" x14ac:dyDescent="0.3">
      <c r="A128" s="8" t="s">
        <v>287</v>
      </c>
      <c r="B128" s="2">
        <v>4.1022404544020202E-2</v>
      </c>
      <c r="C128" s="2">
        <v>4.48275862068966E-2</v>
      </c>
      <c r="D128" s="2">
        <v>3.8461538461538498E-2</v>
      </c>
      <c r="E128" s="2">
        <v>3.1007751937984499E-2</v>
      </c>
    </row>
    <row r="129" spans="1:5" x14ac:dyDescent="0.3">
      <c r="A129" s="8" t="s">
        <v>288</v>
      </c>
      <c r="B129" s="2">
        <v>3.4553486904386199E-2</v>
      </c>
      <c r="C129" s="2">
        <v>2.80788177339901E-2</v>
      </c>
      <c r="D129" s="2">
        <v>2.7777777777777801E-2</v>
      </c>
      <c r="E129" s="2">
        <v>1.35658914728682E-2</v>
      </c>
    </row>
    <row r="130" spans="1:5" x14ac:dyDescent="0.3">
      <c r="A130" s="8" t="s">
        <v>289</v>
      </c>
      <c r="B130" s="2">
        <v>0.54764910066267003</v>
      </c>
      <c r="C130" s="2">
        <v>0.53103448275862097</v>
      </c>
      <c r="D130" s="2">
        <v>0.50747863247863201</v>
      </c>
      <c r="E130" s="2">
        <v>0.50775193798449603</v>
      </c>
    </row>
    <row r="131" spans="1:5" x14ac:dyDescent="0.3">
      <c r="A131" s="8" t="s">
        <v>290</v>
      </c>
      <c r="B131" s="2">
        <v>3.8340170400757302E-2</v>
      </c>
      <c r="C131" s="2">
        <v>3.3497536945812798E-2</v>
      </c>
      <c r="D131" s="2">
        <v>2.8846153846153799E-2</v>
      </c>
      <c r="E131" s="2">
        <v>4.2635658914728702E-2</v>
      </c>
    </row>
    <row r="132" spans="1:5" x14ac:dyDescent="0.3">
      <c r="A132" s="8" t="s">
        <v>291</v>
      </c>
      <c r="B132" s="2">
        <v>9.1669296307983594E-2</v>
      </c>
      <c r="C132" s="2">
        <v>0.10689655172413801</v>
      </c>
      <c r="D132" s="2">
        <v>0.12713675213675199</v>
      </c>
      <c r="E132" s="2">
        <v>0.153100775193798</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539</v>
      </c>
      <c r="B1" s="12"/>
      <c r="C1" s="12"/>
      <c r="D1" s="12"/>
    </row>
    <row r="2" spans="1:5" ht="15.6" x14ac:dyDescent="0.3">
      <c r="A2" s="12" t="s">
        <v>528</v>
      </c>
      <c r="B2" s="12"/>
      <c r="C2" s="12"/>
      <c r="D2" s="12"/>
    </row>
    <row r="3" spans="1:5" ht="15.6" x14ac:dyDescent="0.3">
      <c r="A3" s="12" t="s">
        <v>299</v>
      </c>
      <c r="B3" s="12"/>
      <c r="C3" s="12"/>
      <c r="D3" s="12"/>
    </row>
    <row r="4" spans="1:5" x14ac:dyDescent="0.3">
      <c r="A4" s="15"/>
    </row>
    <row r="5" spans="1:5" x14ac:dyDescent="0.3">
      <c r="A5" s="16" t="str">
        <f>HYPERLINK("#'Table of contents'!A127",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987</v>
      </c>
      <c r="C8" s="1">
        <v>1244</v>
      </c>
      <c r="D8" s="1">
        <v>1485</v>
      </c>
      <c r="E8" s="1">
        <v>1750</v>
      </c>
    </row>
    <row r="9" spans="1:5" x14ac:dyDescent="0.3">
      <c r="A9" s="7" t="s">
        <v>296</v>
      </c>
      <c r="B9" s="1">
        <v>54087</v>
      </c>
      <c r="C9" s="1">
        <v>59757</v>
      </c>
      <c r="D9" s="1">
        <v>63152</v>
      </c>
      <c r="E9" s="1">
        <v>66626</v>
      </c>
    </row>
    <row r="10" spans="1:5" x14ac:dyDescent="0.3">
      <c r="A10" s="7" t="s">
        <v>297</v>
      </c>
      <c r="B10" s="1">
        <v>1569</v>
      </c>
      <c r="C10" s="1">
        <v>1665</v>
      </c>
      <c r="D10" s="1">
        <v>1704</v>
      </c>
      <c r="E10" s="1">
        <v>1779</v>
      </c>
    </row>
    <row r="11" spans="1:5" x14ac:dyDescent="0.3">
      <c r="A11" s="7" t="s">
        <v>91</v>
      </c>
      <c r="B11" s="1">
        <v>191</v>
      </c>
      <c r="C11" s="1">
        <v>236</v>
      </c>
      <c r="D11" s="1">
        <v>291</v>
      </c>
      <c r="E11" s="1">
        <v>325</v>
      </c>
    </row>
    <row r="12" spans="1:5" x14ac:dyDescent="0.3">
      <c r="A12" s="7" t="s">
        <v>120</v>
      </c>
      <c r="B12" s="1">
        <v>6789</v>
      </c>
      <c r="C12" s="1">
        <v>7602</v>
      </c>
      <c r="D12" s="1">
        <v>8032</v>
      </c>
      <c r="E12" s="1">
        <v>8175</v>
      </c>
    </row>
    <row r="13" spans="1:5" x14ac:dyDescent="0.3">
      <c r="A13" s="7" t="s">
        <v>121</v>
      </c>
      <c r="B13" s="1">
        <v>6339</v>
      </c>
      <c r="C13" s="1">
        <v>2030</v>
      </c>
      <c r="D13" s="1">
        <v>936</v>
      </c>
      <c r="E13" s="1">
        <v>516</v>
      </c>
    </row>
    <row r="14" spans="1:5" x14ac:dyDescent="0.3">
      <c r="A14" s="10" t="s">
        <v>15</v>
      </c>
      <c r="B14" s="5">
        <v>69962</v>
      </c>
      <c r="C14" s="5">
        <v>72534</v>
      </c>
      <c r="D14" s="5">
        <v>75600</v>
      </c>
      <c r="E14" s="5">
        <v>79171</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1.41076584431549E-2</v>
      </c>
      <c r="C19" s="2">
        <v>1.71505776601318E-2</v>
      </c>
      <c r="D19" s="2">
        <v>1.9642857142857101E-2</v>
      </c>
      <c r="E19" s="2">
        <v>2.2104053251821999E-2</v>
      </c>
    </row>
    <row r="20" spans="1:5" x14ac:dyDescent="0.3">
      <c r="A20" s="8" t="s">
        <v>296</v>
      </c>
      <c r="B20" s="2">
        <v>0.773091106600726</v>
      </c>
      <c r="C20" s="2">
        <v>0.823848126395897</v>
      </c>
      <c r="D20" s="2">
        <v>0.83534391534391494</v>
      </c>
      <c r="E20" s="2">
        <v>0.84154551540336697</v>
      </c>
    </row>
    <row r="21" spans="1:5" x14ac:dyDescent="0.3">
      <c r="A21" s="8" t="s">
        <v>297</v>
      </c>
      <c r="B21" s="2">
        <v>2.24264600783282E-2</v>
      </c>
      <c r="C21" s="2">
        <v>2.29547522541153E-2</v>
      </c>
      <c r="D21" s="2">
        <v>2.2539682539682498E-2</v>
      </c>
      <c r="E21" s="2">
        <v>2.2470348991423601E-2</v>
      </c>
    </row>
    <row r="22" spans="1:5" x14ac:dyDescent="0.3">
      <c r="A22" s="8" t="s">
        <v>91</v>
      </c>
      <c r="B22" s="2">
        <v>2.7300534575912601E-3</v>
      </c>
      <c r="C22" s="2">
        <v>3.25364656574848E-3</v>
      </c>
      <c r="D22" s="2">
        <v>3.84920634920635E-3</v>
      </c>
      <c r="E22" s="2">
        <v>4.1050384610526597E-3</v>
      </c>
    </row>
    <row r="23" spans="1:5" x14ac:dyDescent="0.3">
      <c r="A23" s="8" t="s">
        <v>120</v>
      </c>
      <c r="B23" s="2">
        <v>9.7038392270089494E-2</v>
      </c>
      <c r="C23" s="2">
        <v>0.104806022003474</v>
      </c>
      <c r="D23" s="2">
        <v>0.106243386243386</v>
      </c>
      <c r="E23" s="2">
        <v>0.10325750590494</v>
      </c>
    </row>
    <row r="24" spans="1:5" x14ac:dyDescent="0.3">
      <c r="A24" s="8" t="s">
        <v>121</v>
      </c>
      <c r="B24" s="2">
        <v>9.0606329150110104E-2</v>
      </c>
      <c r="C24" s="2">
        <v>2.7986875120633099E-2</v>
      </c>
      <c r="D24" s="2">
        <v>1.23809523809524E-2</v>
      </c>
      <c r="E24" s="2">
        <v>6.5175379873943697E-3</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540</v>
      </c>
      <c r="B1" s="12"/>
      <c r="C1" s="12"/>
      <c r="D1" s="12"/>
      <c r="E1" s="12"/>
    </row>
    <row r="2" spans="1:5" ht="15.6" x14ac:dyDescent="0.3">
      <c r="A2" s="12" t="s">
        <v>528</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contents'!A128",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624</v>
      </c>
      <c r="C8" s="1">
        <v>759</v>
      </c>
      <c r="D8" s="1">
        <v>918</v>
      </c>
      <c r="E8" s="1">
        <v>1093</v>
      </c>
    </row>
    <row r="9" spans="1:5" x14ac:dyDescent="0.3">
      <c r="A9" s="7" t="s">
        <v>301</v>
      </c>
      <c r="B9" s="1">
        <v>328</v>
      </c>
      <c r="C9" s="1">
        <v>445</v>
      </c>
      <c r="D9" s="1">
        <v>520</v>
      </c>
      <c r="E9" s="1">
        <v>603</v>
      </c>
    </row>
    <row r="10" spans="1:5" x14ac:dyDescent="0.3">
      <c r="A10" s="7" t="s">
        <v>302</v>
      </c>
      <c r="B10" s="1">
        <v>31</v>
      </c>
      <c r="C10" s="1">
        <v>37</v>
      </c>
      <c r="D10" s="1">
        <v>45</v>
      </c>
      <c r="E10" s="1">
        <v>52</v>
      </c>
    </row>
    <row r="11" spans="1:5" x14ac:dyDescent="0.3">
      <c r="A11" s="7" t="s">
        <v>303</v>
      </c>
      <c r="B11" s="1">
        <v>4</v>
      </c>
      <c r="C11" s="1">
        <v>3</v>
      </c>
      <c r="D11" s="1">
        <v>2</v>
      </c>
      <c r="E11" s="1">
        <v>2</v>
      </c>
    </row>
    <row r="12" spans="1:5" x14ac:dyDescent="0.3">
      <c r="A12" s="7" t="s">
        <v>304</v>
      </c>
      <c r="B12" s="1">
        <v>0</v>
      </c>
      <c r="C12" s="1">
        <v>0</v>
      </c>
      <c r="D12" s="1">
        <v>0</v>
      </c>
      <c r="E12" s="1">
        <v>0</v>
      </c>
    </row>
    <row r="13" spans="1:5" x14ac:dyDescent="0.3">
      <c r="A13" s="7" t="s">
        <v>305</v>
      </c>
      <c r="B13" s="1">
        <v>0</v>
      </c>
      <c r="C13" s="1">
        <v>0</v>
      </c>
      <c r="D13" s="1">
        <v>0</v>
      </c>
      <c r="E13" s="1">
        <v>0</v>
      </c>
    </row>
    <row r="14" spans="1:5" x14ac:dyDescent="0.3">
      <c r="A14" s="7" t="s">
        <v>306</v>
      </c>
      <c r="B14" s="1">
        <v>23234</v>
      </c>
      <c r="C14" s="1">
        <v>23615</v>
      </c>
      <c r="D14" s="1">
        <v>23931</v>
      </c>
      <c r="E14" s="1">
        <v>25268</v>
      </c>
    </row>
    <row r="15" spans="1:5" x14ac:dyDescent="0.3">
      <c r="A15" s="7" t="s">
        <v>307</v>
      </c>
      <c r="B15" s="1">
        <v>27110</v>
      </c>
      <c r="C15" s="1">
        <v>31807</v>
      </c>
      <c r="D15" s="1">
        <v>34491</v>
      </c>
      <c r="E15" s="1">
        <v>36335</v>
      </c>
    </row>
    <row r="16" spans="1:5" x14ac:dyDescent="0.3">
      <c r="A16" s="7" t="s">
        <v>308</v>
      </c>
      <c r="B16" s="1">
        <v>3408</v>
      </c>
      <c r="C16" s="1">
        <v>3971</v>
      </c>
      <c r="D16" s="1">
        <v>4341</v>
      </c>
      <c r="E16" s="1">
        <v>4627</v>
      </c>
    </row>
    <row r="17" spans="1:5" x14ac:dyDescent="0.3">
      <c r="A17" s="7" t="s">
        <v>309</v>
      </c>
      <c r="B17" s="1">
        <v>321</v>
      </c>
      <c r="C17" s="1">
        <v>353</v>
      </c>
      <c r="D17" s="1">
        <v>382</v>
      </c>
      <c r="E17" s="1">
        <v>381</v>
      </c>
    </row>
    <row r="18" spans="1:5" x14ac:dyDescent="0.3">
      <c r="A18" s="7" t="s">
        <v>310</v>
      </c>
      <c r="B18" s="1">
        <v>14</v>
      </c>
      <c r="C18" s="1">
        <v>11</v>
      </c>
      <c r="D18" s="1">
        <v>7</v>
      </c>
      <c r="E18" s="1">
        <v>15</v>
      </c>
    </row>
    <row r="19" spans="1:5" x14ac:dyDescent="0.3">
      <c r="A19" s="7" t="s">
        <v>311</v>
      </c>
      <c r="B19" s="1">
        <v>0</v>
      </c>
      <c r="C19" s="1">
        <v>0</v>
      </c>
      <c r="D19" s="1">
        <v>0</v>
      </c>
      <c r="E19" s="1">
        <v>0</v>
      </c>
    </row>
    <row r="20" spans="1:5" x14ac:dyDescent="0.3">
      <c r="A20" s="7" t="s">
        <v>312</v>
      </c>
      <c r="B20" s="1">
        <v>720</v>
      </c>
      <c r="C20" s="1">
        <v>743</v>
      </c>
      <c r="D20" s="1">
        <v>713</v>
      </c>
      <c r="E20" s="1">
        <v>777</v>
      </c>
    </row>
    <row r="21" spans="1:5" x14ac:dyDescent="0.3">
      <c r="A21" s="7" t="s">
        <v>313</v>
      </c>
      <c r="B21" s="1">
        <v>798</v>
      </c>
      <c r="C21" s="1">
        <v>876</v>
      </c>
      <c r="D21" s="1">
        <v>934</v>
      </c>
      <c r="E21" s="1">
        <v>946</v>
      </c>
    </row>
    <row r="22" spans="1:5" x14ac:dyDescent="0.3">
      <c r="A22" s="7" t="s">
        <v>314</v>
      </c>
      <c r="B22" s="1">
        <v>46</v>
      </c>
      <c r="C22" s="1">
        <v>44</v>
      </c>
      <c r="D22" s="1">
        <v>52</v>
      </c>
      <c r="E22" s="1">
        <v>50</v>
      </c>
    </row>
    <row r="23" spans="1:5" x14ac:dyDescent="0.3">
      <c r="A23" s="7" t="s">
        <v>315</v>
      </c>
      <c r="B23" s="1">
        <v>4</v>
      </c>
      <c r="C23" s="1">
        <v>1</v>
      </c>
      <c r="D23" s="1">
        <v>4</v>
      </c>
      <c r="E23" s="1">
        <v>5</v>
      </c>
    </row>
    <row r="24" spans="1:5" x14ac:dyDescent="0.3">
      <c r="A24" s="7" t="s">
        <v>316</v>
      </c>
      <c r="B24" s="1">
        <v>1</v>
      </c>
      <c r="C24" s="1">
        <v>1</v>
      </c>
      <c r="D24" s="1">
        <v>1</v>
      </c>
      <c r="E24" s="1">
        <v>1</v>
      </c>
    </row>
    <row r="25" spans="1:5" x14ac:dyDescent="0.3">
      <c r="A25" s="7" t="s">
        <v>317</v>
      </c>
      <c r="B25" s="1">
        <v>0</v>
      </c>
      <c r="C25" s="1">
        <v>0</v>
      </c>
      <c r="D25" s="1">
        <v>0</v>
      </c>
      <c r="E25" s="1">
        <v>0</v>
      </c>
    </row>
    <row r="26" spans="1:5" x14ac:dyDescent="0.3">
      <c r="A26" s="7" t="s">
        <v>161</v>
      </c>
      <c r="B26" s="1">
        <v>95</v>
      </c>
      <c r="C26" s="1">
        <v>103</v>
      </c>
      <c r="D26" s="1">
        <v>127</v>
      </c>
      <c r="E26" s="1">
        <v>145</v>
      </c>
    </row>
    <row r="27" spans="1:5" x14ac:dyDescent="0.3">
      <c r="A27" s="7" t="s">
        <v>162</v>
      </c>
      <c r="B27" s="1">
        <v>81</v>
      </c>
      <c r="C27" s="1">
        <v>117</v>
      </c>
      <c r="D27" s="1">
        <v>147</v>
      </c>
      <c r="E27" s="1">
        <v>156</v>
      </c>
    </row>
    <row r="28" spans="1:5" x14ac:dyDescent="0.3">
      <c r="A28" s="7" t="s">
        <v>163</v>
      </c>
      <c r="B28" s="1">
        <v>14</v>
      </c>
      <c r="C28" s="1">
        <v>15</v>
      </c>
      <c r="D28" s="1">
        <v>16</v>
      </c>
      <c r="E28" s="1">
        <v>23</v>
      </c>
    </row>
    <row r="29" spans="1:5" x14ac:dyDescent="0.3">
      <c r="A29" s="7" t="s">
        <v>164</v>
      </c>
      <c r="B29" s="1">
        <v>1</v>
      </c>
      <c r="C29" s="1">
        <v>1</v>
      </c>
      <c r="D29" s="1">
        <v>1</v>
      </c>
      <c r="E29" s="1">
        <v>1</v>
      </c>
    </row>
    <row r="30" spans="1:5" x14ac:dyDescent="0.3">
      <c r="A30" s="7" t="s">
        <v>165</v>
      </c>
      <c r="B30" s="1">
        <v>0</v>
      </c>
      <c r="C30" s="1">
        <v>0</v>
      </c>
      <c r="D30" s="1">
        <v>0</v>
      </c>
      <c r="E30" s="1">
        <v>0</v>
      </c>
    </row>
    <row r="31" spans="1:5" x14ac:dyDescent="0.3">
      <c r="A31" s="7" t="s">
        <v>166</v>
      </c>
      <c r="B31" s="1">
        <v>0</v>
      </c>
      <c r="C31" s="1">
        <v>0</v>
      </c>
      <c r="D31" s="1">
        <v>0</v>
      </c>
      <c r="E31" s="1">
        <v>0</v>
      </c>
    </row>
    <row r="32" spans="1:5" x14ac:dyDescent="0.3">
      <c r="A32" s="7" t="s">
        <v>173</v>
      </c>
      <c r="B32" s="1">
        <v>2501</v>
      </c>
      <c r="C32" s="1">
        <v>2606</v>
      </c>
      <c r="D32" s="1">
        <v>2828</v>
      </c>
      <c r="E32" s="1">
        <v>3002</v>
      </c>
    </row>
    <row r="33" spans="1:5" x14ac:dyDescent="0.3">
      <c r="A33" s="7" t="s">
        <v>174</v>
      </c>
      <c r="B33" s="1">
        <v>3762</v>
      </c>
      <c r="C33" s="1">
        <v>4391</v>
      </c>
      <c r="D33" s="1">
        <v>4578</v>
      </c>
      <c r="E33" s="1">
        <v>4517</v>
      </c>
    </row>
    <row r="34" spans="1:5" x14ac:dyDescent="0.3">
      <c r="A34" s="7" t="s">
        <v>175</v>
      </c>
      <c r="B34" s="1">
        <v>475</v>
      </c>
      <c r="C34" s="1">
        <v>540</v>
      </c>
      <c r="D34" s="1">
        <v>569</v>
      </c>
      <c r="E34" s="1">
        <v>591</v>
      </c>
    </row>
    <row r="35" spans="1:5" x14ac:dyDescent="0.3">
      <c r="A35" s="7" t="s">
        <v>176</v>
      </c>
      <c r="B35" s="1">
        <v>51</v>
      </c>
      <c r="C35" s="1">
        <v>65</v>
      </c>
      <c r="D35" s="1">
        <v>56</v>
      </c>
      <c r="E35" s="1">
        <v>64</v>
      </c>
    </row>
    <row r="36" spans="1:5" x14ac:dyDescent="0.3">
      <c r="A36" s="7" t="s">
        <v>177</v>
      </c>
      <c r="B36" s="1">
        <v>0</v>
      </c>
      <c r="C36" s="1">
        <v>0</v>
      </c>
      <c r="D36" s="1">
        <v>1</v>
      </c>
      <c r="E36" s="1">
        <v>1</v>
      </c>
    </row>
    <row r="37" spans="1:5" x14ac:dyDescent="0.3">
      <c r="A37" s="7" t="s">
        <v>178</v>
      </c>
      <c r="B37" s="1">
        <v>0</v>
      </c>
      <c r="C37" s="1">
        <v>0</v>
      </c>
      <c r="D37" s="1">
        <v>0</v>
      </c>
      <c r="E37" s="1">
        <v>0</v>
      </c>
    </row>
    <row r="38" spans="1:5" x14ac:dyDescent="0.3">
      <c r="A38" s="7" t="s">
        <v>179</v>
      </c>
      <c r="B38" s="1">
        <v>480</v>
      </c>
      <c r="C38" s="1">
        <v>36</v>
      </c>
      <c r="D38" s="1">
        <v>2</v>
      </c>
      <c r="E38" s="1">
        <v>0</v>
      </c>
    </row>
    <row r="39" spans="1:5" x14ac:dyDescent="0.3">
      <c r="A39" s="7" t="s">
        <v>180</v>
      </c>
      <c r="B39" s="1">
        <v>5167</v>
      </c>
      <c r="C39" s="1">
        <v>1680</v>
      </c>
      <c r="D39" s="1">
        <v>763</v>
      </c>
      <c r="E39" s="1">
        <v>411</v>
      </c>
    </row>
    <row r="40" spans="1:5" x14ac:dyDescent="0.3">
      <c r="A40" s="7" t="s">
        <v>181</v>
      </c>
      <c r="B40" s="1">
        <v>632</v>
      </c>
      <c r="C40" s="1">
        <v>290</v>
      </c>
      <c r="D40" s="1">
        <v>154</v>
      </c>
      <c r="E40" s="1">
        <v>98</v>
      </c>
    </row>
    <row r="41" spans="1:5" x14ac:dyDescent="0.3">
      <c r="A41" s="7" t="s">
        <v>182</v>
      </c>
      <c r="B41" s="1">
        <v>59</v>
      </c>
      <c r="C41" s="1">
        <v>24</v>
      </c>
      <c r="D41" s="1">
        <v>16</v>
      </c>
      <c r="E41" s="1">
        <v>7</v>
      </c>
    </row>
    <row r="42" spans="1:5" x14ac:dyDescent="0.3">
      <c r="A42" s="7" t="s">
        <v>183</v>
      </c>
      <c r="B42" s="1">
        <v>1</v>
      </c>
      <c r="C42" s="1">
        <v>0</v>
      </c>
      <c r="D42" s="1">
        <v>1</v>
      </c>
      <c r="E42" s="1">
        <v>0</v>
      </c>
    </row>
    <row r="43" spans="1:5" x14ac:dyDescent="0.3">
      <c r="A43" s="7" t="s">
        <v>184</v>
      </c>
      <c r="B43" s="1">
        <v>0</v>
      </c>
      <c r="C43" s="1">
        <v>0</v>
      </c>
      <c r="D43" s="1">
        <v>0</v>
      </c>
      <c r="E43" s="1">
        <v>0</v>
      </c>
    </row>
    <row r="44" spans="1:5" x14ac:dyDescent="0.3">
      <c r="A44" s="10" t="s">
        <v>15</v>
      </c>
      <c r="B44" s="5">
        <v>69962</v>
      </c>
      <c r="C44" s="5">
        <v>72534</v>
      </c>
      <c r="D44" s="5">
        <v>75600</v>
      </c>
      <c r="E44" s="5">
        <v>79171</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0.63221884498480196</v>
      </c>
      <c r="C49" s="2">
        <v>0.61012861736334401</v>
      </c>
      <c r="D49" s="2">
        <v>0.61818181818181805</v>
      </c>
      <c r="E49" s="2">
        <v>0.624571428571429</v>
      </c>
    </row>
    <row r="50" spans="1:5" x14ac:dyDescent="0.3">
      <c r="A50" s="8" t="s">
        <v>301</v>
      </c>
      <c r="B50" s="2">
        <v>0.33232016210739601</v>
      </c>
      <c r="C50" s="2">
        <v>0.35771704180064301</v>
      </c>
      <c r="D50" s="2">
        <v>0.35016835016835002</v>
      </c>
      <c r="E50" s="2">
        <v>0.34457142857142897</v>
      </c>
    </row>
    <row r="51" spans="1:5" x14ac:dyDescent="0.3">
      <c r="A51" s="8" t="s">
        <v>302</v>
      </c>
      <c r="B51" s="2">
        <v>3.1408308004052699E-2</v>
      </c>
      <c r="C51" s="2">
        <v>2.9742765273311898E-2</v>
      </c>
      <c r="D51" s="2">
        <v>3.03030303030303E-2</v>
      </c>
      <c r="E51" s="2">
        <v>2.97142857142857E-2</v>
      </c>
    </row>
    <row r="52" spans="1:5" x14ac:dyDescent="0.3">
      <c r="A52" s="8" t="s">
        <v>303</v>
      </c>
      <c r="B52" s="2">
        <v>4.0526849037487303E-3</v>
      </c>
      <c r="C52" s="2">
        <v>2.41157556270096E-3</v>
      </c>
      <c r="D52" s="2">
        <v>1.3468013468013499E-3</v>
      </c>
      <c r="E52" s="2">
        <v>1.1428571428571399E-3</v>
      </c>
    </row>
    <row r="53" spans="1:5" x14ac:dyDescent="0.3">
      <c r="A53" s="8" t="s">
        <v>304</v>
      </c>
      <c r="B53" s="2">
        <v>0</v>
      </c>
      <c r="C53" s="2">
        <v>0</v>
      </c>
      <c r="D53" s="2">
        <v>0</v>
      </c>
      <c r="E53" s="2">
        <v>0</v>
      </c>
    </row>
    <row r="54" spans="1:5" x14ac:dyDescent="0.3">
      <c r="A54" s="8" t="s">
        <v>305</v>
      </c>
      <c r="B54" s="2">
        <v>0</v>
      </c>
      <c r="C54" s="2">
        <v>0</v>
      </c>
      <c r="D54" s="2">
        <v>0</v>
      </c>
      <c r="E54" s="2">
        <v>0</v>
      </c>
    </row>
    <row r="55" spans="1:5" x14ac:dyDescent="0.3">
      <c r="A55" s="8" t="s">
        <v>306</v>
      </c>
      <c r="B55" s="2">
        <v>0.429567178804519</v>
      </c>
      <c r="C55" s="2">
        <v>0.39518382783606898</v>
      </c>
      <c r="D55" s="2">
        <v>0.37894286800101301</v>
      </c>
      <c r="E55" s="2">
        <v>0.379251343319425</v>
      </c>
    </row>
    <row r="56" spans="1:5" x14ac:dyDescent="0.3">
      <c r="A56" s="8" t="s">
        <v>307</v>
      </c>
      <c r="B56" s="2">
        <v>0.50122950061937299</v>
      </c>
      <c r="C56" s="2">
        <v>0.53227236976421199</v>
      </c>
      <c r="D56" s="2">
        <v>0.54615847479098001</v>
      </c>
      <c r="E56" s="2">
        <v>0.54535766817758802</v>
      </c>
    </row>
    <row r="57" spans="1:5" x14ac:dyDescent="0.3">
      <c r="A57" s="8" t="s">
        <v>308</v>
      </c>
      <c r="B57" s="2">
        <v>6.3009595651450395E-2</v>
      </c>
      <c r="C57" s="2">
        <v>6.6452465819903897E-2</v>
      </c>
      <c r="D57" s="2">
        <v>6.8738915632125697E-2</v>
      </c>
      <c r="E57" s="2">
        <v>6.9447362891363704E-2</v>
      </c>
    </row>
    <row r="58" spans="1:5" x14ac:dyDescent="0.3">
      <c r="A58" s="8" t="s">
        <v>309</v>
      </c>
      <c r="B58" s="2">
        <v>5.9348826890010496E-3</v>
      </c>
      <c r="C58" s="2">
        <v>5.9072577271281996E-3</v>
      </c>
      <c r="D58" s="2">
        <v>6.0488978971370696E-3</v>
      </c>
      <c r="E58" s="2">
        <v>5.7184882778494898E-3</v>
      </c>
    </row>
    <row r="59" spans="1:5" x14ac:dyDescent="0.3">
      <c r="A59" s="8" t="s">
        <v>310</v>
      </c>
      <c r="B59" s="2">
        <v>2.5884223565736701E-4</v>
      </c>
      <c r="C59" s="2">
        <v>1.84078852686715E-4</v>
      </c>
      <c r="D59" s="2">
        <v>1.10843678743349E-4</v>
      </c>
      <c r="E59" s="2">
        <v>2.25137333773602E-4</v>
      </c>
    </row>
    <row r="60" spans="1:5" x14ac:dyDescent="0.3">
      <c r="A60" s="8" t="s">
        <v>311</v>
      </c>
      <c r="B60" s="2">
        <v>0</v>
      </c>
      <c r="C60" s="2">
        <v>0</v>
      </c>
      <c r="D60" s="2">
        <v>0</v>
      </c>
      <c r="E60" s="2">
        <v>0</v>
      </c>
    </row>
    <row r="61" spans="1:5" x14ac:dyDescent="0.3">
      <c r="A61" s="8" t="s">
        <v>312</v>
      </c>
      <c r="B61" s="2">
        <v>0.45889101338432098</v>
      </c>
      <c r="C61" s="2">
        <v>0.44624624624624598</v>
      </c>
      <c r="D61" s="2">
        <v>0.41842723004694798</v>
      </c>
      <c r="E61" s="2">
        <v>0.43676222596964598</v>
      </c>
    </row>
    <row r="62" spans="1:5" x14ac:dyDescent="0.3">
      <c r="A62" s="8" t="s">
        <v>313</v>
      </c>
      <c r="B62" s="2">
        <v>0.50860420650095595</v>
      </c>
      <c r="C62" s="2">
        <v>0.52612612612612597</v>
      </c>
      <c r="D62" s="2">
        <v>0.54812206572769995</v>
      </c>
      <c r="E62" s="2">
        <v>0.53175941540191096</v>
      </c>
    </row>
    <row r="63" spans="1:5" x14ac:dyDescent="0.3">
      <c r="A63" s="8" t="s">
        <v>314</v>
      </c>
      <c r="B63" s="2">
        <v>2.9318036966220502E-2</v>
      </c>
      <c r="C63" s="2">
        <v>2.6426426426426401E-2</v>
      </c>
      <c r="D63" s="2">
        <v>3.0516431924882601E-2</v>
      </c>
      <c r="E63" s="2">
        <v>2.81056773468241E-2</v>
      </c>
    </row>
    <row r="64" spans="1:5" x14ac:dyDescent="0.3">
      <c r="A64" s="8" t="s">
        <v>315</v>
      </c>
      <c r="B64" s="2">
        <v>2.5493945188017801E-3</v>
      </c>
      <c r="C64" s="2">
        <v>6.0060060060060101E-4</v>
      </c>
      <c r="D64" s="2">
        <v>2.3474178403755899E-3</v>
      </c>
      <c r="E64" s="2">
        <v>2.8105677346824099E-3</v>
      </c>
    </row>
    <row r="65" spans="1:5" x14ac:dyDescent="0.3">
      <c r="A65" s="8" t="s">
        <v>316</v>
      </c>
      <c r="B65" s="2">
        <v>6.3734862970044601E-4</v>
      </c>
      <c r="C65" s="2">
        <v>6.0060060060060101E-4</v>
      </c>
      <c r="D65" s="2">
        <v>5.8685446009389705E-4</v>
      </c>
      <c r="E65" s="2">
        <v>5.6211354693648096E-4</v>
      </c>
    </row>
    <row r="66" spans="1:5" x14ac:dyDescent="0.3">
      <c r="A66" s="8" t="s">
        <v>317</v>
      </c>
      <c r="B66" s="2">
        <v>0</v>
      </c>
      <c r="C66" s="2">
        <v>0</v>
      </c>
      <c r="D66" s="2">
        <v>0</v>
      </c>
      <c r="E66" s="2">
        <v>0</v>
      </c>
    </row>
    <row r="67" spans="1:5" x14ac:dyDescent="0.3">
      <c r="A67" s="8" t="s">
        <v>161</v>
      </c>
      <c r="B67" s="2">
        <v>0.49738219895287999</v>
      </c>
      <c r="C67" s="2">
        <v>0.43644067796610198</v>
      </c>
      <c r="D67" s="2">
        <v>0.43642611683848798</v>
      </c>
      <c r="E67" s="2">
        <v>0.44615384615384601</v>
      </c>
    </row>
    <row r="68" spans="1:5" x14ac:dyDescent="0.3">
      <c r="A68" s="8" t="s">
        <v>162</v>
      </c>
      <c r="B68" s="2">
        <v>0.42408376963350802</v>
      </c>
      <c r="C68" s="2">
        <v>0.49576271186440701</v>
      </c>
      <c r="D68" s="2">
        <v>0.50515463917525805</v>
      </c>
      <c r="E68" s="2">
        <v>0.48</v>
      </c>
    </row>
    <row r="69" spans="1:5" x14ac:dyDescent="0.3">
      <c r="A69" s="8" t="s">
        <v>163</v>
      </c>
      <c r="B69" s="2">
        <v>7.3298429319371694E-2</v>
      </c>
      <c r="C69" s="2">
        <v>6.3559322033898302E-2</v>
      </c>
      <c r="D69" s="2">
        <v>5.49828178694158E-2</v>
      </c>
      <c r="E69" s="2">
        <v>7.0769230769230806E-2</v>
      </c>
    </row>
    <row r="70" spans="1:5" x14ac:dyDescent="0.3">
      <c r="A70" s="8" t="s">
        <v>164</v>
      </c>
      <c r="B70" s="2">
        <v>5.2356020942408397E-3</v>
      </c>
      <c r="C70" s="2">
        <v>4.2372881355932203E-3</v>
      </c>
      <c r="D70" s="2">
        <v>3.4364261168384901E-3</v>
      </c>
      <c r="E70" s="2">
        <v>3.07692307692308E-3</v>
      </c>
    </row>
    <row r="71" spans="1:5" x14ac:dyDescent="0.3">
      <c r="A71" s="8" t="s">
        <v>165</v>
      </c>
      <c r="B71" s="2">
        <v>0</v>
      </c>
      <c r="C71" s="2">
        <v>0</v>
      </c>
      <c r="D71" s="2">
        <v>0</v>
      </c>
      <c r="E71" s="2">
        <v>0</v>
      </c>
    </row>
    <row r="72" spans="1:5" x14ac:dyDescent="0.3">
      <c r="A72" s="8" t="s">
        <v>166</v>
      </c>
      <c r="B72" s="2">
        <v>0</v>
      </c>
      <c r="C72" s="2">
        <v>0</v>
      </c>
      <c r="D72" s="2">
        <v>0</v>
      </c>
      <c r="E72" s="2">
        <v>0</v>
      </c>
    </row>
    <row r="73" spans="1:5" x14ac:dyDescent="0.3">
      <c r="A73" s="8" t="s">
        <v>173</v>
      </c>
      <c r="B73" s="2">
        <v>0.36839004271615799</v>
      </c>
      <c r="C73" s="2">
        <v>0.34280452512496701</v>
      </c>
      <c r="D73" s="2">
        <v>0.35209163346613498</v>
      </c>
      <c r="E73" s="2">
        <v>0.36721712538226298</v>
      </c>
    </row>
    <row r="74" spans="1:5" x14ac:dyDescent="0.3">
      <c r="A74" s="8" t="s">
        <v>174</v>
      </c>
      <c r="B74" s="2">
        <v>0.55413168360583298</v>
      </c>
      <c r="C74" s="2">
        <v>0.577611154959221</v>
      </c>
      <c r="D74" s="2">
        <v>0.56997011952191201</v>
      </c>
      <c r="E74" s="2">
        <v>0.55253822629969396</v>
      </c>
    </row>
    <row r="75" spans="1:5" x14ac:dyDescent="0.3">
      <c r="A75" s="8" t="s">
        <v>175</v>
      </c>
      <c r="B75" s="2">
        <v>6.9966121667403194E-2</v>
      </c>
      <c r="C75" s="2">
        <v>7.1033938437253294E-2</v>
      </c>
      <c r="D75" s="2">
        <v>7.0841633466135506E-2</v>
      </c>
      <c r="E75" s="2">
        <v>7.2293577981651397E-2</v>
      </c>
    </row>
    <row r="76" spans="1:5" x14ac:dyDescent="0.3">
      <c r="A76" s="8" t="s">
        <v>176</v>
      </c>
      <c r="B76" s="2">
        <v>7.5121520106053901E-3</v>
      </c>
      <c r="C76" s="2">
        <v>8.5503814785582704E-3</v>
      </c>
      <c r="D76" s="2">
        <v>6.9721115537848596E-3</v>
      </c>
      <c r="E76" s="2">
        <v>7.8287461773700294E-3</v>
      </c>
    </row>
    <row r="77" spans="1:5" x14ac:dyDescent="0.3">
      <c r="A77" s="8" t="s">
        <v>177</v>
      </c>
      <c r="B77" s="2">
        <v>0</v>
      </c>
      <c r="C77" s="2">
        <v>0</v>
      </c>
      <c r="D77" s="2">
        <v>1.24501992031873E-4</v>
      </c>
      <c r="E77" s="2">
        <v>1.2232415902140701E-4</v>
      </c>
    </row>
    <row r="78" spans="1:5" x14ac:dyDescent="0.3">
      <c r="A78" s="8" t="s">
        <v>178</v>
      </c>
      <c r="B78" s="2">
        <v>0</v>
      </c>
      <c r="C78" s="2">
        <v>0</v>
      </c>
      <c r="D78" s="2">
        <v>0</v>
      </c>
      <c r="E78" s="2">
        <v>0</v>
      </c>
    </row>
    <row r="79" spans="1:5" x14ac:dyDescent="0.3">
      <c r="A79" s="8" t="s">
        <v>179</v>
      </c>
      <c r="B79" s="2">
        <v>7.5721722669190694E-2</v>
      </c>
      <c r="C79" s="2">
        <v>1.7733990147783301E-2</v>
      </c>
      <c r="D79" s="2">
        <v>2.13675213675214E-3</v>
      </c>
      <c r="E79" s="2">
        <v>0</v>
      </c>
    </row>
    <row r="80" spans="1:5" x14ac:dyDescent="0.3">
      <c r="A80" s="8" t="s">
        <v>180</v>
      </c>
      <c r="B80" s="2">
        <v>0.81511279381605894</v>
      </c>
      <c r="C80" s="2">
        <v>0.82758620689655205</v>
      </c>
      <c r="D80" s="2">
        <v>0.81517094017094005</v>
      </c>
      <c r="E80" s="2">
        <v>0.79651162790697705</v>
      </c>
    </row>
    <row r="81" spans="1:5" x14ac:dyDescent="0.3">
      <c r="A81" s="8" t="s">
        <v>181</v>
      </c>
      <c r="B81" s="2">
        <v>9.9700268181101101E-2</v>
      </c>
      <c r="C81" s="2">
        <v>0.14285714285714299</v>
      </c>
      <c r="D81" s="2">
        <v>0.164529914529915</v>
      </c>
      <c r="E81" s="2">
        <v>0.18992248062015499</v>
      </c>
    </row>
    <row r="82" spans="1:5" x14ac:dyDescent="0.3">
      <c r="A82" s="8" t="s">
        <v>182</v>
      </c>
      <c r="B82" s="2">
        <v>9.3074617447546897E-3</v>
      </c>
      <c r="C82" s="2">
        <v>1.18226600985222E-2</v>
      </c>
      <c r="D82" s="2">
        <v>1.7094017094017099E-2</v>
      </c>
      <c r="E82" s="2">
        <v>1.35658914728682E-2</v>
      </c>
    </row>
    <row r="83" spans="1:5" x14ac:dyDescent="0.3">
      <c r="A83" s="8" t="s">
        <v>183</v>
      </c>
      <c r="B83" s="2">
        <v>1.5775358889414699E-4</v>
      </c>
      <c r="C83" s="2">
        <v>0</v>
      </c>
      <c r="D83" s="2">
        <v>1.06837606837607E-3</v>
      </c>
      <c r="E83" s="2">
        <v>0</v>
      </c>
    </row>
    <row r="84" spans="1:5" x14ac:dyDescent="0.3">
      <c r="A84" s="8" t="s">
        <v>184</v>
      </c>
      <c r="B84" s="2">
        <v>0</v>
      </c>
      <c r="C84" s="2">
        <v>0</v>
      </c>
      <c r="D84" s="2">
        <v>0</v>
      </c>
      <c r="E84" s="2">
        <v>0</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541</v>
      </c>
      <c r="B1" s="12"/>
      <c r="C1" s="12"/>
      <c r="D1" s="12"/>
      <c r="E1" s="12"/>
    </row>
    <row r="2" spans="1:5" ht="15.6" x14ac:dyDescent="0.3">
      <c r="A2" s="12" t="s">
        <v>528</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contents'!A129",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719</v>
      </c>
      <c r="C8" s="1">
        <v>912</v>
      </c>
      <c r="D8" s="1">
        <v>1116</v>
      </c>
      <c r="E8" s="1">
        <v>1357</v>
      </c>
    </row>
    <row r="9" spans="1:5" x14ac:dyDescent="0.3">
      <c r="A9" s="7" t="s">
        <v>321</v>
      </c>
      <c r="B9" s="1">
        <v>268</v>
      </c>
      <c r="C9" s="1">
        <v>332</v>
      </c>
      <c r="D9" s="1">
        <v>369</v>
      </c>
      <c r="E9" s="1">
        <v>393</v>
      </c>
    </row>
    <row r="10" spans="1:5" x14ac:dyDescent="0.3">
      <c r="A10" s="7" t="s">
        <v>322</v>
      </c>
      <c r="B10" s="1">
        <v>31029</v>
      </c>
      <c r="C10" s="1">
        <v>34333</v>
      </c>
      <c r="D10" s="1">
        <v>36430</v>
      </c>
      <c r="E10" s="1">
        <v>38642</v>
      </c>
    </row>
    <row r="11" spans="1:5" x14ac:dyDescent="0.3">
      <c r="A11" s="7" t="s">
        <v>323</v>
      </c>
      <c r="B11" s="1">
        <v>23058</v>
      </c>
      <c r="C11" s="1">
        <v>25424</v>
      </c>
      <c r="D11" s="1">
        <v>26722</v>
      </c>
      <c r="E11" s="1">
        <v>27984</v>
      </c>
    </row>
    <row r="12" spans="1:5" x14ac:dyDescent="0.3">
      <c r="A12" s="7" t="s">
        <v>324</v>
      </c>
      <c r="B12" s="1">
        <v>382</v>
      </c>
      <c r="C12" s="1">
        <v>427</v>
      </c>
      <c r="D12" s="1">
        <v>445</v>
      </c>
      <c r="E12" s="1">
        <v>489</v>
      </c>
    </row>
    <row r="13" spans="1:5" x14ac:dyDescent="0.3">
      <c r="A13" s="7" t="s">
        <v>325</v>
      </c>
      <c r="B13" s="1">
        <v>1187</v>
      </c>
      <c r="C13" s="1">
        <v>1238</v>
      </c>
      <c r="D13" s="1">
        <v>1259</v>
      </c>
      <c r="E13" s="1">
        <v>1290</v>
      </c>
    </row>
    <row r="14" spans="1:5" x14ac:dyDescent="0.3">
      <c r="A14" s="7" t="s">
        <v>199</v>
      </c>
      <c r="B14" s="1">
        <v>103</v>
      </c>
      <c r="C14" s="1">
        <v>141</v>
      </c>
      <c r="D14" s="1">
        <v>180</v>
      </c>
      <c r="E14" s="1">
        <v>207</v>
      </c>
    </row>
    <row r="15" spans="1:5" x14ac:dyDescent="0.3">
      <c r="A15" s="7" t="s">
        <v>200</v>
      </c>
      <c r="B15" s="1">
        <v>88</v>
      </c>
      <c r="C15" s="1">
        <v>95</v>
      </c>
      <c r="D15" s="1">
        <v>111</v>
      </c>
      <c r="E15" s="1">
        <v>118</v>
      </c>
    </row>
    <row r="16" spans="1:5" x14ac:dyDescent="0.3">
      <c r="A16" s="7" t="s">
        <v>203</v>
      </c>
      <c r="B16" s="1">
        <v>3599</v>
      </c>
      <c r="C16" s="1">
        <v>4113</v>
      </c>
      <c r="D16" s="1">
        <v>4415</v>
      </c>
      <c r="E16" s="1">
        <v>4540</v>
      </c>
    </row>
    <row r="17" spans="1:5" x14ac:dyDescent="0.3">
      <c r="A17" s="7" t="s">
        <v>204</v>
      </c>
      <c r="B17" s="1">
        <v>3190</v>
      </c>
      <c r="C17" s="1">
        <v>3489</v>
      </c>
      <c r="D17" s="1">
        <v>3617</v>
      </c>
      <c r="E17" s="1">
        <v>3635</v>
      </c>
    </row>
    <row r="18" spans="1:5" x14ac:dyDescent="0.3">
      <c r="A18" s="7" t="s">
        <v>205</v>
      </c>
      <c r="B18" s="1">
        <v>3796</v>
      </c>
      <c r="C18" s="1">
        <v>1217</v>
      </c>
      <c r="D18" s="1">
        <v>550</v>
      </c>
      <c r="E18" s="1">
        <v>316</v>
      </c>
    </row>
    <row r="19" spans="1:5" x14ac:dyDescent="0.3">
      <c r="A19" s="7" t="s">
        <v>206</v>
      </c>
      <c r="B19" s="1">
        <v>2543</v>
      </c>
      <c r="C19" s="1">
        <v>813</v>
      </c>
      <c r="D19" s="1">
        <v>386</v>
      </c>
      <c r="E19" s="1">
        <v>200</v>
      </c>
    </row>
    <row r="20" spans="1:5" x14ac:dyDescent="0.3">
      <c r="A20" s="10" t="s">
        <v>15</v>
      </c>
      <c r="B20" s="5">
        <v>69962</v>
      </c>
      <c r="C20" s="5">
        <v>72534</v>
      </c>
      <c r="D20" s="5">
        <v>75600</v>
      </c>
      <c r="E20" s="5">
        <v>79171</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0.728470111448835</v>
      </c>
      <c r="C25" s="2">
        <v>0.73311897106109303</v>
      </c>
      <c r="D25" s="2">
        <v>0.75151515151515103</v>
      </c>
      <c r="E25" s="2">
        <v>0.77542857142857102</v>
      </c>
    </row>
    <row r="26" spans="1:5" x14ac:dyDescent="0.3">
      <c r="A26" s="8" t="s">
        <v>321</v>
      </c>
      <c r="B26" s="2">
        <v>0.271529888551165</v>
      </c>
      <c r="C26" s="2">
        <v>0.26688102893890697</v>
      </c>
      <c r="D26" s="2">
        <v>0.248484848484848</v>
      </c>
      <c r="E26" s="2">
        <v>0.224571428571429</v>
      </c>
    </row>
    <row r="27" spans="1:5" x14ac:dyDescent="0.3">
      <c r="A27" s="8" t="s">
        <v>322</v>
      </c>
      <c r="B27" s="2">
        <v>0.573686837872317</v>
      </c>
      <c r="C27" s="2">
        <v>0.57454356811754304</v>
      </c>
      <c r="D27" s="2">
        <v>0.57686217380288796</v>
      </c>
      <c r="E27" s="2">
        <v>0.57998379011196799</v>
      </c>
    </row>
    <row r="28" spans="1:5" x14ac:dyDescent="0.3">
      <c r="A28" s="8" t="s">
        <v>323</v>
      </c>
      <c r="B28" s="2">
        <v>0.426313162127683</v>
      </c>
      <c r="C28" s="2">
        <v>0.42545643188245702</v>
      </c>
      <c r="D28" s="2">
        <v>0.42313782619711199</v>
      </c>
      <c r="E28" s="2">
        <v>0.42001620988803201</v>
      </c>
    </row>
    <row r="29" spans="1:5" x14ac:dyDescent="0.3">
      <c r="A29" s="8" t="s">
        <v>324</v>
      </c>
      <c r="B29" s="2">
        <v>0.24346717654557001</v>
      </c>
      <c r="C29" s="2">
        <v>0.25645645645645598</v>
      </c>
      <c r="D29" s="2">
        <v>0.261150234741784</v>
      </c>
      <c r="E29" s="2">
        <v>0.27487352445193902</v>
      </c>
    </row>
    <row r="30" spans="1:5" x14ac:dyDescent="0.3">
      <c r="A30" s="8" t="s">
        <v>325</v>
      </c>
      <c r="B30" s="2">
        <v>0.75653282345442996</v>
      </c>
      <c r="C30" s="2">
        <v>0.74354354354354402</v>
      </c>
      <c r="D30" s="2">
        <v>0.738849765258216</v>
      </c>
      <c r="E30" s="2">
        <v>0.72512647554806098</v>
      </c>
    </row>
    <row r="31" spans="1:5" x14ac:dyDescent="0.3">
      <c r="A31" s="8" t="s">
        <v>199</v>
      </c>
      <c r="B31" s="2">
        <v>0.53926701570680602</v>
      </c>
      <c r="C31" s="2">
        <v>0.59745762711864403</v>
      </c>
      <c r="D31" s="2">
        <v>0.61855670103092797</v>
      </c>
      <c r="E31" s="2">
        <v>0.63692307692307704</v>
      </c>
    </row>
    <row r="32" spans="1:5" x14ac:dyDescent="0.3">
      <c r="A32" s="8" t="s">
        <v>200</v>
      </c>
      <c r="B32" s="2">
        <v>0.46073298429319398</v>
      </c>
      <c r="C32" s="2">
        <v>0.40254237288135603</v>
      </c>
      <c r="D32" s="2">
        <v>0.38144329896907198</v>
      </c>
      <c r="E32" s="2">
        <v>0.36307692307692302</v>
      </c>
    </row>
    <row r="33" spans="1:5" x14ac:dyDescent="0.3">
      <c r="A33" s="8" t="s">
        <v>203</v>
      </c>
      <c r="B33" s="2">
        <v>0.53012225659154499</v>
      </c>
      <c r="C33" s="2">
        <v>0.54104183109708004</v>
      </c>
      <c r="D33" s="2">
        <v>0.549676294820717</v>
      </c>
      <c r="E33" s="2">
        <v>0.55535168195718698</v>
      </c>
    </row>
    <row r="34" spans="1:5" x14ac:dyDescent="0.3">
      <c r="A34" s="8" t="s">
        <v>204</v>
      </c>
      <c r="B34" s="2">
        <v>0.46987774340845501</v>
      </c>
      <c r="C34" s="2">
        <v>0.45895816890292002</v>
      </c>
      <c r="D34" s="2">
        <v>0.450323705179283</v>
      </c>
      <c r="E34" s="2">
        <v>0.44464831804281302</v>
      </c>
    </row>
    <row r="35" spans="1:5" x14ac:dyDescent="0.3">
      <c r="A35" s="8" t="s">
        <v>205</v>
      </c>
      <c r="B35" s="2">
        <v>0.59883262344218302</v>
      </c>
      <c r="C35" s="2">
        <v>0.59950738916256197</v>
      </c>
      <c r="D35" s="2">
        <v>0.58760683760683796</v>
      </c>
      <c r="E35" s="2">
        <v>0.612403100775194</v>
      </c>
    </row>
    <row r="36" spans="1:5" x14ac:dyDescent="0.3">
      <c r="A36" s="8" t="s">
        <v>206</v>
      </c>
      <c r="B36" s="2">
        <v>0.40116737655781698</v>
      </c>
      <c r="C36" s="2">
        <v>0.40049261083743798</v>
      </c>
      <c r="D36" s="2">
        <v>0.41239316239316198</v>
      </c>
      <c r="E36" s="2">
        <v>0.387596899224806</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185</v>
      </c>
      <c r="B1" s="12"/>
      <c r="C1" s="12"/>
      <c r="D1" s="12"/>
      <c r="E1" s="12"/>
    </row>
    <row r="2" spans="1:5" ht="15.6" x14ac:dyDescent="0.3">
      <c r="A2" s="12" t="s">
        <v>31</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contents'!A13",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1097</v>
      </c>
      <c r="C8" s="1">
        <v>1186</v>
      </c>
      <c r="D8" s="1">
        <v>1292</v>
      </c>
      <c r="E8" s="1">
        <v>1329</v>
      </c>
    </row>
    <row r="9" spans="1:5" x14ac:dyDescent="0.3">
      <c r="A9" s="7" t="s">
        <v>126</v>
      </c>
      <c r="B9" s="1">
        <v>1977</v>
      </c>
      <c r="C9" s="1">
        <v>2387</v>
      </c>
      <c r="D9" s="1">
        <v>2944</v>
      </c>
      <c r="E9" s="1">
        <v>3391</v>
      </c>
    </row>
    <row r="10" spans="1:5" x14ac:dyDescent="0.3">
      <c r="A10" s="7" t="s">
        <v>127</v>
      </c>
      <c r="B10" s="1">
        <v>1460</v>
      </c>
      <c r="C10" s="1">
        <v>1772</v>
      </c>
      <c r="D10" s="1">
        <v>2112</v>
      </c>
      <c r="E10" s="1">
        <v>2293</v>
      </c>
    </row>
    <row r="11" spans="1:5" x14ac:dyDescent="0.3">
      <c r="A11" s="7" t="s">
        <v>128</v>
      </c>
      <c r="B11" s="1">
        <v>691</v>
      </c>
      <c r="C11" s="1">
        <v>855</v>
      </c>
      <c r="D11" s="1">
        <v>998</v>
      </c>
      <c r="E11" s="1">
        <v>1117</v>
      </c>
    </row>
    <row r="12" spans="1:5" x14ac:dyDescent="0.3">
      <c r="A12" s="7" t="s">
        <v>129</v>
      </c>
      <c r="B12" s="1">
        <v>192</v>
      </c>
      <c r="C12" s="1">
        <v>240</v>
      </c>
      <c r="D12" s="1">
        <v>307</v>
      </c>
      <c r="E12" s="1">
        <v>366</v>
      </c>
    </row>
    <row r="13" spans="1:5" x14ac:dyDescent="0.3">
      <c r="A13" s="7" t="s">
        <v>130</v>
      </c>
      <c r="B13" s="1">
        <v>60</v>
      </c>
      <c r="C13" s="1">
        <v>83</v>
      </c>
      <c r="D13" s="1">
        <v>88</v>
      </c>
      <c r="E13" s="1">
        <v>100</v>
      </c>
    </row>
    <row r="14" spans="1:5" x14ac:dyDescent="0.3">
      <c r="A14" s="7" t="s">
        <v>131</v>
      </c>
      <c r="B14" s="1">
        <v>11524</v>
      </c>
      <c r="C14" s="1">
        <v>11937</v>
      </c>
      <c r="D14" s="1">
        <v>12449</v>
      </c>
      <c r="E14" s="1">
        <v>13183</v>
      </c>
    </row>
    <row r="15" spans="1:5" x14ac:dyDescent="0.3">
      <c r="A15" s="7" t="s">
        <v>132</v>
      </c>
      <c r="B15" s="1">
        <v>27312</v>
      </c>
      <c r="C15" s="1">
        <v>30488</v>
      </c>
      <c r="D15" s="1">
        <v>32932</v>
      </c>
      <c r="E15" s="1">
        <v>34853</v>
      </c>
    </row>
    <row r="16" spans="1:5" x14ac:dyDescent="0.3">
      <c r="A16" s="7" t="s">
        <v>133</v>
      </c>
      <c r="B16" s="1">
        <v>19758</v>
      </c>
      <c r="C16" s="1">
        <v>22700</v>
      </c>
      <c r="D16" s="1">
        <v>25135</v>
      </c>
      <c r="E16" s="1">
        <v>27011</v>
      </c>
    </row>
    <row r="17" spans="1:5" x14ac:dyDescent="0.3">
      <c r="A17" s="7" t="s">
        <v>134</v>
      </c>
      <c r="B17" s="1">
        <v>13464</v>
      </c>
      <c r="C17" s="1">
        <v>15537</v>
      </c>
      <c r="D17" s="1">
        <v>16996</v>
      </c>
      <c r="E17" s="1">
        <v>17943</v>
      </c>
    </row>
    <row r="18" spans="1:5" x14ac:dyDescent="0.3">
      <c r="A18" s="7" t="s">
        <v>135</v>
      </c>
      <c r="B18" s="1">
        <v>6590</v>
      </c>
      <c r="C18" s="1">
        <v>8155</v>
      </c>
      <c r="D18" s="1">
        <v>9215</v>
      </c>
      <c r="E18" s="1">
        <v>10338</v>
      </c>
    </row>
    <row r="19" spans="1:5" x14ac:dyDescent="0.3">
      <c r="A19" s="7" t="s">
        <v>136</v>
      </c>
      <c r="B19" s="1">
        <v>1478</v>
      </c>
      <c r="C19" s="1">
        <v>2010</v>
      </c>
      <c r="D19" s="1">
        <v>2399</v>
      </c>
      <c r="E19" s="1">
        <v>3064</v>
      </c>
    </row>
    <row r="20" spans="1:5" x14ac:dyDescent="0.3">
      <c r="A20" s="7" t="s">
        <v>137</v>
      </c>
      <c r="B20" s="1">
        <v>3251</v>
      </c>
      <c r="C20" s="1">
        <v>4193</v>
      </c>
      <c r="D20" s="1">
        <v>5287</v>
      </c>
      <c r="E20" s="1">
        <v>6520</v>
      </c>
    </row>
    <row r="21" spans="1:5" x14ac:dyDescent="0.3">
      <c r="A21" s="7" t="s">
        <v>138</v>
      </c>
      <c r="B21" s="1">
        <v>7405</v>
      </c>
      <c r="C21" s="1">
        <v>8563</v>
      </c>
      <c r="D21" s="1">
        <v>10010</v>
      </c>
      <c r="E21" s="1">
        <v>11122</v>
      </c>
    </row>
    <row r="22" spans="1:5" x14ac:dyDescent="0.3">
      <c r="A22" s="7" t="s">
        <v>139</v>
      </c>
      <c r="B22" s="1">
        <v>7484</v>
      </c>
      <c r="C22" s="1">
        <v>8283</v>
      </c>
      <c r="D22" s="1">
        <v>8880</v>
      </c>
      <c r="E22" s="1">
        <v>9124</v>
      </c>
    </row>
    <row r="23" spans="1:5" x14ac:dyDescent="0.3">
      <c r="A23" s="7" t="s">
        <v>140</v>
      </c>
      <c r="B23" s="1">
        <v>3653</v>
      </c>
      <c r="C23" s="1">
        <v>4613</v>
      </c>
      <c r="D23" s="1">
        <v>5560</v>
      </c>
      <c r="E23" s="1">
        <v>6414</v>
      </c>
    </row>
    <row r="24" spans="1:5" x14ac:dyDescent="0.3">
      <c r="A24" s="7" t="s">
        <v>141</v>
      </c>
      <c r="B24" s="1">
        <v>1184</v>
      </c>
      <c r="C24" s="1">
        <v>1436</v>
      </c>
      <c r="D24" s="1">
        <v>1711</v>
      </c>
      <c r="E24" s="1">
        <v>1957</v>
      </c>
    </row>
    <row r="25" spans="1:5" x14ac:dyDescent="0.3">
      <c r="A25" s="7" t="s">
        <v>142</v>
      </c>
      <c r="B25" s="1">
        <v>425</v>
      </c>
      <c r="C25" s="1">
        <v>561</v>
      </c>
      <c r="D25" s="1">
        <v>642</v>
      </c>
      <c r="E25" s="1">
        <v>728</v>
      </c>
    </row>
    <row r="26" spans="1:5" x14ac:dyDescent="0.3">
      <c r="A26" s="7" t="s">
        <v>143</v>
      </c>
      <c r="B26" s="1">
        <v>249</v>
      </c>
      <c r="C26" s="1">
        <v>259</v>
      </c>
      <c r="D26" s="1">
        <v>263</v>
      </c>
      <c r="E26" s="1">
        <v>248</v>
      </c>
    </row>
    <row r="27" spans="1:5" x14ac:dyDescent="0.3">
      <c r="A27" s="7" t="s">
        <v>144</v>
      </c>
      <c r="B27" s="1">
        <v>499</v>
      </c>
      <c r="C27" s="1">
        <v>549</v>
      </c>
      <c r="D27" s="1">
        <v>574</v>
      </c>
      <c r="E27" s="1">
        <v>603</v>
      </c>
    </row>
    <row r="28" spans="1:5" x14ac:dyDescent="0.3">
      <c r="A28" s="7" t="s">
        <v>145</v>
      </c>
      <c r="B28" s="1">
        <v>413</v>
      </c>
      <c r="C28" s="1">
        <v>502</v>
      </c>
      <c r="D28" s="1">
        <v>561</v>
      </c>
      <c r="E28" s="1">
        <v>587</v>
      </c>
    </row>
    <row r="29" spans="1:5" x14ac:dyDescent="0.3">
      <c r="A29" s="7" t="s">
        <v>146</v>
      </c>
      <c r="B29" s="1">
        <v>318</v>
      </c>
      <c r="C29" s="1">
        <v>358</v>
      </c>
      <c r="D29" s="1">
        <v>382</v>
      </c>
      <c r="E29" s="1">
        <v>389</v>
      </c>
    </row>
    <row r="30" spans="1:5" x14ac:dyDescent="0.3">
      <c r="A30" s="7" t="s">
        <v>147</v>
      </c>
      <c r="B30" s="1">
        <v>333</v>
      </c>
      <c r="C30" s="1">
        <v>398</v>
      </c>
      <c r="D30" s="1">
        <v>436</v>
      </c>
      <c r="E30" s="1">
        <v>464</v>
      </c>
    </row>
    <row r="31" spans="1:5" x14ac:dyDescent="0.3">
      <c r="A31" s="7" t="s">
        <v>148</v>
      </c>
      <c r="B31" s="1">
        <v>151</v>
      </c>
      <c r="C31" s="1">
        <v>182</v>
      </c>
      <c r="D31" s="1">
        <v>193</v>
      </c>
      <c r="E31" s="1">
        <v>248</v>
      </c>
    </row>
    <row r="32" spans="1:5" x14ac:dyDescent="0.3">
      <c r="A32" s="7" t="s">
        <v>149</v>
      </c>
      <c r="B32" s="1">
        <v>7497</v>
      </c>
      <c r="C32" s="1">
        <v>9506</v>
      </c>
      <c r="D32" s="1">
        <v>11848</v>
      </c>
      <c r="E32" s="1">
        <v>14456</v>
      </c>
    </row>
    <row r="33" spans="1:5" x14ac:dyDescent="0.3">
      <c r="A33" s="7" t="s">
        <v>150</v>
      </c>
      <c r="B33" s="1">
        <v>16816</v>
      </c>
      <c r="C33" s="1">
        <v>20134</v>
      </c>
      <c r="D33" s="1">
        <v>24462</v>
      </c>
      <c r="E33" s="1">
        <v>28444</v>
      </c>
    </row>
    <row r="34" spans="1:5" x14ac:dyDescent="0.3">
      <c r="A34" s="7" t="s">
        <v>151</v>
      </c>
      <c r="B34" s="1">
        <v>10799</v>
      </c>
      <c r="C34" s="1">
        <v>12845</v>
      </c>
      <c r="D34" s="1">
        <v>14804</v>
      </c>
      <c r="E34" s="1">
        <v>16409</v>
      </c>
    </row>
    <row r="35" spans="1:5" x14ac:dyDescent="0.3">
      <c r="A35" s="7" t="s">
        <v>152</v>
      </c>
      <c r="B35" s="1">
        <v>4517</v>
      </c>
      <c r="C35" s="1">
        <v>5553</v>
      </c>
      <c r="D35" s="1">
        <v>6586</v>
      </c>
      <c r="E35" s="1">
        <v>7472</v>
      </c>
    </row>
    <row r="36" spans="1:5" x14ac:dyDescent="0.3">
      <c r="A36" s="7" t="s">
        <v>153</v>
      </c>
      <c r="B36" s="1">
        <v>1882</v>
      </c>
      <c r="C36" s="1">
        <v>2393</v>
      </c>
      <c r="D36" s="1">
        <v>2869</v>
      </c>
      <c r="E36" s="1">
        <v>3237</v>
      </c>
    </row>
    <row r="37" spans="1:5" x14ac:dyDescent="0.3">
      <c r="A37" s="7" t="s">
        <v>154</v>
      </c>
      <c r="B37" s="1">
        <v>404</v>
      </c>
      <c r="C37" s="1">
        <v>521</v>
      </c>
      <c r="D37" s="1">
        <v>644</v>
      </c>
      <c r="E37" s="1">
        <v>808</v>
      </c>
    </row>
    <row r="38" spans="1:5" x14ac:dyDescent="0.3">
      <c r="A38" s="7" t="s">
        <v>155</v>
      </c>
      <c r="B38" s="1">
        <v>534</v>
      </c>
      <c r="C38" s="1">
        <v>597</v>
      </c>
      <c r="D38" s="1">
        <v>654</v>
      </c>
      <c r="E38" s="1">
        <v>715</v>
      </c>
    </row>
    <row r="39" spans="1:5" x14ac:dyDescent="0.3">
      <c r="A39" s="7" t="s">
        <v>156</v>
      </c>
      <c r="B39" s="1">
        <v>917</v>
      </c>
      <c r="C39" s="1">
        <v>1083</v>
      </c>
      <c r="D39" s="1">
        <v>1184</v>
      </c>
      <c r="E39" s="1">
        <v>1245</v>
      </c>
    </row>
    <row r="40" spans="1:5" x14ac:dyDescent="0.3">
      <c r="A40" s="7" t="s">
        <v>157</v>
      </c>
      <c r="B40" s="1">
        <v>542</v>
      </c>
      <c r="C40" s="1">
        <v>641</v>
      </c>
      <c r="D40" s="1">
        <v>743</v>
      </c>
      <c r="E40" s="1">
        <v>828</v>
      </c>
    </row>
    <row r="41" spans="1:5" x14ac:dyDescent="0.3">
      <c r="A41" s="7" t="s">
        <v>158</v>
      </c>
      <c r="B41" s="1">
        <v>225</v>
      </c>
      <c r="C41" s="1">
        <v>301</v>
      </c>
      <c r="D41" s="1">
        <v>348</v>
      </c>
      <c r="E41" s="1">
        <v>376</v>
      </c>
    </row>
    <row r="42" spans="1:5" x14ac:dyDescent="0.3">
      <c r="A42" s="7" t="s">
        <v>159</v>
      </c>
      <c r="B42" s="1">
        <v>88</v>
      </c>
      <c r="C42" s="1">
        <v>103</v>
      </c>
      <c r="D42" s="1">
        <v>113</v>
      </c>
      <c r="E42" s="1">
        <v>132</v>
      </c>
    </row>
    <row r="43" spans="1:5" x14ac:dyDescent="0.3">
      <c r="A43" s="7" t="s">
        <v>160</v>
      </c>
      <c r="B43" s="1">
        <v>30</v>
      </c>
      <c r="C43" s="1">
        <v>45</v>
      </c>
      <c r="D43" s="1">
        <v>46</v>
      </c>
      <c r="E43" s="1">
        <v>48</v>
      </c>
    </row>
    <row r="44" spans="1:5" x14ac:dyDescent="0.3">
      <c r="A44" s="7" t="s">
        <v>161</v>
      </c>
      <c r="B44" s="1">
        <v>462</v>
      </c>
      <c r="C44" s="1">
        <v>518</v>
      </c>
      <c r="D44" s="1">
        <v>526</v>
      </c>
      <c r="E44" s="1">
        <v>533</v>
      </c>
    </row>
    <row r="45" spans="1:5" x14ac:dyDescent="0.3">
      <c r="A45" s="7" t="s">
        <v>162</v>
      </c>
      <c r="B45" s="1">
        <v>897</v>
      </c>
      <c r="C45" s="1">
        <v>1002</v>
      </c>
      <c r="D45" s="1">
        <v>1111</v>
      </c>
      <c r="E45" s="1">
        <v>1196</v>
      </c>
    </row>
    <row r="46" spans="1:5" x14ac:dyDescent="0.3">
      <c r="A46" s="7" t="s">
        <v>163</v>
      </c>
      <c r="B46" s="1">
        <v>609</v>
      </c>
      <c r="C46" s="1">
        <v>745</v>
      </c>
      <c r="D46" s="1">
        <v>816</v>
      </c>
      <c r="E46" s="1">
        <v>865</v>
      </c>
    </row>
    <row r="47" spans="1:5" x14ac:dyDescent="0.3">
      <c r="A47" s="7" t="s">
        <v>164</v>
      </c>
      <c r="B47" s="1">
        <v>439</v>
      </c>
      <c r="C47" s="1">
        <v>517</v>
      </c>
      <c r="D47" s="1">
        <v>582</v>
      </c>
      <c r="E47" s="1">
        <v>623</v>
      </c>
    </row>
    <row r="48" spans="1:5" x14ac:dyDescent="0.3">
      <c r="A48" s="7" t="s">
        <v>165</v>
      </c>
      <c r="B48" s="1">
        <v>185</v>
      </c>
      <c r="C48" s="1">
        <v>242</v>
      </c>
      <c r="D48" s="1">
        <v>273</v>
      </c>
      <c r="E48" s="1">
        <v>309</v>
      </c>
    </row>
    <row r="49" spans="1:5" x14ac:dyDescent="0.3">
      <c r="A49" s="7" t="s">
        <v>166</v>
      </c>
      <c r="B49" s="1">
        <v>51</v>
      </c>
      <c r="C49" s="1">
        <v>75</v>
      </c>
      <c r="D49" s="1">
        <v>93</v>
      </c>
      <c r="E49" s="1">
        <v>106</v>
      </c>
    </row>
    <row r="50" spans="1:5" x14ac:dyDescent="0.3">
      <c r="A50" s="7" t="s">
        <v>167</v>
      </c>
      <c r="B50" s="1">
        <v>15575</v>
      </c>
      <c r="C50" s="1">
        <v>15939</v>
      </c>
      <c r="D50" s="1">
        <v>16079</v>
      </c>
      <c r="E50" s="1">
        <v>16378</v>
      </c>
    </row>
    <row r="51" spans="1:5" x14ac:dyDescent="0.3">
      <c r="A51" s="7" t="s">
        <v>168</v>
      </c>
      <c r="B51" s="1">
        <v>24196</v>
      </c>
      <c r="C51" s="1">
        <v>28502</v>
      </c>
      <c r="D51" s="1">
        <v>31244</v>
      </c>
      <c r="E51" s="1">
        <v>32904</v>
      </c>
    </row>
    <row r="52" spans="1:5" x14ac:dyDescent="0.3">
      <c r="A52" s="7" t="s">
        <v>169</v>
      </c>
      <c r="B52" s="1">
        <v>12047</v>
      </c>
      <c r="C52" s="1">
        <v>14549</v>
      </c>
      <c r="D52" s="1">
        <v>16619</v>
      </c>
      <c r="E52" s="1">
        <v>18165</v>
      </c>
    </row>
    <row r="53" spans="1:5" x14ac:dyDescent="0.3">
      <c r="A53" s="7" t="s">
        <v>170</v>
      </c>
      <c r="B53" s="1">
        <v>7797</v>
      </c>
      <c r="C53" s="1">
        <v>9300</v>
      </c>
      <c r="D53" s="1">
        <v>10478</v>
      </c>
      <c r="E53" s="1">
        <v>11297</v>
      </c>
    </row>
    <row r="54" spans="1:5" x14ac:dyDescent="0.3">
      <c r="A54" s="7" t="s">
        <v>171</v>
      </c>
      <c r="B54" s="1">
        <v>3352</v>
      </c>
      <c r="C54" s="1">
        <v>4370</v>
      </c>
      <c r="D54" s="1">
        <v>5018</v>
      </c>
      <c r="E54" s="1">
        <v>5722</v>
      </c>
    </row>
    <row r="55" spans="1:5" x14ac:dyDescent="0.3">
      <c r="A55" s="7" t="s">
        <v>172</v>
      </c>
      <c r="B55" s="1">
        <v>659</v>
      </c>
      <c r="C55" s="1">
        <v>897</v>
      </c>
      <c r="D55" s="1">
        <v>1103</v>
      </c>
      <c r="E55" s="1">
        <v>1425</v>
      </c>
    </row>
    <row r="56" spans="1:5" x14ac:dyDescent="0.3">
      <c r="A56" s="7" t="s">
        <v>173</v>
      </c>
      <c r="B56" s="1">
        <v>3936</v>
      </c>
      <c r="C56" s="1">
        <v>4042</v>
      </c>
      <c r="D56" s="1">
        <v>4277</v>
      </c>
      <c r="E56" s="1">
        <v>4431</v>
      </c>
    </row>
    <row r="57" spans="1:5" x14ac:dyDescent="0.3">
      <c r="A57" s="7" t="s">
        <v>174</v>
      </c>
      <c r="B57" s="1">
        <v>8507</v>
      </c>
      <c r="C57" s="1">
        <v>9940</v>
      </c>
      <c r="D57" s="1">
        <v>10671</v>
      </c>
      <c r="E57" s="1">
        <v>11020</v>
      </c>
    </row>
    <row r="58" spans="1:5" x14ac:dyDescent="0.3">
      <c r="A58" s="7" t="s">
        <v>175</v>
      </c>
      <c r="B58" s="1">
        <v>5561</v>
      </c>
      <c r="C58" s="1">
        <v>6589</v>
      </c>
      <c r="D58" s="1">
        <v>7323</v>
      </c>
      <c r="E58" s="1">
        <v>7882</v>
      </c>
    </row>
    <row r="59" spans="1:5" x14ac:dyDescent="0.3">
      <c r="A59" s="7" t="s">
        <v>176</v>
      </c>
      <c r="B59" s="1">
        <v>3544</v>
      </c>
      <c r="C59" s="1">
        <v>4207</v>
      </c>
      <c r="D59" s="1">
        <v>4764</v>
      </c>
      <c r="E59" s="1">
        <v>5195</v>
      </c>
    </row>
    <row r="60" spans="1:5" x14ac:dyDescent="0.3">
      <c r="A60" s="7" t="s">
        <v>177</v>
      </c>
      <c r="B60" s="1">
        <v>1551</v>
      </c>
      <c r="C60" s="1">
        <v>2023</v>
      </c>
      <c r="D60" s="1">
        <v>2331</v>
      </c>
      <c r="E60" s="1">
        <v>2640</v>
      </c>
    </row>
    <row r="61" spans="1:5" x14ac:dyDescent="0.3">
      <c r="A61" s="7" t="s">
        <v>178</v>
      </c>
      <c r="B61" s="1">
        <v>266</v>
      </c>
      <c r="C61" s="1">
        <v>364</v>
      </c>
      <c r="D61" s="1">
        <v>461</v>
      </c>
      <c r="E61" s="1">
        <v>621</v>
      </c>
    </row>
    <row r="62" spans="1:5" x14ac:dyDescent="0.3">
      <c r="A62" s="7" t="s">
        <v>179</v>
      </c>
      <c r="B62" s="1">
        <v>671</v>
      </c>
      <c r="C62" s="1">
        <v>56</v>
      </c>
      <c r="D62" s="1">
        <v>3</v>
      </c>
      <c r="E62" s="1">
        <v>0</v>
      </c>
    </row>
    <row r="63" spans="1:5" x14ac:dyDescent="0.3">
      <c r="A63" s="7" t="s">
        <v>180</v>
      </c>
      <c r="B63" s="1">
        <v>14723</v>
      </c>
      <c r="C63" s="1">
        <v>7045</v>
      </c>
      <c r="D63" s="1">
        <v>3779</v>
      </c>
      <c r="E63" s="1">
        <v>2295</v>
      </c>
    </row>
    <row r="64" spans="1:5" x14ac:dyDescent="0.3">
      <c r="A64" s="7" t="s">
        <v>181</v>
      </c>
      <c r="B64" s="1">
        <v>26858</v>
      </c>
      <c r="C64" s="1">
        <v>19785</v>
      </c>
      <c r="D64" s="1">
        <v>14662</v>
      </c>
      <c r="E64" s="1">
        <v>11928</v>
      </c>
    </row>
    <row r="65" spans="1:5" x14ac:dyDescent="0.3">
      <c r="A65" s="7" t="s">
        <v>182</v>
      </c>
      <c r="B65" s="1">
        <v>24363</v>
      </c>
      <c r="C65" s="1">
        <v>20495</v>
      </c>
      <c r="D65" s="1">
        <v>17278</v>
      </c>
      <c r="E65" s="1">
        <v>15670</v>
      </c>
    </row>
    <row r="66" spans="1:5" x14ac:dyDescent="0.3">
      <c r="A66" s="7" t="s">
        <v>183</v>
      </c>
      <c r="B66" s="1">
        <v>11406</v>
      </c>
      <c r="C66" s="1">
        <v>10451</v>
      </c>
      <c r="D66" s="1">
        <v>9300</v>
      </c>
      <c r="E66" s="1">
        <v>9016</v>
      </c>
    </row>
    <row r="67" spans="1:5" x14ac:dyDescent="0.3">
      <c r="A67" s="7" t="s">
        <v>184</v>
      </c>
      <c r="B67" s="1">
        <v>4849</v>
      </c>
      <c r="C67" s="1">
        <v>5459</v>
      </c>
      <c r="D67" s="1">
        <v>5149</v>
      </c>
      <c r="E67" s="1">
        <v>5574</v>
      </c>
    </row>
    <row r="68" spans="1:5" x14ac:dyDescent="0.3">
      <c r="A68" s="10" t="s">
        <v>15</v>
      </c>
      <c r="B68" s="5">
        <v>327723</v>
      </c>
      <c r="C68" s="5">
        <v>348081</v>
      </c>
      <c r="D68" s="5">
        <v>369607</v>
      </c>
      <c r="E68" s="5">
        <v>393357</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0.20029213072850099</v>
      </c>
      <c r="C73" s="2">
        <v>0.18181818181818199</v>
      </c>
      <c r="D73" s="2">
        <v>0.166903500839685</v>
      </c>
      <c r="E73" s="2">
        <v>0.154606793857608</v>
      </c>
    </row>
    <row r="74" spans="1:5" x14ac:dyDescent="0.3">
      <c r="A74" s="8" t="s">
        <v>126</v>
      </c>
      <c r="B74" s="2">
        <v>0.36096403140405298</v>
      </c>
      <c r="C74" s="2">
        <v>0.36593591905564898</v>
      </c>
      <c r="D74" s="2">
        <v>0.38031262110838399</v>
      </c>
      <c r="E74" s="2">
        <v>0.39448580735225702</v>
      </c>
    </row>
    <row r="75" spans="1:5" x14ac:dyDescent="0.3">
      <c r="A75" s="8" t="s">
        <v>127</v>
      </c>
      <c r="B75" s="2">
        <v>0.26656928975716598</v>
      </c>
      <c r="C75" s="2">
        <v>0.27165414686493899</v>
      </c>
      <c r="D75" s="2">
        <v>0.272832967316884</v>
      </c>
      <c r="E75" s="2">
        <v>0.26675197766403003</v>
      </c>
    </row>
    <row r="76" spans="1:5" x14ac:dyDescent="0.3">
      <c r="A76" s="8" t="s">
        <v>128</v>
      </c>
      <c r="B76" s="2">
        <v>0.12616395837137101</v>
      </c>
      <c r="C76" s="2">
        <v>0.131074658899279</v>
      </c>
      <c r="D76" s="2">
        <v>0.12892391163932301</v>
      </c>
      <c r="E76" s="2">
        <v>0.129944160074453</v>
      </c>
    </row>
    <row r="77" spans="1:5" x14ac:dyDescent="0.3">
      <c r="A77" s="8" t="s">
        <v>129</v>
      </c>
      <c r="B77" s="2">
        <v>3.5055687420120503E-2</v>
      </c>
      <c r="C77" s="2">
        <v>3.67928867085697E-2</v>
      </c>
      <c r="D77" s="2">
        <v>3.9658958790853897E-2</v>
      </c>
      <c r="E77" s="2">
        <v>4.2577943229408999E-2</v>
      </c>
    </row>
    <row r="78" spans="1:5" x14ac:dyDescent="0.3">
      <c r="A78" s="8" t="s">
        <v>130</v>
      </c>
      <c r="B78" s="2">
        <v>1.09549023187877E-2</v>
      </c>
      <c r="C78" s="2">
        <v>1.27242066533803E-2</v>
      </c>
      <c r="D78" s="2">
        <v>1.13680403048702E-2</v>
      </c>
      <c r="E78" s="2">
        <v>1.1633317822242899E-2</v>
      </c>
    </row>
    <row r="79" spans="1:5" x14ac:dyDescent="0.3">
      <c r="A79" s="8" t="s">
        <v>131</v>
      </c>
      <c r="B79" s="2">
        <v>0.14382347802211501</v>
      </c>
      <c r="C79" s="2">
        <v>0.13142567738668001</v>
      </c>
      <c r="D79" s="2">
        <v>0.12558763593809899</v>
      </c>
      <c r="E79" s="2">
        <v>0.12390969245808001</v>
      </c>
    </row>
    <row r="80" spans="1:5" x14ac:dyDescent="0.3">
      <c r="A80" s="8" t="s">
        <v>132</v>
      </c>
      <c r="B80" s="2">
        <v>0.34086314055362799</v>
      </c>
      <c r="C80" s="2">
        <v>0.33567111101324498</v>
      </c>
      <c r="D80" s="2">
        <v>0.33222363456610798</v>
      </c>
      <c r="E80" s="2">
        <v>0.32759042033235602</v>
      </c>
    </row>
    <row r="81" spans="1:5" x14ac:dyDescent="0.3">
      <c r="A81" s="8" t="s">
        <v>133</v>
      </c>
      <c r="B81" s="2">
        <v>0.24658662606394899</v>
      </c>
      <c r="C81" s="2">
        <v>0.24992568289165101</v>
      </c>
      <c r="D81" s="2">
        <v>0.25356616831103801</v>
      </c>
      <c r="E81" s="2">
        <v>0.25388187081735503</v>
      </c>
    </row>
    <row r="82" spans="1:5" x14ac:dyDescent="0.3">
      <c r="A82" s="8" t="s">
        <v>134</v>
      </c>
      <c r="B82" s="2">
        <v>0.168035344332676</v>
      </c>
      <c r="C82" s="2">
        <v>0.17106146850606099</v>
      </c>
      <c r="D82" s="2">
        <v>0.17145854770695901</v>
      </c>
      <c r="E82" s="2">
        <v>0.16864989848860801</v>
      </c>
    </row>
    <row r="83" spans="1:5" x14ac:dyDescent="0.3">
      <c r="A83" s="8" t="s">
        <v>135</v>
      </c>
      <c r="B83" s="2">
        <v>8.2245463395152596E-2</v>
      </c>
      <c r="C83" s="2">
        <v>8.9786076827375105E-2</v>
      </c>
      <c r="D83" s="2">
        <v>9.29624921816678E-2</v>
      </c>
      <c r="E83" s="2">
        <v>9.7168960072185895E-2</v>
      </c>
    </row>
    <row r="84" spans="1:5" x14ac:dyDescent="0.3">
      <c r="A84" s="8" t="s">
        <v>136</v>
      </c>
      <c r="B84" s="2">
        <v>1.8445947632478799E-2</v>
      </c>
      <c r="C84" s="2">
        <v>2.2129983374987599E-2</v>
      </c>
      <c r="D84" s="2">
        <v>2.4201521296128198E-2</v>
      </c>
      <c r="E84" s="2">
        <v>2.87991578314159E-2</v>
      </c>
    </row>
    <row r="85" spans="1:5" x14ac:dyDescent="0.3">
      <c r="A85" s="8" t="s">
        <v>137</v>
      </c>
      <c r="B85" s="2">
        <v>0.13891975044867999</v>
      </c>
      <c r="C85" s="2">
        <v>0.151651054287678</v>
      </c>
      <c r="D85" s="2">
        <v>0.164755375506388</v>
      </c>
      <c r="E85" s="2">
        <v>0.18179283423950901</v>
      </c>
    </row>
    <row r="86" spans="1:5" x14ac:dyDescent="0.3">
      <c r="A86" s="8" t="s">
        <v>138</v>
      </c>
      <c r="B86" s="2">
        <v>0.31642594650029898</v>
      </c>
      <c r="C86" s="2">
        <v>0.309703786755398</v>
      </c>
      <c r="D86" s="2">
        <v>0.31193518229978201</v>
      </c>
      <c r="E86" s="2">
        <v>0.31010734699567799</v>
      </c>
    </row>
    <row r="87" spans="1:5" x14ac:dyDescent="0.3">
      <c r="A87" s="8" t="s">
        <v>139</v>
      </c>
      <c r="B87" s="2">
        <v>0.319801726348175</v>
      </c>
      <c r="C87" s="2">
        <v>0.29957683822199699</v>
      </c>
      <c r="D87" s="2">
        <v>0.27672172016204399</v>
      </c>
      <c r="E87" s="2">
        <v>0.25439843858915401</v>
      </c>
    </row>
    <row r="88" spans="1:5" x14ac:dyDescent="0.3">
      <c r="A88" s="8" t="s">
        <v>140</v>
      </c>
      <c r="B88" s="2">
        <v>0.15609776942141701</v>
      </c>
      <c r="C88" s="2">
        <v>0.16684147708777899</v>
      </c>
      <c r="D88" s="2">
        <v>0.173262698660019</v>
      </c>
      <c r="E88" s="2">
        <v>0.17883730656628999</v>
      </c>
    </row>
    <row r="89" spans="1:5" x14ac:dyDescent="0.3">
      <c r="A89" s="8" t="s">
        <v>141</v>
      </c>
      <c r="B89" s="2">
        <v>5.0593966327664303E-2</v>
      </c>
      <c r="C89" s="2">
        <v>5.1936778907012898E-2</v>
      </c>
      <c r="D89" s="2">
        <v>5.3318790900592099E-2</v>
      </c>
      <c r="E89" s="2">
        <v>5.4565732608392599E-2</v>
      </c>
    </row>
    <row r="90" spans="1:5" x14ac:dyDescent="0.3">
      <c r="A90" s="8" t="s">
        <v>142</v>
      </c>
      <c r="B90" s="2">
        <v>1.81608409537646E-2</v>
      </c>
      <c r="C90" s="2">
        <v>2.02900647401353E-2</v>
      </c>
      <c r="D90" s="2">
        <v>2.0006232471174799E-2</v>
      </c>
      <c r="E90" s="2">
        <v>2.0298341000975901E-2</v>
      </c>
    </row>
    <row r="91" spans="1:5" x14ac:dyDescent="0.3">
      <c r="A91" s="8" t="s">
        <v>143</v>
      </c>
      <c r="B91" s="2">
        <v>0.12684666327050401</v>
      </c>
      <c r="C91" s="2">
        <v>0.115213523131673</v>
      </c>
      <c r="D91" s="2">
        <v>0.10917393109173899</v>
      </c>
      <c r="E91" s="2">
        <v>9.7676250492319802E-2</v>
      </c>
    </row>
    <row r="92" spans="1:5" x14ac:dyDescent="0.3">
      <c r="A92" s="8" t="s">
        <v>144</v>
      </c>
      <c r="B92" s="2">
        <v>0.25420275089149302</v>
      </c>
      <c r="C92" s="2">
        <v>0.24421708185053401</v>
      </c>
      <c r="D92" s="2">
        <v>0.23827314238273101</v>
      </c>
      <c r="E92" s="2">
        <v>0.23749507680189</v>
      </c>
    </row>
    <row r="93" spans="1:5" x14ac:dyDescent="0.3">
      <c r="A93" s="8" t="s">
        <v>145</v>
      </c>
      <c r="B93" s="2">
        <v>0.210392256749873</v>
      </c>
      <c r="C93" s="2">
        <v>0.22330960854092499</v>
      </c>
      <c r="D93" s="2">
        <v>0.232876712328767</v>
      </c>
      <c r="E93" s="2">
        <v>0.23119338322174099</v>
      </c>
    </row>
    <row r="94" spans="1:5" x14ac:dyDescent="0.3">
      <c r="A94" s="8" t="s">
        <v>146</v>
      </c>
      <c r="B94" s="2">
        <v>0.16199694345389701</v>
      </c>
      <c r="C94" s="2">
        <v>0.15925266903914601</v>
      </c>
      <c r="D94" s="2">
        <v>0.15857202158572001</v>
      </c>
      <c r="E94" s="2">
        <v>0.15320992516738899</v>
      </c>
    </row>
    <row r="95" spans="1:5" x14ac:dyDescent="0.3">
      <c r="A95" s="8" t="s">
        <v>147</v>
      </c>
      <c r="B95" s="2">
        <v>0.16963830871115601</v>
      </c>
      <c r="C95" s="2">
        <v>0.17704626334519599</v>
      </c>
      <c r="D95" s="2">
        <v>0.18098796180988</v>
      </c>
      <c r="E95" s="2">
        <v>0.18274911382434</v>
      </c>
    </row>
    <row r="96" spans="1:5" x14ac:dyDescent="0.3">
      <c r="A96" s="8" t="s">
        <v>148</v>
      </c>
      <c r="B96" s="2">
        <v>7.69230769230769E-2</v>
      </c>
      <c r="C96" s="2">
        <v>8.0960854092526693E-2</v>
      </c>
      <c r="D96" s="2">
        <v>8.01162308011623E-2</v>
      </c>
      <c r="E96" s="2">
        <v>9.7676250492319802E-2</v>
      </c>
    </row>
    <row r="97" spans="1:5" x14ac:dyDescent="0.3">
      <c r="A97" s="8" t="s">
        <v>149</v>
      </c>
      <c r="B97" s="2">
        <v>0.17886198258380101</v>
      </c>
      <c r="C97" s="2">
        <v>0.18656775003925299</v>
      </c>
      <c r="D97" s="2">
        <v>0.19355365690294499</v>
      </c>
      <c r="E97" s="2">
        <v>0.204105836839579</v>
      </c>
    </row>
    <row r="98" spans="1:5" x14ac:dyDescent="0.3">
      <c r="A98" s="8" t="s">
        <v>150</v>
      </c>
      <c r="B98" s="2">
        <v>0.40119289037337502</v>
      </c>
      <c r="C98" s="2">
        <v>0.39515622546710599</v>
      </c>
      <c r="D98" s="2">
        <v>0.399620995540163</v>
      </c>
      <c r="E98" s="2">
        <v>0.40160393075988998</v>
      </c>
    </row>
    <row r="99" spans="1:5" x14ac:dyDescent="0.3">
      <c r="A99" s="8" t="s">
        <v>151</v>
      </c>
      <c r="B99" s="2">
        <v>0.25764046284146502</v>
      </c>
      <c r="C99" s="2">
        <v>0.252100015701052</v>
      </c>
      <c r="D99" s="2">
        <v>0.241844052733896</v>
      </c>
      <c r="E99" s="2">
        <v>0.231680456329596</v>
      </c>
    </row>
    <row r="100" spans="1:5" x14ac:dyDescent="0.3">
      <c r="A100" s="8" t="s">
        <v>152</v>
      </c>
      <c r="B100" s="2">
        <v>0.107765716330669</v>
      </c>
      <c r="C100" s="2">
        <v>0.10898492699010801</v>
      </c>
      <c r="D100" s="2">
        <v>0.10759152467613101</v>
      </c>
      <c r="E100" s="2">
        <v>0.10549798096744099</v>
      </c>
    </row>
    <row r="101" spans="1:5" x14ac:dyDescent="0.3">
      <c r="A101" s="8" t="s">
        <v>153</v>
      </c>
      <c r="B101" s="2">
        <v>4.4900393653823201E-2</v>
      </c>
      <c r="C101" s="2">
        <v>4.69657717067044E-2</v>
      </c>
      <c r="D101" s="2">
        <v>4.6869129106562303E-2</v>
      </c>
      <c r="E101" s="2">
        <v>4.5703555191596301E-2</v>
      </c>
    </row>
    <row r="102" spans="1:5" x14ac:dyDescent="0.3">
      <c r="A102" s="8" t="s">
        <v>154</v>
      </c>
      <c r="B102" s="2">
        <v>9.6385542168674707E-3</v>
      </c>
      <c r="C102" s="2">
        <v>1.02253100957764E-2</v>
      </c>
      <c r="D102" s="2">
        <v>1.05206410403019E-2</v>
      </c>
      <c r="E102" s="2">
        <v>1.14082399118968E-2</v>
      </c>
    </row>
    <row r="103" spans="1:5" x14ac:dyDescent="0.3">
      <c r="A103" s="8" t="s">
        <v>155</v>
      </c>
      <c r="B103" s="2">
        <v>0.22859589041095901</v>
      </c>
      <c r="C103" s="2">
        <v>0.21552346570397099</v>
      </c>
      <c r="D103" s="2">
        <v>0.21178756476683899</v>
      </c>
      <c r="E103" s="2">
        <v>0.21381578947368399</v>
      </c>
    </row>
    <row r="104" spans="1:5" x14ac:dyDescent="0.3">
      <c r="A104" s="8" t="s">
        <v>156</v>
      </c>
      <c r="B104" s="2">
        <v>0.39255136986301398</v>
      </c>
      <c r="C104" s="2">
        <v>0.39097472924187698</v>
      </c>
      <c r="D104" s="2">
        <v>0.38341968911917101</v>
      </c>
      <c r="E104" s="2">
        <v>0.37230861244019098</v>
      </c>
    </row>
    <row r="105" spans="1:5" x14ac:dyDescent="0.3">
      <c r="A105" s="8" t="s">
        <v>157</v>
      </c>
      <c r="B105" s="2">
        <v>0.23202054794520499</v>
      </c>
      <c r="C105" s="2">
        <v>0.23140794223826699</v>
      </c>
      <c r="D105" s="2">
        <v>0.24060880829015499</v>
      </c>
      <c r="E105" s="2">
        <v>0.247607655502392</v>
      </c>
    </row>
    <row r="106" spans="1:5" x14ac:dyDescent="0.3">
      <c r="A106" s="8" t="s">
        <v>158</v>
      </c>
      <c r="B106" s="2">
        <v>9.63184931506849E-2</v>
      </c>
      <c r="C106" s="2">
        <v>0.108664259927798</v>
      </c>
      <c r="D106" s="2">
        <v>0.112694300518135</v>
      </c>
      <c r="E106" s="2">
        <v>0.11244019138756001</v>
      </c>
    </row>
    <row r="107" spans="1:5" x14ac:dyDescent="0.3">
      <c r="A107" s="8" t="s">
        <v>159</v>
      </c>
      <c r="B107" s="2">
        <v>3.7671232876712299E-2</v>
      </c>
      <c r="C107" s="2">
        <v>3.7184115523465698E-2</v>
      </c>
      <c r="D107" s="2">
        <v>3.6593264248704703E-2</v>
      </c>
      <c r="E107" s="2">
        <v>3.94736842105263E-2</v>
      </c>
    </row>
    <row r="108" spans="1:5" x14ac:dyDescent="0.3">
      <c r="A108" s="8" t="s">
        <v>160</v>
      </c>
      <c r="B108" s="2">
        <v>1.28424657534247E-2</v>
      </c>
      <c r="C108" s="2">
        <v>1.6245487364620899E-2</v>
      </c>
      <c r="D108" s="2">
        <v>1.48963730569948E-2</v>
      </c>
      <c r="E108" s="2">
        <v>1.43540669856459E-2</v>
      </c>
    </row>
    <row r="109" spans="1:5" x14ac:dyDescent="0.3">
      <c r="A109" s="8" t="s">
        <v>161</v>
      </c>
      <c r="B109" s="2">
        <v>0.174801362088536</v>
      </c>
      <c r="C109" s="2">
        <v>0.167150693772185</v>
      </c>
      <c r="D109" s="2">
        <v>0.15466039400176401</v>
      </c>
      <c r="E109" s="2">
        <v>0.146751101321586</v>
      </c>
    </row>
    <row r="110" spans="1:5" x14ac:dyDescent="0.3">
      <c r="A110" s="8" t="s">
        <v>162</v>
      </c>
      <c r="B110" s="2">
        <v>0.33938706015891001</v>
      </c>
      <c r="C110" s="2">
        <v>0.323330106485963</v>
      </c>
      <c r="D110" s="2">
        <v>0.32666862687444898</v>
      </c>
      <c r="E110" s="2">
        <v>0.32929515418502198</v>
      </c>
    </row>
    <row r="111" spans="1:5" x14ac:dyDescent="0.3">
      <c r="A111" s="8" t="s">
        <v>163</v>
      </c>
      <c r="B111" s="2">
        <v>0.23041997729852401</v>
      </c>
      <c r="C111" s="2">
        <v>0.24040012907389499</v>
      </c>
      <c r="D111" s="2">
        <v>0.239929432519847</v>
      </c>
      <c r="E111" s="2">
        <v>0.23816079295154199</v>
      </c>
    </row>
    <row r="112" spans="1:5" x14ac:dyDescent="0.3">
      <c r="A112" s="8" t="s">
        <v>164</v>
      </c>
      <c r="B112" s="2">
        <v>0.16609912977676899</v>
      </c>
      <c r="C112" s="2">
        <v>0.166828009035173</v>
      </c>
      <c r="D112" s="2">
        <v>0.17112613937077301</v>
      </c>
      <c r="E112" s="2">
        <v>0.171530837004405</v>
      </c>
    </row>
    <row r="113" spans="1:5" x14ac:dyDescent="0.3">
      <c r="A113" s="8" t="s">
        <v>165</v>
      </c>
      <c r="B113" s="2">
        <v>6.9996216420734003E-2</v>
      </c>
      <c r="C113" s="2">
        <v>7.8089706356889305E-2</v>
      </c>
      <c r="D113" s="2">
        <v>8.0270508673919397E-2</v>
      </c>
      <c r="E113" s="2">
        <v>8.5077092511013197E-2</v>
      </c>
    </row>
    <row r="114" spans="1:5" x14ac:dyDescent="0.3">
      <c r="A114" s="8" t="s">
        <v>166</v>
      </c>
      <c r="B114" s="2">
        <v>1.9296254256526701E-2</v>
      </c>
      <c r="C114" s="2">
        <v>2.4201355275895401E-2</v>
      </c>
      <c r="D114" s="2">
        <v>2.7344898559247301E-2</v>
      </c>
      <c r="E114" s="2">
        <v>2.9185022026431699E-2</v>
      </c>
    </row>
    <row r="115" spans="1:5" x14ac:dyDescent="0.3">
      <c r="A115" s="8" t="s">
        <v>167</v>
      </c>
      <c r="B115" s="2">
        <v>0.24478986577814099</v>
      </c>
      <c r="C115" s="2">
        <v>0.216689098250336</v>
      </c>
      <c r="D115" s="2">
        <v>0.19963745173265801</v>
      </c>
      <c r="E115" s="2">
        <v>0.19068354076678601</v>
      </c>
    </row>
    <row r="116" spans="1:5" x14ac:dyDescent="0.3">
      <c r="A116" s="8" t="s">
        <v>168</v>
      </c>
      <c r="B116" s="2">
        <v>0.38028478923710402</v>
      </c>
      <c r="C116" s="2">
        <v>0.38748181682232802</v>
      </c>
      <c r="D116" s="2">
        <v>0.38792664605604599</v>
      </c>
      <c r="E116" s="2">
        <v>0.38309019571317099</v>
      </c>
    </row>
    <row r="117" spans="1:5" x14ac:dyDescent="0.3">
      <c r="A117" s="8" t="s">
        <v>169</v>
      </c>
      <c r="B117" s="2">
        <v>0.189340835507497</v>
      </c>
      <c r="C117" s="2">
        <v>0.19779218837092299</v>
      </c>
      <c r="D117" s="2">
        <v>0.20634211147117601</v>
      </c>
      <c r="E117" s="2">
        <v>0.211488980219115</v>
      </c>
    </row>
    <row r="118" spans="1:5" x14ac:dyDescent="0.3">
      <c r="A118" s="8" t="s">
        <v>170</v>
      </c>
      <c r="B118" s="2">
        <v>0.12254424291956099</v>
      </c>
      <c r="C118" s="2">
        <v>0.126432562502549</v>
      </c>
      <c r="D118" s="2">
        <v>0.13009523100036</v>
      </c>
      <c r="E118" s="2">
        <v>0.131527168154987</v>
      </c>
    </row>
    <row r="119" spans="1:5" x14ac:dyDescent="0.3">
      <c r="A119" s="8" t="s">
        <v>171</v>
      </c>
      <c r="B119" s="2">
        <v>5.2682865495237798E-2</v>
      </c>
      <c r="C119" s="2">
        <v>5.9409709477004198E-2</v>
      </c>
      <c r="D119" s="2">
        <v>6.2303671422008697E-2</v>
      </c>
      <c r="E119" s="2">
        <v>6.6619319835605595E-2</v>
      </c>
    </row>
    <row r="120" spans="1:5" x14ac:dyDescent="0.3">
      <c r="A120" s="8" t="s">
        <v>172</v>
      </c>
      <c r="B120" s="2">
        <v>1.03574010624587E-2</v>
      </c>
      <c r="C120" s="2">
        <v>1.21946245768588E-2</v>
      </c>
      <c r="D120" s="2">
        <v>1.3694888317751199E-2</v>
      </c>
      <c r="E120" s="2">
        <v>1.65907953103352E-2</v>
      </c>
    </row>
    <row r="121" spans="1:5" x14ac:dyDescent="0.3">
      <c r="A121" s="8" t="s">
        <v>173</v>
      </c>
      <c r="B121" s="2">
        <v>0.16845709394393299</v>
      </c>
      <c r="C121" s="2">
        <v>0.148794404564697</v>
      </c>
      <c r="D121" s="2">
        <v>0.143393569584605</v>
      </c>
      <c r="E121" s="2">
        <v>0.13938783856050799</v>
      </c>
    </row>
    <row r="122" spans="1:5" x14ac:dyDescent="0.3">
      <c r="A122" s="8" t="s">
        <v>174</v>
      </c>
      <c r="B122" s="2">
        <v>0.36409158998502</v>
      </c>
      <c r="C122" s="2">
        <v>0.365912019142279</v>
      </c>
      <c r="D122" s="2">
        <v>0.35776310054648502</v>
      </c>
      <c r="E122" s="2">
        <v>0.34666079461448901</v>
      </c>
    </row>
    <row r="123" spans="1:5" x14ac:dyDescent="0.3">
      <c r="A123" s="8" t="s">
        <v>175</v>
      </c>
      <c r="B123" s="2">
        <v>0.238005563877595</v>
      </c>
      <c r="C123" s="2">
        <v>0.24255475796061099</v>
      </c>
      <c r="D123" s="2">
        <v>0.245515807825125</v>
      </c>
      <c r="E123" s="2">
        <v>0.24794740318978301</v>
      </c>
    </row>
    <row r="124" spans="1:5" x14ac:dyDescent="0.3">
      <c r="A124" s="8" t="s">
        <v>176</v>
      </c>
      <c r="B124" s="2">
        <v>0.15167986304301301</v>
      </c>
      <c r="C124" s="2">
        <v>0.15486839683416201</v>
      </c>
      <c r="D124" s="2">
        <v>0.15972105810171999</v>
      </c>
      <c r="E124" s="2">
        <v>0.16342130925791901</v>
      </c>
    </row>
    <row r="125" spans="1:5" x14ac:dyDescent="0.3">
      <c r="A125" s="8" t="s">
        <v>177</v>
      </c>
      <c r="B125" s="2">
        <v>6.6381339610528597E-2</v>
      </c>
      <c r="C125" s="2">
        <v>7.4470826431069406E-2</v>
      </c>
      <c r="D125" s="2">
        <v>7.8150668857075806E-2</v>
      </c>
      <c r="E125" s="2">
        <v>8.30475950800591E-2</v>
      </c>
    </row>
    <row r="126" spans="1:5" x14ac:dyDescent="0.3">
      <c r="A126" s="8" t="s">
        <v>178</v>
      </c>
      <c r="B126" s="2">
        <v>1.13845495399101E-2</v>
      </c>
      <c r="C126" s="2">
        <v>1.3399595067182E-2</v>
      </c>
      <c r="D126" s="2">
        <v>1.54557950849901E-2</v>
      </c>
      <c r="E126" s="2">
        <v>1.9535059297241201E-2</v>
      </c>
    </row>
    <row r="127" spans="1:5" x14ac:dyDescent="0.3">
      <c r="A127" s="8" t="s">
        <v>179</v>
      </c>
      <c r="B127" s="2">
        <v>8.0970194280197902E-3</v>
      </c>
      <c r="C127" s="2">
        <v>8.8480194656428198E-4</v>
      </c>
      <c r="D127" s="2">
        <v>5.9795499392079101E-5</v>
      </c>
      <c r="E127" s="2">
        <v>0</v>
      </c>
    </row>
    <row r="128" spans="1:5" x14ac:dyDescent="0.3">
      <c r="A128" s="8" t="s">
        <v>180</v>
      </c>
      <c r="B128" s="2">
        <v>0.17766381078798099</v>
      </c>
      <c r="C128" s="2">
        <v>0.11131124488473899</v>
      </c>
      <c r="D128" s="2">
        <v>7.5322397400889002E-2</v>
      </c>
      <c r="E128" s="2">
        <v>5.1592743295191403E-2</v>
      </c>
    </row>
    <row r="129" spans="1:5" x14ac:dyDescent="0.3">
      <c r="A129" s="8" t="s">
        <v>181</v>
      </c>
      <c r="B129" s="2">
        <v>0.32409798479546298</v>
      </c>
      <c r="C129" s="2">
        <v>0.31260368772811298</v>
      </c>
      <c r="D129" s="2">
        <v>0.292240537362221</v>
      </c>
      <c r="E129" s="2">
        <v>0.26814738214598799</v>
      </c>
    </row>
    <row r="130" spans="1:5" x14ac:dyDescent="0.3">
      <c r="A130" s="8" t="s">
        <v>182</v>
      </c>
      <c r="B130" s="2">
        <v>0.29399058766743102</v>
      </c>
      <c r="C130" s="2">
        <v>0.32382171240776703</v>
      </c>
      <c r="D130" s="2">
        <v>0.34438221283211401</v>
      </c>
      <c r="E130" s="2">
        <v>0.352269406290043</v>
      </c>
    </row>
    <row r="131" spans="1:5" x14ac:dyDescent="0.3">
      <c r="A131" s="8" t="s">
        <v>183</v>
      </c>
      <c r="B131" s="2">
        <v>0.137637263183299</v>
      </c>
      <c r="C131" s="2">
        <v>0.165126163277559</v>
      </c>
      <c r="D131" s="2">
        <v>0.18536604811544499</v>
      </c>
      <c r="E131" s="2">
        <v>0.20268417148123999</v>
      </c>
    </row>
    <row r="132" spans="1:5" x14ac:dyDescent="0.3">
      <c r="A132" s="8" t="s">
        <v>184</v>
      </c>
      <c r="B132" s="2">
        <v>5.8513334137806197E-2</v>
      </c>
      <c r="C132" s="2">
        <v>8.6252389755257494E-2</v>
      </c>
      <c r="D132" s="2">
        <v>0.102629008789938</v>
      </c>
      <c r="E132" s="2">
        <v>0.12530629678753699</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542</v>
      </c>
      <c r="B1" s="12"/>
      <c r="C1" s="12"/>
      <c r="D1" s="12"/>
      <c r="E1" s="12"/>
    </row>
    <row r="2" spans="1:5" ht="15.6" x14ac:dyDescent="0.3">
      <c r="A2" s="12" t="s">
        <v>528</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contents'!A130",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889</v>
      </c>
      <c r="C8" s="1">
        <v>1116</v>
      </c>
      <c r="D8" s="1">
        <v>1328</v>
      </c>
      <c r="E8" s="1">
        <v>1577</v>
      </c>
    </row>
    <row r="9" spans="1:5" x14ac:dyDescent="0.3">
      <c r="A9" s="7" t="s">
        <v>329</v>
      </c>
      <c r="B9" s="1">
        <v>98</v>
      </c>
      <c r="C9" s="1">
        <v>128</v>
      </c>
      <c r="D9" s="1">
        <v>157</v>
      </c>
      <c r="E9" s="1">
        <v>173</v>
      </c>
    </row>
    <row r="10" spans="1:5" x14ac:dyDescent="0.3">
      <c r="A10" s="7" t="s">
        <v>330</v>
      </c>
      <c r="B10" s="1">
        <v>40208</v>
      </c>
      <c r="C10" s="1">
        <v>43147</v>
      </c>
      <c r="D10" s="1">
        <v>44336</v>
      </c>
      <c r="E10" s="1">
        <v>46373</v>
      </c>
    </row>
    <row r="11" spans="1:5" x14ac:dyDescent="0.3">
      <c r="A11" s="7" t="s">
        <v>331</v>
      </c>
      <c r="B11" s="1">
        <v>13879</v>
      </c>
      <c r="C11" s="1">
        <v>16610</v>
      </c>
      <c r="D11" s="1">
        <v>18816</v>
      </c>
      <c r="E11" s="1">
        <v>20253</v>
      </c>
    </row>
    <row r="12" spans="1:5" x14ac:dyDescent="0.3">
      <c r="A12" s="7" t="s">
        <v>332</v>
      </c>
      <c r="B12" s="1">
        <v>1440</v>
      </c>
      <c r="C12" s="1">
        <v>1513</v>
      </c>
      <c r="D12" s="1">
        <v>1542</v>
      </c>
      <c r="E12" s="1">
        <v>1605</v>
      </c>
    </row>
    <row r="13" spans="1:5" x14ac:dyDescent="0.3">
      <c r="A13" s="7" t="s">
        <v>333</v>
      </c>
      <c r="B13" s="1">
        <v>129</v>
      </c>
      <c r="C13" s="1">
        <v>152</v>
      </c>
      <c r="D13" s="1">
        <v>162</v>
      </c>
      <c r="E13" s="1">
        <v>174</v>
      </c>
    </row>
    <row r="14" spans="1:5" x14ac:dyDescent="0.3">
      <c r="A14" s="7" t="s">
        <v>221</v>
      </c>
      <c r="B14" s="1">
        <v>155</v>
      </c>
      <c r="C14" s="1">
        <v>182</v>
      </c>
      <c r="D14" s="1">
        <v>223</v>
      </c>
      <c r="E14" s="1">
        <v>245</v>
      </c>
    </row>
    <row r="15" spans="1:5" x14ac:dyDescent="0.3">
      <c r="A15" s="7" t="s">
        <v>222</v>
      </c>
      <c r="B15" s="1">
        <v>36</v>
      </c>
      <c r="C15" s="1">
        <v>54</v>
      </c>
      <c r="D15" s="1">
        <v>68</v>
      </c>
      <c r="E15" s="1">
        <v>80</v>
      </c>
    </row>
    <row r="16" spans="1:5" x14ac:dyDescent="0.3">
      <c r="A16" s="7" t="s">
        <v>225</v>
      </c>
      <c r="B16" s="1">
        <v>5826</v>
      </c>
      <c r="C16" s="1">
        <v>6463</v>
      </c>
      <c r="D16" s="1">
        <v>6801</v>
      </c>
      <c r="E16" s="1">
        <v>6903</v>
      </c>
    </row>
    <row r="17" spans="1:5" x14ac:dyDescent="0.3">
      <c r="A17" s="7" t="s">
        <v>226</v>
      </c>
      <c r="B17" s="1">
        <v>963</v>
      </c>
      <c r="C17" s="1">
        <v>1139</v>
      </c>
      <c r="D17" s="1">
        <v>1231</v>
      </c>
      <c r="E17" s="1">
        <v>1272</v>
      </c>
    </row>
    <row r="18" spans="1:5" x14ac:dyDescent="0.3">
      <c r="A18" s="7" t="s">
        <v>227</v>
      </c>
      <c r="B18" s="1">
        <v>5327</v>
      </c>
      <c r="C18" s="1">
        <v>1702</v>
      </c>
      <c r="D18" s="1">
        <v>778</v>
      </c>
      <c r="E18" s="1">
        <v>441</v>
      </c>
    </row>
    <row r="19" spans="1:5" x14ac:dyDescent="0.3">
      <c r="A19" s="7" t="s">
        <v>228</v>
      </c>
      <c r="B19" s="1">
        <v>1012</v>
      </c>
      <c r="C19" s="1">
        <v>328</v>
      </c>
      <c r="D19" s="1">
        <v>158</v>
      </c>
      <c r="E19" s="1">
        <v>75</v>
      </c>
    </row>
    <row r="20" spans="1:5" x14ac:dyDescent="0.3">
      <c r="A20" s="10" t="s">
        <v>15</v>
      </c>
      <c r="B20" s="5">
        <v>69962</v>
      </c>
      <c r="C20" s="5">
        <v>72534</v>
      </c>
      <c r="D20" s="5">
        <v>75600</v>
      </c>
      <c r="E20" s="5">
        <v>79171</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0.900709219858156</v>
      </c>
      <c r="C25" s="2">
        <v>0.89710610932475898</v>
      </c>
      <c r="D25" s="2">
        <v>0.894276094276094</v>
      </c>
      <c r="E25" s="2">
        <v>0.90114285714285702</v>
      </c>
    </row>
    <row r="26" spans="1:5" x14ac:dyDescent="0.3">
      <c r="A26" s="8" t="s">
        <v>329</v>
      </c>
      <c r="B26" s="2">
        <v>9.9290780141844004E-2</v>
      </c>
      <c r="C26" s="2">
        <v>0.102893890675241</v>
      </c>
      <c r="D26" s="2">
        <v>0.105723905723906</v>
      </c>
      <c r="E26" s="2">
        <v>9.8857142857142893E-2</v>
      </c>
    </row>
    <row r="27" spans="1:5" x14ac:dyDescent="0.3">
      <c r="A27" s="8" t="s">
        <v>330</v>
      </c>
      <c r="B27" s="2">
        <v>0.743394900807958</v>
      </c>
      <c r="C27" s="2">
        <v>0.722040932443061</v>
      </c>
      <c r="D27" s="2">
        <v>0.70205219153787701</v>
      </c>
      <c r="E27" s="2">
        <v>0.69601957193888297</v>
      </c>
    </row>
    <row r="28" spans="1:5" x14ac:dyDescent="0.3">
      <c r="A28" s="8" t="s">
        <v>331</v>
      </c>
      <c r="B28" s="2">
        <v>0.256605099192042</v>
      </c>
      <c r="C28" s="2">
        <v>0.277959067556939</v>
      </c>
      <c r="D28" s="2">
        <v>0.29794780846212299</v>
      </c>
      <c r="E28" s="2">
        <v>0.30398042806111703</v>
      </c>
    </row>
    <row r="29" spans="1:5" x14ac:dyDescent="0.3">
      <c r="A29" s="8" t="s">
        <v>332</v>
      </c>
      <c r="B29" s="2">
        <v>0.91778202676864196</v>
      </c>
      <c r="C29" s="2">
        <v>0.90870870870870901</v>
      </c>
      <c r="D29" s="2">
        <v>0.90492957746478897</v>
      </c>
      <c r="E29" s="2">
        <v>0.90219224283305199</v>
      </c>
    </row>
    <row r="30" spans="1:5" x14ac:dyDescent="0.3">
      <c r="A30" s="8" t="s">
        <v>333</v>
      </c>
      <c r="B30" s="2">
        <v>8.2217973231357599E-2</v>
      </c>
      <c r="C30" s="2">
        <v>9.1291291291291293E-2</v>
      </c>
      <c r="D30" s="2">
        <v>9.5070422535211294E-2</v>
      </c>
      <c r="E30" s="2">
        <v>9.7807757166947701E-2</v>
      </c>
    </row>
    <row r="31" spans="1:5" x14ac:dyDescent="0.3">
      <c r="A31" s="8" t="s">
        <v>221</v>
      </c>
      <c r="B31" s="2">
        <v>0.81151832460732998</v>
      </c>
      <c r="C31" s="2">
        <v>0.77118644067796605</v>
      </c>
      <c r="D31" s="2">
        <v>0.76632302405498298</v>
      </c>
      <c r="E31" s="2">
        <v>0.75384615384615405</v>
      </c>
    </row>
    <row r="32" spans="1:5" x14ac:dyDescent="0.3">
      <c r="A32" s="8" t="s">
        <v>222</v>
      </c>
      <c r="B32" s="2">
        <v>0.18848167539267</v>
      </c>
      <c r="C32" s="2">
        <v>0.22881355932203401</v>
      </c>
      <c r="D32" s="2">
        <v>0.23367697594501699</v>
      </c>
      <c r="E32" s="2">
        <v>0.246153846153846</v>
      </c>
    </row>
    <row r="33" spans="1:5" x14ac:dyDescent="0.3">
      <c r="A33" s="8" t="s">
        <v>225</v>
      </c>
      <c r="B33" s="2">
        <v>0.85815289438798104</v>
      </c>
      <c r="C33" s="2">
        <v>0.85017100762957099</v>
      </c>
      <c r="D33" s="2">
        <v>0.84673804780876505</v>
      </c>
      <c r="E33" s="2">
        <v>0.84440366972477099</v>
      </c>
    </row>
    <row r="34" spans="1:5" x14ac:dyDescent="0.3">
      <c r="A34" s="8" t="s">
        <v>226</v>
      </c>
      <c r="B34" s="2">
        <v>0.14184710561201899</v>
      </c>
      <c r="C34" s="2">
        <v>0.14982899237042899</v>
      </c>
      <c r="D34" s="2">
        <v>0.15326195219123501</v>
      </c>
      <c r="E34" s="2">
        <v>0.15559633027522901</v>
      </c>
    </row>
    <row r="35" spans="1:5" x14ac:dyDescent="0.3">
      <c r="A35" s="8" t="s">
        <v>227</v>
      </c>
      <c r="B35" s="2">
        <v>0.84035336803912297</v>
      </c>
      <c r="C35" s="2">
        <v>0.83842364532019698</v>
      </c>
      <c r="D35" s="2">
        <v>0.83119658119658102</v>
      </c>
      <c r="E35" s="2">
        <v>0.85465116279069797</v>
      </c>
    </row>
    <row r="36" spans="1:5" x14ac:dyDescent="0.3">
      <c r="A36" s="8" t="s">
        <v>228</v>
      </c>
      <c r="B36" s="2">
        <v>0.159646631960877</v>
      </c>
      <c r="C36" s="2">
        <v>0.161576354679803</v>
      </c>
      <c r="D36" s="2">
        <v>0.16880341880341901</v>
      </c>
      <c r="E36" s="2">
        <v>0.145348837209302</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543</v>
      </c>
      <c r="B1" s="12"/>
      <c r="C1" s="12"/>
      <c r="D1" s="12"/>
      <c r="E1" s="12"/>
    </row>
    <row r="2" spans="1:5" ht="15.6" x14ac:dyDescent="0.3">
      <c r="A2" s="12" t="s">
        <v>528</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contents'!A131",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121</v>
      </c>
      <c r="C8" s="1">
        <v>149</v>
      </c>
      <c r="D8" s="1">
        <v>197</v>
      </c>
      <c r="E8" s="1">
        <v>228</v>
      </c>
    </row>
    <row r="9" spans="1:5" x14ac:dyDescent="0.3">
      <c r="A9" s="7" t="s">
        <v>337</v>
      </c>
      <c r="B9" s="1">
        <v>33</v>
      </c>
      <c r="C9" s="1">
        <v>43</v>
      </c>
      <c r="D9" s="1">
        <v>52</v>
      </c>
      <c r="E9" s="1">
        <v>58</v>
      </c>
    </row>
    <row r="10" spans="1:5" x14ac:dyDescent="0.3">
      <c r="A10" s="7" t="s">
        <v>338</v>
      </c>
      <c r="B10" s="1">
        <v>45</v>
      </c>
      <c r="C10" s="1">
        <v>73</v>
      </c>
      <c r="D10" s="1">
        <v>83</v>
      </c>
      <c r="E10" s="1">
        <v>97</v>
      </c>
    </row>
    <row r="11" spans="1:5" x14ac:dyDescent="0.3">
      <c r="A11" s="7" t="s">
        <v>339</v>
      </c>
      <c r="B11" s="1">
        <v>760</v>
      </c>
      <c r="C11" s="1">
        <v>938</v>
      </c>
      <c r="D11" s="1">
        <v>1104</v>
      </c>
      <c r="E11" s="1">
        <v>1312</v>
      </c>
    </row>
    <row r="12" spans="1:5" x14ac:dyDescent="0.3">
      <c r="A12" s="7" t="s">
        <v>340</v>
      </c>
      <c r="B12" s="1">
        <v>20</v>
      </c>
      <c r="C12" s="1">
        <v>32</v>
      </c>
      <c r="D12" s="1">
        <v>39</v>
      </c>
      <c r="E12" s="1">
        <v>43</v>
      </c>
    </row>
    <row r="13" spans="1:5" x14ac:dyDescent="0.3">
      <c r="A13" s="7" t="s">
        <v>341</v>
      </c>
      <c r="B13" s="1">
        <v>8</v>
      </c>
      <c r="C13" s="1">
        <v>9</v>
      </c>
      <c r="D13" s="1">
        <v>10</v>
      </c>
      <c r="E13" s="1">
        <v>12</v>
      </c>
    </row>
    <row r="14" spans="1:5" x14ac:dyDescent="0.3">
      <c r="A14" s="7" t="s">
        <v>342</v>
      </c>
      <c r="B14" s="1">
        <v>16858</v>
      </c>
      <c r="C14" s="1">
        <v>19048</v>
      </c>
      <c r="D14" s="1">
        <v>20739</v>
      </c>
      <c r="E14" s="1">
        <v>22464</v>
      </c>
    </row>
    <row r="15" spans="1:5" x14ac:dyDescent="0.3">
      <c r="A15" s="7" t="s">
        <v>343</v>
      </c>
      <c r="B15" s="1">
        <v>4432</v>
      </c>
      <c r="C15" s="1">
        <v>5172</v>
      </c>
      <c r="D15" s="1">
        <v>5837</v>
      </c>
      <c r="E15" s="1">
        <v>6473</v>
      </c>
    </row>
    <row r="16" spans="1:5" x14ac:dyDescent="0.3">
      <c r="A16" s="7" t="s">
        <v>344</v>
      </c>
      <c r="B16" s="1">
        <v>1966</v>
      </c>
      <c r="C16" s="1">
        <v>2161</v>
      </c>
      <c r="D16" s="1">
        <v>2290</v>
      </c>
      <c r="E16" s="1">
        <v>2440</v>
      </c>
    </row>
    <row r="17" spans="1:5" x14ac:dyDescent="0.3">
      <c r="A17" s="7" t="s">
        <v>345</v>
      </c>
      <c r="B17" s="1">
        <v>27023</v>
      </c>
      <c r="C17" s="1">
        <v>28609</v>
      </c>
      <c r="D17" s="1">
        <v>28762</v>
      </c>
      <c r="E17" s="1">
        <v>29096</v>
      </c>
    </row>
    <row r="18" spans="1:5" x14ac:dyDescent="0.3">
      <c r="A18" s="7" t="s">
        <v>346</v>
      </c>
      <c r="B18" s="1">
        <v>3085</v>
      </c>
      <c r="C18" s="1">
        <v>3805</v>
      </c>
      <c r="D18" s="1">
        <v>4366</v>
      </c>
      <c r="E18" s="1">
        <v>4813</v>
      </c>
    </row>
    <row r="19" spans="1:5" x14ac:dyDescent="0.3">
      <c r="A19" s="7" t="s">
        <v>347</v>
      </c>
      <c r="B19" s="1">
        <v>723</v>
      </c>
      <c r="C19" s="1">
        <v>962</v>
      </c>
      <c r="D19" s="1">
        <v>1158</v>
      </c>
      <c r="E19" s="1">
        <v>1340</v>
      </c>
    </row>
    <row r="20" spans="1:5" x14ac:dyDescent="0.3">
      <c r="A20" s="7" t="s">
        <v>348</v>
      </c>
      <c r="B20" s="1">
        <v>175</v>
      </c>
      <c r="C20" s="1">
        <v>207</v>
      </c>
      <c r="D20" s="1">
        <v>209</v>
      </c>
      <c r="E20" s="1">
        <v>220</v>
      </c>
    </row>
    <row r="21" spans="1:5" x14ac:dyDescent="0.3">
      <c r="A21" s="7" t="s">
        <v>349</v>
      </c>
      <c r="B21" s="1">
        <v>14</v>
      </c>
      <c r="C21" s="1">
        <v>22</v>
      </c>
      <c r="D21" s="1">
        <v>24</v>
      </c>
      <c r="E21" s="1">
        <v>29</v>
      </c>
    </row>
    <row r="22" spans="1:5" x14ac:dyDescent="0.3">
      <c r="A22" s="7" t="s">
        <v>350</v>
      </c>
      <c r="B22" s="1">
        <v>74</v>
      </c>
      <c r="C22" s="1">
        <v>70</v>
      </c>
      <c r="D22" s="1">
        <v>79</v>
      </c>
      <c r="E22" s="1">
        <v>92</v>
      </c>
    </row>
    <row r="23" spans="1:5" x14ac:dyDescent="0.3">
      <c r="A23" s="7" t="s">
        <v>351</v>
      </c>
      <c r="B23" s="1">
        <v>1268</v>
      </c>
      <c r="C23" s="1">
        <v>1308</v>
      </c>
      <c r="D23" s="1">
        <v>1322</v>
      </c>
      <c r="E23" s="1">
        <v>1371</v>
      </c>
    </row>
    <row r="24" spans="1:5" x14ac:dyDescent="0.3">
      <c r="A24" s="7" t="s">
        <v>352</v>
      </c>
      <c r="B24" s="1">
        <v>33</v>
      </c>
      <c r="C24" s="1">
        <v>49</v>
      </c>
      <c r="D24" s="1">
        <v>63</v>
      </c>
      <c r="E24" s="1">
        <v>58</v>
      </c>
    </row>
    <row r="25" spans="1:5" x14ac:dyDescent="0.3">
      <c r="A25" s="7" t="s">
        <v>353</v>
      </c>
      <c r="B25" s="1">
        <v>5</v>
      </c>
      <c r="C25" s="1">
        <v>9</v>
      </c>
      <c r="D25" s="1">
        <v>7</v>
      </c>
      <c r="E25" s="1">
        <v>9</v>
      </c>
    </row>
    <row r="26" spans="1:5" x14ac:dyDescent="0.3">
      <c r="A26" s="7" t="s">
        <v>268</v>
      </c>
      <c r="B26" s="1">
        <v>30</v>
      </c>
      <c r="C26" s="1">
        <v>35</v>
      </c>
      <c r="D26" s="1">
        <v>41</v>
      </c>
      <c r="E26" s="1">
        <v>44</v>
      </c>
    </row>
    <row r="27" spans="1:5" x14ac:dyDescent="0.3">
      <c r="A27" s="7" t="s">
        <v>269</v>
      </c>
      <c r="B27" s="1">
        <v>10</v>
      </c>
      <c r="C27" s="1">
        <v>14</v>
      </c>
      <c r="D27" s="1">
        <v>18</v>
      </c>
      <c r="E27" s="1">
        <v>24</v>
      </c>
    </row>
    <row r="28" spans="1:5" x14ac:dyDescent="0.3">
      <c r="A28" s="7" t="s">
        <v>270</v>
      </c>
      <c r="B28" s="1">
        <v>12</v>
      </c>
      <c r="C28" s="1">
        <v>17</v>
      </c>
      <c r="D28" s="1">
        <v>25</v>
      </c>
      <c r="E28" s="1">
        <v>23</v>
      </c>
    </row>
    <row r="29" spans="1:5" x14ac:dyDescent="0.3">
      <c r="A29" s="7" t="s">
        <v>271</v>
      </c>
      <c r="B29" s="1">
        <v>106</v>
      </c>
      <c r="C29" s="1">
        <v>128</v>
      </c>
      <c r="D29" s="1">
        <v>159</v>
      </c>
      <c r="E29" s="1">
        <v>176</v>
      </c>
    </row>
    <row r="30" spans="1:5" x14ac:dyDescent="0.3">
      <c r="A30" s="7" t="s">
        <v>272</v>
      </c>
      <c r="B30" s="1">
        <v>20</v>
      </c>
      <c r="C30" s="1">
        <v>29</v>
      </c>
      <c r="D30" s="1">
        <v>31</v>
      </c>
      <c r="E30" s="1">
        <v>37</v>
      </c>
    </row>
    <row r="31" spans="1:5" x14ac:dyDescent="0.3">
      <c r="A31" s="7" t="s">
        <v>273</v>
      </c>
      <c r="B31" s="1">
        <v>13</v>
      </c>
      <c r="C31" s="1">
        <v>13</v>
      </c>
      <c r="D31" s="1">
        <v>17</v>
      </c>
      <c r="E31" s="1">
        <v>21</v>
      </c>
    </row>
    <row r="32" spans="1:5" x14ac:dyDescent="0.3">
      <c r="A32" s="7" t="s">
        <v>280</v>
      </c>
      <c r="B32" s="1">
        <v>1344</v>
      </c>
      <c r="C32" s="1">
        <v>1578</v>
      </c>
      <c r="D32" s="1">
        <v>1765</v>
      </c>
      <c r="E32" s="1">
        <v>1860</v>
      </c>
    </row>
    <row r="33" spans="1:5" x14ac:dyDescent="0.3">
      <c r="A33" s="7" t="s">
        <v>281</v>
      </c>
      <c r="B33" s="1">
        <v>203</v>
      </c>
      <c r="C33" s="1">
        <v>230</v>
      </c>
      <c r="D33" s="1">
        <v>262</v>
      </c>
      <c r="E33" s="1">
        <v>292</v>
      </c>
    </row>
    <row r="34" spans="1:5" x14ac:dyDescent="0.3">
      <c r="A34" s="7" t="s">
        <v>282</v>
      </c>
      <c r="B34" s="1">
        <v>276</v>
      </c>
      <c r="C34" s="1">
        <v>327</v>
      </c>
      <c r="D34" s="1">
        <v>370</v>
      </c>
      <c r="E34" s="1">
        <v>373</v>
      </c>
    </row>
    <row r="35" spans="1:5" x14ac:dyDescent="0.3">
      <c r="A35" s="7" t="s">
        <v>283</v>
      </c>
      <c r="B35" s="1">
        <v>3596</v>
      </c>
      <c r="C35" s="1">
        <v>3946</v>
      </c>
      <c r="D35" s="1">
        <v>4087</v>
      </c>
      <c r="E35" s="1">
        <v>4075</v>
      </c>
    </row>
    <row r="36" spans="1:5" x14ac:dyDescent="0.3">
      <c r="A36" s="7" t="s">
        <v>284</v>
      </c>
      <c r="B36" s="1">
        <v>205</v>
      </c>
      <c r="C36" s="1">
        <v>265</v>
      </c>
      <c r="D36" s="1">
        <v>289</v>
      </c>
      <c r="E36" s="1">
        <v>310</v>
      </c>
    </row>
    <row r="37" spans="1:5" x14ac:dyDescent="0.3">
      <c r="A37" s="7" t="s">
        <v>285</v>
      </c>
      <c r="B37" s="1">
        <v>1165</v>
      </c>
      <c r="C37" s="1">
        <v>1256</v>
      </c>
      <c r="D37" s="1">
        <v>1259</v>
      </c>
      <c r="E37" s="1">
        <v>1265</v>
      </c>
    </row>
    <row r="38" spans="1:5" x14ac:dyDescent="0.3">
      <c r="A38" s="7" t="s">
        <v>286</v>
      </c>
      <c r="B38" s="1">
        <v>1565</v>
      </c>
      <c r="C38" s="1">
        <v>519</v>
      </c>
      <c r="D38" s="1">
        <v>253</v>
      </c>
      <c r="E38" s="1">
        <v>130</v>
      </c>
    </row>
    <row r="39" spans="1:5" x14ac:dyDescent="0.3">
      <c r="A39" s="7" t="s">
        <v>287</v>
      </c>
      <c r="B39" s="1">
        <v>260</v>
      </c>
      <c r="C39" s="1">
        <v>91</v>
      </c>
      <c r="D39" s="1">
        <v>36</v>
      </c>
      <c r="E39" s="1">
        <v>16</v>
      </c>
    </row>
    <row r="40" spans="1:5" x14ac:dyDescent="0.3">
      <c r="A40" s="7" t="s">
        <v>288</v>
      </c>
      <c r="B40" s="1">
        <v>219</v>
      </c>
      <c r="C40" s="1">
        <v>57</v>
      </c>
      <c r="D40" s="1">
        <v>26</v>
      </c>
      <c r="E40" s="1">
        <v>7</v>
      </c>
    </row>
    <row r="41" spans="1:5" x14ac:dyDescent="0.3">
      <c r="A41" s="7" t="s">
        <v>289</v>
      </c>
      <c r="B41" s="1">
        <v>3471</v>
      </c>
      <c r="C41" s="1">
        <v>1078</v>
      </c>
      <c r="D41" s="1">
        <v>475</v>
      </c>
      <c r="E41" s="1">
        <v>262</v>
      </c>
    </row>
    <row r="42" spans="1:5" x14ac:dyDescent="0.3">
      <c r="A42" s="7" t="s">
        <v>290</v>
      </c>
      <c r="B42" s="1">
        <v>243</v>
      </c>
      <c r="C42" s="1">
        <v>68</v>
      </c>
      <c r="D42" s="1">
        <v>27</v>
      </c>
      <c r="E42" s="1">
        <v>22</v>
      </c>
    </row>
    <row r="43" spans="1:5" x14ac:dyDescent="0.3">
      <c r="A43" s="7" t="s">
        <v>291</v>
      </c>
      <c r="B43" s="1">
        <v>581</v>
      </c>
      <c r="C43" s="1">
        <v>217</v>
      </c>
      <c r="D43" s="1">
        <v>119</v>
      </c>
      <c r="E43" s="1">
        <v>79</v>
      </c>
    </row>
    <row r="44" spans="1:5" x14ac:dyDescent="0.3">
      <c r="A44" s="10" t="s">
        <v>15</v>
      </c>
      <c r="B44" s="5">
        <v>69962</v>
      </c>
      <c r="C44" s="5">
        <v>72534</v>
      </c>
      <c r="D44" s="5">
        <v>75600</v>
      </c>
      <c r="E44" s="5">
        <v>79171</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0.12259371833839899</v>
      </c>
      <c r="C49" s="2">
        <v>0.119774919614148</v>
      </c>
      <c r="D49" s="2">
        <v>0.13265993265993301</v>
      </c>
      <c r="E49" s="2">
        <v>0.130285714285714</v>
      </c>
    </row>
    <row r="50" spans="1:5" x14ac:dyDescent="0.3">
      <c r="A50" s="8" t="s">
        <v>337</v>
      </c>
      <c r="B50" s="2">
        <v>3.3434650455927001E-2</v>
      </c>
      <c r="C50" s="2">
        <v>3.45659163987138E-2</v>
      </c>
      <c r="D50" s="2">
        <v>3.5016835016835002E-2</v>
      </c>
      <c r="E50" s="2">
        <v>3.3142857142857099E-2</v>
      </c>
    </row>
    <row r="51" spans="1:5" x14ac:dyDescent="0.3">
      <c r="A51" s="8" t="s">
        <v>338</v>
      </c>
      <c r="B51" s="2">
        <v>4.55927051671733E-2</v>
      </c>
      <c r="C51" s="2">
        <v>5.8681672025723497E-2</v>
      </c>
      <c r="D51" s="2">
        <v>5.5892255892255903E-2</v>
      </c>
      <c r="E51" s="2">
        <v>5.5428571428571403E-2</v>
      </c>
    </row>
    <row r="52" spans="1:5" x14ac:dyDescent="0.3">
      <c r="A52" s="8" t="s">
        <v>339</v>
      </c>
      <c r="B52" s="2">
        <v>0.77001013171225896</v>
      </c>
      <c r="C52" s="2">
        <v>0.75401929260450196</v>
      </c>
      <c r="D52" s="2">
        <v>0.743434343434343</v>
      </c>
      <c r="E52" s="2">
        <v>0.749714285714286</v>
      </c>
    </row>
    <row r="53" spans="1:5" x14ac:dyDescent="0.3">
      <c r="A53" s="8" t="s">
        <v>340</v>
      </c>
      <c r="B53" s="2">
        <v>2.0263424518743699E-2</v>
      </c>
      <c r="C53" s="2">
        <v>2.57234726688103E-2</v>
      </c>
      <c r="D53" s="2">
        <v>2.62626262626263E-2</v>
      </c>
      <c r="E53" s="2">
        <v>2.4571428571428602E-2</v>
      </c>
    </row>
    <row r="54" spans="1:5" x14ac:dyDescent="0.3">
      <c r="A54" s="8" t="s">
        <v>341</v>
      </c>
      <c r="B54" s="2">
        <v>8.1053698074974694E-3</v>
      </c>
      <c r="C54" s="2">
        <v>7.2347266881028901E-3</v>
      </c>
      <c r="D54" s="2">
        <v>6.7340067340067302E-3</v>
      </c>
      <c r="E54" s="2">
        <v>6.8571428571428603E-3</v>
      </c>
    </row>
    <row r="55" spans="1:5" x14ac:dyDescent="0.3">
      <c r="A55" s="8" t="s">
        <v>342</v>
      </c>
      <c r="B55" s="2">
        <v>0.311683029193706</v>
      </c>
      <c r="C55" s="2">
        <v>0.31875763508877603</v>
      </c>
      <c r="D55" s="2">
        <v>0.32839815049404603</v>
      </c>
      <c r="E55" s="2">
        <v>0.33716567105934597</v>
      </c>
    </row>
    <row r="56" spans="1:5" x14ac:dyDescent="0.3">
      <c r="A56" s="8" t="s">
        <v>343</v>
      </c>
      <c r="B56" s="2">
        <v>8.1942056316675005E-2</v>
      </c>
      <c r="C56" s="2">
        <v>8.6550529645062504E-2</v>
      </c>
      <c r="D56" s="2">
        <v>9.24277932607043E-2</v>
      </c>
      <c r="E56" s="2">
        <v>9.7154264101101701E-2</v>
      </c>
    </row>
    <row r="57" spans="1:5" x14ac:dyDescent="0.3">
      <c r="A57" s="8" t="s">
        <v>344</v>
      </c>
      <c r="B57" s="2">
        <v>3.6348845378741702E-2</v>
      </c>
      <c r="C57" s="2">
        <v>3.6163127332362703E-2</v>
      </c>
      <c r="D57" s="2">
        <v>3.6261717760324302E-2</v>
      </c>
      <c r="E57" s="2">
        <v>3.6622339627172602E-2</v>
      </c>
    </row>
    <row r="58" spans="1:5" x14ac:dyDescent="0.3">
      <c r="A58" s="8" t="s">
        <v>345</v>
      </c>
      <c r="B58" s="2">
        <v>0.49962098101207297</v>
      </c>
      <c r="C58" s="2">
        <v>0.47875562695583801</v>
      </c>
      <c r="D58" s="2">
        <v>0.45544084114517402</v>
      </c>
      <c r="E58" s="2">
        <v>0.43670639089844798</v>
      </c>
    </row>
    <row r="59" spans="1:5" x14ac:dyDescent="0.3">
      <c r="A59" s="8" t="s">
        <v>346</v>
      </c>
      <c r="B59" s="2">
        <v>5.70377355002126E-2</v>
      </c>
      <c r="C59" s="2">
        <v>6.3674548588449897E-2</v>
      </c>
      <c r="D59" s="2">
        <v>6.9134785913351898E-2</v>
      </c>
      <c r="E59" s="2">
        <v>7.2239065830156393E-2</v>
      </c>
    </row>
    <row r="60" spans="1:5" x14ac:dyDescent="0.3">
      <c r="A60" s="8" t="s">
        <v>347</v>
      </c>
      <c r="B60" s="2">
        <v>1.33673525985912E-2</v>
      </c>
      <c r="C60" s="2">
        <v>1.6098532389510901E-2</v>
      </c>
      <c r="D60" s="2">
        <v>1.8336711426399799E-2</v>
      </c>
      <c r="E60" s="2">
        <v>2.0112268483775099E-2</v>
      </c>
    </row>
    <row r="61" spans="1:5" x14ac:dyDescent="0.3">
      <c r="A61" s="8" t="s">
        <v>348</v>
      </c>
      <c r="B61" s="2">
        <v>0.111536010197578</v>
      </c>
      <c r="C61" s="2">
        <v>0.124324324324324</v>
      </c>
      <c r="D61" s="2">
        <v>0.122652582159624</v>
      </c>
      <c r="E61" s="2">
        <v>0.12366498032602601</v>
      </c>
    </row>
    <row r="62" spans="1:5" x14ac:dyDescent="0.3">
      <c r="A62" s="8" t="s">
        <v>349</v>
      </c>
      <c r="B62" s="2">
        <v>8.92288081580625E-3</v>
      </c>
      <c r="C62" s="2">
        <v>1.32132132132132E-2</v>
      </c>
      <c r="D62" s="2">
        <v>1.4084507042253501E-2</v>
      </c>
      <c r="E62" s="2">
        <v>1.6301292861158001E-2</v>
      </c>
    </row>
    <row r="63" spans="1:5" x14ac:dyDescent="0.3">
      <c r="A63" s="8" t="s">
        <v>350</v>
      </c>
      <c r="B63" s="2">
        <v>4.7163798597832998E-2</v>
      </c>
      <c r="C63" s="2">
        <v>4.2042042042041997E-2</v>
      </c>
      <c r="D63" s="2">
        <v>4.6361502347417802E-2</v>
      </c>
      <c r="E63" s="2">
        <v>5.1714446318156297E-2</v>
      </c>
    </row>
    <row r="64" spans="1:5" x14ac:dyDescent="0.3">
      <c r="A64" s="8" t="s">
        <v>351</v>
      </c>
      <c r="B64" s="2">
        <v>0.80815806246016597</v>
      </c>
      <c r="C64" s="2">
        <v>0.785585585585586</v>
      </c>
      <c r="D64" s="2">
        <v>0.77582159624413105</v>
      </c>
      <c r="E64" s="2">
        <v>0.77065767284991604</v>
      </c>
    </row>
    <row r="65" spans="1:5" x14ac:dyDescent="0.3">
      <c r="A65" s="8" t="s">
        <v>352</v>
      </c>
      <c r="B65" s="2">
        <v>2.1032504780114699E-2</v>
      </c>
      <c r="C65" s="2">
        <v>2.9429429429429398E-2</v>
      </c>
      <c r="D65" s="2">
        <v>3.6971830985915499E-2</v>
      </c>
      <c r="E65" s="2">
        <v>3.2602585722315898E-2</v>
      </c>
    </row>
    <row r="66" spans="1:5" x14ac:dyDescent="0.3">
      <c r="A66" s="8" t="s">
        <v>353</v>
      </c>
      <c r="B66" s="2">
        <v>3.1867431485022302E-3</v>
      </c>
      <c r="C66" s="2">
        <v>5.40540540540541E-3</v>
      </c>
      <c r="D66" s="2">
        <v>4.1079812206572799E-3</v>
      </c>
      <c r="E66" s="2">
        <v>5.0590219224283303E-3</v>
      </c>
    </row>
    <row r="67" spans="1:5" x14ac:dyDescent="0.3">
      <c r="A67" s="8" t="s">
        <v>268</v>
      </c>
      <c r="B67" s="2">
        <v>0.15706806282722499</v>
      </c>
      <c r="C67" s="2">
        <v>0.14830508474576301</v>
      </c>
      <c r="D67" s="2">
        <v>0.14089347079037801</v>
      </c>
      <c r="E67" s="2">
        <v>0.13538461538461499</v>
      </c>
    </row>
    <row r="68" spans="1:5" x14ac:dyDescent="0.3">
      <c r="A68" s="8" t="s">
        <v>269</v>
      </c>
      <c r="B68" s="2">
        <v>5.2356020942408397E-2</v>
      </c>
      <c r="C68" s="2">
        <v>5.93220338983051E-2</v>
      </c>
      <c r="D68" s="2">
        <v>6.18556701030928E-2</v>
      </c>
      <c r="E68" s="2">
        <v>7.3846153846153895E-2</v>
      </c>
    </row>
    <row r="69" spans="1:5" x14ac:dyDescent="0.3">
      <c r="A69" s="8" t="s">
        <v>270</v>
      </c>
      <c r="B69" s="2">
        <v>6.2827225130889994E-2</v>
      </c>
      <c r="C69" s="2">
        <v>7.2033898305084706E-2</v>
      </c>
      <c r="D69" s="2">
        <v>8.5910652920962199E-2</v>
      </c>
      <c r="E69" s="2">
        <v>7.0769230769230806E-2</v>
      </c>
    </row>
    <row r="70" spans="1:5" x14ac:dyDescent="0.3">
      <c r="A70" s="8" t="s">
        <v>271</v>
      </c>
      <c r="B70" s="2">
        <v>0.55497382198952905</v>
      </c>
      <c r="C70" s="2">
        <v>0.54237288135593198</v>
      </c>
      <c r="D70" s="2">
        <v>0.54639175257731998</v>
      </c>
      <c r="E70" s="2">
        <v>0.54153846153846197</v>
      </c>
    </row>
    <row r="71" spans="1:5" x14ac:dyDescent="0.3">
      <c r="A71" s="8" t="s">
        <v>272</v>
      </c>
      <c r="B71" s="2">
        <v>0.104712041884817</v>
      </c>
      <c r="C71" s="2">
        <v>0.12288135593220301</v>
      </c>
      <c r="D71" s="2">
        <v>0.106529209621993</v>
      </c>
      <c r="E71" s="2">
        <v>0.113846153846154</v>
      </c>
    </row>
    <row r="72" spans="1:5" x14ac:dyDescent="0.3">
      <c r="A72" s="8" t="s">
        <v>273</v>
      </c>
      <c r="B72" s="2">
        <v>6.8062827225130906E-2</v>
      </c>
      <c r="C72" s="2">
        <v>5.5084745762711898E-2</v>
      </c>
      <c r="D72" s="2">
        <v>5.8419243986254303E-2</v>
      </c>
      <c r="E72" s="2">
        <v>6.4615384615384602E-2</v>
      </c>
    </row>
    <row r="73" spans="1:5" x14ac:dyDescent="0.3">
      <c r="A73" s="8" t="s">
        <v>280</v>
      </c>
      <c r="B73" s="2">
        <v>0.197967300044189</v>
      </c>
      <c r="C73" s="2">
        <v>0.20757695343330701</v>
      </c>
      <c r="D73" s="2">
        <v>0.21974601593625501</v>
      </c>
      <c r="E73" s="2">
        <v>0.227522935779817</v>
      </c>
    </row>
    <row r="74" spans="1:5" x14ac:dyDescent="0.3">
      <c r="A74" s="8" t="s">
        <v>281</v>
      </c>
      <c r="B74" s="2">
        <v>2.9901310944174399E-2</v>
      </c>
      <c r="C74" s="2">
        <v>3.0255196001052399E-2</v>
      </c>
      <c r="D74" s="2">
        <v>3.2619521912350603E-2</v>
      </c>
      <c r="E74" s="2">
        <v>3.5718654434250798E-2</v>
      </c>
    </row>
    <row r="75" spans="1:5" x14ac:dyDescent="0.3">
      <c r="A75" s="8" t="s">
        <v>282</v>
      </c>
      <c r="B75" s="2">
        <v>4.06539991162174E-2</v>
      </c>
      <c r="C75" s="2">
        <v>4.3014996053670103E-2</v>
      </c>
      <c r="D75" s="2">
        <v>4.6065737051792802E-2</v>
      </c>
      <c r="E75" s="2">
        <v>4.5626911314984697E-2</v>
      </c>
    </row>
    <row r="76" spans="1:5" x14ac:dyDescent="0.3">
      <c r="A76" s="8" t="s">
        <v>283</v>
      </c>
      <c r="B76" s="2">
        <v>0.52968036529680396</v>
      </c>
      <c r="C76" s="2">
        <v>0.51907392791370699</v>
      </c>
      <c r="D76" s="2">
        <v>0.50883964143426297</v>
      </c>
      <c r="E76" s="2">
        <v>0.49847094801223202</v>
      </c>
    </row>
    <row r="77" spans="1:5" x14ac:dyDescent="0.3">
      <c r="A77" s="8" t="s">
        <v>284</v>
      </c>
      <c r="B77" s="2">
        <v>3.0195905140668701E-2</v>
      </c>
      <c r="C77" s="2">
        <v>3.4859247566429899E-2</v>
      </c>
      <c r="D77" s="2">
        <v>3.59810756972112E-2</v>
      </c>
      <c r="E77" s="2">
        <v>3.7920489296636099E-2</v>
      </c>
    </row>
    <row r="78" spans="1:5" x14ac:dyDescent="0.3">
      <c r="A78" s="8" t="s">
        <v>285</v>
      </c>
      <c r="B78" s="2">
        <v>0.17160111945794701</v>
      </c>
      <c r="C78" s="2">
        <v>0.16521967903183399</v>
      </c>
      <c r="D78" s="2">
        <v>0.15674800796812699</v>
      </c>
      <c r="E78" s="2">
        <v>0.15474006116208</v>
      </c>
    </row>
    <row r="79" spans="1:5" x14ac:dyDescent="0.3">
      <c r="A79" s="8" t="s">
        <v>286</v>
      </c>
      <c r="B79" s="2">
        <v>0.24688436661934099</v>
      </c>
      <c r="C79" s="2">
        <v>0.25566502463054203</v>
      </c>
      <c r="D79" s="2">
        <v>0.270299145299145</v>
      </c>
      <c r="E79" s="2">
        <v>0.25193798449612398</v>
      </c>
    </row>
    <row r="80" spans="1:5" x14ac:dyDescent="0.3">
      <c r="A80" s="8" t="s">
        <v>287</v>
      </c>
      <c r="B80" s="2">
        <v>4.1015933112478302E-2</v>
      </c>
      <c r="C80" s="2">
        <v>4.48275862068966E-2</v>
      </c>
      <c r="D80" s="2">
        <v>3.8461538461538498E-2</v>
      </c>
      <c r="E80" s="2">
        <v>3.1007751937984499E-2</v>
      </c>
    </row>
    <row r="81" spans="1:5" x14ac:dyDescent="0.3">
      <c r="A81" s="8" t="s">
        <v>288</v>
      </c>
      <c r="B81" s="2">
        <v>3.4548035967818302E-2</v>
      </c>
      <c r="C81" s="2">
        <v>2.80788177339901E-2</v>
      </c>
      <c r="D81" s="2">
        <v>2.7777777777777801E-2</v>
      </c>
      <c r="E81" s="2">
        <v>1.35658914728682E-2</v>
      </c>
    </row>
    <row r="82" spans="1:5" x14ac:dyDescent="0.3">
      <c r="A82" s="8" t="s">
        <v>289</v>
      </c>
      <c r="B82" s="2">
        <v>0.54756270705158505</v>
      </c>
      <c r="C82" s="2">
        <v>0.53103448275862097</v>
      </c>
      <c r="D82" s="2">
        <v>0.50747863247863201</v>
      </c>
      <c r="E82" s="2">
        <v>0.50775193798449603</v>
      </c>
    </row>
    <row r="83" spans="1:5" x14ac:dyDescent="0.3">
      <c r="A83" s="8" t="s">
        <v>290</v>
      </c>
      <c r="B83" s="2">
        <v>3.8334122101277797E-2</v>
      </c>
      <c r="C83" s="2">
        <v>3.3497536945812798E-2</v>
      </c>
      <c r="D83" s="2">
        <v>2.8846153846153799E-2</v>
      </c>
      <c r="E83" s="2">
        <v>4.2635658914728702E-2</v>
      </c>
    </row>
    <row r="84" spans="1:5" x14ac:dyDescent="0.3">
      <c r="A84" s="8" t="s">
        <v>291</v>
      </c>
      <c r="B84" s="2">
        <v>9.16548351474996E-2</v>
      </c>
      <c r="C84" s="2">
        <v>0.10689655172413801</v>
      </c>
      <c r="D84" s="2">
        <v>0.12713675213675199</v>
      </c>
      <c r="E84" s="2">
        <v>0.153100775193798</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544</v>
      </c>
      <c r="B1" s="12"/>
      <c r="C1" s="12"/>
      <c r="D1" s="12"/>
      <c r="E1" s="12"/>
    </row>
    <row r="2" spans="1:5" ht="15.6" x14ac:dyDescent="0.3">
      <c r="A2" s="12" t="s">
        <v>528</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contents'!A132",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17</v>
      </c>
      <c r="C8" s="1">
        <v>20</v>
      </c>
      <c r="D8" s="1">
        <v>23</v>
      </c>
      <c r="E8" s="1">
        <v>24</v>
      </c>
    </row>
    <row r="9" spans="1:5" x14ac:dyDescent="0.3">
      <c r="A9" s="7" t="s">
        <v>357</v>
      </c>
      <c r="B9" s="1">
        <v>149</v>
      </c>
      <c r="C9" s="1">
        <v>201</v>
      </c>
      <c r="D9" s="1">
        <v>240</v>
      </c>
      <c r="E9" s="1">
        <v>279</v>
      </c>
    </row>
    <row r="10" spans="1:5" x14ac:dyDescent="0.3">
      <c r="A10" s="7" t="s">
        <v>358</v>
      </c>
      <c r="B10" s="1">
        <v>22</v>
      </c>
      <c r="C10" s="1">
        <v>28</v>
      </c>
      <c r="D10" s="1">
        <v>39</v>
      </c>
      <c r="E10" s="1">
        <v>47</v>
      </c>
    </row>
    <row r="11" spans="1:5" x14ac:dyDescent="0.3">
      <c r="A11" s="7" t="s">
        <v>359</v>
      </c>
      <c r="B11" s="1">
        <v>9</v>
      </c>
      <c r="C11" s="1">
        <v>11</v>
      </c>
      <c r="D11" s="1">
        <v>9</v>
      </c>
      <c r="E11" s="1">
        <v>10</v>
      </c>
    </row>
    <row r="12" spans="1:5" x14ac:dyDescent="0.3">
      <c r="A12" s="7" t="s">
        <v>360</v>
      </c>
      <c r="B12" s="1">
        <v>42</v>
      </c>
      <c r="C12" s="1">
        <v>46</v>
      </c>
      <c r="D12" s="1">
        <v>66</v>
      </c>
      <c r="E12" s="1">
        <v>81</v>
      </c>
    </row>
    <row r="13" spans="1:5" x14ac:dyDescent="0.3">
      <c r="A13" s="7" t="s">
        <v>361</v>
      </c>
      <c r="B13" s="1">
        <v>4</v>
      </c>
      <c r="C13" s="1">
        <v>5</v>
      </c>
      <c r="D13" s="1">
        <v>8</v>
      </c>
      <c r="E13" s="1">
        <v>8</v>
      </c>
    </row>
    <row r="14" spans="1:5" x14ac:dyDescent="0.3">
      <c r="A14" s="7" t="s">
        <v>340</v>
      </c>
      <c r="B14" s="1">
        <v>47</v>
      </c>
      <c r="C14" s="1">
        <v>54</v>
      </c>
      <c r="D14" s="1">
        <v>56</v>
      </c>
      <c r="E14" s="1">
        <v>51</v>
      </c>
    </row>
    <row r="15" spans="1:5" x14ac:dyDescent="0.3">
      <c r="A15" s="7" t="s">
        <v>362</v>
      </c>
      <c r="B15" s="1">
        <v>667</v>
      </c>
      <c r="C15" s="1">
        <v>835</v>
      </c>
      <c r="D15" s="1">
        <v>990</v>
      </c>
      <c r="E15" s="1">
        <v>1192</v>
      </c>
    </row>
    <row r="16" spans="1:5" x14ac:dyDescent="0.3">
      <c r="A16" s="7" t="s">
        <v>363</v>
      </c>
      <c r="B16" s="1">
        <v>30</v>
      </c>
      <c r="C16" s="1">
        <v>44</v>
      </c>
      <c r="D16" s="1">
        <v>54</v>
      </c>
      <c r="E16" s="1">
        <v>58</v>
      </c>
    </row>
    <row r="17" spans="1:5" x14ac:dyDescent="0.3">
      <c r="A17" s="7" t="s">
        <v>364</v>
      </c>
      <c r="B17" s="1">
        <v>0</v>
      </c>
      <c r="C17" s="1">
        <v>0</v>
      </c>
      <c r="D17" s="1">
        <v>0</v>
      </c>
      <c r="E17" s="1">
        <v>0</v>
      </c>
    </row>
    <row r="18" spans="1:5" x14ac:dyDescent="0.3">
      <c r="A18" s="7" t="s">
        <v>365</v>
      </c>
      <c r="B18" s="1">
        <v>1244</v>
      </c>
      <c r="C18" s="1">
        <v>1457</v>
      </c>
      <c r="D18" s="1">
        <v>1560</v>
      </c>
      <c r="E18" s="1">
        <v>1592</v>
      </c>
    </row>
    <row r="19" spans="1:5" x14ac:dyDescent="0.3">
      <c r="A19" s="7" t="s">
        <v>366</v>
      </c>
      <c r="B19" s="1">
        <v>17002</v>
      </c>
      <c r="C19" s="1">
        <v>18263</v>
      </c>
      <c r="D19" s="1">
        <v>18752</v>
      </c>
      <c r="E19" s="1">
        <v>19364</v>
      </c>
    </row>
    <row r="20" spans="1:5" x14ac:dyDescent="0.3">
      <c r="A20" s="7" t="s">
        <v>367</v>
      </c>
      <c r="B20" s="1">
        <v>4307</v>
      </c>
      <c r="C20" s="1">
        <v>4915</v>
      </c>
      <c r="D20" s="1">
        <v>5397</v>
      </c>
      <c r="E20" s="1">
        <v>5882</v>
      </c>
    </row>
    <row r="21" spans="1:5" x14ac:dyDescent="0.3">
      <c r="A21" s="7" t="s">
        <v>368</v>
      </c>
      <c r="B21" s="1">
        <v>357</v>
      </c>
      <c r="C21" s="1">
        <v>379</v>
      </c>
      <c r="D21" s="1">
        <v>419</v>
      </c>
      <c r="E21" s="1">
        <v>399</v>
      </c>
    </row>
    <row r="22" spans="1:5" x14ac:dyDescent="0.3">
      <c r="A22" s="7" t="s">
        <v>369</v>
      </c>
      <c r="B22" s="1">
        <v>9693</v>
      </c>
      <c r="C22" s="1">
        <v>11521</v>
      </c>
      <c r="D22" s="1">
        <v>13117</v>
      </c>
      <c r="E22" s="1">
        <v>14651</v>
      </c>
    </row>
    <row r="23" spans="1:5" x14ac:dyDescent="0.3">
      <c r="A23" s="7" t="s">
        <v>370</v>
      </c>
      <c r="B23" s="1">
        <v>717</v>
      </c>
      <c r="C23" s="1">
        <v>745</v>
      </c>
      <c r="D23" s="1">
        <v>789</v>
      </c>
      <c r="E23" s="1">
        <v>844</v>
      </c>
    </row>
    <row r="24" spans="1:5" x14ac:dyDescent="0.3">
      <c r="A24" s="7" t="s">
        <v>346</v>
      </c>
      <c r="B24" s="1">
        <v>552</v>
      </c>
      <c r="C24" s="1">
        <v>582</v>
      </c>
      <c r="D24" s="1">
        <v>603</v>
      </c>
      <c r="E24" s="1">
        <v>627</v>
      </c>
    </row>
    <row r="25" spans="1:5" x14ac:dyDescent="0.3">
      <c r="A25" s="7" t="s">
        <v>371</v>
      </c>
      <c r="B25" s="1">
        <v>17886</v>
      </c>
      <c r="C25" s="1">
        <v>19408</v>
      </c>
      <c r="D25" s="1">
        <v>19954</v>
      </c>
      <c r="E25" s="1">
        <v>20593</v>
      </c>
    </row>
    <row r="26" spans="1:5" x14ac:dyDescent="0.3">
      <c r="A26" s="7" t="s">
        <v>372</v>
      </c>
      <c r="B26" s="1">
        <v>2329</v>
      </c>
      <c r="C26" s="1">
        <v>2487</v>
      </c>
      <c r="D26" s="1">
        <v>2561</v>
      </c>
      <c r="E26" s="1">
        <v>2674</v>
      </c>
    </row>
    <row r="27" spans="1:5" x14ac:dyDescent="0.3">
      <c r="A27" s="7" t="s">
        <v>373</v>
      </c>
      <c r="B27" s="1">
        <v>0</v>
      </c>
      <c r="C27" s="1">
        <v>0</v>
      </c>
      <c r="D27" s="1">
        <v>0</v>
      </c>
      <c r="E27" s="1">
        <v>0</v>
      </c>
    </row>
    <row r="28" spans="1:5" x14ac:dyDescent="0.3">
      <c r="A28" s="7" t="s">
        <v>374</v>
      </c>
      <c r="B28" s="1">
        <v>24</v>
      </c>
      <c r="C28" s="1">
        <v>31</v>
      </c>
      <c r="D28" s="1">
        <v>33</v>
      </c>
      <c r="E28" s="1">
        <v>35</v>
      </c>
    </row>
    <row r="29" spans="1:5" x14ac:dyDescent="0.3">
      <c r="A29" s="7" t="s">
        <v>375</v>
      </c>
      <c r="B29" s="1">
        <v>267</v>
      </c>
      <c r="C29" s="1">
        <v>288</v>
      </c>
      <c r="D29" s="1">
        <v>299</v>
      </c>
      <c r="E29" s="1">
        <v>300</v>
      </c>
    </row>
    <row r="30" spans="1:5" x14ac:dyDescent="0.3">
      <c r="A30" s="7" t="s">
        <v>376</v>
      </c>
      <c r="B30" s="1">
        <v>21</v>
      </c>
      <c r="C30" s="1">
        <v>25</v>
      </c>
      <c r="D30" s="1">
        <v>31</v>
      </c>
      <c r="E30" s="1">
        <v>39</v>
      </c>
    </row>
    <row r="31" spans="1:5" x14ac:dyDescent="0.3">
      <c r="A31" s="7" t="s">
        <v>377</v>
      </c>
      <c r="B31" s="1">
        <v>15</v>
      </c>
      <c r="C31" s="1">
        <v>13</v>
      </c>
      <c r="D31" s="1">
        <v>14</v>
      </c>
      <c r="E31" s="1">
        <v>15</v>
      </c>
    </row>
    <row r="32" spans="1:5" x14ac:dyDescent="0.3">
      <c r="A32" s="7" t="s">
        <v>378</v>
      </c>
      <c r="B32" s="1">
        <v>22</v>
      </c>
      <c r="C32" s="1">
        <v>37</v>
      </c>
      <c r="D32" s="1">
        <v>37</v>
      </c>
      <c r="E32" s="1">
        <v>31</v>
      </c>
    </row>
    <row r="33" spans="1:5" x14ac:dyDescent="0.3">
      <c r="A33" s="7" t="s">
        <v>379</v>
      </c>
      <c r="B33" s="1">
        <v>8</v>
      </c>
      <c r="C33" s="1">
        <v>11</v>
      </c>
      <c r="D33" s="1">
        <v>8</v>
      </c>
      <c r="E33" s="1">
        <v>4</v>
      </c>
    </row>
    <row r="34" spans="1:5" x14ac:dyDescent="0.3">
      <c r="A34" s="7" t="s">
        <v>352</v>
      </c>
      <c r="B34" s="1">
        <v>23</v>
      </c>
      <c r="C34" s="1">
        <v>27</v>
      </c>
      <c r="D34" s="1">
        <v>27</v>
      </c>
      <c r="E34" s="1">
        <v>38</v>
      </c>
    </row>
    <row r="35" spans="1:5" x14ac:dyDescent="0.3">
      <c r="A35" s="7" t="s">
        <v>380</v>
      </c>
      <c r="B35" s="1">
        <v>1140</v>
      </c>
      <c r="C35" s="1">
        <v>1177</v>
      </c>
      <c r="D35" s="1">
        <v>1192</v>
      </c>
      <c r="E35" s="1">
        <v>1252</v>
      </c>
    </row>
    <row r="36" spans="1:5" x14ac:dyDescent="0.3">
      <c r="A36" s="7" t="s">
        <v>381</v>
      </c>
      <c r="B36" s="1">
        <v>49</v>
      </c>
      <c r="C36" s="1">
        <v>56</v>
      </c>
      <c r="D36" s="1">
        <v>63</v>
      </c>
      <c r="E36" s="1">
        <v>65</v>
      </c>
    </row>
    <row r="37" spans="1:5" x14ac:dyDescent="0.3">
      <c r="A37" s="7" t="s">
        <v>382</v>
      </c>
      <c r="B37" s="1">
        <v>0</v>
      </c>
      <c r="C37" s="1">
        <v>0</v>
      </c>
      <c r="D37" s="1">
        <v>0</v>
      </c>
      <c r="E37" s="1">
        <v>0</v>
      </c>
    </row>
    <row r="38" spans="1:5" x14ac:dyDescent="0.3">
      <c r="A38" s="7" t="s">
        <v>383</v>
      </c>
      <c r="B38" s="1">
        <v>6</v>
      </c>
      <c r="C38" s="1">
        <v>8</v>
      </c>
      <c r="D38" s="1">
        <v>9</v>
      </c>
      <c r="E38" s="1">
        <v>8</v>
      </c>
    </row>
    <row r="39" spans="1:5" x14ac:dyDescent="0.3">
      <c r="A39" s="7" t="s">
        <v>384</v>
      </c>
      <c r="B39" s="1">
        <v>27</v>
      </c>
      <c r="C39" s="1">
        <v>38</v>
      </c>
      <c r="D39" s="1">
        <v>41</v>
      </c>
      <c r="E39" s="1">
        <v>49</v>
      </c>
    </row>
    <row r="40" spans="1:5" x14ac:dyDescent="0.3">
      <c r="A40" s="7" t="s">
        <v>385</v>
      </c>
      <c r="B40" s="1">
        <v>3</v>
      </c>
      <c r="C40" s="1">
        <v>4</v>
      </c>
      <c r="D40" s="1">
        <v>7</v>
      </c>
      <c r="E40" s="1">
        <v>11</v>
      </c>
    </row>
    <row r="41" spans="1:5" x14ac:dyDescent="0.3">
      <c r="A41" s="7" t="s">
        <v>386</v>
      </c>
      <c r="B41" s="1">
        <v>2</v>
      </c>
      <c r="C41" s="1">
        <v>2</v>
      </c>
      <c r="D41" s="1">
        <v>3</v>
      </c>
      <c r="E41" s="1">
        <v>3</v>
      </c>
    </row>
    <row r="42" spans="1:5" x14ac:dyDescent="0.3">
      <c r="A42" s="7" t="s">
        <v>387</v>
      </c>
      <c r="B42" s="1">
        <v>20</v>
      </c>
      <c r="C42" s="1">
        <v>30</v>
      </c>
      <c r="D42" s="1">
        <v>40</v>
      </c>
      <c r="E42" s="1">
        <v>46</v>
      </c>
    </row>
    <row r="43" spans="1:5" x14ac:dyDescent="0.3">
      <c r="A43" s="7" t="s">
        <v>388</v>
      </c>
      <c r="B43" s="1">
        <v>0</v>
      </c>
      <c r="C43" s="1">
        <v>0</v>
      </c>
      <c r="D43" s="1">
        <v>0</v>
      </c>
      <c r="E43" s="1">
        <v>0</v>
      </c>
    </row>
    <row r="44" spans="1:5" x14ac:dyDescent="0.3">
      <c r="A44" s="7" t="s">
        <v>272</v>
      </c>
      <c r="B44" s="1">
        <v>28</v>
      </c>
      <c r="C44" s="1">
        <v>29</v>
      </c>
      <c r="D44" s="1">
        <v>37</v>
      </c>
      <c r="E44" s="1">
        <v>39</v>
      </c>
    </row>
    <row r="45" spans="1:5" x14ac:dyDescent="0.3">
      <c r="A45" s="7" t="s">
        <v>389</v>
      </c>
      <c r="B45" s="1">
        <v>99</v>
      </c>
      <c r="C45" s="1">
        <v>116</v>
      </c>
      <c r="D45" s="1">
        <v>143</v>
      </c>
      <c r="E45" s="1">
        <v>155</v>
      </c>
    </row>
    <row r="46" spans="1:5" x14ac:dyDescent="0.3">
      <c r="A46" s="7" t="s">
        <v>390</v>
      </c>
      <c r="B46" s="1">
        <v>6</v>
      </c>
      <c r="C46" s="1">
        <v>9</v>
      </c>
      <c r="D46" s="1">
        <v>11</v>
      </c>
      <c r="E46" s="1">
        <v>14</v>
      </c>
    </row>
    <row r="47" spans="1:5" x14ac:dyDescent="0.3">
      <c r="A47" s="7" t="s">
        <v>391</v>
      </c>
      <c r="B47" s="1">
        <v>0</v>
      </c>
      <c r="C47" s="1">
        <v>0</v>
      </c>
      <c r="D47" s="1">
        <v>0</v>
      </c>
      <c r="E47" s="1">
        <v>0</v>
      </c>
    </row>
    <row r="48" spans="1:5" x14ac:dyDescent="0.3">
      <c r="A48" s="7" t="s">
        <v>392</v>
      </c>
      <c r="B48" s="1">
        <v>98</v>
      </c>
      <c r="C48" s="1">
        <v>118</v>
      </c>
      <c r="D48" s="1">
        <v>138</v>
      </c>
      <c r="E48" s="1">
        <v>136</v>
      </c>
    </row>
    <row r="49" spans="1:5" x14ac:dyDescent="0.3">
      <c r="A49" s="7" t="s">
        <v>393</v>
      </c>
      <c r="B49" s="1">
        <v>514</v>
      </c>
      <c r="C49" s="1">
        <v>593</v>
      </c>
      <c r="D49" s="1">
        <v>623</v>
      </c>
      <c r="E49" s="1">
        <v>638</v>
      </c>
    </row>
    <row r="50" spans="1:5" x14ac:dyDescent="0.3">
      <c r="A50" s="7" t="s">
        <v>394</v>
      </c>
      <c r="B50" s="1">
        <v>118</v>
      </c>
      <c r="C50" s="1">
        <v>149</v>
      </c>
      <c r="D50" s="1">
        <v>191</v>
      </c>
      <c r="E50" s="1">
        <v>209</v>
      </c>
    </row>
    <row r="51" spans="1:5" x14ac:dyDescent="0.3">
      <c r="A51" s="7" t="s">
        <v>395</v>
      </c>
      <c r="B51" s="1">
        <v>30</v>
      </c>
      <c r="C51" s="1">
        <v>28</v>
      </c>
      <c r="D51" s="1">
        <v>33</v>
      </c>
      <c r="E51" s="1">
        <v>40</v>
      </c>
    </row>
    <row r="52" spans="1:5" x14ac:dyDescent="0.3">
      <c r="A52" s="7" t="s">
        <v>396</v>
      </c>
      <c r="B52" s="1">
        <v>354</v>
      </c>
      <c r="C52" s="1">
        <v>455</v>
      </c>
      <c r="D52" s="1">
        <v>502</v>
      </c>
      <c r="E52" s="1">
        <v>561</v>
      </c>
    </row>
    <row r="53" spans="1:5" x14ac:dyDescent="0.3">
      <c r="A53" s="7" t="s">
        <v>397</v>
      </c>
      <c r="B53" s="1">
        <v>13</v>
      </c>
      <c r="C53" s="1">
        <v>17</v>
      </c>
      <c r="D53" s="1">
        <v>15</v>
      </c>
      <c r="E53" s="1">
        <v>21</v>
      </c>
    </row>
    <row r="54" spans="1:5" x14ac:dyDescent="0.3">
      <c r="A54" s="7" t="s">
        <v>284</v>
      </c>
      <c r="B54" s="1">
        <v>52</v>
      </c>
      <c r="C54" s="1">
        <v>55</v>
      </c>
      <c r="D54" s="1">
        <v>61</v>
      </c>
      <c r="E54" s="1">
        <v>74</v>
      </c>
    </row>
    <row r="55" spans="1:5" x14ac:dyDescent="0.3">
      <c r="A55" s="7" t="s">
        <v>398</v>
      </c>
      <c r="B55" s="1">
        <v>1698</v>
      </c>
      <c r="C55" s="1">
        <v>1958</v>
      </c>
      <c r="D55" s="1">
        <v>2116</v>
      </c>
      <c r="E55" s="1">
        <v>2149</v>
      </c>
    </row>
    <row r="56" spans="1:5" x14ac:dyDescent="0.3">
      <c r="A56" s="7" t="s">
        <v>399</v>
      </c>
      <c r="B56" s="1">
        <v>3912</v>
      </c>
      <c r="C56" s="1">
        <v>4229</v>
      </c>
      <c r="D56" s="1">
        <v>4353</v>
      </c>
      <c r="E56" s="1">
        <v>4347</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1</v>
      </c>
      <c r="C60" s="1">
        <v>0</v>
      </c>
      <c r="D60" s="1">
        <v>0</v>
      </c>
      <c r="E60" s="1">
        <v>0</v>
      </c>
    </row>
    <row r="61" spans="1:5" x14ac:dyDescent="0.3">
      <c r="A61" s="7" t="s">
        <v>404</v>
      </c>
      <c r="B61" s="1">
        <v>0</v>
      </c>
      <c r="C61" s="1">
        <v>0</v>
      </c>
      <c r="D61" s="1">
        <v>0</v>
      </c>
      <c r="E61" s="1">
        <v>0</v>
      </c>
    </row>
    <row r="62" spans="1:5" x14ac:dyDescent="0.3">
      <c r="A62" s="7" t="s">
        <v>405</v>
      </c>
      <c r="B62" s="1">
        <v>0</v>
      </c>
      <c r="C62" s="1">
        <v>0</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0</v>
      </c>
      <c r="C65" s="1">
        <v>0</v>
      </c>
      <c r="D65" s="1">
        <v>0</v>
      </c>
      <c r="E65" s="1">
        <v>0</v>
      </c>
    </row>
    <row r="66" spans="1:5" x14ac:dyDescent="0.3">
      <c r="A66" s="7" t="s">
        <v>408</v>
      </c>
      <c r="B66" s="1">
        <v>0</v>
      </c>
      <c r="C66" s="1">
        <v>0</v>
      </c>
      <c r="D66" s="1">
        <v>0</v>
      </c>
      <c r="E66" s="1">
        <v>0</v>
      </c>
    </row>
    <row r="67" spans="1:5" x14ac:dyDescent="0.3">
      <c r="A67" s="7" t="s">
        <v>409</v>
      </c>
      <c r="B67" s="1">
        <v>6338</v>
      </c>
      <c r="C67" s="1">
        <v>2030</v>
      </c>
      <c r="D67" s="1">
        <v>936</v>
      </c>
      <c r="E67" s="1">
        <v>516</v>
      </c>
    </row>
    <row r="68" spans="1:5" x14ac:dyDescent="0.3">
      <c r="A68" s="10" t="s">
        <v>15</v>
      </c>
      <c r="B68" s="5">
        <v>69962</v>
      </c>
      <c r="C68" s="5">
        <v>72534</v>
      </c>
      <c r="D68" s="5">
        <v>75600</v>
      </c>
      <c r="E68" s="5">
        <v>79171</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1.72239108409321E-2</v>
      </c>
      <c r="C73" s="2">
        <v>1.6077170418006399E-2</v>
      </c>
      <c r="D73" s="2">
        <v>1.5488215488215501E-2</v>
      </c>
      <c r="E73" s="2">
        <v>1.37142857142857E-2</v>
      </c>
    </row>
    <row r="74" spans="1:5" x14ac:dyDescent="0.3">
      <c r="A74" s="8" t="s">
        <v>357</v>
      </c>
      <c r="B74" s="2">
        <v>0.15096251266464</v>
      </c>
      <c r="C74" s="2">
        <v>0.16157556270096499</v>
      </c>
      <c r="D74" s="2">
        <v>0.16161616161616199</v>
      </c>
      <c r="E74" s="2">
        <v>0.159428571428571</v>
      </c>
    </row>
    <row r="75" spans="1:5" x14ac:dyDescent="0.3">
      <c r="A75" s="8" t="s">
        <v>358</v>
      </c>
      <c r="B75" s="2">
        <v>2.2289766970618002E-2</v>
      </c>
      <c r="C75" s="2">
        <v>2.2508038585209E-2</v>
      </c>
      <c r="D75" s="2">
        <v>2.62626262626263E-2</v>
      </c>
      <c r="E75" s="2">
        <v>2.6857142857142899E-2</v>
      </c>
    </row>
    <row r="76" spans="1:5" x14ac:dyDescent="0.3">
      <c r="A76" s="8" t="s">
        <v>359</v>
      </c>
      <c r="B76" s="2">
        <v>9.11854103343465E-3</v>
      </c>
      <c r="C76" s="2">
        <v>8.8424437299035406E-3</v>
      </c>
      <c r="D76" s="2">
        <v>6.0606060606060597E-3</v>
      </c>
      <c r="E76" s="2">
        <v>5.7142857142857099E-3</v>
      </c>
    </row>
    <row r="77" spans="1:5" x14ac:dyDescent="0.3">
      <c r="A77" s="8" t="s">
        <v>360</v>
      </c>
      <c r="B77" s="2">
        <v>4.2553191489361701E-2</v>
      </c>
      <c r="C77" s="2">
        <v>3.6977491961414803E-2</v>
      </c>
      <c r="D77" s="2">
        <v>4.4444444444444398E-2</v>
      </c>
      <c r="E77" s="2">
        <v>4.6285714285714298E-2</v>
      </c>
    </row>
    <row r="78" spans="1:5" x14ac:dyDescent="0.3">
      <c r="A78" s="8" t="s">
        <v>361</v>
      </c>
      <c r="B78" s="2">
        <v>4.0526849037487303E-3</v>
      </c>
      <c r="C78" s="2">
        <v>4.0192926045016101E-3</v>
      </c>
      <c r="D78" s="2">
        <v>5.3872053872053901E-3</v>
      </c>
      <c r="E78" s="2">
        <v>4.57142857142857E-3</v>
      </c>
    </row>
    <row r="79" spans="1:5" x14ac:dyDescent="0.3">
      <c r="A79" s="8" t="s">
        <v>340</v>
      </c>
      <c r="B79" s="2">
        <v>4.7619047619047603E-2</v>
      </c>
      <c r="C79" s="2">
        <v>4.3408360128617401E-2</v>
      </c>
      <c r="D79" s="2">
        <v>3.7710437710437701E-2</v>
      </c>
      <c r="E79" s="2">
        <v>2.9142857142857099E-2</v>
      </c>
    </row>
    <row r="80" spans="1:5" x14ac:dyDescent="0.3">
      <c r="A80" s="8" t="s">
        <v>362</v>
      </c>
      <c r="B80" s="2">
        <v>0.67578520770010098</v>
      </c>
      <c r="C80" s="2">
        <v>0.67122186495176805</v>
      </c>
      <c r="D80" s="2">
        <v>0.66666666666666696</v>
      </c>
      <c r="E80" s="2">
        <v>0.68114285714285705</v>
      </c>
    </row>
    <row r="81" spans="1:5" x14ac:dyDescent="0.3">
      <c r="A81" s="8" t="s">
        <v>363</v>
      </c>
      <c r="B81" s="2">
        <v>3.0395136778115499E-2</v>
      </c>
      <c r="C81" s="2">
        <v>3.53697749196141E-2</v>
      </c>
      <c r="D81" s="2">
        <v>3.6363636363636397E-2</v>
      </c>
      <c r="E81" s="2">
        <v>3.3142857142857099E-2</v>
      </c>
    </row>
    <row r="82" spans="1:5" x14ac:dyDescent="0.3">
      <c r="A82" s="8" t="s">
        <v>364</v>
      </c>
      <c r="B82" s="2">
        <v>0</v>
      </c>
      <c r="C82" s="2">
        <v>0</v>
      </c>
      <c r="D82" s="2">
        <v>0</v>
      </c>
      <c r="E82" s="2">
        <v>0</v>
      </c>
    </row>
    <row r="83" spans="1:5" x14ac:dyDescent="0.3">
      <c r="A83" s="8" t="s">
        <v>365</v>
      </c>
      <c r="B83" s="2">
        <v>2.2999981511268901E-2</v>
      </c>
      <c r="C83" s="2">
        <v>2.4382080760413E-2</v>
      </c>
      <c r="D83" s="2">
        <v>2.4702305548517899E-2</v>
      </c>
      <c r="E83" s="2">
        <v>2.38945756911716E-2</v>
      </c>
    </row>
    <row r="84" spans="1:5" x14ac:dyDescent="0.3">
      <c r="A84" s="8" t="s">
        <v>366</v>
      </c>
      <c r="B84" s="2">
        <v>0.31434540647475401</v>
      </c>
      <c r="C84" s="2">
        <v>0.30562109878340599</v>
      </c>
      <c r="D84" s="2">
        <v>0.29693438054218402</v>
      </c>
      <c r="E84" s="2">
        <v>0.29063728874613498</v>
      </c>
    </row>
    <row r="85" spans="1:5" x14ac:dyDescent="0.3">
      <c r="A85" s="8" t="s">
        <v>367</v>
      </c>
      <c r="B85" s="2">
        <v>7.9630964926877101E-2</v>
      </c>
      <c r="C85" s="2">
        <v>8.2249778268654705E-2</v>
      </c>
      <c r="D85" s="2">
        <v>8.5460476311122399E-2</v>
      </c>
      <c r="E85" s="2">
        <v>8.8283853150421795E-2</v>
      </c>
    </row>
    <row r="86" spans="1:5" x14ac:dyDescent="0.3">
      <c r="A86" s="8" t="s">
        <v>368</v>
      </c>
      <c r="B86" s="2">
        <v>6.6004770092628496E-3</v>
      </c>
      <c r="C86" s="2">
        <v>6.3423531971149799E-3</v>
      </c>
      <c r="D86" s="2">
        <v>6.6347859133519104E-3</v>
      </c>
      <c r="E86" s="2">
        <v>5.9886530783778104E-3</v>
      </c>
    </row>
    <row r="87" spans="1:5" x14ac:dyDescent="0.3">
      <c r="A87" s="8" t="s">
        <v>369</v>
      </c>
      <c r="B87" s="2">
        <v>0.17921127073049001</v>
      </c>
      <c r="C87" s="2">
        <v>0.192797496527603</v>
      </c>
      <c r="D87" s="2">
        <v>0.20770521915378801</v>
      </c>
      <c r="E87" s="2">
        <v>0.21989913847446901</v>
      </c>
    </row>
    <row r="88" spans="1:5" x14ac:dyDescent="0.3">
      <c r="A88" s="8" t="s">
        <v>370</v>
      </c>
      <c r="B88" s="2">
        <v>1.32564202118809E-2</v>
      </c>
      <c r="C88" s="2">
        <v>1.24671586592366E-2</v>
      </c>
      <c r="D88" s="2">
        <v>1.24936660755004E-2</v>
      </c>
      <c r="E88" s="2">
        <v>1.26677273136613E-2</v>
      </c>
    </row>
    <row r="89" spans="1:5" x14ac:dyDescent="0.3">
      <c r="A89" s="8" t="s">
        <v>346</v>
      </c>
      <c r="B89" s="2">
        <v>1.02057795773476E-2</v>
      </c>
      <c r="C89" s="2">
        <v>9.7394447512425299E-3</v>
      </c>
      <c r="D89" s="2">
        <v>9.5483911831771E-3</v>
      </c>
      <c r="E89" s="2">
        <v>9.41074055173656E-3</v>
      </c>
    </row>
    <row r="90" spans="1:5" x14ac:dyDescent="0.3">
      <c r="A90" s="8" t="s">
        <v>371</v>
      </c>
      <c r="B90" s="2">
        <v>0.33068944478340501</v>
      </c>
      <c r="C90" s="2">
        <v>0.32478203390397797</v>
      </c>
      <c r="D90" s="2">
        <v>0.31596782366354198</v>
      </c>
      <c r="E90" s="2">
        <v>0.30908354095998603</v>
      </c>
    </row>
    <row r="91" spans="1:5" x14ac:dyDescent="0.3">
      <c r="A91" s="8" t="s">
        <v>372</v>
      </c>
      <c r="B91" s="2">
        <v>4.3060254774714798E-2</v>
      </c>
      <c r="C91" s="2">
        <v>4.1618555148350798E-2</v>
      </c>
      <c r="D91" s="2">
        <v>4.0552951608816799E-2</v>
      </c>
      <c r="E91" s="2">
        <v>4.0134482034040797E-2</v>
      </c>
    </row>
    <row r="92" spans="1:5" x14ac:dyDescent="0.3">
      <c r="A92" s="8" t="s">
        <v>373</v>
      </c>
      <c r="B92" s="2">
        <v>0</v>
      </c>
      <c r="C92" s="2">
        <v>0</v>
      </c>
      <c r="D92" s="2">
        <v>0</v>
      </c>
      <c r="E92" s="2">
        <v>0</v>
      </c>
    </row>
    <row r="93" spans="1:5" x14ac:dyDescent="0.3">
      <c r="A93" s="8" t="s">
        <v>374</v>
      </c>
      <c r="B93" s="2">
        <v>1.52963671128107E-2</v>
      </c>
      <c r="C93" s="2">
        <v>1.8618618618618601E-2</v>
      </c>
      <c r="D93" s="2">
        <v>1.93661971830986E-2</v>
      </c>
      <c r="E93" s="2">
        <v>1.9673974142776801E-2</v>
      </c>
    </row>
    <row r="94" spans="1:5" x14ac:dyDescent="0.3">
      <c r="A94" s="8" t="s">
        <v>375</v>
      </c>
      <c r="B94" s="2">
        <v>0.170172084130019</v>
      </c>
      <c r="C94" s="2">
        <v>0.17297297297297301</v>
      </c>
      <c r="D94" s="2">
        <v>0.17546948356807501</v>
      </c>
      <c r="E94" s="2">
        <v>0.168634064080944</v>
      </c>
    </row>
    <row r="95" spans="1:5" x14ac:dyDescent="0.3">
      <c r="A95" s="8" t="s">
        <v>376</v>
      </c>
      <c r="B95" s="2">
        <v>1.3384321223709399E-2</v>
      </c>
      <c r="C95" s="2">
        <v>1.5015015015014999E-2</v>
      </c>
      <c r="D95" s="2">
        <v>1.81924882629108E-2</v>
      </c>
      <c r="E95" s="2">
        <v>2.1922428330522801E-2</v>
      </c>
    </row>
    <row r="96" spans="1:5" x14ac:dyDescent="0.3">
      <c r="A96" s="8" t="s">
        <v>377</v>
      </c>
      <c r="B96" s="2">
        <v>9.5602294455066905E-3</v>
      </c>
      <c r="C96" s="2">
        <v>7.8078078078078102E-3</v>
      </c>
      <c r="D96" s="2">
        <v>8.2159624413145494E-3</v>
      </c>
      <c r="E96" s="2">
        <v>8.4317032040472206E-3</v>
      </c>
    </row>
    <row r="97" spans="1:5" x14ac:dyDescent="0.3">
      <c r="A97" s="8" t="s">
        <v>378</v>
      </c>
      <c r="B97" s="2">
        <v>1.40216698534098E-2</v>
      </c>
      <c r="C97" s="2">
        <v>2.2222222222222199E-2</v>
      </c>
      <c r="D97" s="2">
        <v>2.17136150234742E-2</v>
      </c>
      <c r="E97" s="2">
        <v>1.7425519955030899E-2</v>
      </c>
    </row>
    <row r="98" spans="1:5" x14ac:dyDescent="0.3">
      <c r="A98" s="8" t="s">
        <v>379</v>
      </c>
      <c r="B98" s="2">
        <v>5.0987890376035698E-3</v>
      </c>
      <c r="C98" s="2">
        <v>6.6066066066066097E-3</v>
      </c>
      <c r="D98" s="2">
        <v>4.6948356807511703E-3</v>
      </c>
      <c r="E98" s="2">
        <v>2.2484541877459199E-3</v>
      </c>
    </row>
    <row r="99" spans="1:5" x14ac:dyDescent="0.3">
      <c r="A99" s="8" t="s">
        <v>352</v>
      </c>
      <c r="B99" s="2">
        <v>1.4659018483110299E-2</v>
      </c>
      <c r="C99" s="2">
        <v>1.62162162162162E-2</v>
      </c>
      <c r="D99" s="2">
        <v>1.5845070422535201E-2</v>
      </c>
      <c r="E99" s="2">
        <v>2.1360314783586298E-2</v>
      </c>
    </row>
    <row r="100" spans="1:5" x14ac:dyDescent="0.3">
      <c r="A100" s="8" t="s">
        <v>380</v>
      </c>
      <c r="B100" s="2">
        <v>0.72657743785850903</v>
      </c>
      <c r="C100" s="2">
        <v>0.70690690690690705</v>
      </c>
      <c r="D100" s="2">
        <v>0.69953051643192499</v>
      </c>
      <c r="E100" s="2">
        <v>0.70376616076447396</v>
      </c>
    </row>
    <row r="101" spans="1:5" x14ac:dyDescent="0.3">
      <c r="A101" s="8" t="s">
        <v>381</v>
      </c>
      <c r="B101" s="2">
        <v>3.1230082855321899E-2</v>
      </c>
      <c r="C101" s="2">
        <v>3.36336336336336E-2</v>
      </c>
      <c r="D101" s="2">
        <v>3.6971830985915499E-2</v>
      </c>
      <c r="E101" s="2">
        <v>3.6537380550871301E-2</v>
      </c>
    </row>
    <row r="102" spans="1:5" x14ac:dyDescent="0.3">
      <c r="A102" s="8" t="s">
        <v>382</v>
      </c>
      <c r="B102" s="2">
        <v>0</v>
      </c>
      <c r="C102" s="2">
        <v>0</v>
      </c>
      <c r="D102" s="2">
        <v>0</v>
      </c>
      <c r="E102" s="2">
        <v>0</v>
      </c>
    </row>
    <row r="103" spans="1:5" x14ac:dyDescent="0.3">
      <c r="A103" s="8" t="s">
        <v>383</v>
      </c>
      <c r="B103" s="2">
        <v>3.1413612565444997E-2</v>
      </c>
      <c r="C103" s="2">
        <v>3.3898305084745797E-2</v>
      </c>
      <c r="D103" s="2">
        <v>3.09278350515464E-2</v>
      </c>
      <c r="E103" s="2">
        <v>2.4615384615384601E-2</v>
      </c>
    </row>
    <row r="104" spans="1:5" x14ac:dyDescent="0.3">
      <c r="A104" s="8" t="s">
        <v>384</v>
      </c>
      <c r="B104" s="2">
        <v>0.14136125654450299</v>
      </c>
      <c r="C104" s="2">
        <v>0.161016949152542</v>
      </c>
      <c r="D104" s="2">
        <v>0.14089347079037801</v>
      </c>
      <c r="E104" s="2">
        <v>0.15076923076923099</v>
      </c>
    </row>
    <row r="105" spans="1:5" x14ac:dyDescent="0.3">
      <c r="A105" s="8" t="s">
        <v>385</v>
      </c>
      <c r="B105" s="2">
        <v>1.5706806282722498E-2</v>
      </c>
      <c r="C105" s="2">
        <v>1.6949152542372899E-2</v>
      </c>
      <c r="D105" s="2">
        <v>2.40549828178694E-2</v>
      </c>
      <c r="E105" s="2">
        <v>3.3846153846153797E-2</v>
      </c>
    </row>
    <row r="106" spans="1:5" x14ac:dyDescent="0.3">
      <c r="A106" s="8" t="s">
        <v>386</v>
      </c>
      <c r="B106" s="2">
        <v>1.04712041884817E-2</v>
      </c>
      <c r="C106" s="2">
        <v>8.4745762711864406E-3</v>
      </c>
      <c r="D106" s="2">
        <v>1.03092783505155E-2</v>
      </c>
      <c r="E106" s="2">
        <v>9.2307692307692299E-3</v>
      </c>
    </row>
    <row r="107" spans="1:5" x14ac:dyDescent="0.3">
      <c r="A107" s="8" t="s">
        <v>387</v>
      </c>
      <c r="B107" s="2">
        <v>0.104712041884817</v>
      </c>
      <c r="C107" s="2">
        <v>0.12711864406779699</v>
      </c>
      <c r="D107" s="2">
        <v>0.13745704467354</v>
      </c>
      <c r="E107" s="2">
        <v>0.141538461538462</v>
      </c>
    </row>
    <row r="108" spans="1:5" x14ac:dyDescent="0.3">
      <c r="A108" s="8" t="s">
        <v>388</v>
      </c>
      <c r="B108" s="2">
        <v>0</v>
      </c>
      <c r="C108" s="2">
        <v>0</v>
      </c>
      <c r="D108" s="2">
        <v>0</v>
      </c>
      <c r="E108" s="2">
        <v>0</v>
      </c>
    </row>
    <row r="109" spans="1:5" x14ac:dyDescent="0.3">
      <c r="A109" s="8" t="s">
        <v>272</v>
      </c>
      <c r="B109" s="2">
        <v>0.146596858638743</v>
      </c>
      <c r="C109" s="2">
        <v>0.12288135593220301</v>
      </c>
      <c r="D109" s="2">
        <v>0.12714776632302399</v>
      </c>
      <c r="E109" s="2">
        <v>0.12</v>
      </c>
    </row>
    <row r="110" spans="1:5" x14ac:dyDescent="0.3">
      <c r="A110" s="8" t="s">
        <v>389</v>
      </c>
      <c r="B110" s="2">
        <v>0.51832460732984298</v>
      </c>
      <c r="C110" s="2">
        <v>0.49152542372881403</v>
      </c>
      <c r="D110" s="2">
        <v>0.49140893470790398</v>
      </c>
      <c r="E110" s="2">
        <v>0.47692307692307701</v>
      </c>
    </row>
    <row r="111" spans="1:5" x14ac:dyDescent="0.3">
      <c r="A111" s="8" t="s">
        <v>390</v>
      </c>
      <c r="B111" s="2">
        <v>3.1413612565444997E-2</v>
      </c>
      <c r="C111" s="2">
        <v>3.8135593220338999E-2</v>
      </c>
      <c r="D111" s="2">
        <v>3.78006872852234E-2</v>
      </c>
      <c r="E111" s="2">
        <v>4.3076923076923103E-2</v>
      </c>
    </row>
    <row r="112" spans="1:5" x14ac:dyDescent="0.3">
      <c r="A112" s="8" t="s">
        <v>391</v>
      </c>
      <c r="B112" s="2">
        <v>0</v>
      </c>
      <c r="C112" s="2">
        <v>0</v>
      </c>
      <c r="D112" s="2">
        <v>0</v>
      </c>
      <c r="E112" s="2">
        <v>0</v>
      </c>
    </row>
    <row r="113" spans="1:5" x14ac:dyDescent="0.3">
      <c r="A113" s="8" t="s">
        <v>392</v>
      </c>
      <c r="B113" s="2">
        <v>1.4435115628222099E-2</v>
      </c>
      <c r="C113" s="2">
        <v>1.5522230991844301E-2</v>
      </c>
      <c r="D113" s="2">
        <v>1.7181274900398402E-2</v>
      </c>
      <c r="E113" s="2">
        <v>1.6636085626911299E-2</v>
      </c>
    </row>
    <row r="114" spans="1:5" x14ac:dyDescent="0.3">
      <c r="A114" s="8" t="s">
        <v>393</v>
      </c>
      <c r="B114" s="2">
        <v>7.57107084990426E-2</v>
      </c>
      <c r="C114" s="2">
        <v>7.8005787950539293E-2</v>
      </c>
      <c r="D114" s="2">
        <v>7.7564741035856602E-2</v>
      </c>
      <c r="E114" s="2">
        <v>7.80428134556575E-2</v>
      </c>
    </row>
    <row r="115" spans="1:5" x14ac:dyDescent="0.3">
      <c r="A115" s="8" t="s">
        <v>394</v>
      </c>
      <c r="B115" s="2">
        <v>1.7381057593165401E-2</v>
      </c>
      <c r="C115" s="2">
        <v>1.9600105235464401E-2</v>
      </c>
      <c r="D115" s="2">
        <v>2.3779880478087601E-2</v>
      </c>
      <c r="E115" s="2">
        <v>2.5565749235474E-2</v>
      </c>
    </row>
    <row r="116" spans="1:5" x14ac:dyDescent="0.3">
      <c r="A116" s="8" t="s">
        <v>395</v>
      </c>
      <c r="B116" s="2">
        <v>4.4189129474149396E-3</v>
      </c>
      <c r="C116" s="2">
        <v>3.6832412523020298E-3</v>
      </c>
      <c r="D116" s="2">
        <v>4.10856573705179E-3</v>
      </c>
      <c r="E116" s="2">
        <v>4.8929663608562697E-3</v>
      </c>
    </row>
    <row r="117" spans="1:5" x14ac:dyDescent="0.3">
      <c r="A117" s="8" t="s">
        <v>396</v>
      </c>
      <c r="B117" s="2">
        <v>5.2143172779496198E-2</v>
      </c>
      <c r="C117" s="2">
        <v>5.9852670349907898E-2</v>
      </c>
      <c r="D117" s="2">
        <v>6.25E-2</v>
      </c>
      <c r="E117" s="2">
        <v>6.8623853211009195E-2</v>
      </c>
    </row>
    <row r="118" spans="1:5" x14ac:dyDescent="0.3">
      <c r="A118" s="8" t="s">
        <v>397</v>
      </c>
      <c r="B118" s="2">
        <v>1.9148622772131401E-3</v>
      </c>
      <c r="C118" s="2">
        <v>2.2362536174690899E-3</v>
      </c>
      <c r="D118" s="2">
        <v>1.8675298804780899E-3</v>
      </c>
      <c r="E118" s="2">
        <v>2.5688073394495399E-3</v>
      </c>
    </row>
    <row r="119" spans="1:5" x14ac:dyDescent="0.3">
      <c r="A119" s="8" t="s">
        <v>284</v>
      </c>
      <c r="B119" s="2">
        <v>7.6594491088525602E-3</v>
      </c>
      <c r="C119" s="2">
        <v>7.2349381741646903E-3</v>
      </c>
      <c r="D119" s="2">
        <v>7.5946215139442198E-3</v>
      </c>
      <c r="E119" s="2">
        <v>9.0519877675840996E-3</v>
      </c>
    </row>
    <row r="120" spans="1:5" x14ac:dyDescent="0.3">
      <c r="A120" s="8" t="s">
        <v>398</v>
      </c>
      <c r="B120" s="2">
        <v>0.25011047282368498</v>
      </c>
      <c r="C120" s="2">
        <v>0.25756379900026299</v>
      </c>
      <c r="D120" s="2">
        <v>0.263446215139442</v>
      </c>
      <c r="E120" s="2">
        <v>0.26287461773700299</v>
      </c>
    </row>
    <row r="121" spans="1:5" x14ac:dyDescent="0.3">
      <c r="A121" s="8" t="s">
        <v>399</v>
      </c>
      <c r="B121" s="2">
        <v>0.57622624834290803</v>
      </c>
      <c r="C121" s="2">
        <v>0.55630097342804496</v>
      </c>
      <c r="D121" s="2">
        <v>0.54195717131474097</v>
      </c>
      <c r="E121" s="2">
        <v>0.531743119266055</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1.5775358889414699E-4</v>
      </c>
      <c r="C125" s="2">
        <v>0</v>
      </c>
      <c r="D125" s="2">
        <v>0</v>
      </c>
      <c r="E125" s="2">
        <v>0</v>
      </c>
    </row>
    <row r="126" spans="1:5" x14ac:dyDescent="0.3">
      <c r="A126" s="8" t="s">
        <v>404</v>
      </c>
      <c r="B126" s="2">
        <v>0</v>
      </c>
      <c r="C126" s="2">
        <v>0</v>
      </c>
      <c r="D126" s="2">
        <v>0</v>
      </c>
      <c r="E126" s="2">
        <v>0</v>
      </c>
    </row>
    <row r="127" spans="1:5" x14ac:dyDescent="0.3">
      <c r="A127" s="8" t="s">
        <v>405</v>
      </c>
      <c r="B127" s="2">
        <v>0</v>
      </c>
      <c r="C127" s="2">
        <v>0</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0</v>
      </c>
      <c r="C130" s="2">
        <v>0</v>
      </c>
      <c r="D130" s="2">
        <v>0</v>
      </c>
      <c r="E130" s="2">
        <v>0</v>
      </c>
    </row>
    <row r="131" spans="1:5" x14ac:dyDescent="0.3">
      <c r="A131" s="8" t="s">
        <v>408</v>
      </c>
      <c r="B131" s="2">
        <v>0</v>
      </c>
      <c r="C131" s="2">
        <v>0</v>
      </c>
      <c r="D131" s="2">
        <v>0</v>
      </c>
      <c r="E131" s="2">
        <v>0</v>
      </c>
    </row>
    <row r="132" spans="1:5" x14ac:dyDescent="0.3">
      <c r="A132" s="8" t="s">
        <v>409</v>
      </c>
      <c r="B132" s="2">
        <v>0.99984224641110597</v>
      </c>
      <c r="C132" s="2">
        <v>1</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545</v>
      </c>
      <c r="B1" s="12"/>
      <c r="C1" s="12"/>
      <c r="D1" s="12"/>
    </row>
    <row r="2" spans="1:5" ht="15.6" x14ac:dyDescent="0.3">
      <c r="A2" s="12" t="s">
        <v>528</v>
      </c>
      <c r="B2" s="12"/>
      <c r="C2" s="12"/>
      <c r="D2" s="12"/>
    </row>
    <row r="3" spans="1:5" ht="15.6" x14ac:dyDescent="0.3">
      <c r="A3" s="12" t="s">
        <v>415</v>
      </c>
      <c r="B3" s="12"/>
      <c r="C3" s="12"/>
      <c r="D3" s="12"/>
    </row>
    <row r="4" spans="1:5" x14ac:dyDescent="0.3">
      <c r="A4" s="15"/>
    </row>
    <row r="5" spans="1:5" x14ac:dyDescent="0.3">
      <c r="A5" s="16" t="str">
        <f>HYPERLINK("#'Table of contents'!A133",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4146</v>
      </c>
      <c r="C8" s="1">
        <v>6120</v>
      </c>
      <c r="D8" s="1">
        <v>6717</v>
      </c>
      <c r="E8" s="1">
        <v>7286</v>
      </c>
    </row>
    <row r="9" spans="1:5" x14ac:dyDescent="0.3">
      <c r="A9" s="7" t="s">
        <v>413</v>
      </c>
      <c r="B9" s="1">
        <v>65816</v>
      </c>
      <c r="C9" s="1">
        <v>66414</v>
      </c>
      <c r="D9" s="1">
        <v>68883</v>
      </c>
      <c r="E9" s="1">
        <v>71885</v>
      </c>
    </row>
    <row r="10" spans="1:5" x14ac:dyDescent="0.3">
      <c r="A10" s="10" t="s">
        <v>15</v>
      </c>
      <c r="B10" s="5">
        <v>69962</v>
      </c>
      <c r="C10" s="5">
        <v>72534</v>
      </c>
      <c r="D10" s="5">
        <v>75600</v>
      </c>
      <c r="E10" s="5">
        <v>79171</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5.9260741545410403E-2</v>
      </c>
      <c r="C15" s="2">
        <v>8.4374224501612999E-2</v>
      </c>
      <c r="D15" s="2">
        <v>8.8849206349206303E-2</v>
      </c>
      <c r="E15" s="2">
        <v>9.2028646853014401E-2</v>
      </c>
    </row>
    <row r="16" spans="1:5" x14ac:dyDescent="0.3">
      <c r="A16" s="8" t="s">
        <v>413</v>
      </c>
      <c r="B16" s="2">
        <v>0.94073925845459005</v>
      </c>
      <c r="C16" s="2">
        <v>0.91562577549838697</v>
      </c>
      <c r="D16" s="2">
        <v>0.91115079365079399</v>
      </c>
      <c r="E16" s="2">
        <v>0.90797135314698596</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559</v>
      </c>
    </row>
    <row r="2" spans="1:14" ht="15.6" x14ac:dyDescent="0.3">
      <c r="A2" s="12" t="s">
        <v>471</v>
      </c>
    </row>
    <row r="3" spans="1:14" ht="15.6" x14ac:dyDescent="0.3">
      <c r="A3" s="12" t="s">
        <v>560</v>
      </c>
    </row>
    <row r="4" spans="1:14" x14ac:dyDescent="0.3">
      <c r="A4" s="15"/>
    </row>
    <row r="5" spans="1:14" x14ac:dyDescent="0.3">
      <c r="A5" s="16" t="str">
        <f>HYPERLINK("#'Table of contents'!A134",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546</v>
      </c>
      <c r="B8" s="1">
        <v>9605</v>
      </c>
      <c r="C8" s="1">
        <v>9784</v>
      </c>
      <c r="D8" s="1">
        <v>9809</v>
      </c>
      <c r="E8" s="1">
        <v>9834</v>
      </c>
      <c r="F8" s="1">
        <v>10004</v>
      </c>
      <c r="G8" s="1">
        <v>10236</v>
      </c>
      <c r="H8" s="1">
        <v>10420</v>
      </c>
      <c r="I8" s="1">
        <v>10586</v>
      </c>
      <c r="J8" s="1">
        <v>10897</v>
      </c>
      <c r="K8" s="1">
        <v>11125</v>
      </c>
      <c r="L8" s="1">
        <v>11366</v>
      </c>
      <c r="M8" s="1">
        <v>11721</v>
      </c>
      <c r="N8" s="1">
        <v>12026</v>
      </c>
    </row>
    <row r="9" spans="1:14" x14ac:dyDescent="0.3">
      <c r="A9" s="7" t="s">
        <v>547</v>
      </c>
      <c r="B9" s="1">
        <v>1749</v>
      </c>
      <c r="C9" s="1">
        <v>1902</v>
      </c>
      <c r="D9" s="1">
        <v>1953</v>
      </c>
      <c r="E9" s="1">
        <v>1971</v>
      </c>
      <c r="F9" s="1">
        <v>2073</v>
      </c>
      <c r="G9" s="1">
        <v>2175</v>
      </c>
      <c r="H9" s="1">
        <v>2300</v>
      </c>
      <c r="I9" s="1">
        <v>2413</v>
      </c>
      <c r="J9" s="1">
        <v>2581</v>
      </c>
      <c r="K9" s="1">
        <v>2737</v>
      </c>
      <c r="L9" s="1">
        <v>2955</v>
      </c>
      <c r="M9" s="1">
        <v>3187</v>
      </c>
      <c r="N9" s="1">
        <v>3447</v>
      </c>
    </row>
    <row r="10" spans="1:14" x14ac:dyDescent="0.3">
      <c r="A10" s="7" t="s">
        <v>548</v>
      </c>
      <c r="B10" s="1">
        <v>17025</v>
      </c>
      <c r="C10" s="1">
        <v>17869</v>
      </c>
      <c r="D10" s="1">
        <v>18336</v>
      </c>
      <c r="E10" s="1">
        <v>18641</v>
      </c>
      <c r="F10" s="1">
        <v>19201</v>
      </c>
      <c r="G10" s="1">
        <v>19807</v>
      </c>
      <c r="H10" s="1">
        <v>20483</v>
      </c>
      <c r="I10" s="1">
        <v>21157</v>
      </c>
      <c r="J10" s="1">
        <v>22015</v>
      </c>
      <c r="K10" s="1">
        <v>22625</v>
      </c>
      <c r="L10" s="1">
        <v>23261</v>
      </c>
      <c r="M10" s="1">
        <v>24069</v>
      </c>
      <c r="N10" s="1">
        <v>24753</v>
      </c>
    </row>
    <row r="11" spans="1:14" x14ac:dyDescent="0.3">
      <c r="A11" s="7" t="s">
        <v>549</v>
      </c>
      <c r="B11" s="1">
        <v>3672</v>
      </c>
      <c r="C11" s="1">
        <v>3804</v>
      </c>
      <c r="D11" s="1">
        <v>3865</v>
      </c>
      <c r="E11" s="1">
        <v>3786</v>
      </c>
      <c r="F11" s="1">
        <v>3842</v>
      </c>
      <c r="G11" s="1">
        <v>3904</v>
      </c>
      <c r="H11" s="1">
        <v>4005</v>
      </c>
      <c r="I11" s="1">
        <v>4131</v>
      </c>
      <c r="J11" s="1">
        <v>4323</v>
      </c>
      <c r="K11" s="1">
        <v>4429</v>
      </c>
      <c r="L11" s="1">
        <v>4586</v>
      </c>
      <c r="M11" s="1">
        <v>4742</v>
      </c>
      <c r="N11" s="1">
        <v>4884</v>
      </c>
    </row>
    <row r="12" spans="1:14" x14ac:dyDescent="0.3">
      <c r="A12" s="7" t="s">
        <v>550</v>
      </c>
      <c r="B12" s="1">
        <v>702</v>
      </c>
      <c r="C12" s="1">
        <v>682</v>
      </c>
      <c r="D12" s="1">
        <v>664</v>
      </c>
      <c r="E12" s="1">
        <v>626</v>
      </c>
      <c r="F12" s="1">
        <v>593</v>
      </c>
      <c r="G12" s="1">
        <v>583</v>
      </c>
      <c r="H12" s="1">
        <v>569</v>
      </c>
      <c r="I12" s="1">
        <v>565</v>
      </c>
      <c r="J12" s="1">
        <v>547</v>
      </c>
      <c r="K12" s="1">
        <v>528</v>
      </c>
      <c r="L12" s="1">
        <v>507</v>
      </c>
      <c r="M12" s="1">
        <v>512</v>
      </c>
      <c r="N12" s="1">
        <v>517</v>
      </c>
    </row>
    <row r="13" spans="1:14" x14ac:dyDescent="0.3">
      <c r="A13" s="7" t="s">
        <v>551</v>
      </c>
      <c r="B13" s="1">
        <v>2096</v>
      </c>
      <c r="C13" s="1">
        <v>2171</v>
      </c>
      <c r="D13" s="1">
        <v>2199</v>
      </c>
      <c r="E13" s="1">
        <v>2201</v>
      </c>
      <c r="F13" s="1">
        <v>2226</v>
      </c>
      <c r="G13" s="1">
        <v>2270</v>
      </c>
      <c r="H13" s="1">
        <v>2359</v>
      </c>
      <c r="I13" s="1">
        <v>2378</v>
      </c>
      <c r="J13" s="1">
        <v>2451</v>
      </c>
      <c r="K13" s="1">
        <v>2446</v>
      </c>
      <c r="L13" s="1">
        <v>2501</v>
      </c>
      <c r="M13" s="1">
        <v>2601</v>
      </c>
      <c r="N13" s="1">
        <v>2653</v>
      </c>
    </row>
    <row r="14" spans="1:14" x14ac:dyDescent="0.3">
      <c r="A14" s="7" t="s">
        <v>552</v>
      </c>
      <c r="B14" s="1">
        <v>4944</v>
      </c>
      <c r="C14" s="1">
        <v>5159</v>
      </c>
      <c r="D14" s="1">
        <v>5276</v>
      </c>
      <c r="E14" s="1">
        <v>5367</v>
      </c>
      <c r="F14" s="1">
        <v>5485</v>
      </c>
      <c r="G14" s="1">
        <v>5699</v>
      </c>
      <c r="H14" s="1">
        <v>5925</v>
      </c>
      <c r="I14" s="1">
        <v>6146</v>
      </c>
      <c r="J14" s="1">
        <v>6422</v>
      </c>
      <c r="K14" s="1">
        <v>6586</v>
      </c>
      <c r="L14" s="1">
        <v>6811</v>
      </c>
      <c r="M14" s="1">
        <v>7070</v>
      </c>
      <c r="N14" s="1">
        <v>7324</v>
      </c>
    </row>
    <row r="15" spans="1:14" x14ac:dyDescent="0.3">
      <c r="A15" s="7" t="s">
        <v>553</v>
      </c>
      <c r="B15" s="1">
        <v>3108</v>
      </c>
      <c r="C15" s="1">
        <v>3107</v>
      </c>
      <c r="D15" s="1">
        <v>3045</v>
      </c>
      <c r="E15" s="1">
        <v>2970</v>
      </c>
      <c r="F15" s="1">
        <v>2958</v>
      </c>
      <c r="G15" s="1">
        <v>2976</v>
      </c>
      <c r="H15" s="1">
        <v>3014</v>
      </c>
      <c r="I15" s="1">
        <v>3041</v>
      </c>
      <c r="J15" s="1">
        <v>3073</v>
      </c>
      <c r="K15" s="1">
        <v>3104</v>
      </c>
      <c r="L15" s="1">
        <v>3128</v>
      </c>
      <c r="M15" s="1">
        <v>3158</v>
      </c>
      <c r="N15" s="1">
        <v>3241</v>
      </c>
    </row>
    <row r="16" spans="1:14" x14ac:dyDescent="0.3">
      <c r="A16" s="7" t="s">
        <v>554</v>
      </c>
      <c r="B16" s="1">
        <v>8222</v>
      </c>
      <c r="C16" s="1">
        <v>8322</v>
      </c>
      <c r="D16" s="1">
        <v>8179</v>
      </c>
      <c r="E16" s="1">
        <v>8063</v>
      </c>
      <c r="F16" s="1">
        <v>8100</v>
      </c>
      <c r="G16" s="1">
        <v>8123</v>
      </c>
      <c r="H16" s="1">
        <v>8203</v>
      </c>
      <c r="I16" s="1">
        <v>8269</v>
      </c>
      <c r="J16" s="1">
        <v>8432</v>
      </c>
      <c r="K16" s="1">
        <v>8516</v>
      </c>
      <c r="L16" s="1">
        <v>8599</v>
      </c>
      <c r="M16" s="1">
        <v>8696</v>
      </c>
      <c r="N16" s="1">
        <v>8864</v>
      </c>
    </row>
    <row r="17" spans="1:14" x14ac:dyDescent="0.3">
      <c r="A17" s="7" t="s">
        <v>555</v>
      </c>
      <c r="B17" s="1">
        <v>1305</v>
      </c>
      <c r="C17" s="1">
        <v>1262</v>
      </c>
      <c r="D17" s="1">
        <v>1180</v>
      </c>
      <c r="E17" s="1">
        <v>1135</v>
      </c>
      <c r="F17" s="1">
        <v>1102</v>
      </c>
      <c r="G17" s="1">
        <v>1063</v>
      </c>
      <c r="H17" s="1">
        <v>1053</v>
      </c>
      <c r="I17" s="1">
        <v>1016</v>
      </c>
      <c r="J17" s="1">
        <v>1033</v>
      </c>
      <c r="K17" s="1">
        <v>1014</v>
      </c>
      <c r="L17" s="1">
        <v>977</v>
      </c>
      <c r="M17" s="1">
        <v>954</v>
      </c>
      <c r="N17" s="1">
        <v>957</v>
      </c>
    </row>
    <row r="18" spans="1:14" x14ac:dyDescent="0.3">
      <c r="A18" s="7" t="s">
        <v>556</v>
      </c>
      <c r="B18" s="1">
        <v>5261</v>
      </c>
      <c r="C18" s="1">
        <v>5351</v>
      </c>
      <c r="D18" s="1">
        <v>5447</v>
      </c>
      <c r="E18" s="1">
        <v>5447</v>
      </c>
      <c r="F18" s="1">
        <v>5602</v>
      </c>
      <c r="G18" s="1">
        <v>5795</v>
      </c>
      <c r="H18" s="1">
        <v>5976</v>
      </c>
      <c r="I18" s="1">
        <v>6153</v>
      </c>
      <c r="J18" s="1">
        <v>6406</v>
      </c>
      <c r="K18" s="1">
        <v>6584</v>
      </c>
      <c r="L18" s="1">
        <v>6847</v>
      </c>
      <c r="M18" s="1">
        <v>7226</v>
      </c>
      <c r="N18" s="1">
        <v>7579</v>
      </c>
    </row>
    <row r="19" spans="1:14" x14ac:dyDescent="0.3">
      <c r="A19" s="7" t="s">
        <v>557</v>
      </c>
      <c r="B19" s="1">
        <v>12708</v>
      </c>
      <c r="C19" s="1">
        <v>13173</v>
      </c>
      <c r="D19" s="1">
        <v>13264</v>
      </c>
      <c r="E19" s="1">
        <v>13075</v>
      </c>
      <c r="F19" s="1">
        <v>13309</v>
      </c>
      <c r="G19" s="1">
        <v>13731</v>
      </c>
      <c r="H19" s="1">
        <v>14030</v>
      </c>
      <c r="I19" s="1">
        <v>14273</v>
      </c>
      <c r="J19" s="1">
        <v>14791</v>
      </c>
      <c r="K19" s="1">
        <v>14952</v>
      </c>
      <c r="L19" s="1">
        <v>15254</v>
      </c>
      <c r="M19" s="1">
        <v>15693</v>
      </c>
      <c r="N19" s="1">
        <v>15956</v>
      </c>
    </row>
    <row r="20" spans="1:14" x14ac:dyDescent="0.3">
      <c r="A20" s="7" t="s">
        <v>558</v>
      </c>
      <c r="B20" s="1">
        <v>181</v>
      </c>
      <c r="C20" s="1">
        <v>179</v>
      </c>
      <c r="D20" s="1">
        <v>179</v>
      </c>
      <c r="E20" s="1">
        <v>165</v>
      </c>
      <c r="F20" s="1">
        <v>161</v>
      </c>
      <c r="G20" s="1">
        <v>161</v>
      </c>
      <c r="H20" s="1">
        <v>161</v>
      </c>
      <c r="I20" s="1">
        <v>162</v>
      </c>
      <c r="J20" s="1">
        <v>162</v>
      </c>
      <c r="K20" s="1">
        <v>156</v>
      </c>
      <c r="L20" s="1">
        <v>169</v>
      </c>
      <c r="M20" s="1">
        <v>175</v>
      </c>
      <c r="N20" s="1">
        <v>183</v>
      </c>
    </row>
    <row r="21" spans="1:14" x14ac:dyDescent="0.3">
      <c r="A21" s="10" t="s">
        <v>15</v>
      </c>
      <c r="B21" s="5">
        <v>70578</v>
      </c>
      <c r="C21" s="5">
        <v>72765</v>
      </c>
      <c r="D21" s="5">
        <v>73396</v>
      </c>
      <c r="E21" s="5">
        <v>73281</v>
      </c>
      <c r="F21" s="5">
        <v>74656</v>
      </c>
      <c r="G21" s="5">
        <v>76523</v>
      </c>
      <c r="H21" s="5">
        <v>78498</v>
      </c>
      <c r="I21" s="5">
        <v>80290</v>
      </c>
      <c r="J21" s="5">
        <v>83133</v>
      </c>
      <c r="K21" s="5">
        <v>84802</v>
      </c>
      <c r="L21" s="5">
        <v>86961</v>
      </c>
      <c r="M21" s="5">
        <v>89804</v>
      </c>
      <c r="N21" s="5">
        <v>92384</v>
      </c>
    </row>
    <row r="22" spans="1:14" x14ac:dyDescent="0.3">
      <c r="A22" s="15"/>
    </row>
    <row r="23" spans="1:14" x14ac:dyDescent="0.3">
      <c r="A23" s="15"/>
    </row>
    <row r="24" spans="1:14" x14ac:dyDescent="0.3">
      <c r="A24" s="15"/>
      <c r="B24" s="17" t="s">
        <v>34</v>
      </c>
      <c r="C24" s="18"/>
      <c r="D24" s="18"/>
      <c r="E24" s="18"/>
      <c r="F24" s="18"/>
      <c r="G24" s="18"/>
      <c r="H24" s="18"/>
      <c r="I24" s="18"/>
      <c r="J24" s="18"/>
      <c r="K24" s="18"/>
      <c r="L24" s="18"/>
      <c r="M24" s="18"/>
      <c r="N24" s="18"/>
    </row>
    <row r="25" spans="1:14" x14ac:dyDescent="0.3">
      <c r="A25" s="9" t="s">
        <v>38</v>
      </c>
      <c r="B25" s="4" t="s">
        <v>0</v>
      </c>
      <c r="C25" s="4" t="s">
        <v>1</v>
      </c>
      <c r="D25" s="4" t="s">
        <v>2</v>
      </c>
      <c r="E25" s="4" t="s">
        <v>3</v>
      </c>
      <c r="F25" s="4" t="s">
        <v>4</v>
      </c>
      <c r="G25" s="4" t="s">
        <v>5</v>
      </c>
      <c r="H25" s="4" t="s">
        <v>6</v>
      </c>
      <c r="I25" s="4" t="s">
        <v>7</v>
      </c>
      <c r="J25" s="4" t="s">
        <v>8</v>
      </c>
      <c r="K25" s="4" t="s">
        <v>9</v>
      </c>
      <c r="L25" s="4" t="s">
        <v>10</v>
      </c>
      <c r="M25" s="4" t="s">
        <v>11</v>
      </c>
      <c r="N25" s="4" t="s">
        <v>12</v>
      </c>
    </row>
    <row r="26" spans="1:14" x14ac:dyDescent="0.3">
      <c r="A26" s="8" t="s">
        <v>546</v>
      </c>
      <c r="B26" s="2">
        <v>0.13609056646547099</v>
      </c>
      <c r="C26" s="2">
        <v>0.13446024874596299</v>
      </c>
      <c r="D26" s="2">
        <v>0.13364488527985199</v>
      </c>
      <c r="E26" s="2">
        <v>0.134195766979162</v>
      </c>
      <c r="F26" s="2">
        <v>0.13400128589798499</v>
      </c>
      <c r="G26" s="2">
        <v>0.13376370502986001</v>
      </c>
      <c r="H26" s="2">
        <v>0.132742235470967</v>
      </c>
      <c r="I26" s="2">
        <v>0.13184705442770001</v>
      </c>
      <c r="J26" s="2">
        <v>0.13107911419051399</v>
      </c>
      <c r="K26" s="2">
        <v>0.13118794368057399</v>
      </c>
      <c r="L26" s="2">
        <v>0.130702268833155</v>
      </c>
      <c r="M26" s="2">
        <v>0.130517571600374</v>
      </c>
      <c r="N26" s="2">
        <v>0.13017405611361299</v>
      </c>
    </row>
    <row r="27" spans="1:14" x14ac:dyDescent="0.3">
      <c r="A27" s="8" t="s">
        <v>547</v>
      </c>
      <c r="B27" s="2">
        <v>2.4781093258522499E-2</v>
      </c>
      <c r="C27" s="2">
        <v>2.61389404246547E-2</v>
      </c>
      <c r="D27" s="2">
        <v>2.6609079513869999E-2</v>
      </c>
      <c r="E27" s="2">
        <v>2.6896467024194501E-2</v>
      </c>
      <c r="F27" s="2">
        <v>2.77673596228033E-2</v>
      </c>
      <c r="G27" s="2">
        <v>2.84228271238713E-2</v>
      </c>
      <c r="H27" s="2">
        <v>2.9300109556931402E-2</v>
      </c>
      <c r="I27" s="2">
        <v>3.0053555860007498E-2</v>
      </c>
      <c r="J27" s="2">
        <v>3.1046636113216199E-2</v>
      </c>
      <c r="K27" s="2">
        <v>3.2275182189099298E-2</v>
      </c>
      <c r="L27" s="2">
        <v>3.3980749991375403E-2</v>
      </c>
      <c r="M27" s="2">
        <v>3.5488396953365101E-2</v>
      </c>
      <c r="N27" s="2">
        <v>3.73116556979564E-2</v>
      </c>
    </row>
    <row r="28" spans="1:14" x14ac:dyDescent="0.3">
      <c r="A28" s="8" t="s">
        <v>548</v>
      </c>
      <c r="B28" s="2">
        <v>0.24122247725920301</v>
      </c>
      <c r="C28" s="2">
        <v>0.24557135985707401</v>
      </c>
      <c r="D28" s="2">
        <v>0.24982287863098801</v>
      </c>
      <c r="E28" s="2">
        <v>0.25437698721360202</v>
      </c>
      <c r="F28" s="2">
        <v>0.25719299185597899</v>
      </c>
      <c r="G28" s="2">
        <v>0.25883721234138801</v>
      </c>
      <c r="H28" s="2">
        <v>0.26093658437157602</v>
      </c>
      <c r="I28" s="2">
        <v>0.263507286087931</v>
      </c>
      <c r="J28" s="2">
        <v>0.26481661915244198</v>
      </c>
      <c r="K28" s="2">
        <v>0.26679795287847002</v>
      </c>
      <c r="L28" s="2">
        <v>0.26748772438219398</v>
      </c>
      <c r="M28" s="2">
        <v>0.268017014832301</v>
      </c>
      <c r="N28" s="2">
        <v>0.26793600623484598</v>
      </c>
    </row>
    <row r="29" spans="1:14" x14ac:dyDescent="0.3">
      <c r="A29" s="8" t="s">
        <v>549</v>
      </c>
      <c r="B29" s="2">
        <v>5.20275439938791E-2</v>
      </c>
      <c r="C29" s="2">
        <v>5.2277880849309399E-2</v>
      </c>
      <c r="D29" s="2">
        <v>5.2659545479317699E-2</v>
      </c>
      <c r="E29" s="2">
        <v>5.1664142137798297E-2</v>
      </c>
      <c r="F29" s="2">
        <v>5.1462708958422601E-2</v>
      </c>
      <c r="G29" s="2">
        <v>5.1017341191537197E-2</v>
      </c>
      <c r="H29" s="2">
        <v>5.10204081632653E-2</v>
      </c>
      <c r="I29" s="2">
        <v>5.1450990160667599E-2</v>
      </c>
      <c r="J29" s="2">
        <v>5.2001010429071501E-2</v>
      </c>
      <c r="K29" s="2">
        <v>5.2227541803259399E-2</v>
      </c>
      <c r="L29" s="2">
        <v>5.2736284081369801E-2</v>
      </c>
      <c r="M29" s="2">
        <v>5.2803884014075098E-2</v>
      </c>
      <c r="N29" s="2">
        <v>5.28662971943194E-2</v>
      </c>
    </row>
    <row r="30" spans="1:14" x14ac:dyDescent="0.3">
      <c r="A30" s="8" t="s">
        <v>550</v>
      </c>
      <c r="B30" s="2">
        <v>9.9464422341239492E-3</v>
      </c>
      <c r="C30" s="2">
        <v>9.3726379440665208E-3</v>
      </c>
      <c r="D30" s="2">
        <v>9.0468145403019198E-3</v>
      </c>
      <c r="E30" s="2">
        <v>8.5424598463448905E-3</v>
      </c>
      <c r="F30" s="2">
        <v>7.9430990141448801E-3</v>
      </c>
      <c r="G30" s="2">
        <v>7.6186244658468698E-3</v>
      </c>
      <c r="H30" s="2">
        <v>7.2485923208234597E-3</v>
      </c>
      <c r="I30" s="2">
        <v>7.03699090795865E-3</v>
      </c>
      <c r="J30" s="2">
        <v>6.5798178821887803E-3</v>
      </c>
      <c r="K30" s="2">
        <v>6.22626824839037E-3</v>
      </c>
      <c r="L30" s="2">
        <v>5.83019974471315E-3</v>
      </c>
      <c r="M30" s="2">
        <v>5.7013050643623898E-3</v>
      </c>
      <c r="N30" s="2">
        <v>5.5962071354347101E-3</v>
      </c>
    </row>
    <row r="31" spans="1:14" x14ac:dyDescent="0.3">
      <c r="A31" s="8" t="s">
        <v>551</v>
      </c>
      <c r="B31" s="2">
        <v>2.96976394910595E-2</v>
      </c>
      <c r="C31" s="2">
        <v>2.98357726929156E-2</v>
      </c>
      <c r="D31" s="2">
        <v>2.9960760804403502E-2</v>
      </c>
      <c r="E31" s="2">
        <v>3.0035070482116798E-2</v>
      </c>
      <c r="F31" s="2">
        <v>2.9816759537076701E-2</v>
      </c>
      <c r="G31" s="2">
        <v>2.9664283940775998E-2</v>
      </c>
      <c r="H31" s="2">
        <v>3.0051721062957001E-2</v>
      </c>
      <c r="I31" s="2">
        <v>2.9617636069249002E-2</v>
      </c>
      <c r="J31" s="2">
        <v>2.94828768359135E-2</v>
      </c>
      <c r="K31" s="2">
        <v>2.88436593476569E-2</v>
      </c>
      <c r="L31" s="2">
        <v>2.8760018859028801E-2</v>
      </c>
      <c r="M31" s="2">
        <v>2.89630751414191E-2</v>
      </c>
      <c r="N31" s="2">
        <v>2.8717093869068198E-2</v>
      </c>
    </row>
    <row r="32" spans="1:14" x14ac:dyDescent="0.3">
      <c r="A32" s="8" t="s">
        <v>552</v>
      </c>
      <c r="B32" s="2">
        <v>7.00501572728046E-2</v>
      </c>
      <c r="C32" s="2">
        <v>7.0899470899470907E-2</v>
      </c>
      <c r="D32" s="2">
        <v>7.1884026377459304E-2</v>
      </c>
      <c r="E32" s="2">
        <v>7.3238629385515994E-2</v>
      </c>
      <c r="F32" s="2">
        <v>7.3470317188169695E-2</v>
      </c>
      <c r="G32" s="2">
        <v>7.4474341047789494E-2</v>
      </c>
      <c r="H32" s="2">
        <v>7.5479630054268901E-2</v>
      </c>
      <c r="I32" s="2">
        <v>7.6547515257192694E-2</v>
      </c>
      <c r="J32" s="2">
        <v>7.7249708298750205E-2</v>
      </c>
      <c r="K32" s="2">
        <v>7.7663262658899598E-2</v>
      </c>
      <c r="L32" s="2">
        <v>7.8322466392980794E-2</v>
      </c>
      <c r="M32" s="2">
        <v>7.8727005478597803E-2</v>
      </c>
      <c r="N32" s="2">
        <v>7.9277797021129207E-2</v>
      </c>
    </row>
    <row r="33" spans="1:15" x14ac:dyDescent="0.3">
      <c r="A33" s="8" t="s">
        <v>553</v>
      </c>
      <c r="B33" s="2">
        <v>4.4036385275865002E-2</v>
      </c>
      <c r="C33" s="2">
        <v>4.2699099841957001E-2</v>
      </c>
      <c r="D33" s="2">
        <v>4.1487274510872502E-2</v>
      </c>
      <c r="E33" s="2">
        <v>4.0528922913169903E-2</v>
      </c>
      <c r="F33" s="2">
        <v>3.9621731675953703E-2</v>
      </c>
      <c r="G33" s="2">
        <v>3.8890268285352102E-2</v>
      </c>
      <c r="H33" s="2">
        <v>3.8395882697648299E-2</v>
      </c>
      <c r="I33" s="2">
        <v>3.7875202391331401E-2</v>
      </c>
      <c r="J33" s="2">
        <v>3.6964863531930799E-2</v>
      </c>
      <c r="K33" s="2">
        <v>3.6602910308719101E-2</v>
      </c>
      <c r="L33" s="2">
        <v>3.5970147537401798E-2</v>
      </c>
      <c r="M33" s="2">
        <v>3.5165471471204003E-2</v>
      </c>
      <c r="N33" s="2">
        <v>3.5081832351922401E-2</v>
      </c>
    </row>
    <row r="34" spans="1:15" x14ac:dyDescent="0.3">
      <c r="A34" s="8" t="s">
        <v>554</v>
      </c>
      <c r="B34" s="2">
        <v>0.116495225140979</v>
      </c>
      <c r="C34" s="2">
        <v>0.114368171511029</v>
      </c>
      <c r="D34" s="2">
        <v>0.11143659054989399</v>
      </c>
      <c r="E34" s="2">
        <v>0.11002852035316101</v>
      </c>
      <c r="F34" s="2">
        <v>0.10849764252036</v>
      </c>
      <c r="G34" s="2">
        <v>0.106151091828601</v>
      </c>
      <c r="H34" s="2">
        <v>0.10449947769369899</v>
      </c>
      <c r="I34" s="2">
        <v>0.102989164279487</v>
      </c>
      <c r="J34" s="2">
        <v>0.101427832509352</v>
      </c>
      <c r="K34" s="2">
        <v>0.10042215985472</v>
      </c>
      <c r="L34" s="2">
        <v>9.8883407504513507E-2</v>
      </c>
      <c r="M34" s="2">
        <v>9.6833103202529996E-2</v>
      </c>
      <c r="N34" s="2">
        <v>9.5947350190509206E-2</v>
      </c>
    </row>
    <row r="35" spans="1:15" x14ac:dyDescent="0.3">
      <c r="A35" s="8" t="s">
        <v>555</v>
      </c>
      <c r="B35" s="2">
        <v>1.84901810762561E-2</v>
      </c>
      <c r="C35" s="2">
        <v>1.7343503057788801E-2</v>
      </c>
      <c r="D35" s="2">
        <v>1.6077170418006399E-2</v>
      </c>
      <c r="E35" s="2">
        <v>1.54883257597467E-2</v>
      </c>
      <c r="F35" s="2">
        <v>1.47610372910416E-2</v>
      </c>
      <c r="G35" s="2">
        <v>1.3891248382839101E-2</v>
      </c>
      <c r="H35" s="2">
        <v>1.34143545058473E-2</v>
      </c>
      <c r="I35" s="2">
        <v>1.2654128783161E-2</v>
      </c>
      <c r="J35" s="2">
        <v>1.24258717957971E-2</v>
      </c>
      <c r="K35" s="2">
        <v>1.19572651588406E-2</v>
      </c>
      <c r="L35" s="2">
        <v>1.12349214015478E-2</v>
      </c>
      <c r="M35" s="2">
        <v>1.0623134826956499E-2</v>
      </c>
      <c r="N35" s="2">
        <v>1.03589366124004E-2</v>
      </c>
    </row>
    <row r="36" spans="1:15" x14ac:dyDescent="0.3">
      <c r="A36" s="8" t="s">
        <v>556</v>
      </c>
      <c r="B36" s="2">
        <v>7.4541641871404704E-2</v>
      </c>
      <c r="C36" s="2">
        <v>7.3538102109530698E-2</v>
      </c>
      <c r="D36" s="2">
        <v>7.4213853616000899E-2</v>
      </c>
      <c r="E36" s="2">
        <v>7.4330317544793301E-2</v>
      </c>
      <c r="F36" s="2">
        <v>7.5037505357908305E-2</v>
      </c>
      <c r="G36" s="2">
        <v>7.5728865831188E-2</v>
      </c>
      <c r="H36" s="2">
        <v>7.61293281357487E-2</v>
      </c>
      <c r="I36" s="2">
        <v>7.6634699215344396E-2</v>
      </c>
      <c r="J36" s="2">
        <v>7.7057245618466802E-2</v>
      </c>
      <c r="K36" s="2">
        <v>7.7639678309473797E-2</v>
      </c>
      <c r="L36" s="2">
        <v>7.8736445073078698E-2</v>
      </c>
      <c r="M36" s="2">
        <v>8.0464121865395796E-2</v>
      </c>
      <c r="N36" s="2">
        <v>8.2038015240734299E-2</v>
      </c>
    </row>
    <row r="37" spans="1:15" x14ac:dyDescent="0.3">
      <c r="A37" s="8" t="s">
        <v>557</v>
      </c>
      <c r="B37" s="2">
        <v>0.18005610813567999</v>
      </c>
      <c r="C37" s="2">
        <v>0.181034838177695</v>
      </c>
      <c r="D37" s="2">
        <v>0.18071829527494701</v>
      </c>
      <c r="E37" s="2">
        <v>0.17842278353188401</v>
      </c>
      <c r="F37" s="2">
        <v>0.178271003000429</v>
      </c>
      <c r="G37" s="2">
        <v>0.17943624792546001</v>
      </c>
      <c r="H37" s="2">
        <v>0.17873066829728099</v>
      </c>
      <c r="I37" s="2">
        <v>0.17776809067131599</v>
      </c>
      <c r="J37" s="2">
        <v>0.177919719004487</v>
      </c>
      <c r="K37" s="2">
        <v>0.176316596306691</v>
      </c>
      <c r="L37" s="2">
        <v>0.17541196628373601</v>
      </c>
      <c r="M37" s="2">
        <v>0.174747227294998</v>
      </c>
      <c r="N37" s="2">
        <v>0.17271388985105601</v>
      </c>
    </row>
    <row r="38" spans="1:15" x14ac:dyDescent="0.3">
      <c r="A38" s="8" t="s">
        <v>558</v>
      </c>
      <c r="B38" s="2">
        <v>2.5645385247527598E-3</v>
      </c>
      <c r="C38" s="2">
        <v>2.4599738885453201E-3</v>
      </c>
      <c r="D38" s="2">
        <v>2.43882500408742E-3</v>
      </c>
      <c r="E38" s="2">
        <v>2.2516068285094401E-3</v>
      </c>
      <c r="F38" s="2">
        <v>2.1565580797256799E-3</v>
      </c>
      <c r="G38" s="2">
        <v>2.10394260549116E-3</v>
      </c>
      <c r="H38" s="2">
        <v>2.0510076689851998E-3</v>
      </c>
      <c r="I38" s="2">
        <v>2.0176858886536298E-3</v>
      </c>
      <c r="J38" s="2">
        <v>1.94868463786944E-3</v>
      </c>
      <c r="K38" s="2">
        <v>1.8395792552062501E-3</v>
      </c>
      <c r="L38" s="2">
        <v>1.9433999149043801E-3</v>
      </c>
      <c r="M38" s="2">
        <v>1.94868825442074E-3</v>
      </c>
      <c r="N38" s="2">
        <v>1.9808624870107398E-3</v>
      </c>
    </row>
    <row r="39" spans="1:15" x14ac:dyDescent="0.3">
      <c r="A39" s="15"/>
    </row>
    <row r="40" spans="1:15" x14ac:dyDescent="0.3">
      <c r="A40" s="15"/>
    </row>
    <row r="41" spans="1:15" x14ac:dyDescent="0.3">
      <c r="A41" s="15"/>
      <c r="B41" s="17" t="s">
        <v>35</v>
      </c>
      <c r="C41" s="17"/>
      <c r="D41" s="17"/>
      <c r="E41" s="17"/>
      <c r="F41" s="17"/>
      <c r="G41" s="17"/>
      <c r="H41" s="17"/>
      <c r="I41" s="17"/>
      <c r="J41" s="17"/>
      <c r="K41" s="17"/>
      <c r="L41" s="17"/>
      <c r="M41" s="17"/>
      <c r="N41" s="6" t="s">
        <v>36</v>
      </c>
      <c r="O41" s="6" t="s">
        <v>37</v>
      </c>
    </row>
    <row r="42" spans="1:15" x14ac:dyDescent="0.3">
      <c r="A42" s="9" t="s">
        <v>38</v>
      </c>
      <c r="B42" s="4" t="s">
        <v>16</v>
      </c>
      <c r="C42" s="4" t="s">
        <v>17</v>
      </c>
      <c r="D42" s="4" t="s">
        <v>18</v>
      </c>
      <c r="E42" s="4" t="s">
        <v>19</v>
      </c>
      <c r="F42" s="4" t="s">
        <v>20</v>
      </c>
      <c r="G42" s="4" t="s">
        <v>21</v>
      </c>
      <c r="H42" s="4" t="s">
        <v>22</v>
      </c>
      <c r="I42" s="4" t="s">
        <v>23</v>
      </c>
      <c r="J42" s="4" t="s">
        <v>24</v>
      </c>
      <c r="K42" s="4" t="s">
        <v>25</v>
      </c>
      <c r="L42" s="4" t="s">
        <v>26</v>
      </c>
      <c r="M42" s="4" t="s">
        <v>27</v>
      </c>
      <c r="N42" s="4" t="s">
        <v>28</v>
      </c>
      <c r="O42" s="4" t="s">
        <v>29</v>
      </c>
    </row>
    <row r="43" spans="1:15" x14ac:dyDescent="0.3">
      <c r="A43" s="8" t="s">
        <v>546</v>
      </c>
      <c r="B43" s="2">
        <v>1.8636127017178601E-2</v>
      </c>
      <c r="C43" s="2">
        <v>2.5551921504497099E-3</v>
      </c>
      <c r="D43" s="2">
        <v>2.5486797838719499E-3</v>
      </c>
      <c r="E43" s="2">
        <v>1.72869635956884E-2</v>
      </c>
      <c r="F43" s="2">
        <v>2.3190723710515799E-2</v>
      </c>
      <c r="G43" s="2">
        <v>1.79757717858538E-2</v>
      </c>
      <c r="H43" s="2">
        <v>1.5930902111324401E-2</v>
      </c>
      <c r="I43" s="2">
        <v>2.9378424334026099E-2</v>
      </c>
      <c r="J43" s="2">
        <v>2.0923189868771199E-2</v>
      </c>
      <c r="K43" s="2">
        <v>2.1662921348314601E-2</v>
      </c>
      <c r="L43" s="2">
        <v>3.1233503431286301E-2</v>
      </c>
      <c r="M43" s="2">
        <v>2.60216705059295E-2</v>
      </c>
      <c r="N43" s="3">
        <v>0.103606497201065</v>
      </c>
      <c r="O43" s="3">
        <v>0.25205622071837602</v>
      </c>
    </row>
    <row r="44" spans="1:15" x14ac:dyDescent="0.3">
      <c r="A44" s="8" t="s">
        <v>547</v>
      </c>
      <c r="B44" s="2">
        <v>8.7478559176672396E-2</v>
      </c>
      <c r="C44" s="2">
        <v>2.6813880126183E-2</v>
      </c>
      <c r="D44" s="2">
        <v>9.2165898617511503E-3</v>
      </c>
      <c r="E44" s="2">
        <v>5.1750380517503802E-2</v>
      </c>
      <c r="F44" s="2">
        <v>4.9204052098408099E-2</v>
      </c>
      <c r="G44" s="2">
        <v>5.7471264367816098E-2</v>
      </c>
      <c r="H44" s="2">
        <v>4.9130434782608701E-2</v>
      </c>
      <c r="I44" s="2">
        <v>6.9622876087857402E-2</v>
      </c>
      <c r="J44" s="2">
        <v>6.0441689267725703E-2</v>
      </c>
      <c r="K44" s="2">
        <v>7.9649251004749705E-2</v>
      </c>
      <c r="L44" s="2">
        <v>7.8510998307952606E-2</v>
      </c>
      <c r="M44" s="2">
        <v>8.1581424537182298E-2</v>
      </c>
      <c r="N44" s="3">
        <v>0.33552886478109301</v>
      </c>
      <c r="O44" s="3">
        <v>0.97084048027444303</v>
      </c>
    </row>
    <row r="45" spans="1:15" x14ac:dyDescent="0.3">
      <c r="A45" s="8" t="s">
        <v>548</v>
      </c>
      <c r="B45" s="2">
        <v>4.9574155653450802E-2</v>
      </c>
      <c r="C45" s="2">
        <v>2.6134646594661099E-2</v>
      </c>
      <c r="D45" s="2">
        <v>1.66339441535777E-2</v>
      </c>
      <c r="E45" s="2">
        <v>3.0041306796845701E-2</v>
      </c>
      <c r="F45" s="2">
        <v>3.1560856205406003E-2</v>
      </c>
      <c r="G45" s="2">
        <v>3.4129348210228699E-2</v>
      </c>
      <c r="H45" s="2">
        <v>3.2905336132402499E-2</v>
      </c>
      <c r="I45" s="2">
        <v>4.0553953774164597E-2</v>
      </c>
      <c r="J45" s="2">
        <v>2.77083806495571E-2</v>
      </c>
      <c r="K45" s="2">
        <v>2.8110497237569101E-2</v>
      </c>
      <c r="L45" s="2">
        <v>3.4736253815399201E-2</v>
      </c>
      <c r="M45" s="2">
        <v>2.8418297394989401E-2</v>
      </c>
      <c r="N45" s="3">
        <v>0.12436974789916</v>
      </c>
      <c r="O45" s="3">
        <v>0.45392070484581498</v>
      </c>
    </row>
    <row r="46" spans="1:15" x14ac:dyDescent="0.3">
      <c r="A46" s="8" t="s">
        <v>549</v>
      </c>
      <c r="B46" s="2">
        <v>3.5947712418300699E-2</v>
      </c>
      <c r="C46" s="2">
        <v>1.60357518401682E-2</v>
      </c>
      <c r="D46" s="2">
        <v>-2.0439844760672701E-2</v>
      </c>
      <c r="E46" s="2">
        <v>1.47913365029054E-2</v>
      </c>
      <c r="F46" s="2">
        <v>1.6137428422696502E-2</v>
      </c>
      <c r="G46" s="2">
        <v>2.5870901639344301E-2</v>
      </c>
      <c r="H46" s="2">
        <v>3.14606741573034E-2</v>
      </c>
      <c r="I46" s="2">
        <v>4.6477850399418999E-2</v>
      </c>
      <c r="J46" s="2">
        <v>2.4520009252833701E-2</v>
      </c>
      <c r="K46" s="2">
        <v>3.5448182433958003E-2</v>
      </c>
      <c r="L46" s="2">
        <v>3.4016572176188399E-2</v>
      </c>
      <c r="M46" s="2">
        <v>2.9945170814002501E-2</v>
      </c>
      <c r="N46" s="3">
        <v>0.12977099236641201</v>
      </c>
      <c r="O46" s="3">
        <v>0.33006535947712401</v>
      </c>
    </row>
    <row r="47" spans="1:15" x14ac:dyDescent="0.3">
      <c r="A47" s="8" t="s">
        <v>550</v>
      </c>
      <c r="B47" s="2">
        <v>-2.8490028490028501E-2</v>
      </c>
      <c r="C47" s="2">
        <v>-2.63929618768328E-2</v>
      </c>
      <c r="D47" s="2">
        <v>-5.7228915662650599E-2</v>
      </c>
      <c r="E47" s="2">
        <v>-5.2715654952076703E-2</v>
      </c>
      <c r="F47" s="2">
        <v>-1.6863406408094399E-2</v>
      </c>
      <c r="G47" s="2">
        <v>-2.4013722126929701E-2</v>
      </c>
      <c r="H47" s="2">
        <v>-7.0298769771529003E-3</v>
      </c>
      <c r="I47" s="2">
        <v>-3.1858407079646003E-2</v>
      </c>
      <c r="J47" s="2">
        <v>-3.47349177330896E-2</v>
      </c>
      <c r="K47" s="2">
        <v>-3.97727272727273E-2</v>
      </c>
      <c r="L47" s="2">
        <v>9.8619329388560193E-3</v>
      </c>
      <c r="M47" s="2">
        <v>9.765625E-3</v>
      </c>
      <c r="N47" s="3">
        <v>-5.4844606946983503E-2</v>
      </c>
      <c r="O47" s="3">
        <v>-0.263532763532764</v>
      </c>
    </row>
    <row r="48" spans="1:15" x14ac:dyDescent="0.3">
      <c r="A48" s="8" t="s">
        <v>551</v>
      </c>
      <c r="B48" s="2">
        <v>3.57824427480916E-2</v>
      </c>
      <c r="C48" s="2">
        <v>1.28972823583602E-2</v>
      </c>
      <c r="D48" s="2">
        <v>9.0950432014552099E-4</v>
      </c>
      <c r="E48" s="2">
        <v>1.13584734211722E-2</v>
      </c>
      <c r="F48" s="2">
        <v>1.9766397124887699E-2</v>
      </c>
      <c r="G48" s="2">
        <v>3.9207048458149797E-2</v>
      </c>
      <c r="H48" s="2">
        <v>8.0542602797795699E-3</v>
      </c>
      <c r="I48" s="2">
        <v>3.0698065601345699E-2</v>
      </c>
      <c r="J48" s="2">
        <v>-2.0399836801305599E-3</v>
      </c>
      <c r="K48" s="2">
        <v>2.24856909239575E-2</v>
      </c>
      <c r="L48" s="2">
        <v>3.9984006397440999E-2</v>
      </c>
      <c r="M48" s="2">
        <v>1.99923106497501E-2</v>
      </c>
      <c r="N48" s="3">
        <v>8.2415340677274601E-2</v>
      </c>
      <c r="O48" s="3">
        <v>0.26574427480916002</v>
      </c>
    </row>
    <row r="49" spans="1:15" x14ac:dyDescent="0.3">
      <c r="A49" s="8" t="s">
        <v>552</v>
      </c>
      <c r="B49" s="2">
        <v>4.3487055016181199E-2</v>
      </c>
      <c r="C49" s="2">
        <v>2.2678813723589802E-2</v>
      </c>
      <c r="D49" s="2">
        <v>1.7247915087187302E-2</v>
      </c>
      <c r="E49" s="2">
        <v>2.1986212036519501E-2</v>
      </c>
      <c r="F49" s="2">
        <v>3.9015496809480403E-2</v>
      </c>
      <c r="G49" s="2">
        <v>3.9656080014037601E-2</v>
      </c>
      <c r="H49" s="2">
        <v>3.7299578059071699E-2</v>
      </c>
      <c r="I49" s="2">
        <v>4.4907256752359299E-2</v>
      </c>
      <c r="J49" s="2">
        <v>2.5537215820616601E-2</v>
      </c>
      <c r="K49" s="2">
        <v>3.4163376860006103E-2</v>
      </c>
      <c r="L49" s="2">
        <v>3.8026721479958898E-2</v>
      </c>
      <c r="M49" s="2">
        <v>3.59264497878359E-2</v>
      </c>
      <c r="N49" s="3">
        <v>0.14045468701339101</v>
      </c>
      <c r="O49" s="3">
        <v>0.48139158576051799</v>
      </c>
    </row>
    <row r="50" spans="1:15" x14ac:dyDescent="0.3">
      <c r="A50" s="8" t="s">
        <v>553</v>
      </c>
      <c r="B50" s="2">
        <v>-3.2175032175032201E-4</v>
      </c>
      <c r="C50" s="2">
        <v>-1.99549404570325E-2</v>
      </c>
      <c r="D50" s="2">
        <v>-2.4630541871921201E-2</v>
      </c>
      <c r="E50" s="2">
        <v>-4.0404040404040404E-3</v>
      </c>
      <c r="F50" s="2">
        <v>6.08519269776876E-3</v>
      </c>
      <c r="G50" s="2">
        <v>1.27688172043011E-2</v>
      </c>
      <c r="H50" s="2">
        <v>8.9581950895819499E-3</v>
      </c>
      <c r="I50" s="2">
        <v>1.0522854324235401E-2</v>
      </c>
      <c r="J50" s="2">
        <v>1.00878620240807E-2</v>
      </c>
      <c r="K50" s="2">
        <v>7.7319587628866E-3</v>
      </c>
      <c r="L50" s="2">
        <v>9.5907928388746806E-3</v>
      </c>
      <c r="M50" s="2">
        <v>2.6282457251425001E-2</v>
      </c>
      <c r="N50" s="3">
        <v>5.46697038724374E-2</v>
      </c>
      <c r="O50" s="3">
        <v>4.27927927927928E-2</v>
      </c>
    </row>
    <row r="51" spans="1:15" x14ac:dyDescent="0.3">
      <c r="A51" s="8" t="s">
        <v>554</v>
      </c>
      <c r="B51" s="2">
        <v>1.21624908781318E-2</v>
      </c>
      <c r="C51" s="2">
        <v>-1.7183369382360002E-2</v>
      </c>
      <c r="D51" s="2">
        <v>-1.4182662917227E-2</v>
      </c>
      <c r="E51" s="2">
        <v>4.5888627061887602E-3</v>
      </c>
      <c r="F51" s="2">
        <v>2.83950617283951E-3</v>
      </c>
      <c r="G51" s="2">
        <v>9.8485781115351494E-3</v>
      </c>
      <c r="H51" s="2">
        <v>8.0458368889430708E-3</v>
      </c>
      <c r="I51" s="2">
        <v>1.97121780142702E-2</v>
      </c>
      <c r="J51" s="2">
        <v>9.9620493358633794E-3</v>
      </c>
      <c r="K51" s="2">
        <v>9.7463597933301997E-3</v>
      </c>
      <c r="L51" s="2">
        <v>1.12803814397023E-2</v>
      </c>
      <c r="M51" s="2">
        <v>1.9319227230910799E-2</v>
      </c>
      <c r="N51" s="3">
        <v>5.1233396584440198E-2</v>
      </c>
      <c r="O51" s="3">
        <v>7.8083191437606406E-2</v>
      </c>
    </row>
    <row r="52" spans="1:15" x14ac:dyDescent="0.3">
      <c r="A52" s="8" t="s">
        <v>555</v>
      </c>
      <c r="B52" s="2">
        <v>-3.29501915708812E-2</v>
      </c>
      <c r="C52" s="2">
        <v>-6.49762282091918E-2</v>
      </c>
      <c r="D52" s="2">
        <v>-3.8135593220338999E-2</v>
      </c>
      <c r="E52" s="2">
        <v>-2.9074889867841399E-2</v>
      </c>
      <c r="F52" s="2">
        <v>-3.5390199637023598E-2</v>
      </c>
      <c r="G52" s="2">
        <v>-9.4073377234242701E-3</v>
      </c>
      <c r="H52" s="2">
        <v>-3.5137701804368503E-2</v>
      </c>
      <c r="I52" s="2">
        <v>1.6732283464566899E-2</v>
      </c>
      <c r="J52" s="2">
        <v>-1.8393030009680501E-2</v>
      </c>
      <c r="K52" s="2">
        <v>-3.6489151873767299E-2</v>
      </c>
      <c r="L52" s="2">
        <v>-2.35414534288639E-2</v>
      </c>
      <c r="M52" s="2">
        <v>3.1446540880503099E-3</v>
      </c>
      <c r="N52" s="3">
        <v>-7.3572120038722197E-2</v>
      </c>
      <c r="O52" s="3">
        <v>-0.266666666666667</v>
      </c>
    </row>
    <row r="53" spans="1:15" x14ac:dyDescent="0.3">
      <c r="A53" s="8" t="s">
        <v>556</v>
      </c>
      <c r="B53" s="2">
        <v>1.7107013875689001E-2</v>
      </c>
      <c r="C53" s="2">
        <v>1.7940571855727901E-2</v>
      </c>
      <c r="D53" s="2">
        <v>0</v>
      </c>
      <c r="E53" s="2">
        <v>2.8456030842665701E-2</v>
      </c>
      <c r="F53" s="2">
        <v>3.4451981435201701E-2</v>
      </c>
      <c r="G53" s="2">
        <v>3.1233822260569501E-2</v>
      </c>
      <c r="H53" s="2">
        <v>2.9618473895582299E-2</v>
      </c>
      <c r="I53" s="2">
        <v>4.1118153746140099E-2</v>
      </c>
      <c r="J53" s="2">
        <v>2.7786450202934701E-2</v>
      </c>
      <c r="K53" s="2">
        <v>3.9945321992709601E-2</v>
      </c>
      <c r="L53" s="2">
        <v>5.5352709215714897E-2</v>
      </c>
      <c r="M53" s="2">
        <v>4.8851370052587897E-2</v>
      </c>
      <c r="N53" s="3">
        <v>0.18310958476428299</v>
      </c>
      <c r="O53" s="3">
        <v>0.44060064626496898</v>
      </c>
    </row>
    <row r="54" spans="1:15" x14ac:dyDescent="0.3">
      <c r="A54" s="8" t="s">
        <v>557</v>
      </c>
      <c r="B54" s="2">
        <v>3.6591123701605298E-2</v>
      </c>
      <c r="C54" s="2">
        <v>6.9080695361724703E-3</v>
      </c>
      <c r="D54" s="2">
        <v>-1.42490952955368E-2</v>
      </c>
      <c r="E54" s="2">
        <v>1.7896749521988501E-2</v>
      </c>
      <c r="F54" s="2">
        <v>3.17078668570141E-2</v>
      </c>
      <c r="G54" s="2">
        <v>2.1775544388609701E-2</v>
      </c>
      <c r="H54" s="2">
        <v>1.7320028510335001E-2</v>
      </c>
      <c r="I54" s="2">
        <v>3.6292300147130897E-2</v>
      </c>
      <c r="J54" s="2">
        <v>1.08849976336962E-2</v>
      </c>
      <c r="K54" s="2">
        <v>2.0197966827180301E-2</v>
      </c>
      <c r="L54" s="2">
        <v>2.8779336567457701E-2</v>
      </c>
      <c r="M54" s="2">
        <v>1.6759064551073701E-2</v>
      </c>
      <c r="N54" s="3">
        <v>7.8764113312149303E-2</v>
      </c>
      <c r="O54" s="3">
        <v>0.25558703179099801</v>
      </c>
    </row>
    <row r="55" spans="1:15" x14ac:dyDescent="0.3">
      <c r="A55" s="8" t="s">
        <v>558</v>
      </c>
      <c r="B55" s="2">
        <v>-1.1049723756906099E-2</v>
      </c>
      <c r="C55" s="2">
        <v>0</v>
      </c>
      <c r="D55" s="2">
        <v>-7.8212290502793297E-2</v>
      </c>
      <c r="E55" s="2">
        <v>-2.4242424242424201E-2</v>
      </c>
      <c r="F55" s="2">
        <v>0</v>
      </c>
      <c r="G55" s="2">
        <v>0</v>
      </c>
      <c r="H55" s="2">
        <v>6.2111801242236003E-3</v>
      </c>
      <c r="I55" s="2">
        <v>0</v>
      </c>
      <c r="J55" s="2">
        <v>-3.7037037037037E-2</v>
      </c>
      <c r="K55" s="2">
        <v>8.3333333333333301E-2</v>
      </c>
      <c r="L55" s="2">
        <v>3.5502958579881699E-2</v>
      </c>
      <c r="M55" s="2">
        <v>4.57142857142857E-2</v>
      </c>
      <c r="N55" s="3">
        <v>0.12962962962963001</v>
      </c>
      <c r="O55" s="3">
        <v>1.1049723756906099E-2</v>
      </c>
    </row>
    <row r="56" spans="1:15" x14ac:dyDescent="0.3">
      <c r="A56" s="11" t="s">
        <v>15</v>
      </c>
      <c r="B56" s="3">
        <v>3.09869931140015E-2</v>
      </c>
      <c r="C56" s="3">
        <v>8.6717515288943902E-3</v>
      </c>
      <c r="D56" s="3">
        <v>-1.56684287972097E-3</v>
      </c>
      <c r="E56" s="3">
        <v>1.87633902375786E-2</v>
      </c>
      <c r="F56" s="3">
        <v>2.5008036862408899E-2</v>
      </c>
      <c r="G56" s="3">
        <v>2.5809233825124501E-2</v>
      </c>
      <c r="H56" s="3">
        <v>2.2828607098270001E-2</v>
      </c>
      <c r="I56" s="3">
        <v>3.5409141860754799E-2</v>
      </c>
      <c r="J56" s="3">
        <v>2.0076263337062299E-2</v>
      </c>
      <c r="K56" s="3">
        <v>2.54593052050659E-2</v>
      </c>
      <c r="L56" s="3">
        <v>3.2692816319959503E-2</v>
      </c>
      <c r="M56" s="3">
        <v>2.8729232550888599E-2</v>
      </c>
      <c r="N56" s="3">
        <v>0.111279515956359</v>
      </c>
      <c r="O56" s="3">
        <v>0.30896313298761702</v>
      </c>
    </row>
    <row r="57" spans="1:15" x14ac:dyDescent="0.3">
      <c r="A57" s="15"/>
    </row>
    <row r="58" spans="1:15" x14ac:dyDescent="0.3">
      <c r="A58" s="13" t="s">
        <v>39</v>
      </c>
    </row>
    <row r="59" spans="1:15" x14ac:dyDescent="0.3">
      <c r="A59" s="14" t="s">
        <v>40</v>
      </c>
    </row>
    <row r="60" spans="1:15" x14ac:dyDescent="0.3">
      <c r="A60" s="14" t="s">
        <v>41</v>
      </c>
    </row>
    <row r="61" spans="1:15" x14ac:dyDescent="0.3">
      <c r="A61" s="14" t="s">
        <v>561</v>
      </c>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4:N24"/>
    <mergeCell ref="B41:M4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588</v>
      </c>
      <c r="B1" s="12"/>
      <c r="C1" s="12"/>
      <c r="D1" s="12"/>
      <c r="E1" s="12"/>
    </row>
    <row r="2" spans="1:5" ht="15.6" x14ac:dyDescent="0.3">
      <c r="A2" s="12" t="s">
        <v>471</v>
      </c>
      <c r="B2" s="12"/>
      <c r="C2" s="12"/>
      <c r="D2" s="12"/>
      <c r="E2" s="12"/>
    </row>
    <row r="3" spans="1:5" ht="15.6" x14ac:dyDescent="0.3">
      <c r="A3" s="12" t="s">
        <v>560</v>
      </c>
      <c r="B3" s="12"/>
      <c r="C3" s="12"/>
      <c r="D3" s="12"/>
      <c r="E3" s="12"/>
    </row>
    <row r="4" spans="1:5" ht="15.6" x14ac:dyDescent="0.3">
      <c r="A4" s="12" t="s">
        <v>415</v>
      </c>
      <c r="B4" s="12"/>
      <c r="C4" s="12"/>
      <c r="D4" s="12"/>
      <c r="E4" s="12"/>
    </row>
    <row r="5" spans="1:5" x14ac:dyDescent="0.3">
      <c r="A5" s="16" t="str">
        <f>HYPERLINK("#'Table of contents'!A135",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562</v>
      </c>
      <c r="B8" s="1">
        <v>220</v>
      </c>
      <c r="C8" s="1">
        <v>296</v>
      </c>
      <c r="D8" s="1">
        <v>344</v>
      </c>
      <c r="E8" s="1">
        <v>375</v>
      </c>
    </row>
    <row r="9" spans="1:5" x14ac:dyDescent="0.3">
      <c r="A9" s="7" t="s">
        <v>563</v>
      </c>
      <c r="B9" s="1">
        <v>10905</v>
      </c>
      <c r="C9" s="1">
        <v>11070</v>
      </c>
      <c r="D9" s="1">
        <v>11377</v>
      </c>
      <c r="E9" s="1">
        <v>11651</v>
      </c>
    </row>
    <row r="10" spans="1:5" x14ac:dyDescent="0.3">
      <c r="A10" s="7" t="s">
        <v>564</v>
      </c>
      <c r="B10" s="1">
        <v>105</v>
      </c>
      <c r="C10" s="1">
        <v>143</v>
      </c>
      <c r="D10" s="1">
        <v>161</v>
      </c>
      <c r="E10" s="1">
        <v>178</v>
      </c>
    </row>
    <row r="11" spans="1:5" x14ac:dyDescent="0.3">
      <c r="A11" s="7" t="s">
        <v>565</v>
      </c>
      <c r="B11" s="1">
        <v>2632</v>
      </c>
      <c r="C11" s="1">
        <v>2812</v>
      </c>
      <c r="D11" s="1">
        <v>3026</v>
      </c>
      <c r="E11" s="1">
        <v>3269</v>
      </c>
    </row>
    <row r="12" spans="1:5" x14ac:dyDescent="0.3">
      <c r="A12" s="7" t="s">
        <v>566</v>
      </c>
      <c r="B12" s="1">
        <v>531</v>
      </c>
      <c r="C12" s="1">
        <v>669</v>
      </c>
      <c r="D12" s="1">
        <v>731</v>
      </c>
      <c r="E12" s="1">
        <v>763</v>
      </c>
    </row>
    <row r="13" spans="1:5" x14ac:dyDescent="0.3">
      <c r="A13" s="7" t="s">
        <v>567</v>
      </c>
      <c r="B13" s="1">
        <v>22094</v>
      </c>
      <c r="C13" s="1">
        <v>22592</v>
      </c>
      <c r="D13" s="1">
        <v>23338</v>
      </c>
      <c r="E13" s="1">
        <v>23990</v>
      </c>
    </row>
    <row r="14" spans="1:5" x14ac:dyDescent="0.3">
      <c r="A14" s="7" t="s">
        <v>568</v>
      </c>
      <c r="B14" s="1">
        <v>106</v>
      </c>
      <c r="C14" s="1">
        <v>149</v>
      </c>
      <c r="D14" s="1">
        <v>162</v>
      </c>
      <c r="E14" s="1">
        <v>171</v>
      </c>
    </row>
    <row r="15" spans="1:5" x14ac:dyDescent="0.3">
      <c r="A15" s="7" t="s">
        <v>569</v>
      </c>
      <c r="B15" s="1">
        <v>4323</v>
      </c>
      <c r="C15" s="1">
        <v>4437</v>
      </c>
      <c r="D15" s="1">
        <v>4580</v>
      </c>
      <c r="E15" s="1">
        <v>4713</v>
      </c>
    </row>
    <row r="16" spans="1:5" x14ac:dyDescent="0.3">
      <c r="A16" s="7" t="s">
        <v>570</v>
      </c>
      <c r="B16" s="1">
        <v>38</v>
      </c>
      <c r="C16" s="1">
        <v>44</v>
      </c>
      <c r="D16" s="1">
        <v>48</v>
      </c>
      <c r="E16" s="1">
        <v>47</v>
      </c>
    </row>
    <row r="17" spans="1:5" x14ac:dyDescent="0.3">
      <c r="A17" s="7" t="s">
        <v>571</v>
      </c>
      <c r="B17" s="1">
        <v>490</v>
      </c>
      <c r="C17" s="1">
        <v>463</v>
      </c>
      <c r="D17" s="1">
        <v>464</v>
      </c>
      <c r="E17" s="1">
        <v>470</v>
      </c>
    </row>
    <row r="18" spans="1:5" x14ac:dyDescent="0.3">
      <c r="A18" s="7" t="s">
        <v>572</v>
      </c>
      <c r="B18" s="1">
        <v>29</v>
      </c>
      <c r="C18" s="1">
        <v>33</v>
      </c>
      <c r="D18" s="1">
        <v>37</v>
      </c>
      <c r="E18" s="1">
        <v>42</v>
      </c>
    </row>
    <row r="19" spans="1:5" x14ac:dyDescent="0.3">
      <c r="A19" s="7" t="s">
        <v>573</v>
      </c>
      <c r="B19" s="1">
        <v>2417</v>
      </c>
      <c r="C19" s="1">
        <v>2468</v>
      </c>
      <c r="D19" s="1">
        <v>2564</v>
      </c>
      <c r="E19" s="1">
        <v>2611</v>
      </c>
    </row>
    <row r="20" spans="1:5" x14ac:dyDescent="0.3">
      <c r="A20" s="7" t="s">
        <v>574</v>
      </c>
      <c r="B20" s="1">
        <v>173</v>
      </c>
      <c r="C20" s="1">
        <v>222</v>
      </c>
      <c r="D20" s="1">
        <v>244</v>
      </c>
      <c r="E20" s="1">
        <v>263</v>
      </c>
    </row>
    <row r="21" spans="1:5" x14ac:dyDescent="0.3">
      <c r="A21" s="7" t="s">
        <v>575</v>
      </c>
      <c r="B21" s="1">
        <v>6413</v>
      </c>
      <c r="C21" s="1">
        <v>6589</v>
      </c>
      <c r="D21" s="1">
        <v>6826</v>
      </c>
      <c r="E21" s="1">
        <v>7061</v>
      </c>
    </row>
    <row r="22" spans="1:5" x14ac:dyDescent="0.3">
      <c r="A22" s="7" t="s">
        <v>576</v>
      </c>
      <c r="B22" s="1">
        <v>97</v>
      </c>
      <c r="C22" s="1">
        <v>120</v>
      </c>
      <c r="D22" s="1">
        <v>123</v>
      </c>
      <c r="E22" s="1">
        <v>136</v>
      </c>
    </row>
    <row r="23" spans="1:5" x14ac:dyDescent="0.3">
      <c r="A23" s="7" t="s">
        <v>577</v>
      </c>
      <c r="B23" s="1">
        <v>3007</v>
      </c>
      <c r="C23" s="1">
        <v>3008</v>
      </c>
      <c r="D23" s="1">
        <v>3035</v>
      </c>
      <c r="E23" s="1">
        <v>3105</v>
      </c>
    </row>
    <row r="24" spans="1:5" x14ac:dyDescent="0.3">
      <c r="A24" s="7" t="s">
        <v>578</v>
      </c>
      <c r="B24" s="1">
        <v>390</v>
      </c>
      <c r="C24" s="1">
        <v>494</v>
      </c>
      <c r="D24" s="1">
        <v>523</v>
      </c>
      <c r="E24" s="1">
        <v>563</v>
      </c>
    </row>
    <row r="25" spans="1:5" x14ac:dyDescent="0.3">
      <c r="A25" s="7" t="s">
        <v>579</v>
      </c>
      <c r="B25" s="1">
        <v>8126</v>
      </c>
      <c r="C25" s="1">
        <v>8105</v>
      </c>
      <c r="D25" s="1">
        <v>8173</v>
      </c>
      <c r="E25" s="1">
        <v>8301</v>
      </c>
    </row>
    <row r="26" spans="1:5" x14ac:dyDescent="0.3">
      <c r="A26" s="7" t="s">
        <v>580</v>
      </c>
      <c r="B26" s="1">
        <v>70</v>
      </c>
      <c r="C26" s="1">
        <v>97</v>
      </c>
      <c r="D26" s="1">
        <v>96</v>
      </c>
      <c r="E26" s="1">
        <v>103</v>
      </c>
    </row>
    <row r="27" spans="1:5" x14ac:dyDescent="0.3">
      <c r="A27" s="7" t="s">
        <v>581</v>
      </c>
      <c r="B27" s="1">
        <v>944</v>
      </c>
      <c r="C27" s="1">
        <v>880</v>
      </c>
      <c r="D27" s="1">
        <v>858</v>
      </c>
      <c r="E27" s="1">
        <v>854</v>
      </c>
    </row>
    <row r="28" spans="1:5" x14ac:dyDescent="0.3">
      <c r="A28" s="7" t="s">
        <v>582</v>
      </c>
      <c r="B28" s="1">
        <v>136</v>
      </c>
      <c r="C28" s="1">
        <v>185</v>
      </c>
      <c r="D28" s="1">
        <v>220</v>
      </c>
      <c r="E28" s="1">
        <v>235</v>
      </c>
    </row>
    <row r="29" spans="1:5" x14ac:dyDescent="0.3">
      <c r="A29" s="7" t="s">
        <v>583</v>
      </c>
      <c r="B29" s="1">
        <v>6448</v>
      </c>
      <c r="C29" s="1">
        <v>6662</v>
      </c>
      <c r="D29" s="1">
        <v>7006</v>
      </c>
      <c r="E29" s="1">
        <v>7344</v>
      </c>
    </row>
    <row r="30" spans="1:5" x14ac:dyDescent="0.3">
      <c r="A30" s="7" t="s">
        <v>584</v>
      </c>
      <c r="B30" s="1">
        <v>250</v>
      </c>
      <c r="C30" s="1">
        <v>335</v>
      </c>
      <c r="D30" s="1">
        <v>376</v>
      </c>
      <c r="E30" s="1">
        <v>401</v>
      </c>
    </row>
    <row r="31" spans="1:5" x14ac:dyDescent="0.3">
      <c r="A31" s="7" t="s">
        <v>585</v>
      </c>
      <c r="B31" s="1">
        <v>14702</v>
      </c>
      <c r="C31" s="1">
        <v>14919</v>
      </c>
      <c r="D31" s="1">
        <v>15317</v>
      </c>
      <c r="E31" s="1">
        <v>15555</v>
      </c>
    </row>
    <row r="32" spans="1:5" x14ac:dyDescent="0.3">
      <c r="A32" s="7" t="s">
        <v>586</v>
      </c>
      <c r="B32" s="1">
        <v>6</v>
      </c>
      <c r="C32" s="1">
        <v>9</v>
      </c>
      <c r="D32" s="1">
        <v>10</v>
      </c>
      <c r="E32" s="1">
        <v>10</v>
      </c>
    </row>
    <row r="33" spans="1:5" x14ac:dyDescent="0.3">
      <c r="A33" s="7" t="s">
        <v>587</v>
      </c>
      <c r="B33" s="1">
        <v>150</v>
      </c>
      <c r="C33" s="1">
        <v>160</v>
      </c>
      <c r="D33" s="1">
        <v>165</v>
      </c>
      <c r="E33" s="1">
        <v>173</v>
      </c>
    </row>
    <row r="34" spans="1:5" x14ac:dyDescent="0.3">
      <c r="A34" s="10" t="s">
        <v>15</v>
      </c>
      <c r="B34" s="5">
        <v>84802</v>
      </c>
      <c r="C34" s="5">
        <v>86961</v>
      </c>
      <c r="D34" s="5">
        <v>89804</v>
      </c>
      <c r="E34" s="5">
        <v>92384</v>
      </c>
    </row>
    <row r="35" spans="1:5" x14ac:dyDescent="0.3">
      <c r="A35" s="15"/>
    </row>
    <row r="36" spans="1:5" x14ac:dyDescent="0.3">
      <c r="A36" s="15"/>
    </row>
    <row r="37" spans="1:5" x14ac:dyDescent="0.3">
      <c r="A37" s="15"/>
      <c r="B37" s="17" t="s">
        <v>34</v>
      </c>
      <c r="C37" s="18"/>
      <c r="D37" s="18"/>
      <c r="E37" s="18"/>
    </row>
    <row r="38" spans="1:5" x14ac:dyDescent="0.3">
      <c r="A38" s="9" t="s">
        <v>38</v>
      </c>
      <c r="B38" s="4" t="s">
        <v>9</v>
      </c>
      <c r="C38" s="4" t="s">
        <v>10</v>
      </c>
      <c r="D38" s="4" t="s">
        <v>11</v>
      </c>
      <c r="E38" s="4" t="s">
        <v>12</v>
      </c>
    </row>
    <row r="39" spans="1:5" x14ac:dyDescent="0.3">
      <c r="A39" s="8" t="s">
        <v>562</v>
      </c>
      <c r="B39" s="2">
        <v>1.97752808988764E-2</v>
      </c>
      <c r="C39" s="2">
        <v>2.6042583142706299E-2</v>
      </c>
      <c r="D39" s="2">
        <v>2.93490316525894E-2</v>
      </c>
      <c r="E39" s="2">
        <v>3.1182438050889699E-2</v>
      </c>
    </row>
    <row r="40" spans="1:5" x14ac:dyDescent="0.3">
      <c r="A40" s="8" t="s">
        <v>563</v>
      </c>
      <c r="B40" s="2">
        <v>0.98022471910112396</v>
      </c>
      <c r="C40" s="2">
        <v>0.97395741685729398</v>
      </c>
      <c r="D40" s="2">
        <v>0.97065096834741105</v>
      </c>
      <c r="E40" s="2">
        <v>0.96881756194910995</v>
      </c>
    </row>
    <row r="41" spans="1:5" x14ac:dyDescent="0.3">
      <c r="A41" s="8" t="s">
        <v>564</v>
      </c>
      <c r="B41" s="2">
        <v>3.8363171355498701E-2</v>
      </c>
      <c r="C41" s="2">
        <v>4.8392554991539799E-2</v>
      </c>
      <c r="D41" s="2">
        <v>5.0517728271101299E-2</v>
      </c>
      <c r="E41" s="2">
        <v>5.1639106469393702E-2</v>
      </c>
    </row>
    <row r="42" spans="1:5" x14ac:dyDescent="0.3">
      <c r="A42" s="8" t="s">
        <v>565</v>
      </c>
      <c r="B42" s="2">
        <v>0.96163682864450095</v>
      </c>
      <c r="C42" s="2">
        <v>0.95160744500845995</v>
      </c>
      <c r="D42" s="2">
        <v>0.94948227172889899</v>
      </c>
      <c r="E42" s="2">
        <v>0.94836089353060604</v>
      </c>
    </row>
    <row r="43" spans="1:5" x14ac:dyDescent="0.3">
      <c r="A43" s="8" t="s">
        <v>566</v>
      </c>
      <c r="B43" s="2">
        <v>2.3469613259668499E-2</v>
      </c>
      <c r="C43" s="2">
        <v>2.8760586389235201E-2</v>
      </c>
      <c r="D43" s="2">
        <v>3.03710166604346E-2</v>
      </c>
      <c r="E43" s="2">
        <v>3.0824546519613801E-2</v>
      </c>
    </row>
    <row r="44" spans="1:5" x14ac:dyDescent="0.3">
      <c r="A44" s="8" t="s">
        <v>567</v>
      </c>
      <c r="B44" s="2">
        <v>0.97653038674033199</v>
      </c>
      <c r="C44" s="2">
        <v>0.97123941361076505</v>
      </c>
      <c r="D44" s="2">
        <v>0.96962898333956504</v>
      </c>
      <c r="E44" s="2">
        <v>0.96917545348038603</v>
      </c>
    </row>
    <row r="45" spans="1:5" x14ac:dyDescent="0.3">
      <c r="A45" s="8" t="s">
        <v>568</v>
      </c>
      <c r="B45" s="2">
        <v>2.3933167757958899E-2</v>
      </c>
      <c r="C45" s="2">
        <v>3.2490187527256902E-2</v>
      </c>
      <c r="D45" s="2">
        <v>3.4162800506115601E-2</v>
      </c>
      <c r="E45" s="2">
        <v>3.5012285012284997E-2</v>
      </c>
    </row>
    <row r="46" spans="1:5" x14ac:dyDescent="0.3">
      <c r="A46" s="8" t="s">
        <v>569</v>
      </c>
      <c r="B46" s="2">
        <v>0.97606683224204105</v>
      </c>
      <c r="C46" s="2">
        <v>0.96750981247274304</v>
      </c>
      <c r="D46" s="2">
        <v>0.96583719949388402</v>
      </c>
      <c r="E46" s="2">
        <v>0.96498771498771496</v>
      </c>
    </row>
    <row r="47" spans="1:5" x14ac:dyDescent="0.3">
      <c r="A47" s="8" t="s">
        <v>570</v>
      </c>
      <c r="B47" s="2">
        <v>7.1969696969697003E-2</v>
      </c>
      <c r="C47" s="2">
        <v>8.6785009861932896E-2</v>
      </c>
      <c r="D47" s="2">
        <v>9.375E-2</v>
      </c>
      <c r="E47" s="2">
        <v>9.0909090909090898E-2</v>
      </c>
    </row>
    <row r="48" spans="1:5" x14ac:dyDescent="0.3">
      <c r="A48" s="8" t="s">
        <v>571</v>
      </c>
      <c r="B48" s="2">
        <v>0.92803030303030298</v>
      </c>
      <c r="C48" s="2">
        <v>0.91321499013806695</v>
      </c>
      <c r="D48" s="2">
        <v>0.90625</v>
      </c>
      <c r="E48" s="2">
        <v>0.90909090909090895</v>
      </c>
    </row>
    <row r="49" spans="1:5" x14ac:dyDescent="0.3">
      <c r="A49" s="8" t="s">
        <v>572</v>
      </c>
      <c r="B49" s="2">
        <v>1.1856091578086699E-2</v>
      </c>
      <c r="C49" s="2">
        <v>1.31947221111555E-2</v>
      </c>
      <c r="D49" s="2">
        <v>1.4225297962322201E-2</v>
      </c>
      <c r="E49" s="2">
        <v>1.5831134564643801E-2</v>
      </c>
    </row>
    <row r="50" spans="1:5" x14ac:dyDescent="0.3">
      <c r="A50" s="8" t="s">
        <v>573</v>
      </c>
      <c r="B50" s="2">
        <v>0.98814390842191302</v>
      </c>
      <c r="C50" s="2">
        <v>0.98680527788884398</v>
      </c>
      <c r="D50" s="2">
        <v>0.98577470203767803</v>
      </c>
      <c r="E50" s="2">
        <v>0.98416886543535598</v>
      </c>
    </row>
    <row r="51" spans="1:5" x14ac:dyDescent="0.3">
      <c r="A51" s="8" t="s">
        <v>574</v>
      </c>
      <c r="B51" s="2">
        <v>2.62678408745824E-2</v>
      </c>
      <c r="C51" s="2">
        <v>3.2594332697107598E-2</v>
      </c>
      <c r="D51" s="2">
        <v>3.4512022630834499E-2</v>
      </c>
      <c r="E51" s="2">
        <v>3.59093391589295E-2</v>
      </c>
    </row>
    <row r="52" spans="1:5" x14ac:dyDescent="0.3">
      <c r="A52" s="8" t="s">
        <v>575</v>
      </c>
      <c r="B52" s="2">
        <v>0.973732159125418</v>
      </c>
      <c r="C52" s="2">
        <v>0.96740566730289201</v>
      </c>
      <c r="D52" s="2">
        <v>0.96548797736916503</v>
      </c>
      <c r="E52" s="2">
        <v>0.96409066084106998</v>
      </c>
    </row>
    <row r="53" spans="1:5" x14ac:dyDescent="0.3">
      <c r="A53" s="8" t="s">
        <v>576</v>
      </c>
      <c r="B53" s="2">
        <v>3.125E-2</v>
      </c>
      <c r="C53" s="2">
        <v>3.8363171355498701E-2</v>
      </c>
      <c r="D53" s="2">
        <v>3.8948701709943002E-2</v>
      </c>
      <c r="E53" s="2">
        <v>4.19623572971305E-2</v>
      </c>
    </row>
    <row r="54" spans="1:5" x14ac:dyDescent="0.3">
      <c r="A54" s="8" t="s">
        <v>577</v>
      </c>
      <c r="B54" s="2">
        <v>0.96875</v>
      </c>
      <c r="C54" s="2">
        <v>0.96163682864450095</v>
      </c>
      <c r="D54" s="2">
        <v>0.96105129829005698</v>
      </c>
      <c r="E54" s="2">
        <v>0.95803764270286995</v>
      </c>
    </row>
    <row r="55" spans="1:5" x14ac:dyDescent="0.3">
      <c r="A55" s="8" t="s">
        <v>578</v>
      </c>
      <c r="B55" s="2">
        <v>4.5796148426491302E-2</v>
      </c>
      <c r="C55" s="2">
        <v>5.7448540527968397E-2</v>
      </c>
      <c r="D55" s="2">
        <v>6.0142594296228202E-2</v>
      </c>
      <c r="E55" s="2">
        <v>6.3515342960288795E-2</v>
      </c>
    </row>
    <row r="56" spans="1:5" x14ac:dyDescent="0.3">
      <c r="A56" s="8" t="s">
        <v>579</v>
      </c>
      <c r="B56" s="2">
        <v>0.95420385157350895</v>
      </c>
      <c r="C56" s="2">
        <v>0.942551459472032</v>
      </c>
      <c r="D56" s="2">
        <v>0.93985740570377196</v>
      </c>
      <c r="E56" s="2">
        <v>0.93648465703971095</v>
      </c>
    </row>
    <row r="57" spans="1:5" x14ac:dyDescent="0.3">
      <c r="A57" s="8" t="s">
        <v>580</v>
      </c>
      <c r="B57" s="2">
        <v>6.9033530571992102E-2</v>
      </c>
      <c r="C57" s="2">
        <v>9.9283520982599793E-2</v>
      </c>
      <c r="D57" s="2">
        <v>0.10062893081761</v>
      </c>
      <c r="E57" s="2">
        <v>0.107628004179728</v>
      </c>
    </row>
    <row r="58" spans="1:5" x14ac:dyDescent="0.3">
      <c r="A58" s="8" t="s">
        <v>581</v>
      </c>
      <c r="B58" s="2">
        <v>0.93096646942800798</v>
      </c>
      <c r="C58" s="2">
        <v>0.90071647901740004</v>
      </c>
      <c r="D58" s="2">
        <v>0.89937106918238996</v>
      </c>
      <c r="E58" s="2">
        <v>0.89237199582027205</v>
      </c>
    </row>
    <row r="59" spans="1:5" x14ac:dyDescent="0.3">
      <c r="A59" s="8" t="s">
        <v>582</v>
      </c>
      <c r="B59" s="2">
        <v>2.0656136087484799E-2</v>
      </c>
      <c r="C59" s="2">
        <v>2.7019132466773801E-2</v>
      </c>
      <c r="D59" s="2">
        <v>3.0445613063935801E-2</v>
      </c>
      <c r="E59" s="2">
        <v>3.10067291199367E-2</v>
      </c>
    </row>
    <row r="60" spans="1:5" x14ac:dyDescent="0.3">
      <c r="A60" s="8" t="s">
        <v>583</v>
      </c>
      <c r="B60" s="2">
        <v>0.97934386391251504</v>
      </c>
      <c r="C60" s="2">
        <v>0.97298086753322599</v>
      </c>
      <c r="D60" s="2">
        <v>0.96955438693606399</v>
      </c>
      <c r="E60" s="2">
        <v>0.96899327088006304</v>
      </c>
    </row>
    <row r="61" spans="1:5" x14ac:dyDescent="0.3">
      <c r="A61" s="8" t="s">
        <v>584</v>
      </c>
      <c r="B61" s="2">
        <v>1.6720171214553201E-2</v>
      </c>
      <c r="C61" s="2">
        <v>2.19614527337092E-2</v>
      </c>
      <c r="D61" s="2">
        <v>2.3959727266934301E-2</v>
      </c>
      <c r="E61" s="2">
        <v>2.5131611932815202E-2</v>
      </c>
    </row>
    <row r="62" spans="1:5" x14ac:dyDescent="0.3">
      <c r="A62" s="8" t="s">
        <v>585</v>
      </c>
      <c r="B62" s="2">
        <v>0.98327982878544695</v>
      </c>
      <c r="C62" s="2">
        <v>0.97803854726629103</v>
      </c>
      <c r="D62" s="2">
        <v>0.97604027273306604</v>
      </c>
      <c r="E62" s="2">
        <v>0.97486838806718501</v>
      </c>
    </row>
    <row r="63" spans="1:5" x14ac:dyDescent="0.3">
      <c r="A63" s="8" t="s">
        <v>586</v>
      </c>
      <c r="B63" s="2">
        <v>3.8461538461538498E-2</v>
      </c>
      <c r="C63" s="2">
        <v>5.32544378698225E-2</v>
      </c>
      <c r="D63" s="2">
        <v>5.7142857142857099E-2</v>
      </c>
      <c r="E63" s="2">
        <v>5.4644808743169397E-2</v>
      </c>
    </row>
    <row r="64" spans="1:5" x14ac:dyDescent="0.3">
      <c r="A64" s="8" t="s">
        <v>587</v>
      </c>
      <c r="B64" s="2">
        <v>0.96153846153846201</v>
      </c>
      <c r="C64" s="2">
        <v>0.94674556213017702</v>
      </c>
      <c r="D64" s="2">
        <v>0.94285714285714295</v>
      </c>
      <c r="E64" s="2">
        <v>0.94535519125683098</v>
      </c>
    </row>
    <row r="65" spans="1:1" x14ac:dyDescent="0.3">
      <c r="A65" s="15"/>
    </row>
    <row r="66" spans="1:1" x14ac:dyDescent="0.3">
      <c r="A66" s="13" t="s">
        <v>39</v>
      </c>
    </row>
    <row r="67" spans="1:1" x14ac:dyDescent="0.3">
      <c r="A67" s="14" t="s">
        <v>40</v>
      </c>
    </row>
    <row r="68" spans="1:1" x14ac:dyDescent="0.3">
      <c r="A68" s="14" t="s">
        <v>41</v>
      </c>
    </row>
    <row r="69" spans="1:1" x14ac:dyDescent="0.3">
      <c r="A69" s="14" t="s">
        <v>561</v>
      </c>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7:E3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589</v>
      </c>
    </row>
    <row r="2" spans="1:14" ht="15.6" x14ac:dyDescent="0.3">
      <c r="A2" s="12" t="s">
        <v>590</v>
      </c>
    </row>
    <row r="3" spans="1:14" ht="15.6" x14ac:dyDescent="0.3">
      <c r="A3" s="12" t="s">
        <v>68</v>
      </c>
    </row>
    <row r="4" spans="1:14" x14ac:dyDescent="0.3">
      <c r="A4" s="15"/>
    </row>
    <row r="5" spans="1:14" x14ac:dyDescent="0.3">
      <c r="A5" s="16" t="str">
        <f>HYPERLINK("#'Table of contents'!A136",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4</v>
      </c>
      <c r="C8" s="1">
        <v>3</v>
      </c>
      <c r="D8" s="1">
        <v>0</v>
      </c>
      <c r="E8" s="1">
        <v>2</v>
      </c>
      <c r="F8" s="1">
        <v>1</v>
      </c>
      <c r="G8" s="1">
        <v>0</v>
      </c>
      <c r="H8" s="1">
        <v>1</v>
      </c>
      <c r="I8" s="1">
        <v>3</v>
      </c>
      <c r="J8" s="1">
        <v>1</v>
      </c>
      <c r="K8" s="1">
        <v>0</v>
      </c>
      <c r="L8" s="1">
        <v>0</v>
      </c>
      <c r="M8" s="1">
        <v>3</v>
      </c>
      <c r="N8" s="1">
        <v>0</v>
      </c>
    </row>
    <row r="9" spans="1:14" x14ac:dyDescent="0.3">
      <c r="A9" s="7" t="s">
        <v>62</v>
      </c>
      <c r="B9" s="1">
        <v>3294</v>
      </c>
      <c r="C9" s="1">
        <v>3600</v>
      </c>
      <c r="D9" s="1">
        <v>3787</v>
      </c>
      <c r="E9" s="1">
        <v>3796</v>
      </c>
      <c r="F9" s="1">
        <v>3692</v>
      </c>
      <c r="G9" s="1">
        <v>3637</v>
      </c>
      <c r="H9" s="1">
        <v>3532</v>
      </c>
      <c r="I9" s="1">
        <v>3356</v>
      </c>
      <c r="J9" s="1">
        <v>3355</v>
      </c>
      <c r="K9" s="1">
        <v>3351</v>
      </c>
      <c r="L9" s="1">
        <v>3422</v>
      </c>
      <c r="M9" s="1">
        <v>3555</v>
      </c>
      <c r="N9" s="1">
        <v>3546</v>
      </c>
    </row>
    <row r="10" spans="1:14" x14ac:dyDescent="0.3">
      <c r="A10" s="7" t="s">
        <v>63</v>
      </c>
      <c r="B10" s="1">
        <v>7099</v>
      </c>
      <c r="C10" s="1">
        <v>7370</v>
      </c>
      <c r="D10" s="1">
        <v>7656</v>
      </c>
      <c r="E10" s="1">
        <v>7811</v>
      </c>
      <c r="F10" s="1">
        <v>8142</v>
      </c>
      <c r="G10" s="1">
        <v>8317</v>
      </c>
      <c r="H10" s="1">
        <v>8650</v>
      </c>
      <c r="I10" s="1">
        <v>8997</v>
      </c>
      <c r="J10" s="1">
        <v>9260</v>
      </c>
      <c r="K10" s="1">
        <v>9403</v>
      </c>
      <c r="L10" s="1">
        <v>9495</v>
      </c>
      <c r="M10" s="1">
        <v>9608</v>
      </c>
      <c r="N10" s="1">
        <v>9748</v>
      </c>
    </row>
    <row r="11" spans="1:14" x14ac:dyDescent="0.3">
      <c r="A11" s="7" t="s">
        <v>64</v>
      </c>
      <c r="B11" s="1">
        <v>4273</v>
      </c>
      <c r="C11" s="1">
        <v>4465</v>
      </c>
      <c r="D11" s="1">
        <v>4601</v>
      </c>
      <c r="E11" s="1">
        <v>4785</v>
      </c>
      <c r="F11" s="1">
        <v>5021</v>
      </c>
      <c r="G11" s="1">
        <v>5350</v>
      </c>
      <c r="H11" s="1">
        <v>5686</v>
      </c>
      <c r="I11" s="1">
        <v>6009</v>
      </c>
      <c r="J11" s="1">
        <v>6380</v>
      </c>
      <c r="K11" s="1">
        <v>6690</v>
      </c>
      <c r="L11" s="1">
        <v>6975</v>
      </c>
      <c r="M11" s="1">
        <v>7318</v>
      </c>
      <c r="N11" s="1">
        <v>7664</v>
      </c>
    </row>
    <row r="12" spans="1:14" x14ac:dyDescent="0.3">
      <c r="A12" s="7" t="s">
        <v>65</v>
      </c>
      <c r="B12" s="1">
        <v>1975</v>
      </c>
      <c r="C12" s="1">
        <v>2035</v>
      </c>
      <c r="D12" s="1">
        <v>1932</v>
      </c>
      <c r="E12" s="1">
        <v>1934</v>
      </c>
      <c r="F12" s="1">
        <v>2012</v>
      </c>
      <c r="G12" s="1">
        <v>2104</v>
      </c>
      <c r="H12" s="1">
        <v>2150</v>
      </c>
      <c r="I12" s="1">
        <v>2293</v>
      </c>
      <c r="J12" s="1">
        <v>2473</v>
      </c>
      <c r="K12" s="1">
        <v>2589</v>
      </c>
      <c r="L12" s="1">
        <v>2742</v>
      </c>
      <c r="M12" s="1">
        <v>2937</v>
      </c>
      <c r="N12" s="1">
        <v>3119</v>
      </c>
    </row>
    <row r="13" spans="1:14" x14ac:dyDescent="0.3">
      <c r="A13" s="7" t="s">
        <v>66</v>
      </c>
      <c r="B13" s="1">
        <v>380</v>
      </c>
      <c r="C13" s="1">
        <v>396</v>
      </c>
      <c r="D13" s="1">
        <v>360</v>
      </c>
      <c r="E13" s="1">
        <v>313</v>
      </c>
      <c r="F13" s="1">
        <v>333</v>
      </c>
      <c r="G13" s="1">
        <v>399</v>
      </c>
      <c r="H13" s="1">
        <v>464</v>
      </c>
      <c r="I13" s="1">
        <v>499</v>
      </c>
      <c r="J13" s="1">
        <v>546</v>
      </c>
      <c r="K13" s="1">
        <v>592</v>
      </c>
      <c r="L13" s="1">
        <v>627</v>
      </c>
      <c r="M13" s="1">
        <v>648</v>
      </c>
      <c r="N13" s="1">
        <v>676</v>
      </c>
    </row>
    <row r="14" spans="1:14" x14ac:dyDescent="0.3">
      <c r="A14" s="10" t="s">
        <v>15</v>
      </c>
      <c r="B14" s="5">
        <v>17025</v>
      </c>
      <c r="C14" s="5">
        <v>17869</v>
      </c>
      <c r="D14" s="5">
        <v>18336</v>
      </c>
      <c r="E14" s="5">
        <v>18641</v>
      </c>
      <c r="F14" s="5">
        <v>19201</v>
      </c>
      <c r="G14" s="5">
        <v>19807</v>
      </c>
      <c r="H14" s="5">
        <v>20483</v>
      </c>
      <c r="I14" s="5">
        <v>21157</v>
      </c>
      <c r="J14" s="5">
        <v>22015</v>
      </c>
      <c r="K14" s="5">
        <v>22625</v>
      </c>
      <c r="L14" s="5">
        <v>23261</v>
      </c>
      <c r="M14" s="5">
        <v>24069</v>
      </c>
      <c r="N14" s="5">
        <v>24753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2.3494860499265801E-4</v>
      </c>
      <c r="C19" s="2">
        <v>1.6788852202137799E-4</v>
      </c>
      <c r="D19" s="2">
        <v>0</v>
      </c>
      <c r="E19" s="2">
        <v>1.0729038141730599E-4</v>
      </c>
      <c r="F19" s="2">
        <v>5.2080620800999999E-5</v>
      </c>
      <c r="G19" s="2">
        <v>0</v>
      </c>
      <c r="H19" s="2">
        <v>4.8820973490211399E-5</v>
      </c>
      <c r="I19" s="2">
        <v>1.41797041168408E-4</v>
      </c>
      <c r="J19" s="2">
        <v>4.54235748353395E-5</v>
      </c>
      <c r="K19" s="2">
        <v>0</v>
      </c>
      <c r="L19" s="2">
        <v>0</v>
      </c>
      <c r="M19" s="2">
        <v>1.2464165524118199E-4</v>
      </c>
      <c r="N19" s="2">
        <v>0</v>
      </c>
    </row>
    <row r="20" spans="1:15" x14ac:dyDescent="0.3">
      <c r="A20" s="8" t="s">
        <v>62</v>
      </c>
      <c r="B20" s="2">
        <v>0.193480176211454</v>
      </c>
      <c r="C20" s="2">
        <v>0.20146622642565301</v>
      </c>
      <c r="D20" s="2">
        <v>0.206533595113438</v>
      </c>
      <c r="E20" s="2">
        <v>0.203637143930047</v>
      </c>
      <c r="F20" s="2">
        <v>0.192281651997292</v>
      </c>
      <c r="G20" s="2">
        <v>0.18362195183520999</v>
      </c>
      <c r="H20" s="2">
        <v>0.17243567836742699</v>
      </c>
      <c r="I20" s="2">
        <v>0.15862362338705899</v>
      </c>
      <c r="J20" s="2">
        <v>0.15239609357256401</v>
      </c>
      <c r="K20" s="2">
        <v>0.148110497237569</v>
      </c>
      <c r="L20" s="2">
        <v>0.147113193757792</v>
      </c>
      <c r="M20" s="2">
        <v>0.14770036146080001</v>
      </c>
      <c r="N20" s="2">
        <v>0.14325536298630501</v>
      </c>
    </row>
    <row r="21" spans="1:15" x14ac:dyDescent="0.3">
      <c r="A21" s="8" t="s">
        <v>63</v>
      </c>
      <c r="B21" s="2">
        <v>0.41697503671072</v>
      </c>
      <c r="C21" s="2">
        <v>0.41244613576585099</v>
      </c>
      <c r="D21" s="2">
        <v>0.41753926701570698</v>
      </c>
      <c r="E21" s="2">
        <v>0.41902258462528802</v>
      </c>
      <c r="F21" s="2">
        <v>0.42404041456174202</v>
      </c>
      <c r="G21" s="2">
        <v>0.41990205482910098</v>
      </c>
      <c r="H21" s="2">
        <v>0.422301420690329</v>
      </c>
      <c r="I21" s="2">
        <v>0.425249326464054</v>
      </c>
      <c r="J21" s="2">
        <v>0.420622302975244</v>
      </c>
      <c r="K21" s="2">
        <v>0.415602209944751</v>
      </c>
      <c r="L21" s="2">
        <v>0.40819397274407798</v>
      </c>
      <c r="M21" s="2">
        <v>0.39918567451909098</v>
      </c>
      <c r="N21" s="2">
        <v>0.39381085120995402</v>
      </c>
    </row>
    <row r="22" spans="1:15" x14ac:dyDescent="0.3">
      <c r="A22" s="8" t="s">
        <v>64</v>
      </c>
      <c r="B22" s="2">
        <v>0.250983847283407</v>
      </c>
      <c r="C22" s="2">
        <v>0.24987408360848401</v>
      </c>
      <c r="D22" s="2">
        <v>0.25092713787085502</v>
      </c>
      <c r="E22" s="2">
        <v>0.25669223754090398</v>
      </c>
      <c r="F22" s="2">
        <v>0.26149679704182099</v>
      </c>
      <c r="G22" s="2">
        <v>0.270106527995153</v>
      </c>
      <c r="H22" s="2">
        <v>0.27759605526534198</v>
      </c>
      <c r="I22" s="2">
        <v>0.28401947346032003</v>
      </c>
      <c r="J22" s="2">
        <v>0.289802407449466</v>
      </c>
      <c r="K22" s="2">
        <v>0.29569060773480699</v>
      </c>
      <c r="L22" s="2">
        <v>0.29985813163664499</v>
      </c>
      <c r="M22" s="2">
        <v>0.30404254435165601</v>
      </c>
      <c r="N22" s="2">
        <v>0.30961903607643498</v>
      </c>
    </row>
    <row r="23" spans="1:15" x14ac:dyDescent="0.3">
      <c r="A23" s="8" t="s">
        <v>65</v>
      </c>
      <c r="B23" s="2">
        <v>0.116005873715125</v>
      </c>
      <c r="C23" s="2">
        <v>0.113884380771168</v>
      </c>
      <c r="D23" s="2">
        <v>0.105366492146597</v>
      </c>
      <c r="E23" s="2">
        <v>0.10374979883053501</v>
      </c>
      <c r="F23" s="2">
        <v>0.104786209051612</v>
      </c>
      <c r="G23" s="2">
        <v>0.10622507194426201</v>
      </c>
      <c r="H23" s="2">
        <v>0.104965093003954</v>
      </c>
      <c r="I23" s="2">
        <v>0.10838020513305301</v>
      </c>
      <c r="J23" s="2">
        <v>0.11233250056779499</v>
      </c>
      <c r="K23" s="2">
        <v>0.11443093922651899</v>
      </c>
      <c r="L23" s="2">
        <v>0.11787971282404</v>
      </c>
      <c r="M23" s="2">
        <v>0.122024180481117</v>
      </c>
      <c r="N23" s="2">
        <v>0.126004928695512</v>
      </c>
    </row>
    <row r="24" spans="1:15" x14ac:dyDescent="0.3">
      <c r="A24" s="8" t="s">
        <v>66</v>
      </c>
      <c r="B24" s="2">
        <v>2.23201174743025E-2</v>
      </c>
      <c r="C24" s="2">
        <v>2.2161284906821899E-2</v>
      </c>
      <c r="D24" s="2">
        <v>1.96335078534031E-2</v>
      </c>
      <c r="E24" s="2">
        <v>1.6790944691808401E-2</v>
      </c>
      <c r="F24" s="2">
        <v>1.7342846726732999E-2</v>
      </c>
      <c r="G24" s="2">
        <v>2.0144393396274E-2</v>
      </c>
      <c r="H24" s="2">
        <v>2.26529316994581E-2</v>
      </c>
      <c r="I24" s="2">
        <v>2.3585574514345099E-2</v>
      </c>
      <c r="J24" s="2">
        <v>2.4801271860095401E-2</v>
      </c>
      <c r="K24" s="2">
        <v>2.61657458563536E-2</v>
      </c>
      <c r="L24" s="2">
        <v>2.6954989037444699E-2</v>
      </c>
      <c r="M24" s="2">
        <v>2.6922597532095201E-2</v>
      </c>
      <c r="N24" s="2">
        <v>2.73098210317941E-2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-0.25</v>
      </c>
      <c r="C29" s="2">
        <v>-1</v>
      </c>
      <c r="D29" s="2">
        <v>0</v>
      </c>
      <c r="E29" s="2">
        <v>-0.5</v>
      </c>
      <c r="F29" s="2">
        <v>-1</v>
      </c>
      <c r="G29" s="2">
        <v>0</v>
      </c>
      <c r="H29" s="2">
        <v>2</v>
      </c>
      <c r="I29" s="2">
        <v>-0.66666666666666696</v>
      </c>
      <c r="J29" s="2">
        <v>-1</v>
      </c>
      <c r="K29" s="2">
        <v>0</v>
      </c>
      <c r="L29" s="2">
        <v>0</v>
      </c>
      <c r="M29" s="2">
        <v>-1</v>
      </c>
      <c r="N29" s="3">
        <v>-1</v>
      </c>
      <c r="O29" s="3">
        <v>-1</v>
      </c>
    </row>
    <row r="30" spans="1:15" x14ac:dyDescent="0.3">
      <c r="A30" s="8" t="s">
        <v>62</v>
      </c>
      <c r="B30" s="2">
        <v>9.2896174863387998E-2</v>
      </c>
      <c r="C30" s="2">
        <v>5.1944444444444397E-2</v>
      </c>
      <c r="D30" s="2">
        <v>2.3765513599154999E-3</v>
      </c>
      <c r="E30" s="2">
        <v>-2.7397260273972601E-2</v>
      </c>
      <c r="F30" s="2">
        <v>-1.48970747562297E-2</v>
      </c>
      <c r="G30" s="2">
        <v>-2.88699477591421E-2</v>
      </c>
      <c r="H30" s="2">
        <v>-4.9830124575311399E-2</v>
      </c>
      <c r="I30" s="2">
        <v>-2.9797377830750898E-4</v>
      </c>
      <c r="J30" s="2">
        <v>-1.1922503725782399E-3</v>
      </c>
      <c r="K30" s="2">
        <v>2.1187705162638001E-2</v>
      </c>
      <c r="L30" s="2">
        <v>3.88661601402688E-2</v>
      </c>
      <c r="M30" s="2">
        <v>-2.5316455696202502E-3</v>
      </c>
      <c r="N30" s="3">
        <v>5.6929955290610998E-2</v>
      </c>
      <c r="O30" s="3">
        <v>7.6502732240437202E-2</v>
      </c>
    </row>
    <row r="31" spans="1:15" x14ac:dyDescent="0.3">
      <c r="A31" s="8" t="s">
        <v>63</v>
      </c>
      <c r="B31" s="2">
        <v>3.8174390759261899E-2</v>
      </c>
      <c r="C31" s="2">
        <v>3.8805970149253702E-2</v>
      </c>
      <c r="D31" s="2">
        <v>2.02455590386625E-2</v>
      </c>
      <c r="E31" s="2">
        <v>4.2376136218153899E-2</v>
      </c>
      <c r="F31" s="2">
        <v>2.1493490542864199E-2</v>
      </c>
      <c r="G31" s="2">
        <v>4.0038475411807099E-2</v>
      </c>
      <c r="H31" s="2">
        <v>4.01156069364162E-2</v>
      </c>
      <c r="I31" s="2">
        <v>2.92319662109592E-2</v>
      </c>
      <c r="J31" s="2">
        <v>1.5442764578833699E-2</v>
      </c>
      <c r="K31" s="2">
        <v>9.7841114537913394E-3</v>
      </c>
      <c r="L31" s="2">
        <v>1.19010005265929E-2</v>
      </c>
      <c r="M31" s="2">
        <v>1.4571190674438E-2</v>
      </c>
      <c r="N31" s="3">
        <v>5.2699784017278602E-2</v>
      </c>
      <c r="O31" s="3">
        <v>0.373151148049021</v>
      </c>
    </row>
    <row r="32" spans="1:15" x14ac:dyDescent="0.3">
      <c r="A32" s="8" t="s">
        <v>64</v>
      </c>
      <c r="B32" s="2">
        <v>4.4933302129651298E-2</v>
      </c>
      <c r="C32" s="2">
        <v>3.0459126539753599E-2</v>
      </c>
      <c r="D32" s="2">
        <v>3.9991306237774402E-2</v>
      </c>
      <c r="E32" s="2">
        <v>4.9320794148380399E-2</v>
      </c>
      <c r="F32" s="2">
        <v>6.5524795857398899E-2</v>
      </c>
      <c r="G32" s="2">
        <v>6.2803738317756999E-2</v>
      </c>
      <c r="H32" s="2">
        <v>5.6806190643686201E-2</v>
      </c>
      <c r="I32" s="2">
        <v>6.1740722249958399E-2</v>
      </c>
      <c r="J32" s="2">
        <v>4.858934169279E-2</v>
      </c>
      <c r="K32" s="2">
        <v>4.2600896860986497E-2</v>
      </c>
      <c r="L32" s="2">
        <v>4.9175627240143398E-2</v>
      </c>
      <c r="M32" s="2">
        <v>4.7280677780814399E-2</v>
      </c>
      <c r="N32" s="3">
        <v>0.201253918495298</v>
      </c>
      <c r="O32" s="3">
        <v>0.79358764334191401</v>
      </c>
    </row>
    <row r="33" spans="1:15" x14ac:dyDescent="0.3">
      <c r="A33" s="8" t="s">
        <v>65</v>
      </c>
      <c r="B33" s="2">
        <v>3.0379746835442999E-2</v>
      </c>
      <c r="C33" s="2">
        <v>-5.0614250614250601E-2</v>
      </c>
      <c r="D33" s="2">
        <v>1.0351966873706001E-3</v>
      </c>
      <c r="E33" s="2">
        <v>4.0330920372285403E-2</v>
      </c>
      <c r="F33" s="2">
        <v>4.5725646123260397E-2</v>
      </c>
      <c r="G33" s="2">
        <v>2.1863117870722398E-2</v>
      </c>
      <c r="H33" s="2">
        <v>6.6511627906976706E-2</v>
      </c>
      <c r="I33" s="2">
        <v>7.8499781945050195E-2</v>
      </c>
      <c r="J33" s="2">
        <v>4.6906591184795801E-2</v>
      </c>
      <c r="K33" s="2">
        <v>5.9096176129779798E-2</v>
      </c>
      <c r="L33" s="2">
        <v>7.1115973741794306E-2</v>
      </c>
      <c r="M33" s="2">
        <v>6.1967994552264198E-2</v>
      </c>
      <c r="N33" s="3">
        <v>0.26122118883946599</v>
      </c>
      <c r="O33" s="3">
        <v>0.57924050632911395</v>
      </c>
    </row>
    <row r="34" spans="1:15" x14ac:dyDescent="0.3">
      <c r="A34" s="8" t="s">
        <v>66</v>
      </c>
      <c r="B34" s="2">
        <v>4.2105263157894701E-2</v>
      </c>
      <c r="C34" s="2">
        <v>-9.0909090909090898E-2</v>
      </c>
      <c r="D34" s="2">
        <v>-0.13055555555555601</v>
      </c>
      <c r="E34" s="2">
        <v>6.3897763578274799E-2</v>
      </c>
      <c r="F34" s="2">
        <v>0.19819819819819801</v>
      </c>
      <c r="G34" s="2">
        <v>0.162907268170426</v>
      </c>
      <c r="H34" s="2">
        <v>7.5431034482758605E-2</v>
      </c>
      <c r="I34" s="2">
        <v>9.4188376753506997E-2</v>
      </c>
      <c r="J34" s="2">
        <v>8.4249084249084297E-2</v>
      </c>
      <c r="K34" s="2">
        <v>5.9121621621621601E-2</v>
      </c>
      <c r="L34" s="2">
        <v>3.3492822966507199E-2</v>
      </c>
      <c r="M34" s="2">
        <v>4.3209876543209902E-2</v>
      </c>
      <c r="N34" s="3">
        <v>0.238095238095238</v>
      </c>
      <c r="O34" s="3">
        <v>0.77894736842105305</v>
      </c>
    </row>
    <row r="35" spans="1:15" x14ac:dyDescent="0.3">
      <c r="A35" s="11" t="s">
        <v>15</v>
      </c>
      <c r="B35" s="3">
        <v>4.9574155653450802E-2</v>
      </c>
      <c r="C35" s="3">
        <v>2.6134646594661099E-2</v>
      </c>
      <c r="D35" s="3">
        <v>1.66339441535777E-2</v>
      </c>
      <c r="E35" s="3">
        <v>3.0041306796845701E-2</v>
      </c>
      <c r="F35" s="3">
        <v>3.1560856205406003E-2</v>
      </c>
      <c r="G35" s="3">
        <v>3.4129348210228699E-2</v>
      </c>
      <c r="H35" s="3">
        <v>3.2905336132402499E-2</v>
      </c>
      <c r="I35" s="3">
        <v>4.0553953774164597E-2</v>
      </c>
      <c r="J35" s="3">
        <v>2.77083806495571E-2</v>
      </c>
      <c r="K35" s="3">
        <v>2.8110497237569101E-2</v>
      </c>
      <c r="L35" s="3">
        <v>3.4736253815399201E-2</v>
      </c>
      <c r="M35" s="3">
        <v>2.8418297394989401E-2</v>
      </c>
      <c r="N35" s="3">
        <v>0.12436974789916</v>
      </c>
      <c r="O35" s="3">
        <v>0.45392070484581498</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561</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591</v>
      </c>
    </row>
    <row r="2" spans="1:14" ht="15.6" x14ac:dyDescent="0.3">
      <c r="A2" s="12" t="s">
        <v>590</v>
      </c>
    </row>
    <row r="3" spans="1:14" ht="15.6" x14ac:dyDescent="0.3">
      <c r="A3" s="12" t="s">
        <v>72</v>
      </c>
    </row>
    <row r="4" spans="1:14" x14ac:dyDescent="0.3">
      <c r="A4" s="15"/>
    </row>
    <row r="5" spans="1:14" x14ac:dyDescent="0.3">
      <c r="A5" s="16" t="str">
        <f>HYPERLINK("#'Table of contents'!A137",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5321</v>
      </c>
      <c r="C8" s="1">
        <v>5801</v>
      </c>
      <c r="D8" s="1">
        <v>6185</v>
      </c>
      <c r="E8" s="1">
        <v>6497</v>
      </c>
      <c r="F8" s="1">
        <v>6876</v>
      </c>
      <c r="G8" s="1">
        <v>7275</v>
      </c>
      <c r="H8" s="1">
        <v>7726</v>
      </c>
      <c r="I8" s="1">
        <v>8150</v>
      </c>
      <c r="J8" s="1">
        <v>8638</v>
      </c>
      <c r="K8" s="1">
        <v>9033</v>
      </c>
      <c r="L8" s="1">
        <v>9452</v>
      </c>
      <c r="M8" s="1">
        <v>9904</v>
      </c>
      <c r="N8" s="1">
        <v>10347</v>
      </c>
    </row>
    <row r="9" spans="1:14" x14ac:dyDescent="0.3">
      <c r="A9" s="7" t="s">
        <v>70</v>
      </c>
      <c r="B9" s="1">
        <v>11704</v>
      </c>
      <c r="C9" s="1">
        <v>12068</v>
      </c>
      <c r="D9" s="1">
        <v>12151</v>
      </c>
      <c r="E9" s="1">
        <v>12144</v>
      </c>
      <c r="F9" s="1">
        <v>12325</v>
      </c>
      <c r="G9" s="1">
        <v>12532</v>
      </c>
      <c r="H9" s="1">
        <v>12757</v>
      </c>
      <c r="I9" s="1">
        <v>13007</v>
      </c>
      <c r="J9" s="1">
        <v>13377</v>
      </c>
      <c r="K9" s="1">
        <v>13592</v>
      </c>
      <c r="L9" s="1">
        <v>13809</v>
      </c>
      <c r="M9" s="1">
        <v>14165</v>
      </c>
      <c r="N9" s="1">
        <v>14406</v>
      </c>
    </row>
    <row r="10" spans="1:14" x14ac:dyDescent="0.3">
      <c r="A10" s="10" t="s">
        <v>15</v>
      </c>
      <c r="B10" s="5">
        <v>17025</v>
      </c>
      <c r="C10" s="5">
        <v>17869</v>
      </c>
      <c r="D10" s="5">
        <v>18336</v>
      </c>
      <c r="E10" s="5">
        <v>18641</v>
      </c>
      <c r="F10" s="5">
        <v>19201</v>
      </c>
      <c r="G10" s="5">
        <v>19807</v>
      </c>
      <c r="H10" s="5">
        <v>20483</v>
      </c>
      <c r="I10" s="5">
        <v>21157</v>
      </c>
      <c r="J10" s="5">
        <v>22015</v>
      </c>
      <c r="K10" s="5">
        <v>22625</v>
      </c>
      <c r="L10" s="5">
        <v>23261</v>
      </c>
      <c r="M10" s="5">
        <v>24069</v>
      </c>
      <c r="N10" s="5">
        <v>24753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0.31254038179148302</v>
      </c>
      <c r="C15" s="2">
        <v>0.32464043874867099</v>
      </c>
      <c r="D15" s="2">
        <v>0.33731457242582902</v>
      </c>
      <c r="E15" s="2">
        <v>0.34853280403411802</v>
      </c>
      <c r="F15" s="2">
        <v>0.35810634862767599</v>
      </c>
      <c r="G15" s="2">
        <v>0.36729439087191401</v>
      </c>
      <c r="H15" s="2">
        <v>0.37719084118537299</v>
      </c>
      <c r="I15" s="2">
        <v>0.38521529517417402</v>
      </c>
      <c r="J15" s="2">
        <v>0.39236883942766299</v>
      </c>
      <c r="K15" s="2">
        <v>0.39924861878453</v>
      </c>
      <c r="L15" s="2">
        <v>0.40634538497915001</v>
      </c>
      <c r="M15" s="2">
        <v>0.41148365116955399</v>
      </c>
      <c r="N15" s="2">
        <v>0.41800993818930998</v>
      </c>
    </row>
    <row r="16" spans="1:14" x14ac:dyDescent="0.3">
      <c r="A16" s="8" t="s">
        <v>70</v>
      </c>
      <c r="B16" s="2">
        <v>0.68745961820851698</v>
      </c>
      <c r="C16" s="2">
        <v>0.67535956125132901</v>
      </c>
      <c r="D16" s="2">
        <v>0.66268542757417104</v>
      </c>
      <c r="E16" s="2">
        <v>0.65146719596588198</v>
      </c>
      <c r="F16" s="2">
        <v>0.64189365137232401</v>
      </c>
      <c r="G16" s="2">
        <v>0.63270560912808604</v>
      </c>
      <c r="H16" s="2">
        <v>0.62280915881462695</v>
      </c>
      <c r="I16" s="2">
        <v>0.61478470482582603</v>
      </c>
      <c r="J16" s="2">
        <v>0.60763116057233701</v>
      </c>
      <c r="K16" s="2">
        <v>0.60075138121547</v>
      </c>
      <c r="L16" s="2">
        <v>0.59365461502085004</v>
      </c>
      <c r="M16" s="2">
        <v>0.58851634883044601</v>
      </c>
      <c r="N16" s="2">
        <v>0.58199006181069002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9.0208607404623206E-2</v>
      </c>
      <c r="C21" s="2">
        <v>6.6195483537321104E-2</v>
      </c>
      <c r="D21" s="2">
        <v>5.0444624090541602E-2</v>
      </c>
      <c r="E21" s="2">
        <v>5.8334615976604602E-2</v>
      </c>
      <c r="F21" s="2">
        <v>5.8027923211169299E-2</v>
      </c>
      <c r="G21" s="2">
        <v>6.1993127147766301E-2</v>
      </c>
      <c r="H21" s="2">
        <v>5.4879627232720697E-2</v>
      </c>
      <c r="I21" s="2">
        <v>5.98773006134969E-2</v>
      </c>
      <c r="J21" s="2">
        <v>4.5728177818939598E-2</v>
      </c>
      <c r="K21" s="2">
        <v>4.6385475478800002E-2</v>
      </c>
      <c r="L21" s="2">
        <v>4.7820567075751198E-2</v>
      </c>
      <c r="M21" s="2">
        <v>4.4729402261712403E-2</v>
      </c>
      <c r="N21" s="3">
        <v>0.19784672377865201</v>
      </c>
      <c r="O21" s="3">
        <v>0.94455929336590905</v>
      </c>
    </row>
    <row r="22" spans="1:15" x14ac:dyDescent="0.3">
      <c r="A22" s="8" t="s">
        <v>70</v>
      </c>
      <c r="B22" s="2">
        <v>3.11004784688995E-2</v>
      </c>
      <c r="C22" s="2">
        <v>6.8776930725886597E-3</v>
      </c>
      <c r="D22" s="2">
        <v>-5.7608427289934996E-4</v>
      </c>
      <c r="E22" s="2">
        <v>1.4904479578392599E-2</v>
      </c>
      <c r="F22" s="2">
        <v>1.6795131845841801E-2</v>
      </c>
      <c r="G22" s="2">
        <v>1.7954037663581199E-2</v>
      </c>
      <c r="H22" s="2">
        <v>1.9597083953907701E-2</v>
      </c>
      <c r="I22" s="2">
        <v>2.8446221265472402E-2</v>
      </c>
      <c r="J22" s="2">
        <v>1.6072363011138499E-2</v>
      </c>
      <c r="K22" s="2">
        <v>1.5965273690406099E-2</v>
      </c>
      <c r="L22" s="2">
        <v>2.5780288217829E-2</v>
      </c>
      <c r="M22" s="2">
        <v>1.7013766325450101E-2</v>
      </c>
      <c r="N22" s="3">
        <v>7.69230769230769E-2</v>
      </c>
      <c r="O22" s="3">
        <v>0.23086124401913899</v>
      </c>
    </row>
    <row r="23" spans="1:15" x14ac:dyDescent="0.3">
      <c r="A23" s="11" t="s">
        <v>15</v>
      </c>
      <c r="B23" s="3">
        <v>4.9574155653450802E-2</v>
      </c>
      <c r="C23" s="3">
        <v>2.6134646594661099E-2</v>
      </c>
      <c r="D23" s="3">
        <v>1.66339441535777E-2</v>
      </c>
      <c r="E23" s="3">
        <v>3.0041306796845701E-2</v>
      </c>
      <c r="F23" s="3">
        <v>3.1560856205406003E-2</v>
      </c>
      <c r="G23" s="3">
        <v>3.4129348210228699E-2</v>
      </c>
      <c r="H23" s="3">
        <v>3.2905336132402499E-2</v>
      </c>
      <c r="I23" s="3">
        <v>4.0553953774164597E-2</v>
      </c>
      <c r="J23" s="3">
        <v>2.77083806495571E-2</v>
      </c>
      <c r="K23" s="3">
        <v>2.8110497237569101E-2</v>
      </c>
      <c r="L23" s="3">
        <v>3.4736253815399201E-2</v>
      </c>
      <c r="M23" s="3">
        <v>2.8418297394989401E-2</v>
      </c>
      <c r="N23" s="3">
        <v>0.12436974789916</v>
      </c>
      <c r="O23" s="3">
        <v>0.45392070484581498</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561</v>
      </c>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592</v>
      </c>
    </row>
    <row r="2" spans="1:14" ht="15.6" x14ac:dyDescent="0.3">
      <c r="A2" s="12" t="s">
        <v>590</v>
      </c>
    </row>
    <row r="3" spans="1:14" ht="15.6" x14ac:dyDescent="0.3">
      <c r="A3" s="12" t="s">
        <v>72</v>
      </c>
    </row>
    <row r="4" spans="1:14" ht="15.6" x14ac:dyDescent="0.3">
      <c r="A4" s="12" t="s">
        <v>68</v>
      </c>
    </row>
    <row r="5" spans="1:14" x14ac:dyDescent="0.3">
      <c r="A5" s="16" t="str">
        <f>HYPERLINK("#'Table of contents'!A138",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3</v>
      </c>
      <c r="C8" s="1">
        <v>3</v>
      </c>
      <c r="D8" s="1">
        <v>0</v>
      </c>
      <c r="E8" s="1">
        <v>2</v>
      </c>
      <c r="F8" s="1">
        <v>1</v>
      </c>
      <c r="G8" s="1">
        <v>0</v>
      </c>
      <c r="H8" s="1">
        <v>1</v>
      </c>
      <c r="I8" s="1">
        <v>1</v>
      </c>
      <c r="J8" s="1">
        <v>0</v>
      </c>
      <c r="K8" s="1">
        <v>0</v>
      </c>
      <c r="L8" s="1">
        <v>0</v>
      </c>
      <c r="M8" s="1">
        <v>1</v>
      </c>
      <c r="N8" s="1">
        <v>0</v>
      </c>
    </row>
    <row r="9" spans="1:14" x14ac:dyDescent="0.3">
      <c r="A9" s="7" t="s">
        <v>74</v>
      </c>
      <c r="B9" s="1">
        <v>1513</v>
      </c>
      <c r="C9" s="1">
        <v>1694</v>
      </c>
      <c r="D9" s="1">
        <v>1801</v>
      </c>
      <c r="E9" s="1">
        <v>1850</v>
      </c>
      <c r="F9" s="1">
        <v>1852</v>
      </c>
      <c r="G9" s="1">
        <v>1857</v>
      </c>
      <c r="H9" s="1">
        <v>1860</v>
      </c>
      <c r="I9" s="1">
        <v>1818</v>
      </c>
      <c r="J9" s="1">
        <v>1838</v>
      </c>
      <c r="K9" s="1">
        <v>1819</v>
      </c>
      <c r="L9" s="1">
        <v>1816</v>
      </c>
      <c r="M9" s="1">
        <v>1813</v>
      </c>
      <c r="N9" s="1">
        <v>1793</v>
      </c>
    </row>
    <row r="10" spans="1:14" x14ac:dyDescent="0.3">
      <c r="A10" s="7" t="s">
        <v>75</v>
      </c>
      <c r="B10" s="1">
        <v>2471</v>
      </c>
      <c r="C10" s="1">
        <v>2666</v>
      </c>
      <c r="D10" s="1">
        <v>2863</v>
      </c>
      <c r="E10" s="1">
        <v>2996</v>
      </c>
      <c r="F10" s="1">
        <v>3230</v>
      </c>
      <c r="G10" s="1">
        <v>3442</v>
      </c>
      <c r="H10" s="1">
        <v>3683</v>
      </c>
      <c r="I10" s="1">
        <v>3950</v>
      </c>
      <c r="J10" s="1">
        <v>4170</v>
      </c>
      <c r="K10" s="1">
        <v>4348</v>
      </c>
      <c r="L10" s="1">
        <v>4483</v>
      </c>
      <c r="M10" s="1">
        <v>4646</v>
      </c>
      <c r="N10" s="1">
        <v>4817</v>
      </c>
    </row>
    <row r="11" spans="1:14" x14ac:dyDescent="0.3">
      <c r="A11" s="7" t="s">
        <v>76</v>
      </c>
      <c r="B11" s="1">
        <v>1037</v>
      </c>
      <c r="C11" s="1">
        <v>1112</v>
      </c>
      <c r="D11" s="1">
        <v>1198</v>
      </c>
      <c r="E11" s="1">
        <v>1310</v>
      </c>
      <c r="F11" s="1">
        <v>1435</v>
      </c>
      <c r="G11" s="1">
        <v>1575</v>
      </c>
      <c r="H11" s="1">
        <v>1756</v>
      </c>
      <c r="I11" s="1">
        <v>1911</v>
      </c>
      <c r="J11" s="1">
        <v>2087</v>
      </c>
      <c r="K11" s="1">
        <v>2268</v>
      </c>
      <c r="L11" s="1">
        <v>2489</v>
      </c>
      <c r="M11" s="1">
        <v>2712</v>
      </c>
      <c r="N11" s="1">
        <v>2933</v>
      </c>
    </row>
    <row r="12" spans="1:14" x14ac:dyDescent="0.3">
      <c r="A12" s="7" t="s">
        <v>77</v>
      </c>
      <c r="B12" s="1">
        <v>267</v>
      </c>
      <c r="C12" s="1">
        <v>292</v>
      </c>
      <c r="D12" s="1">
        <v>295</v>
      </c>
      <c r="E12" s="1">
        <v>310</v>
      </c>
      <c r="F12" s="1">
        <v>327</v>
      </c>
      <c r="G12" s="1">
        <v>362</v>
      </c>
      <c r="H12" s="1">
        <v>377</v>
      </c>
      <c r="I12" s="1">
        <v>419</v>
      </c>
      <c r="J12" s="1">
        <v>487</v>
      </c>
      <c r="K12" s="1">
        <v>531</v>
      </c>
      <c r="L12" s="1">
        <v>592</v>
      </c>
      <c r="M12" s="1">
        <v>656</v>
      </c>
      <c r="N12" s="1">
        <v>720</v>
      </c>
    </row>
    <row r="13" spans="1:14" x14ac:dyDescent="0.3">
      <c r="A13" s="7" t="s">
        <v>78</v>
      </c>
      <c r="B13" s="1">
        <v>30</v>
      </c>
      <c r="C13" s="1">
        <v>34</v>
      </c>
      <c r="D13" s="1">
        <v>28</v>
      </c>
      <c r="E13" s="1">
        <v>29</v>
      </c>
      <c r="F13" s="1">
        <v>31</v>
      </c>
      <c r="G13" s="1">
        <v>39</v>
      </c>
      <c r="H13" s="1">
        <v>49</v>
      </c>
      <c r="I13" s="1">
        <v>51</v>
      </c>
      <c r="J13" s="1">
        <v>56</v>
      </c>
      <c r="K13" s="1">
        <v>67</v>
      </c>
      <c r="L13" s="1">
        <v>72</v>
      </c>
      <c r="M13" s="1">
        <v>76</v>
      </c>
      <c r="N13" s="1">
        <v>84</v>
      </c>
    </row>
    <row r="14" spans="1:14" x14ac:dyDescent="0.3">
      <c r="A14" s="7" t="s">
        <v>79</v>
      </c>
      <c r="B14" s="1">
        <v>1</v>
      </c>
      <c r="C14" s="1">
        <v>0</v>
      </c>
      <c r="D14" s="1">
        <v>0</v>
      </c>
      <c r="E14" s="1">
        <v>0</v>
      </c>
      <c r="F14" s="1">
        <v>0</v>
      </c>
      <c r="G14" s="1">
        <v>0</v>
      </c>
      <c r="H14" s="1">
        <v>0</v>
      </c>
      <c r="I14" s="1">
        <v>2</v>
      </c>
      <c r="J14" s="1">
        <v>1</v>
      </c>
      <c r="K14" s="1">
        <v>0</v>
      </c>
      <c r="L14" s="1">
        <v>0</v>
      </c>
      <c r="M14" s="1">
        <v>2</v>
      </c>
      <c r="N14" s="1">
        <v>0</v>
      </c>
    </row>
    <row r="15" spans="1:14" x14ac:dyDescent="0.3">
      <c r="A15" s="7" t="s">
        <v>80</v>
      </c>
      <c r="B15" s="1">
        <v>1781</v>
      </c>
      <c r="C15" s="1">
        <v>1906</v>
      </c>
      <c r="D15" s="1">
        <v>1986</v>
      </c>
      <c r="E15" s="1">
        <v>1946</v>
      </c>
      <c r="F15" s="1">
        <v>1840</v>
      </c>
      <c r="G15" s="1">
        <v>1780</v>
      </c>
      <c r="H15" s="1">
        <v>1672</v>
      </c>
      <c r="I15" s="1">
        <v>1538</v>
      </c>
      <c r="J15" s="1">
        <v>1517</v>
      </c>
      <c r="K15" s="1">
        <v>1532</v>
      </c>
      <c r="L15" s="1">
        <v>1606</v>
      </c>
      <c r="M15" s="1">
        <v>1742</v>
      </c>
      <c r="N15" s="1">
        <v>1753</v>
      </c>
    </row>
    <row r="16" spans="1:14" x14ac:dyDescent="0.3">
      <c r="A16" s="7" t="s">
        <v>81</v>
      </c>
      <c r="B16" s="1">
        <v>4628</v>
      </c>
      <c r="C16" s="1">
        <v>4704</v>
      </c>
      <c r="D16" s="1">
        <v>4793</v>
      </c>
      <c r="E16" s="1">
        <v>4815</v>
      </c>
      <c r="F16" s="1">
        <v>4912</v>
      </c>
      <c r="G16" s="1">
        <v>4875</v>
      </c>
      <c r="H16" s="1">
        <v>4967</v>
      </c>
      <c r="I16" s="1">
        <v>5047</v>
      </c>
      <c r="J16" s="1">
        <v>5090</v>
      </c>
      <c r="K16" s="1">
        <v>5055</v>
      </c>
      <c r="L16" s="1">
        <v>5012</v>
      </c>
      <c r="M16" s="1">
        <v>4962</v>
      </c>
      <c r="N16" s="1">
        <v>4931</v>
      </c>
    </row>
    <row r="17" spans="1:14" x14ac:dyDescent="0.3">
      <c r="A17" s="7" t="s">
        <v>82</v>
      </c>
      <c r="B17" s="1">
        <v>3236</v>
      </c>
      <c r="C17" s="1">
        <v>3353</v>
      </c>
      <c r="D17" s="1">
        <v>3403</v>
      </c>
      <c r="E17" s="1">
        <v>3475</v>
      </c>
      <c r="F17" s="1">
        <v>3586</v>
      </c>
      <c r="G17" s="1">
        <v>3775</v>
      </c>
      <c r="H17" s="1">
        <v>3930</v>
      </c>
      <c r="I17" s="1">
        <v>4098</v>
      </c>
      <c r="J17" s="1">
        <v>4293</v>
      </c>
      <c r="K17" s="1">
        <v>4422</v>
      </c>
      <c r="L17" s="1">
        <v>4486</v>
      </c>
      <c r="M17" s="1">
        <v>4606</v>
      </c>
      <c r="N17" s="1">
        <v>4731</v>
      </c>
    </row>
    <row r="18" spans="1:14" x14ac:dyDescent="0.3">
      <c r="A18" s="7" t="s">
        <v>83</v>
      </c>
      <c r="B18" s="1">
        <v>1708</v>
      </c>
      <c r="C18" s="1">
        <v>1743</v>
      </c>
      <c r="D18" s="1">
        <v>1637</v>
      </c>
      <c r="E18" s="1">
        <v>1624</v>
      </c>
      <c r="F18" s="1">
        <v>1685</v>
      </c>
      <c r="G18" s="1">
        <v>1742</v>
      </c>
      <c r="H18" s="1">
        <v>1773</v>
      </c>
      <c r="I18" s="1">
        <v>1874</v>
      </c>
      <c r="J18" s="1">
        <v>1986</v>
      </c>
      <c r="K18" s="1">
        <v>2058</v>
      </c>
      <c r="L18" s="1">
        <v>2150</v>
      </c>
      <c r="M18" s="1">
        <v>2281</v>
      </c>
      <c r="N18" s="1">
        <v>2399</v>
      </c>
    </row>
    <row r="19" spans="1:14" x14ac:dyDescent="0.3">
      <c r="A19" s="7" t="s">
        <v>84</v>
      </c>
      <c r="B19" s="1">
        <v>350</v>
      </c>
      <c r="C19" s="1">
        <v>362</v>
      </c>
      <c r="D19" s="1">
        <v>332</v>
      </c>
      <c r="E19" s="1">
        <v>284</v>
      </c>
      <c r="F19" s="1">
        <v>302</v>
      </c>
      <c r="G19" s="1">
        <v>360</v>
      </c>
      <c r="H19" s="1">
        <v>415</v>
      </c>
      <c r="I19" s="1">
        <v>448</v>
      </c>
      <c r="J19" s="1">
        <v>490</v>
      </c>
      <c r="K19" s="1">
        <v>525</v>
      </c>
      <c r="L19" s="1">
        <v>555</v>
      </c>
      <c r="M19" s="1">
        <v>572</v>
      </c>
      <c r="N19" s="1">
        <v>592</v>
      </c>
    </row>
    <row r="20" spans="1:14" x14ac:dyDescent="0.3">
      <c r="A20" s="10" t="s">
        <v>15</v>
      </c>
      <c r="B20" s="5">
        <v>17025</v>
      </c>
      <c r="C20" s="5">
        <v>17869</v>
      </c>
      <c r="D20" s="5">
        <v>18336</v>
      </c>
      <c r="E20" s="5">
        <v>18641</v>
      </c>
      <c r="F20" s="5">
        <v>19201</v>
      </c>
      <c r="G20" s="5">
        <v>19807</v>
      </c>
      <c r="H20" s="5">
        <v>20483</v>
      </c>
      <c r="I20" s="5">
        <v>21157</v>
      </c>
      <c r="J20" s="5">
        <v>22015</v>
      </c>
      <c r="K20" s="5">
        <v>22625</v>
      </c>
      <c r="L20" s="5">
        <v>23261</v>
      </c>
      <c r="M20" s="5">
        <v>24069</v>
      </c>
      <c r="N20" s="5">
        <v>24753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5.6380379627889502E-4</v>
      </c>
      <c r="C25" s="2">
        <v>5.1715221513532101E-4</v>
      </c>
      <c r="D25" s="2">
        <v>0</v>
      </c>
      <c r="E25" s="2">
        <v>3.0783438510081598E-4</v>
      </c>
      <c r="F25" s="2">
        <v>1.4543339150669001E-4</v>
      </c>
      <c r="G25" s="2">
        <v>0</v>
      </c>
      <c r="H25" s="2">
        <v>1.2943308309603901E-4</v>
      </c>
      <c r="I25" s="2">
        <v>1.22699386503067E-4</v>
      </c>
      <c r="J25" s="2">
        <v>0</v>
      </c>
      <c r="K25" s="2">
        <v>0</v>
      </c>
      <c r="L25" s="2">
        <v>0</v>
      </c>
      <c r="M25" s="2">
        <v>1.00969305331179E-4</v>
      </c>
      <c r="N25" s="2">
        <v>0</v>
      </c>
    </row>
    <row r="26" spans="1:14" x14ac:dyDescent="0.3">
      <c r="A26" s="8" t="s">
        <v>74</v>
      </c>
      <c r="B26" s="2">
        <v>0.28434504792332299</v>
      </c>
      <c r="C26" s="2">
        <v>0.292018617479745</v>
      </c>
      <c r="D26" s="2">
        <v>0.29118835893290201</v>
      </c>
      <c r="E26" s="2">
        <v>0.28474680621825499</v>
      </c>
      <c r="F26" s="2">
        <v>0.26934264107039002</v>
      </c>
      <c r="G26" s="2">
        <v>0.255257731958763</v>
      </c>
      <c r="H26" s="2">
        <v>0.24074553455863301</v>
      </c>
      <c r="I26" s="2">
        <v>0.223067484662577</v>
      </c>
      <c r="J26" s="2">
        <v>0.21278073628154701</v>
      </c>
      <c r="K26" s="2">
        <v>0.20137274438171199</v>
      </c>
      <c r="L26" s="2">
        <v>0.19212865002116</v>
      </c>
      <c r="M26" s="2">
        <v>0.18305735056542799</v>
      </c>
      <c r="N26" s="2">
        <v>0.173286943075288</v>
      </c>
    </row>
    <row r="27" spans="1:14" x14ac:dyDescent="0.3">
      <c r="A27" s="8" t="s">
        <v>75</v>
      </c>
      <c r="B27" s="2">
        <v>0.46438639353505001</v>
      </c>
      <c r="C27" s="2">
        <v>0.45957593518358902</v>
      </c>
      <c r="D27" s="2">
        <v>0.46289409862570702</v>
      </c>
      <c r="E27" s="2">
        <v>0.46113590888102202</v>
      </c>
      <c r="F27" s="2">
        <v>0.469749854566609</v>
      </c>
      <c r="G27" s="2">
        <v>0.47312714776632298</v>
      </c>
      <c r="H27" s="2">
        <v>0.47670204504271302</v>
      </c>
      <c r="I27" s="2">
        <v>0.48466257668711699</v>
      </c>
      <c r="J27" s="2">
        <v>0.48275063672146301</v>
      </c>
      <c r="K27" s="2">
        <v>0.48134617513561401</v>
      </c>
      <c r="L27" s="2">
        <v>0.47429115531104499</v>
      </c>
      <c r="M27" s="2">
        <v>0.46910339256865902</v>
      </c>
      <c r="N27" s="2">
        <v>0.46554556876389303</v>
      </c>
    </row>
    <row r="28" spans="1:14" x14ac:dyDescent="0.3">
      <c r="A28" s="8" t="s">
        <v>76</v>
      </c>
      <c r="B28" s="2">
        <v>0.194888178913738</v>
      </c>
      <c r="C28" s="2">
        <v>0.191691087743492</v>
      </c>
      <c r="D28" s="2">
        <v>0.193694421988682</v>
      </c>
      <c r="E28" s="2">
        <v>0.20163152224103401</v>
      </c>
      <c r="F28" s="2">
        <v>0.20869691681210001</v>
      </c>
      <c r="G28" s="2">
        <v>0.216494845360825</v>
      </c>
      <c r="H28" s="2">
        <v>0.22728449391664499</v>
      </c>
      <c r="I28" s="2">
        <v>0.23447852760736199</v>
      </c>
      <c r="J28" s="2">
        <v>0.24160685343829599</v>
      </c>
      <c r="K28" s="2">
        <v>0.25107937562271698</v>
      </c>
      <c r="L28" s="2">
        <v>0.26333051206093899</v>
      </c>
      <c r="M28" s="2">
        <v>0.27382875605815798</v>
      </c>
      <c r="N28" s="2">
        <v>0.28346380593408699</v>
      </c>
    </row>
    <row r="29" spans="1:14" x14ac:dyDescent="0.3">
      <c r="A29" s="8" t="s">
        <v>77</v>
      </c>
      <c r="B29" s="2">
        <v>5.01785378688216E-2</v>
      </c>
      <c r="C29" s="2">
        <v>5.0336148939838003E-2</v>
      </c>
      <c r="D29" s="2">
        <v>4.7696038803557002E-2</v>
      </c>
      <c r="E29" s="2">
        <v>4.7714329690626403E-2</v>
      </c>
      <c r="F29" s="2">
        <v>4.7556719022687599E-2</v>
      </c>
      <c r="G29" s="2">
        <v>4.9759450171821297E-2</v>
      </c>
      <c r="H29" s="2">
        <v>4.8796272327206798E-2</v>
      </c>
      <c r="I29" s="2">
        <v>5.1411042944785303E-2</v>
      </c>
      <c r="J29" s="2">
        <v>5.6378791386895097E-2</v>
      </c>
      <c r="K29" s="2">
        <v>5.87844569910329E-2</v>
      </c>
      <c r="L29" s="2">
        <v>6.2632247143461703E-2</v>
      </c>
      <c r="M29" s="2">
        <v>6.6235864297253602E-2</v>
      </c>
      <c r="N29" s="2">
        <v>6.9585387068715601E-2</v>
      </c>
    </row>
    <row r="30" spans="1:14" x14ac:dyDescent="0.3">
      <c r="A30" s="8" t="s">
        <v>78</v>
      </c>
      <c r="B30" s="2">
        <v>5.6380379627889504E-3</v>
      </c>
      <c r="C30" s="2">
        <v>5.86105843820031E-3</v>
      </c>
      <c r="D30" s="2">
        <v>4.52708164915117E-3</v>
      </c>
      <c r="E30" s="2">
        <v>4.4635985839618303E-3</v>
      </c>
      <c r="F30" s="2">
        <v>4.5084351367073901E-3</v>
      </c>
      <c r="G30" s="2">
        <v>5.3608247422680397E-3</v>
      </c>
      <c r="H30" s="2">
        <v>6.3422210717059297E-3</v>
      </c>
      <c r="I30" s="2">
        <v>6.2576687116564396E-3</v>
      </c>
      <c r="J30" s="2">
        <v>6.4829821717990298E-3</v>
      </c>
      <c r="K30" s="2">
        <v>7.41724786892505E-3</v>
      </c>
      <c r="L30" s="2">
        <v>7.6174354633939904E-3</v>
      </c>
      <c r="M30" s="2">
        <v>7.6736672051696299E-3</v>
      </c>
      <c r="N30" s="2">
        <v>8.1182951580168194E-3</v>
      </c>
    </row>
    <row r="31" spans="1:14" x14ac:dyDescent="0.3">
      <c r="A31" s="8" t="s">
        <v>79</v>
      </c>
      <c r="B31" s="2">
        <v>8.5440874914559104E-5</v>
      </c>
      <c r="C31" s="2">
        <v>0</v>
      </c>
      <c r="D31" s="2">
        <v>0</v>
      </c>
      <c r="E31" s="2">
        <v>0</v>
      </c>
      <c r="F31" s="2">
        <v>0</v>
      </c>
      <c r="G31" s="2">
        <v>0</v>
      </c>
      <c r="H31" s="2">
        <v>0</v>
      </c>
      <c r="I31" s="2">
        <v>1.5376335819174299E-4</v>
      </c>
      <c r="J31" s="2">
        <v>7.47551767959931E-5</v>
      </c>
      <c r="K31" s="2">
        <v>0</v>
      </c>
      <c r="L31" s="2">
        <v>0</v>
      </c>
      <c r="M31" s="2">
        <v>1.41193081539005E-4</v>
      </c>
      <c r="N31" s="2">
        <v>0</v>
      </c>
    </row>
    <row r="32" spans="1:14" x14ac:dyDescent="0.3">
      <c r="A32" s="8" t="s">
        <v>80</v>
      </c>
      <c r="B32" s="2">
        <v>0.15217019822283001</v>
      </c>
      <c r="C32" s="2">
        <v>0.15793834935366299</v>
      </c>
      <c r="D32" s="2">
        <v>0.16344333799687299</v>
      </c>
      <c r="E32" s="2">
        <v>0.16024374176548101</v>
      </c>
      <c r="F32" s="2">
        <v>0.149290060851927</v>
      </c>
      <c r="G32" s="2">
        <v>0.14203638684966499</v>
      </c>
      <c r="H32" s="2">
        <v>0.13106529748373399</v>
      </c>
      <c r="I32" s="2">
        <v>0.11824402244945</v>
      </c>
      <c r="J32" s="2">
        <v>0.113403603199522</v>
      </c>
      <c r="K32" s="2">
        <v>0.11271336080047099</v>
      </c>
      <c r="L32" s="2">
        <v>0.11630096313998101</v>
      </c>
      <c r="M32" s="2">
        <v>0.12297917402047299</v>
      </c>
      <c r="N32" s="2">
        <v>0.121685408857421</v>
      </c>
    </row>
    <row r="33" spans="1:15" x14ac:dyDescent="0.3">
      <c r="A33" s="8" t="s">
        <v>81</v>
      </c>
      <c r="B33" s="2">
        <v>0.39542036910458001</v>
      </c>
      <c r="C33" s="2">
        <v>0.389791183294664</v>
      </c>
      <c r="D33" s="2">
        <v>0.39445313142951199</v>
      </c>
      <c r="E33" s="2">
        <v>0.39649209486165998</v>
      </c>
      <c r="F33" s="2">
        <v>0.39853955375253503</v>
      </c>
      <c r="G33" s="2">
        <v>0.38900414937759298</v>
      </c>
      <c r="H33" s="2">
        <v>0.38935486399623698</v>
      </c>
      <c r="I33" s="2">
        <v>0.388021834396863</v>
      </c>
      <c r="J33" s="2">
        <v>0.38050384989160502</v>
      </c>
      <c r="K33" s="2">
        <v>0.371909947027663</v>
      </c>
      <c r="L33" s="2">
        <v>0.36295169816786199</v>
      </c>
      <c r="M33" s="2">
        <v>0.35030003529826997</v>
      </c>
      <c r="N33" s="2">
        <v>0.34228793558239601</v>
      </c>
    </row>
    <row r="34" spans="1:15" x14ac:dyDescent="0.3">
      <c r="A34" s="8" t="s">
        <v>82</v>
      </c>
      <c r="B34" s="2">
        <v>0.276486671223513</v>
      </c>
      <c r="C34" s="2">
        <v>0.27784222737818998</v>
      </c>
      <c r="D34" s="2">
        <v>0.28005925438235502</v>
      </c>
      <c r="E34" s="2">
        <v>0.28614953886693001</v>
      </c>
      <c r="F34" s="2">
        <v>0.29095334685598401</v>
      </c>
      <c r="G34" s="2">
        <v>0.30122885413341799</v>
      </c>
      <c r="H34" s="2">
        <v>0.308066159755428</v>
      </c>
      <c r="I34" s="2">
        <v>0.31506112093488098</v>
      </c>
      <c r="J34" s="2">
        <v>0.32092397398519801</v>
      </c>
      <c r="K34" s="2">
        <v>0.32533843437316101</v>
      </c>
      <c r="L34" s="2">
        <v>0.32486059816062002</v>
      </c>
      <c r="M34" s="2">
        <v>0.32516766678432801</v>
      </c>
      <c r="N34" s="2">
        <v>0.32840483132028297</v>
      </c>
    </row>
    <row r="35" spans="1:15" x14ac:dyDescent="0.3">
      <c r="A35" s="8" t="s">
        <v>83</v>
      </c>
      <c r="B35" s="2">
        <v>0.145933014354067</v>
      </c>
      <c r="C35" s="2">
        <v>0.14443155452436199</v>
      </c>
      <c r="D35" s="2">
        <v>0.13472142210517701</v>
      </c>
      <c r="E35" s="2">
        <v>0.13372859025032899</v>
      </c>
      <c r="F35" s="2">
        <v>0.13671399594320499</v>
      </c>
      <c r="G35" s="2">
        <v>0.13900414937759301</v>
      </c>
      <c r="H35" s="2">
        <v>0.138982519401113</v>
      </c>
      <c r="I35" s="2">
        <v>0.144076266625663</v>
      </c>
      <c r="J35" s="2">
        <v>0.148463781116842</v>
      </c>
      <c r="K35" s="2">
        <v>0.15141259564449699</v>
      </c>
      <c r="L35" s="2">
        <v>0.15569556086610201</v>
      </c>
      <c r="M35" s="2">
        <v>0.16103070949523501</v>
      </c>
      <c r="N35" s="2">
        <v>0.16652783562404599</v>
      </c>
    </row>
    <row r="36" spans="1:15" x14ac:dyDescent="0.3">
      <c r="A36" s="8" t="s">
        <v>84</v>
      </c>
      <c r="B36" s="2">
        <v>2.9904306220095701E-2</v>
      </c>
      <c r="C36" s="2">
        <v>2.99966854491216E-2</v>
      </c>
      <c r="D36" s="2">
        <v>2.7322854086083401E-2</v>
      </c>
      <c r="E36" s="2">
        <v>2.33860342555995E-2</v>
      </c>
      <c r="F36" s="2">
        <v>2.45030425963489E-2</v>
      </c>
      <c r="G36" s="2">
        <v>2.8726460261730001E-2</v>
      </c>
      <c r="H36" s="2">
        <v>3.2531159363486703E-2</v>
      </c>
      <c r="I36" s="2">
        <v>3.4442992234950398E-2</v>
      </c>
      <c r="J36" s="2">
        <v>3.6630036630036597E-2</v>
      </c>
      <c r="K36" s="2">
        <v>3.8625662154208401E-2</v>
      </c>
      <c r="L36" s="2">
        <v>4.0191179665435603E-2</v>
      </c>
      <c r="M36" s="2">
        <v>4.03812213201553E-2</v>
      </c>
      <c r="N36" s="2">
        <v>4.1093988615854497E-2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-1</v>
      </c>
      <c r="D41" s="2">
        <v>0</v>
      </c>
      <c r="E41" s="2">
        <v>-0.5</v>
      </c>
      <c r="F41" s="2">
        <v>-1</v>
      </c>
      <c r="G41" s="2">
        <v>0</v>
      </c>
      <c r="H41" s="2">
        <v>0</v>
      </c>
      <c r="I41" s="2">
        <v>-1</v>
      </c>
      <c r="J41" s="2">
        <v>0</v>
      </c>
      <c r="K41" s="2">
        <v>0</v>
      </c>
      <c r="L41" s="2">
        <v>0</v>
      </c>
      <c r="M41" s="2">
        <v>-1</v>
      </c>
      <c r="N41" s="3">
        <v>0</v>
      </c>
      <c r="O41" s="3">
        <v>-1</v>
      </c>
    </row>
    <row r="42" spans="1:15" x14ac:dyDescent="0.3">
      <c r="A42" s="8" t="s">
        <v>74</v>
      </c>
      <c r="B42" s="2">
        <v>0.11962987442167899</v>
      </c>
      <c r="C42" s="2">
        <v>6.3164108618654097E-2</v>
      </c>
      <c r="D42" s="2">
        <v>2.7207107162687399E-2</v>
      </c>
      <c r="E42" s="2">
        <v>1.08108108108108E-3</v>
      </c>
      <c r="F42" s="2">
        <v>2.6997840172786202E-3</v>
      </c>
      <c r="G42" s="2">
        <v>1.6155088852988699E-3</v>
      </c>
      <c r="H42" s="2">
        <v>-2.25806451612903E-2</v>
      </c>
      <c r="I42" s="2">
        <v>1.1001100110011E-2</v>
      </c>
      <c r="J42" s="2">
        <v>-1.03373231773667E-2</v>
      </c>
      <c r="K42" s="2">
        <v>-1.6492578339747099E-3</v>
      </c>
      <c r="L42" s="2">
        <v>-1.6519823788546299E-3</v>
      </c>
      <c r="M42" s="2">
        <v>-1.10314396028682E-2</v>
      </c>
      <c r="N42" s="3">
        <v>-2.44831338411317E-2</v>
      </c>
      <c r="O42" s="3">
        <v>0.185062789160608</v>
      </c>
    </row>
    <row r="43" spans="1:15" x14ac:dyDescent="0.3">
      <c r="A43" s="8" t="s">
        <v>75</v>
      </c>
      <c r="B43" s="2">
        <v>7.8915418858761605E-2</v>
      </c>
      <c r="C43" s="2">
        <v>7.3893473368342094E-2</v>
      </c>
      <c r="D43" s="2">
        <v>4.6454767726161403E-2</v>
      </c>
      <c r="E43" s="2">
        <v>7.8104138851802396E-2</v>
      </c>
      <c r="F43" s="2">
        <v>6.5634674922600597E-2</v>
      </c>
      <c r="G43" s="2">
        <v>7.0017431725740806E-2</v>
      </c>
      <c r="H43" s="2">
        <v>7.2495248438772697E-2</v>
      </c>
      <c r="I43" s="2">
        <v>5.5696202531645603E-2</v>
      </c>
      <c r="J43" s="2">
        <v>4.2685851318944798E-2</v>
      </c>
      <c r="K43" s="2">
        <v>3.1048758049678001E-2</v>
      </c>
      <c r="L43" s="2">
        <v>3.6359580637965599E-2</v>
      </c>
      <c r="M43" s="2">
        <v>3.6805854498493301E-2</v>
      </c>
      <c r="N43" s="3">
        <v>0.15515587529975999</v>
      </c>
      <c r="O43" s="3">
        <v>0.94941319303925498</v>
      </c>
    </row>
    <row r="44" spans="1:15" x14ac:dyDescent="0.3">
      <c r="A44" s="8" t="s">
        <v>76</v>
      </c>
      <c r="B44" s="2">
        <v>7.2324011571841804E-2</v>
      </c>
      <c r="C44" s="2">
        <v>7.7338129496402896E-2</v>
      </c>
      <c r="D44" s="2">
        <v>9.3489148580968295E-2</v>
      </c>
      <c r="E44" s="2">
        <v>9.5419847328244295E-2</v>
      </c>
      <c r="F44" s="2">
        <v>9.7560975609756101E-2</v>
      </c>
      <c r="G44" s="2">
        <v>0.11492063492063501</v>
      </c>
      <c r="H44" s="2">
        <v>8.8268792710706104E-2</v>
      </c>
      <c r="I44" s="2">
        <v>9.2098377812663501E-2</v>
      </c>
      <c r="J44" s="2">
        <v>8.6727359846669905E-2</v>
      </c>
      <c r="K44" s="2">
        <v>9.7442680776014104E-2</v>
      </c>
      <c r="L44" s="2">
        <v>8.9594214543993606E-2</v>
      </c>
      <c r="M44" s="2">
        <v>8.14896755162242E-2</v>
      </c>
      <c r="N44" s="3">
        <v>0.40536655486343998</v>
      </c>
      <c r="O44" s="3">
        <v>1.8283510125361599</v>
      </c>
    </row>
    <row r="45" spans="1:15" x14ac:dyDescent="0.3">
      <c r="A45" s="8" t="s">
        <v>77</v>
      </c>
      <c r="B45" s="2">
        <v>9.3632958801498106E-2</v>
      </c>
      <c r="C45" s="2">
        <v>1.0273972602739699E-2</v>
      </c>
      <c r="D45" s="2">
        <v>5.0847457627118599E-2</v>
      </c>
      <c r="E45" s="2">
        <v>5.4838709677419398E-2</v>
      </c>
      <c r="F45" s="2">
        <v>0.107033639143731</v>
      </c>
      <c r="G45" s="2">
        <v>4.1436464088397802E-2</v>
      </c>
      <c r="H45" s="2">
        <v>0.111405835543767</v>
      </c>
      <c r="I45" s="2">
        <v>0.162291169451074</v>
      </c>
      <c r="J45" s="2">
        <v>9.0349075975359294E-2</v>
      </c>
      <c r="K45" s="2">
        <v>0.11487758945386101</v>
      </c>
      <c r="L45" s="2">
        <v>0.108108108108108</v>
      </c>
      <c r="M45" s="2">
        <v>9.7560975609756101E-2</v>
      </c>
      <c r="N45" s="3">
        <v>0.47843942505133502</v>
      </c>
      <c r="O45" s="3">
        <v>1.69662921348315</v>
      </c>
    </row>
    <row r="46" spans="1:15" x14ac:dyDescent="0.3">
      <c r="A46" s="8" t="s">
        <v>78</v>
      </c>
      <c r="B46" s="2">
        <v>0.133333333333333</v>
      </c>
      <c r="C46" s="2">
        <v>-0.17647058823529399</v>
      </c>
      <c r="D46" s="2">
        <v>3.5714285714285698E-2</v>
      </c>
      <c r="E46" s="2">
        <v>6.8965517241379296E-2</v>
      </c>
      <c r="F46" s="2">
        <v>0.25806451612903197</v>
      </c>
      <c r="G46" s="2">
        <v>0.256410256410256</v>
      </c>
      <c r="H46" s="2">
        <v>4.08163265306122E-2</v>
      </c>
      <c r="I46" s="2">
        <v>9.8039215686274495E-2</v>
      </c>
      <c r="J46" s="2">
        <v>0.19642857142857101</v>
      </c>
      <c r="K46" s="2">
        <v>7.4626865671641798E-2</v>
      </c>
      <c r="L46" s="2">
        <v>5.5555555555555601E-2</v>
      </c>
      <c r="M46" s="2">
        <v>0.105263157894737</v>
      </c>
      <c r="N46" s="3">
        <v>0.5</v>
      </c>
      <c r="O46" s="3">
        <v>1.8</v>
      </c>
    </row>
    <row r="47" spans="1:15" x14ac:dyDescent="0.3">
      <c r="A47" s="8" t="s">
        <v>79</v>
      </c>
      <c r="B47" s="2">
        <v>-1</v>
      </c>
      <c r="C47" s="2">
        <v>0</v>
      </c>
      <c r="D47" s="2">
        <v>0</v>
      </c>
      <c r="E47" s="2">
        <v>0</v>
      </c>
      <c r="F47" s="2">
        <v>0</v>
      </c>
      <c r="G47" s="2">
        <v>0</v>
      </c>
      <c r="H47" s="2">
        <v>0</v>
      </c>
      <c r="I47" s="2">
        <v>-0.5</v>
      </c>
      <c r="J47" s="2">
        <v>-1</v>
      </c>
      <c r="K47" s="2">
        <v>0</v>
      </c>
      <c r="L47" s="2">
        <v>0</v>
      </c>
      <c r="M47" s="2">
        <v>-1</v>
      </c>
      <c r="N47" s="3">
        <v>-1</v>
      </c>
      <c r="O47" s="3">
        <v>-1</v>
      </c>
    </row>
    <row r="48" spans="1:15" x14ac:dyDescent="0.3">
      <c r="A48" s="8" t="s">
        <v>80</v>
      </c>
      <c r="B48" s="2">
        <v>7.0185289163391396E-2</v>
      </c>
      <c r="C48" s="2">
        <v>4.1972717733473199E-2</v>
      </c>
      <c r="D48" s="2">
        <v>-2.0140986908358499E-2</v>
      </c>
      <c r="E48" s="2">
        <v>-5.4470709146968103E-2</v>
      </c>
      <c r="F48" s="2">
        <v>-3.2608695652173898E-2</v>
      </c>
      <c r="G48" s="2">
        <v>-6.06741573033708E-2</v>
      </c>
      <c r="H48" s="2">
        <v>-8.0143540669856503E-2</v>
      </c>
      <c r="I48" s="2">
        <v>-1.3654096228868699E-2</v>
      </c>
      <c r="J48" s="2">
        <v>9.8879367172050106E-3</v>
      </c>
      <c r="K48" s="2">
        <v>4.8302872062663198E-2</v>
      </c>
      <c r="L48" s="2">
        <v>8.46824408468244E-2</v>
      </c>
      <c r="M48" s="2">
        <v>6.3145809414466101E-3</v>
      </c>
      <c r="N48" s="3">
        <v>0.15557020435069199</v>
      </c>
      <c r="O48" s="3">
        <v>-1.57215047725997E-2</v>
      </c>
    </row>
    <row r="49" spans="1:15" x14ac:dyDescent="0.3">
      <c r="A49" s="8" t="s">
        <v>81</v>
      </c>
      <c r="B49" s="2">
        <v>1.6421780466724299E-2</v>
      </c>
      <c r="C49" s="2">
        <v>1.8920068027210898E-2</v>
      </c>
      <c r="D49" s="2">
        <v>4.5900271228875404E-3</v>
      </c>
      <c r="E49" s="2">
        <v>2.0145379023883699E-2</v>
      </c>
      <c r="F49" s="2">
        <v>-7.53257328990228E-3</v>
      </c>
      <c r="G49" s="2">
        <v>1.8871794871794901E-2</v>
      </c>
      <c r="H49" s="2">
        <v>1.61063015904973E-2</v>
      </c>
      <c r="I49" s="2">
        <v>8.5199128194967302E-3</v>
      </c>
      <c r="J49" s="2">
        <v>-6.8762278978389E-3</v>
      </c>
      <c r="K49" s="2">
        <v>-8.5064292779426301E-3</v>
      </c>
      <c r="L49" s="2">
        <v>-9.97605746209098E-3</v>
      </c>
      <c r="M49" s="2">
        <v>-6.24748085449416E-3</v>
      </c>
      <c r="N49" s="3">
        <v>-3.1237721021611001E-2</v>
      </c>
      <c r="O49" s="3">
        <v>6.5471045808124503E-2</v>
      </c>
    </row>
    <row r="50" spans="1:15" x14ac:dyDescent="0.3">
      <c r="A50" s="8" t="s">
        <v>82</v>
      </c>
      <c r="B50" s="2">
        <v>3.6155747836835603E-2</v>
      </c>
      <c r="C50" s="2">
        <v>1.49120190873844E-2</v>
      </c>
      <c r="D50" s="2">
        <v>2.11578019394652E-2</v>
      </c>
      <c r="E50" s="2">
        <v>3.1942446043165498E-2</v>
      </c>
      <c r="F50" s="2">
        <v>5.27049637479085E-2</v>
      </c>
      <c r="G50" s="2">
        <v>4.1059602649006599E-2</v>
      </c>
      <c r="H50" s="2">
        <v>4.2748091603053401E-2</v>
      </c>
      <c r="I50" s="2">
        <v>4.75841874084919E-2</v>
      </c>
      <c r="J50" s="2">
        <v>3.0048916841369702E-2</v>
      </c>
      <c r="K50" s="2">
        <v>1.4473089099954799E-2</v>
      </c>
      <c r="L50" s="2">
        <v>2.67498885421311E-2</v>
      </c>
      <c r="M50" s="2">
        <v>2.7138514980460299E-2</v>
      </c>
      <c r="N50" s="3">
        <v>0.102026554856744</v>
      </c>
      <c r="O50" s="3">
        <v>0.46199011124845502</v>
      </c>
    </row>
    <row r="51" spans="1:15" x14ac:dyDescent="0.3">
      <c r="A51" s="8" t="s">
        <v>83</v>
      </c>
      <c r="B51" s="2">
        <v>2.0491803278688499E-2</v>
      </c>
      <c r="C51" s="2">
        <v>-6.0814687320711401E-2</v>
      </c>
      <c r="D51" s="2">
        <v>-7.9413561392791699E-3</v>
      </c>
      <c r="E51" s="2">
        <v>3.7561576354679799E-2</v>
      </c>
      <c r="F51" s="2">
        <v>3.3827893175074203E-2</v>
      </c>
      <c r="G51" s="2">
        <v>1.7795637198622299E-2</v>
      </c>
      <c r="H51" s="2">
        <v>5.6965595036661001E-2</v>
      </c>
      <c r="I51" s="2">
        <v>5.97652081109925E-2</v>
      </c>
      <c r="J51" s="2">
        <v>3.62537764350453E-2</v>
      </c>
      <c r="K51" s="2">
        <v>4.4703595724003897E-2</v>
      </c>
      <c r="L51" s="2">
        <v>6.0930232558139501E-2</v>
      </c>
      <c r="M51" s="2">
        <v>5.1731696624287601E-2</v>
      </c>
      <c r="N51" s="3">
        <v>0.207955689828802</v>
      </c>
      <c r="O51" s="3">
        <v>0.404566744730679</v>
      </c>
    </row>
    <row r="52" spans="1:15" x14ac:dyDescent="0.3">
      <c r="A52" s="8" t="s">
        <v>84</v>
      </c>
      <c r="B52" s="2">
        <v>3.4285714285714301E-2</v>
      </c>
      <c r="C52" s="2">
        <v>-8.2872928176795604E-2</v>
      </c>
      <c r="D52" s="2">
        <v>-0.14457831325301199</v>
      </c>
      <c r="E52" s="2">
        <v>6.3380281690140802E-2</v>
      </c>
      <c r="F52" s="2">
        <v>0.19205298013245001</v>
      </c>
      <c r="G52" s="2">
        <v>0.15277777777777801</v>
      </c>
      <c r="H52" s="2">
        <v>7.9518072289156597E-2</v>
      </c>
      <c r="I52" s="2">
        <v>9.375E-2</v>
      </c>
      <c r="J52" s="2">
        <v>7.1428571428571397E-2</v>
      </c>
      <c r="K52" s="2">
        <v>5.7142857142857099E-2</v>
      </c>
      <c r="L52" s="2">
        <v>3.0630630630630599E-2</v>
      </c>
      <c r="M52" s="2">
        <v>3.4965034965035002E-2</v>
      </c>
      <c r="N52" s="3">
        <v>0.208163265306122</v>
      </c>
      <c r="O52" s="3">
        <v>0.69142857142857095</v>
      </c>
    </row>
    <row r="53" spans="1:15" x14ac:dyDescent="0.3">
      <c r="A53" s="11" t="s">
        <v>15</v>
      </c>
      <c r="B53" s="3">
        <v>4.9574155653450802E-2</v>
      </c>
      <c r="C53" s="3">
        <v>2.6134646594661099E-2</v>
      </c>
      <c r="D53" s="3">
        <v>1.66339441535777E-2</v>
      </c>
      <c r="E53" s="3">
        <v>3.0041306796845701E-2</v>
      </c>
      <c r="F53" s="3">
        <v>3.1560856205406003E-2</v>
      </c>
      <c r="G53" s="3">
        <v>3.4129348210228699E-2</v>
      </c>
      <c r="H53" s="3">
        <v>3.2905336132402499E-2</v>
      </c>
      <c r="I53" s="3">
        <v>4.0553953774164597E-2</v>
      </c>
      <c r="J53" s="3">
        <v>2.77083806495571E-2</v>
      </c>
      <c r="K53" s="3">
        <v>2.8110497237569101E-2</v>
      </c>
      <c r="L53" s="3">
        <v>3.4736253815399201E-2</v>
      </c>
      <c r="M53" s="3">
        <v>2.8418297394989401E-2</v>
      </c>
      <c r="N53" s="3">
        <v>0.12436974789916</v>
      </c>
      <c r="O53" s="3">
        <v>0.45392070484581498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4" t="s">
        <v>561</v>
      </c>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593</v>
      </c>
    </row>
    <row r="2" spans="1:14" ht="15.6" x14ac:dyDescent="0.3">
      <c r="A2" s="12" t="s">
        <v>590</v>
      </c>
    </row>
    <row r="3" spans="1:14" ht="15.6" x14ac:dyDescent="0.3">
      <c r="A3" s="12" t="s">
        <v>94</v>
      </c>
    </row>
    <row r="4" spans="1:14" x14ac:dyDescent="0.3">
      <c r="A4" s="15"/>
    </row>
    <row r="5" spans="1:14" x14ac:dyDescent="0.3">
      <c r="A5" s="16" t="str">
        <f>HYPERLINK("#'Table of contents'!A139",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3467</v>
      </c>
      <c r="C8" s="1">
        <v>3750</v>
      </c>
      <c r="D8" s="1">
        <v>4032</v>
      </c>
      <c r="E8" s="1">
        <v>4258</v>
      </c>
      <c r="F8" s="1">
        <v>4520</v>
      </c>
      <c r="G8" s="1">
        <v>4755</v>
      </c>
      <c r="H8" s="1">
        <v>5027</v>
      </c>
      <c r="I8" s="1">
        <v>5265</v>
      </c>
      <c r="J8" s="1">
        <v>5593</v>
      </c>
      <c r="K8" s="1">
        <v>5853</v>
      </c>
      <c r="L8" s="1">
        <v>6197</v>
      </c>
      <c r="M8" s="1">
        <v>6588</v>
      </c>
      <c r="N8" s="1">
        <v>6946</v>
      </c>
    </row>
    <row r="9" spans="1:14" x14ac:dyDescent="0.3">
      <c r="A9" s="7" t="s">
        <v>88</v>
      </c>
      <c r="B9" s="1">
        <v>383</v>
      </c>
      <c r="C9" s="1">
        <v>419</v>
      </c>
      <c r="D9" s="1">
        <v>426</v>
      </c>
      <c r="E9" s="1">
        <v>435</v>
      </c>
      <c r="F9" s="1">
        <v>461</v>
      </c>
      <c r="G9" s="1">
        <v>474</v>
      </c>
      <c r="H9" s="1">
        <v>502</v>
      </c>
      <c r="I9" s="1">
        <v>541</v>
      </c>
      <c r="J9" s="1">
        <v>579</v>
      </c>
      <c r="K9" s="1">
        <v>609</v>
      </c>
      <c r="L9" s="1">
        <v>658</v>
      </c>
      <c r="M9" s="1">
        <v>686</v>
      </c>
      <c r="N9" s="1">
        <v>732</v>
      </c>
    </row>
    <row r="10" spans="1:14" x14ac:dyDescent="0.3">
      <c r="A10" s="7" t="s">
        <v>89</v>
      </c>
      <c r="B10" s="1">
        <v>250</v>
      </c>
      <c r="C10" s="1">
        <v>264</v>
      </c>
      <c r="D10" s="1">
        <v>280</v>
      </c>
      <c r="E10" s="1">
        <v>299</v>
      </c>
      <c r="F10" s="1">
        <v>318</v>
      </c>
      <c r="G10" s="1">
        <v>344</v>
      </c>
      <c r="H10" s="1">
        <v>375</v>
      </c>
      <c r="I10" s="1">
        <v>405</v>
      </c>
      <c r="J10" s="1">
        <v>450</v>
      </c>
      <c r="K10" s="1">
        <v>474</v>
      </c>
      <c r="L10" s="1">
        <v>510</v>
      </c>
      <c r="M10" s="1">
        <v>548</v>
      </c>
      <c r="N10" s="1">
        <v>572</v>
      </c>
    </row>
    <row r="11" spans="1:14" x14ac:dyDescent="0.3">
      <c r="A11" s="7" t="s">
        <v>90</v>
      </c>
      <c r="B11" s="1">
        <v>10898</v>
      </c>
      <c r="C11" s="1">
        <v>11436</v>
      </c>
      <c r="D11" s="1">
        <v>11645</v>
      </c>
      <c r="E11" s="1">
        <v>11719</v>
      </c>
      <c r="F11" s="1">
        <v>11929</v>
      </c>
      <c r="G11" s="1">
        <v>12239</v>
      </c>
      <c r="H11" s="1">
        <v>12552</v>
      </c>
      <c r="I11" s="1">
        <v>12849</v>
      </c>
      <c r="J11" s="1">
        <v>13221</v>
      </c>
      <c r="K11" s="1">
        <v>13449</v>
      </c>
      <c r="L11" s="1">
        <v>13762</v>
      </c>
      <c r="M11" s="1">
        <v>14163</v>
      </c>
      <c r="N11" s="1">
        <v>14415</v>
      </c>
    </row>
    <row r="12" spans="1:14" x14ac:dyDescent="0.3">
      <c r="A12" s="7" t="s">
        <v>91</v>
      </c>
      <c r="B12" s="1">
        <v>459</v>
      </c>
      <c r="C12" s="1">
        <v>493</v>
      </c>
      <c r="D12" s="1">
        <v>528</v>
      </c>
      <c r="E12" s="1">
        <v>538</v>
      </c>
      <c r="F12" s="1">
        <v>569</v>
      </c>
      <c r="G12" s="1">
        <v>600</v>
      </c>
      <c r="H12" s="1">
        <v>642</v>
      </c>
      <c r="I12" s="1">
        <v>696</v>
      </c>
      <c r="J12" s="1">
        <v>747</v>
      </c>
      <c r="K12" s="1">
        <v>810</v>
      </c>
      <c r="L12" s="1">
        <v>876</v>
      </c>
      <c r="M12" s="1">
        <v>958</v>
      </c>
      <c r="N12" s="1">
        <v>1005</v>
      </c>
    </row>
    <row r="13" spans="1:14" x14ac:dyDescent="0.3">
      <c r="A13" s="7" t="s">
        <v>92</v>
      </c>
      <c r="B13" s="1">
        <v>1568</v>
      </c>
      <c r="C13" s="1">
        <v>1507</v>
      </c>
      <c r="D13" s="1">
        <v>1425</v>
      </c>
      <c r="E13" s="1">
        <v>1392</v>
      </c>
      <c r="F13" s="1">
        <v>1404</v>
      </c>
      <c r="G13" s="1">
        <v>1395</v>
      </c>
      <c r="H13" s="1">
        <v>1385</v>
      </c>
      <c r="I13" s="1">
        <v>1401</v>
      </c>
      <c r="J13" s="1">
        <v>1425</v>
      </c>
      <c r="K13" s="1">
        <v>1430</v>
      </c>
      <c r="L13" s="1">
        <v>1258</v>
      </c>
      <c r="M13" s="1">
        <v>1126</v>
      </c>
      <c r="N13" s="1">
        <v>1083</v>
      </c>
    </row>
    <row r="14" spans="1:14" x14ac:dyDescent="0.3">
      <c r="A14" s="10" t="s">
        <v>15</v>
      </c>
      <c r="B14" s="5">
        <v>17025</v>
      </c>
      <c r="C14" s="5">
        <v>17869</v>
      </c>
      <c r="D14" s="5">
        <v>18336</v>
      </c>
      <c r="E14" s="5">
        <v>18641</v>
      </c>
      <c r="F14" s="5">
        <v>19201</v>
      </c>
      <c r="G14" s="5">
        <v>19807</v>
      </c>
      <c r="H14" s="5">
        <v>20483</v>
      </c>
      <c r="I14" s="5">
        <v>21157</v>
      </c>
      <c r="J14" s="5">
        <v>22015</v>
      </c>
      <c r="K14" s="5">
        <v>22625</v>
      </c>
      <c r="L14" s="5">
        <v>23261</v>
      </c>
      <c r="M14" s="5">
        <v>24069</v>
      </c>
      <c r="N14" s="5">
        <v>24753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0.20364170337738599</v>
      </c>
      <c r="C19" s="2">
        <v>0.20986065252672201</v>
      </c>
      <c r="D19" s="2">
        <v>0.219895287958115</v>
      </c>
      <c r="E19" s="2">
        <v>0.228421222037444</v>
      </c>
      <c r="F19" s="2">
        <v>0.23540440602052001</v>
      </c>
      <c r="G19" s="2">
        <v>0.240066643105973</v>
      </c>
      <c r="H19" s="2">
        <v>0.24542303373529301</v>
      </c>
      <c r="I19" s="2">
        <v>0.248853807250555</v>
      </c>
      <c r="J19" s="2">
        <v>0.25405405405405401</v>
      </c>
      <c r="K19" s="2">
        <v>0.258696132596685</v>
      </c>
      <c r="L19" s="2">
        <v>0.26641159021538202</v>
      </c>
      <c r="M19" s="2">
        <v>0.27371307490963498</v>
      </c>
      <c r="N19" s="2">
        <v>0.28061245101603799</v>
      </c>
    </row>
    <row r="20" spans="1:15" x14ac:dyDescent="0.3">
      <c r="A20" s="8" t="s">
        <v>88</v>
      </c>
      <c r="B20" s="2">
        <v>2.2496328928047E-2</v>
      </c>
      <c r="C20" s="2">
        <v>2.3448430242319102E-2</v>
      </c>
      <c r="D20" s="2">
        <v>2.32329842931937E-2</v>
      </c>
      <c r="E20" s="2">
        <v>2.3335657958263999E-2</v>
      </c>
      <c r="F20" s="2">
        <v>2.4009166189261001E-2</v>
      </c>
      <c r="G20" s="2">
        <v>2.3930933508355599E-2</v>
      </c>
      <c r="H20" s="2">
        <v>2.4508128692086101E-2</v>
      </c>
      <c r="I20" s="2">
        <v>2.5570733090702801E-2</v>
      </c>
      <c r="J20" s="2">
        <v>2.6300249829661601E-2</v>
      </c>
      <c r="K20" s="2">
        <v>2.6917127071823199E-2</v>
      </c>
      <c r="L20" s="2">
        <v>2.8287691844718601E-2</v>
      </c>
      <c r="M20" s="2">
        <v>2.8501391831816901E-2</v>
      </c>
      <c r="N20" s="2">
        <v>2.9572173069930902E-2</v>
      </c>
    </row>
    <row r="21" spans="1:15" x14ac:dyDescent="0.3">
      <c r="A21" s="8" t="s">
        <v>89</v>
      </c>
      <c r="B21" s="2">
        <v>1.46842878120411E-2</v>
      </c>
      <c r="C21" s="2">
        <v>1.47741899378812E-2</v>
      </c>
      <c r="D21" s="2">
        <v>1.52705061082024E-2</v>
      </c>
      <c r="E21" s="2">
        <v>1.60399120218872E-2</v>
      </c>
      <c r="F21" s="2">
        <v>1.6561637414718E-2</v>
      </c>
      <c r="G21" s="2">
        <v>1.7367597314080899E-2</v>
      </c>
      <c r="H21" s="2">
        <v>1.8307865058829299E-2</v>
      </c>
      <c r="I21" s="2">
        <v>1.9142600557735E-2</v>
      </c>
      <c r="J21" s="2">
        <v>2.0440608675902801E-2</v>
      </c>
      <c r="K21" s="2">
        <v>2.0950276243093899E-2</v>
      </c>
      <c r="L21" s="2">
        <v>2.1925110700313801E-2</v>
      </c>
      <c r="M21" s="2">
        <v>2.27678756907225E-2</v>
      </c>
      <c r="N21" s="2">
        <v>2.3108310103825799E-2</v>
      </c>
    </row>
    <row r="22" spans="1:15" x14ac:dyDescent="0.3">
      <c r="A22" s="8" t="s">
        <v>90</v>
      </c>
      <c r="B22" s="2">
        <v>0.64011747430249599</v>
      </c>
      <c r="C22" s="2">
        <v>0.63999104594549205</v>
      </c>
      <c r="D22" s="2">
        <v>0.63508944153577696</v>
      </c>
      <c r="E22" s="2">
        <v>0.62866798991470396</v>
      </c>
      <c r="F22" s="2">
        <v>0.62126972553512805</v>
      </c>
      <c r="G22" s="2">
        <v>0.61791285909022098</v>
      </c>
      <c r="H22" s="2">
        <v>0.61280085924913297</v>
      </c>
      <c r="I22" s="2">
        <v>0.60731672732428998</v>
      </c>
      <c r="J22" s="2">
        <v>0.600545082898024</v>
      </c>
      <c r="K22" s="2">
        <v>0.59443093922651902</v>
      </c>
      <c r="L22" s="2">
        <v>0.59163406560336995</v>
      </c>
      <c r="M22" s="2">
        <v>0.58843325439361804</v>
      </c>
      <c r="N22" s="2">
        <v>0.58235365410253304</v>
      </c>
    </row>
    <row r="23" spans="1:15" x14ac:dyDescent="0.3">
      <c r="A23" s="8" t="s">
        <v>91</v>
      </c>
      <c r="B23" s="2">
        <v>2.6960352422907501E-2</v>
      </c>
      <c r="C23" s="2">
        <v>2.7589680452179799E-2</v>
      </c>
      <c r="D23" s="2">
        <v>2.87958115183246E-2</v>
      </c>
      <c r="E23" s="2">
        <v>2.88611126012553E-2</v>
      </c>
      <c r="F23" s="2">
        <v>2.9633873235769E-2</v>
      </c>
      <c r="G23" s="2">
        <v>3.0292320896652701E-2</v>
      </c>
      <c r="H23" s="2">
        <v>3.13430649807157E-2</v>
      </c>
      <c r="I23" s="2">
        <v>3.2896913551070599E-2</v>
      </c>
      <c r="J23" s="2">
        <v>3.3931410401998603E-2</v>
      </c>
      <c r="K23" s="2">
        <v>3.5801104972375701E-2</v>
      </c>
      <c r="L23" s="2">
        <v>3.76596019087743E-2</v>
      </c>
      <c r="M23" s="2">
        <v>3.9802235240350703E-2</v>
      </c>
      <c r="N23" s="2">
        <v>4.0601139255847803E-2</v>
      </c>
    </row>
    <row r="24" spans="1:15" x14ac:dyDescent="0.3">
      <c r="A24" s="8" t="s">
        <v>92</v>
      </c>
      <c r="B24" s="2">
        <v>9.2099853157121894E-2</v>
      </c>
      <c r="C24" s="2">
        <v>8.4336000895405494E-2</v>
      </c>
      <c r="D24" s="2">
        <v>7.7715968586387393E-2</v>
      </c>
      <c r="E24" s="2">
        <v>7.4674105466444901E-2</v>
      </c>
      <c r="F24" s="2">
        <v>7.3121191604603897E-2</v>
      </c>
      <c r="G24" s="2">
        <v>7.0429646084717495E-2</v>
      </c>
      <c r="H24" s="2">
        <v>6.7617048283942799E-2</v>
      </c>
      <c r="I24" s="2">
        <v>6.6219218225646401E-2</v>
      </c>
      <c r="J24" s="2">
        <v>6.4728594140358794E-2</v>
      </c>
      <c r="K24" s="2">
        <v>6.3204419889502803E-2</v>
      </c>
      <c r="L24" s="2">
        <v>5.4081939727440798E-2</v>
      </c>
      <c r="M24" s="2">
        <v>4.6782167933856797E-2</v>
      </c>
      <c r="N24" s="2">
        <v>4.3752272451823997E-2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8.1626766657052194E-2</v>
      </c>
      <c r="C29" s="2">
        <v>7.5200000000000003E-2</v>
      </c>
      <c r="D29" s="2">
        <v>5.6051587301587297E-2</v>
      </c>
      <c r="E29" s="2">
        <v>6.1531235321747299E-2</v>
      </c>
      <c r="F29" s="2">
        <v>5.1991150442477901E-2</v>
      </c>
      <c r="G29" s="2">
        <v>5.7202944269190301E-2</v>
      </c>
      <c r="H29" s="2">
        <v>4.7344340560970803E-2</v>
      </c>
      <c r="I29" s="2">
        <v>6.2298195631529003E-2</v>
      </c>
      <c r="J29" s="2">
        <v>4.64866797782943E-2</v>
      </c>
      <c r="K29" s="2">
        <v>5.8773278660516001E-2</v>
      </c>
      <c r="L29" s="2">
        <v>6.3095045989995199E-2</v>
      </c>
      <c r="M29" s="2">
        <v>5.4341226472374E-2</v>
      </c>
      <c r="N29" s="3">
        <v>0.24190952976935501</v>
      </c>
      <c r="O29" s="3">
        <v>1.0034612056533001</v>
      </c>
    </row>
    <row r="30" spans="1:15" x14ac:dyDescent="0.3">
      <c r="A30" s="8" t="s">
        <v>88</v>
      </c>
      <c r="B30" s="2">
        <v>9.3994778067885101E-2</v>
      </c>
      <c r="C30" s="2">
        <v>1.67064439140811E-2</v>
      </c>
      <c r="D30" s="2">
        <v>2.1126760563380299E-2</v>
      </c>
      <c r="E30" s="2">
        <v>5.97701149425287E-2</v>
      </c>
      <c r="F30" s="2">
        <v>2.8199566160520599E-2</v>
      </c>
      <c r="G30" s="2">
        <v>5.90717299578059E-2</v>
      </c>
      <c r="H30" s="2">
        <v>7.7689243027888405E-2</v>
      </c>
      <c r="I30" s="2">
        <v>7.0240295748613693E-2</v>
      </c>
      <c r="J30" s="2">
        <v>5.1813471502590698E-2</v>
      </c>
      <c r="K30" s="2">
        <v>8.04597701149425E-2</v>
      </c>
      <c r="L30" s="2">
        <v>4.2553191489361701E-2</v>
      </c>
      <c r="M30" s="2">
        <v>6.7055393586005804E-2</v>
      </c>
      <c r="N30" s="3">
        <v>0.26424870466321199</v>
      </c>
      <c r="O30" s="3">
        <v>0.91122715404699695</v>
      </c>
    </row>
    <row r="31" spans="1:15" x14ac:dyDescent="0.3">
      <c r="A31" s="8" t="s">
        <v>89</v>
      </c>
      <c r="B31" s="2">
        <v>5.6000000000000001E-2</v>
      </c>
      <c r="C31" s="2">
        <v>6.0606060606060601E-2</v>
      </c>
      <c r="D31" s="2">
        <v>6.7857142857142894E-2</v>
      </c>
      <c r="E31" s="2">
        <v>6.3545150501672198E-2</v>
      </c>
      <c r="F31" s="2">
        <v>8.17610062893082E-2</v>
      </c>
      <c r="G31" s="2">
        <v>9.0116279069767394E-2</v>
      </c>
      <c r="H31" s="2">
        <v>0.08</v>
      </c>
      <c r="I31" s="2">
        <v>0.11111111111111099</v>
      </c>
      <c r="J31" s="2">
        <v>5.3333333333333302E-2</v>
      </c>
      <c r="K31" s="2">
        <v>7.5949367088607597E-2</v>
      </c>
      <c r="L31" s="2">
        <v>7.4509803921568599E-2</v>
      </c>
      <c r="M31" s="2">
        <v>4.3795620437956199E-2</v>
      </c>
      <c r="N31" s="3">
        <v>0.27111111111111103</v>
      </c>
      <c r="O31" s="3">
        <v>1.288</v>
      </c>
    </row>
    <row r="32" spans="1:15" x14ac:dyDescent="0.3">
      <c r="A32" s="8" t="s">
        <v>90</v>
      </c>
      <c r="B32" s="2">
        <v>4.9366856303909003E-2</v>
      </c>
      <c r="C32" s="2">
        <v>1.8275620846449799E-2</v>
      </c>
      <c r="D32" s="2">
        <v>6.3546586517818802E-3</v>
      </c>
      <c r="E32" s="2">
        <v>1.79196177148221E-2</v>
      </c>
      <c r="F32" s="2">
        <v>2.5987090284181402E-2</v>
      </c>
      <c r="G32" s="2">
        <v>2.557398480268E-2</v>
      </c>
      <c r="H32" s="2">
        <v>2.3661567877629099E-2</v>
      </c>
      <c r="I32" s="2">
        <v>2.8951669390614099E-2</v>
      </c>
      <c r="J32" s="2">
        <v>1.7245291581574802E-2</v>
      </c>
      <c r="K32" s="2">
        <v>2.32731058071232E-2</v>
      </c>
      <c r="L32" s="2">
        <v>2.9138206656009299E-2</v>
      </c>
      <c r="M32" s="2">
        <v>1.7792840499894099E-2</v>
      </c>
      <c r="N32" s="3">
        <v>9.0310869071931005E-2</v>
      </c>
      <c r="O32" s="3">
        <v>0.322719765094513</v>
      </c>
    </row>
    <row r="33" spans="1:15" x14ac:dyDescent="0.3">
      <c r="A33" s="8" t="s">
        <v>91</v>
      </c>
      <c r="B33" s="2">
        <v>7.4074074074074098E-2</v>
      </c>
      <c r="C33" s="2">
        <v>7.0993914807302202E-2</v>
      </c>
      <c r="D33" s="2">
        <v>1.8939393939393898E-2</v>
      </c>
      <c r="E33" s="2">
        <v>5.7620817843866197E-2</v>
      </c>
      <c r="F33" s="2">
        <v>5.4481546572934997E-2</v>
      </c>
      <c r="G33" s="2">
        <v>7.0000000000000007E-2</v>
      </c>
      <c r="H33" s="2">
        <v>8.4112149532710304E-2</v>
      </c>
      <c r="I33" s="2">
        <v>7.3275862068965497E-2</v>
      </c>
      <c r="J33" s="2">
        <v>8.4337349397590397E-2</v>
      </c>
      <c r="K33" s="2">
        <v>8.1481481481481502E-2</v>
      </c>
      <c r="L33" s="2">
        <v>9.3607305936073096E-2</v>
      </c>
      <c r="M33" s="2">
        <v>4.9060542797494798E-2</v>
      </c>
      <c r="N33" s="3">
        <v>0.34538152610441802</v>
      </c>
      <c r="O33" s="3">
        <v>1.18954248366013</v>
      </c>
    </row>
    <row r="34" spans="1:15" x14ac:dyDescent="0.3">
      <c r="A34" s="8" t="s">
        <v>92</v>
      </c>
      <c r="B34" s="2">
        <v>-3.8903061224489797E-2</v>
      </c>
      <c r="C34" s="2">
        <v>-5.4412740544127397E-2</v>
      </c>
      <c r="D34" s="2">
        <v>-2.31578947368421E-2</v>
      </c>
      <c r="E34" s="2">
        <v>8.6206896551724102E-3</v>
      </c>
      <c r="F34" s="2">
        <v>-6.41025641025641E-3</v>
      </c>
      <c r="G34" s="2">
        <v>-7.1684587813620098E-3</v>
      </c>
      <c r="H34" s="2">
        <v>1.1552346570397099E-2</v>
      </c>
      <c r="I34" s="2">
        <v>1.7130620985010701E-2</v>
      </c>
      <c r="J34" s="2">
        <v>3.5087719298245602E-3</v>
      </c>
      <c r="K34" s="2">
        <v>-0.12027972027972</v>
      </c>
      <c r="L34" s="2">
        <v>-0.10492845786963401</v>
      </c>
      <c r="M34" s="2">
        <v>-3.8188277087033699E-2</v>
      </c>
      <c r="N34" s="3">
        <v>-0.24</v>
      </c>
      <c r="O34" s="3">
        <v>-0.30931122448979598</v>
      </c>
    </row>
    <row r="35" spans="1:15" x14ac:dyDescent="0.3">
      <c r="A35" s="11" t="s">
        <v>15</v>
      </c>
      <c r="B35" s="3">
        <v>4.9574155653450802E-2</v>
      </c>
      <c r="C35" s="3">
        <v>2.6134646594661099E-2</v>
      </c>
      <c r="D35" s="3">
        <v>1.66339441535777E-2</v>
      </c>
      <c r="E35" s="3">
        <v>3.0041306796845701E-2</v>
      </c>
      <c r="F35" s="3">
        <v>3.1560856205406003E-2</v>
      </c>
      <c r="G35" s="3">
        <v>3.4129348210228699E-2</v>
      </c>
      <c r="H35" s="3">
        <v>3.2905336132402499E-2</v>
      </c>
      <c r="I35" s="3">
        <v>4.0553953774164597E-2</v>
      </c>
      <c r="J35" s="3">
        <v>2.77083806495571E-2</v>
      </c>
      <c r="K35" s="3">
        <v>2.8110497237569101E-2</v>
      </c>
      <c r="L35" s="3">
        <v>3.4736253815399201E-2</v>
      </c>
      <c r="M35" s="3">
        <v>2.8418297394989401E-2</v>
      </c>
      <c r="N35" s="3">
        <v>0.12436974789916</v>
      </c>
      <c r="O35" s="3">
        <v>0.45392070484581498</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561</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207</v>
      </c>
      <c r="B1" s="12"/>
      <c r="C1" s="12"/>
      <c r="D1" s="12"/>
      <c r="E1" s="12"/>
    </row>
    <row r="2" spans="1:5" ht="15.6" x14ac:dyDescent="0.3">
      <c r="A2" s="12" t="s">
        <v>31</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contents'!A14",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2833</v>
      </c>
      <c r="C8" s="1">
        <v>3430</v>
      </c>
      <c r="D8" s="1">
        <v>4117</v>
      </c>
      <c r="E8" s="1">
        <v>4652</v>
      </c>
    </row>
    <row r="9" spans="1:5" x14ac:dyDescent="0.3">
      <c r="A9" s="7" t="s">
        <v>188</v>
      </c>
      <c r="B9" s="1">
        <v>2644</v>
      </c>
      <c r="C9" s="1">
        <v>3093</v>
      </c>
      <c r="D9" s="1">
        <v>3624</v>
      </c>
      <c r="E9" s="1">
        <v>3944</v>
      </c>
    </row>
    <row r="10" spans="1:5" x14ac:dyDescent="0.3">
      <c r="A10" s="7" t="s">
        <v>189</v>
      </c>
      <c r="B10" s="1">
        <v>42974</v>
      </c>
      <c r="C10" s="1">
        <v>49048</v>
      </c>
      <c r="D10" s="1">
        <v>53845</v>
      </c>
      <c r="E10" s="1">
        <v>58062</v>
      </c>
    </row>
    <row r="11" spans="1:5" x14ac:dyDescent="0.3">
      <c r="A11" s="7" t="s">
        <v>190</v>
      </c>
      <c r="B11" s="1">
        <v>37152</v>
      </c>
      <c r="C11" s="1">
        <v>41779</v>
      </c>
      <c r="D11" s="1">
        <v>45281</v>
      </c>
      <c r="E11" s="1">
        <v>48330</v>
      </c>
    </row>
    <row r="12" spans="1:5" x14ac:dyDescent="0.3">
      <c r="A12" s="7" t="s">
        <v>191</v>
      </c>
      <c r="B12" s="1">
        <v>9972</v>
      </c>
      <c r="C12" s="1">
        <v>12165</v>
      </c>
      <c r="D12" s="1">
        <v>14415</v>
      </c>
      <c r="E12" s="1">
        <v>16540</v>
      </c>
    </row>
    <row r="13" spans="1:5" x14ac:dyDescent="0.3">
      <c r="A13" s="7" t="s">
        <v>192</v>
      </c>
      <c r="B13" s="1">
        <v>13430</v>
      </c>
      <c r="C13" s="1">
        <v>15484</v>
      </c>
      <c r="D13" s="1">
        <v>17675</v>
      </c>
      <c r="E13" s="1">
        <v>19325</v>
      </c>
    </row>
    <row r="14" spans="1:5" x14ac:dyDescent="0.3">
      <c r="A14" s="7" t="s">
        <v>193</v>
      </c>
      <c r="B14" s="1">
        <v>810</v>
      </c>
      <c r="C14" s="1">
        <v>934</v>
      </c>
      <c r="D14" s="1">
        <v>1020</v>
      </c>
      <c r="E14" s="1">
        <v>1085</v>
      </c>
    </row>
    <row r="15" spans="1:5" x14ac:dyDescent="0.3">
      <c r="A15" s="7" t="s">
        <v>194</v>
      </c>
      <c r="B15" s="1">
        <v>1153</v>
      </c>
      <c r="C15" s="1">
        <v>1314</v>
      </c>
      <c r="D15" s="1">
        <v>1389</v>
      </c>
      <c r="E15" s="1">
        <v>1454</v>
      </c>
    </row>
    <row r="16" spans="1:5" x14ac:dyDescent="0.3">
      <c r="A16" s="7" t="s">
        <v>195</v>
      </c>
      <c r="B16" s="1">
        <v>16175</v>
      </c>
      <c r="C16" s="1">
        <v>20323</v>
      </c>
      <c r="D16" s="1">
        <v>25243</v>
      </c>
      <c r="E16" s="1">
        <v>30392</v>
      </c>
    </row>
    <row r="17" spans="1:5" x14ac:dyDescent="0.3">
      <c r="A17" s="7" t="s">
        <v>196</v>
      </c>
      <c r="B17" s="1">
        <v>25740</v>
      </c>
      <c r="C17" s="1">
        <v>30629</v>
      </c>
      <c r="D17" s="1">
        <v>35970</v>
      </c>
      <c r="E17" s="1">
        <v>40434</v>
      </c>
    </row>
    <row r="18" spans="1:5" x14ac:dyDescent="0.3">
      <c r="A18" s="7" t="s">
        <v>197</v>
      </c>
      <c r="B18" s="1">
        <v>1052</v>
      </c>
      <c r="C18" s="1">
        <v>1270</v>
      </c>
      <c r="D18" s="1">
        <v>1450</v>
      </c>
      <c r="E18" s="1">
        <v>1591</v>
      </c>
    </row>
    <row r="19" spans="1:5" x14ac:dyDescent="0.3">
      <c r="A19" s="7" t="s">
        <v>198</v>
      </c>
      <c r="B19" s="1">
        <v>1284</v>
      </c>
      <c r="C19" s="1">
        <v>1500</v>
      </c>
      <c r="D19" s="1">
        <v>1638</v>
      </c>
      <c r="E19" s="1">
        <v>1753</v>
      </c>
    </row>
    <row r="20" spans="1:5" x14ac:dyDescent="0.3">
      <c r="A20" s="7" t="s">
        <v>199</v>
      </c>
      <c r="B20" s="1">
        <v>1194</v>
      </c>
      <c r="C20" s="1">
        <v>1433</v>
      </c>
      <c r="D20" s="1">
        <v>1592</v>
      </c>
      <c r="E20" s="1">
        <v>1721</v>
      </c>
    </row>
    <row r="21" spans="1:5" x14ac:dyDescent="0.3">
      <c r="A21" s="7" t="s">
        <v>200</v>
      </c>
      <c r="B21" s="1">
        <v>1449</v>
      </c>
      <c r="C21" s="1">
        <v>1666</v>
      </c>
      <c r="D21" s="1">
        <v>1809</v>
      </c>
      <c r="E21" s="1">
        <v>1911</v>
      </c>
    </row>
    <row r="22" spans="1:5" x14ac:dyDescent="0.3">
      <c r="A22" s="7" t="s">
        <v>201</v>
      </c>
      <c r="B22" s="1">
        <v>31488</v>
      </c>
      <c r="C22" s="1">
        <v>36814</v>
      </c>
      <c r="D22" s="1">
        <v>40579</v>
      </c>
      <c r="E22" s="1">
        <v>43612</v>
      </c>
    </row>
    <row r="23" spans="1:5" x14ac:dyDescent="0.3">
      <c r="A23" s="7" t="s">
        <v>202</v>
      </c>
      <c r="B23" s="1">
        <v>32138</v>
      </c>
      <c r="C23" s="1">
        <v>36743</v>
      </c>
      <c r="D23" s="1">
        <v>39962</v>
      </c>
      <c r="E23" s="1">
        <v>42279</v>
      </c>
    </row>
    <row r="24" spans="1:5" x14ac:dyDescent="0.3">
      <c r="A24" s="7" t="s">
        <v>203</v>
      </c>
      <c r="B24" s="1">
        <v>10437</v>
      </c>
      <c r="C24" s="1">
        <v>12222</v>
      </c>
      <c r="D24" s="1">
        <v>13508</v>
      </c>
      <c r="E24" s="1">
        <v>14532</v>
      </c>
    </row>
    <row r="25" spans="1:5" x14ac:dyDescent="0.3">
      <c r="A25" s="7" t="s">
        <v>204</v>
      </c>
      <c r="B25" s="1">
        <v>12928</v>
      </c>
      <c r="C25" s="1">
        <v>14943</v>
      </c>
      <c r="D25" s="1">
        <v>16319</v>
      </c>
      <c r="E25" s="1">
        <v>17257</v>
      </c>
    </row>
    <row r="26" spans="1:5" x14ac:dyDescent="0.3">
      <c r="A26" s="7" t="s">
        <v>205</v>
      </c>
      <c r="B26" s="1">
        <v>38201</v>
      </c>
      <c r="C26" s="1">
        <v>28511</v>
      </c>
      <c r="D26" s="1">
        <v>22475</v>
      </c>
      <c r="E26" s="1">
        <v>19897</v>
      </c>
    </row>
    <row r="27" spans="1:5" x14ac:dyDescent="0.3">
      <c r="A27" s="7" t="s">
        <v>206</v>
      </c>
      <c r="B27" s="1">
        <v>44669</v>
      </c>
      <c r="C27" s="1">
        <v>34780</v>
      </c>
      <c r="D27" s="1">
        <v>27696</v>
      </c>
      <c r="E27" s="1">
        <v>24586</v>
      </c>
    </row>
    <row r="28" spans="1:5" x14ac:dyDescent="0.3">
      <c r="A28" s="10" t="s">
        <v>15</v>
      </c>
      <c r="B28" s="5">
        <v>327723</v>
      </c>
      <c r="C28" s="5">
        <v>348081</v>
      </c>
      <c r="D28" s="5">
        <v>369607</v>
      </c>
      <c r="E28" s="5">
        <v>393357</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0.51725397115209104</v>
      </c>
      <c r="C33" s="2">
        <v>0.52583167254330798</v>
      </c>
      <c r="D33" s="2">
        <v>0.53184343108125598</v>
      </c>
      <c r="E33" s="2">
        <v>0.54118194509074002</v>
      </c>
    </row>
    <row r="34" spans="1:5" x14ac:dyDescent="0.3">
      <c r="A34" s="8" t="s">
        <v>188</v>
      </c>
      <c r="B34" s="2">
        <v>0.48274602884790901</v>
      </c>
      <c r="C34" s="2">
        <v>0.47416832745669202</v>
      </c>
      <c r="D34" s="2">
        <v>0.46815656891874402</v>
      </c>
      <c r="E34" s="2">
        <v>0.45881805490925998</v>
      </c>
    </row>
    <row r="35" spans="1:5" x14ac:dyDescent="0.3">
      <c r="A35" s="8" t="s">
        <v>189</v>
      </c>
      <c r="B35" s="2">
        <v>0.53633027980930004</v>
      </c>
      <c r="C35" s="2">
        <v>0.540015634117608</v>
      </c>
      <c r="D35" s="2">
        <v>0.543197546556907</v>
      </c>
      <c r="E35" s="2">
        <v>0.54573652154297303</v>
      </c>
    </row>
    <row r="36" spans="1:5" x14ac:dyDescent="0.3">
      <c r="A36" s="8" t="s">
        <v>190</v>
      </c>
      <c r="B36" s="2">
        <v>0.46366972019070002</v>
      </c>
      <c r="C36" s="2">
        <v>0.459984365882392</v>
      </c>
      <c r="D36" s="2">
        <v>0.456802453443093</v>
      </c>
      <c r="E36" s="2">
        <v>0.45426347845702703</v>
      </c>
    </row>
    <row r="37" spans="1:5" x14ac:dyDescent="0.3">
      <c r="A37" s="8" t="s">
        <v>191</v>
      </c>
      <c r="B37" s="2">
        <v>0.42611742586103801</v>
      </c>
      <c r="C37" s="2">
        <v>0.439979746102933</v>
      </c>
      <c r="D37" s="2">
        <v>0.44920535992520999</v>
      </c>
      <c r="E37" s="2">
        <v>0.46117384636832598</v>
      </c>
    </row>
    <row r="38" spans="1:5" x14ac:dyDescent="0.3">
      <c r="A38" s="8" t="s">
        <v>192</v>
      </c>
      <c r="B38" s="2">
        <v>0.57388257413896204</v>
      </c>
      <c r="C38" s="2">
        <v>0.560020253897067</v>
      </c>
      <c r="D38" s="2">
        <v>0.55079464007478995</v>
      </c>
      <c r="E38" s="2">
        <v>0.53882615363167397</v>
      </c>
    </row>
    <row r="39" spans="1:5" x14ac:dyDescent="0.3">
      <c r="A39" s="8" t="s">
        <v>193</v>
      </c>
      <c r="B39" s="2">
        <v>0.41263372389200198</v>
      </c>
      <c r="C39" s="2">
        <v>0.41548042704626298</v>
      </c>
      <c r="D39" s="2">
        <v>0.42341220423412201</v>
      </c>
      <c r="E39" s="2">
        <v>0.42733359590389902</v>
      </c>
    </row>
    <row r="40" spans="1:5" x14ac:dyDescent="0.3">
      <c r="A40" s="8" t="s">
        <v>194</v>
      </c>
      <c r="B40" s="2">
        <v>0.58736627610799796</v>
      </c>
      <c r="C40" s="2">
        <v>0.58451957295373702</v>
      </c>
      <c r="D40" s="2">
        <v>0.57658779576587804</v>
      </c>
      <c r="E40" s="2">
        <v>0.57266640409610103</v>
      </c>
    </row>
    <row r="41" spans="1:5" x14ac:dyDescent="0.3">
      <c r="A41" s="8" t="s">
        <v>195</v>
      </c>
      <c r="B41" s="2">
        <v>0.385900035786711</v>
      </c>
      <c r="C41" s="2">
        <v>0.39886559899513302</v>
      </c>
      <c r="D41" s="2">
        <v>0.41237972326139899</v>
      </c>
      <c r="E41" s="2">
        <v>0.42910795470589902</v>
      </c>
    </row>
    <row r="42" spans="1:5" x14ac:dyDescent="0.3">
      <c r="A42" s="8" t="s">
        <v>196</v>
      </c>
      <c r="B42" s="2">
        <v>0.61409996421328905</v>
      </c>
      <c r="C42" s="2">
        <v>0.60113440100486704</v>
      </c>
      <c r="D42" s="2">
        <v>0.58762027673860096</v>
      </c>
      <c r="E42" s="2">
        <v>0.57089204529410098</v>
      </c>
    </row>
    <row r="43" spans="1:5" x14ac:dyDescent="0.3">
      <c r="A43" s="8" t="s">
        <v>197</v>
      </c>
      <c r="B43" s="2">
        <v>0.45034246575342501</v>
      </c>
      <c r="C43" s="2">
        <v>0.45848375451263501</v>
      </c>
      <c r="D43" s="2">
        <v>0.46955958549222798</v>
      </c>
      <c r="E43" s="2">
        <v>0.47577751196172202</v>
      </c>
    </row>
    <row r="44" spans="1:5" x14ac:dyDescent="0.3">
      <c r="A44" s="8" t="s">
        <v>198</v>
      </c>
      <c r="B44" s="2">
        <v>0.54965753424657504</v>
      </c>
      <c r="C44" s="2">
        <v>0.54151624548736499</v>
      </c>
      <c r="D44" s="2">
        <v>0.53044041450777202</v>
      </c>
      <c r="E44" s="2">
        <v>0.52422248803827798</v>
      </c>
    </row>
    <row r="45" spans="1:5" x14ac:dyDescent="0.3">
      <c r="A45" s="8" t="s">
        <v>199</v>
      </c>
      <c r="B45" s="2">
        <v>0.45175936435868302</v>
      </c>
      <c r="C45" s="2">
        <v>0.46240722813810903</v>
      </c>
      <c r="D45" s="2">
        <v>0.46809761834754499</v>
      </c>
      <c r="E45" s="2">
        <v>0.47384361233480199</v>
      </c>
    </row>
    <row r="46" spans="1:5" x14ac:dyDescent="0.3">
      <c r="A46" s="8" t="s">
        <v>200</v>
      </c>
      <c r="B46" s="2">
        <v>0.54824063564131698</v>
      </c>
      <c r="C46" s="2">
        <v>0.53759277186189103</v>
      </c>
      <c r="D46" s="2">
        <v>0.53190238165245496</v>
      </c>
      <c r="E46" s="2">
        <v>0.52615638766519801</v>
      </c>
    </row>
    <row r="47" spans="1:5" x14ac:dyDescent="0.3">
      <c r="A47" s="8" t="s">
        <v>201</v>
      </c>
      <c r="B47" s="2">
        <v>0.494892025272687</v>
      </c>
      <c r="C47" s="2">
        <v>0.50048261892138102</v>
      </c>
      <c r="D47" s="2">
        <v>0.50383034727654197</v>
      </c>
      <c r="E47" s="2">
        <v>0.50775983513988698</v>
      </c>
    </row>
    <row r="48" spans="1:5" x14ac:dyDescent="0.3">
      <c r="A48" s="8" t="s">
        <v>202</v>
      </c>
      <c r="B48" s="2">
        <v>0.50510797472731295</v>
      </c>
      <c r="C48" s="2">
        <v>0.49951738107861898</v>
      </c>
      <c r="D48" s="2">
        <v>0.49616965272345798</v>
      </c>
      <c r="E48" s="2">
        <v>0.49224016486011302</v>
      </c>
    </row>
    <row r="49" spans="1:5" x14ac:dyDescent="0.3">
      <c r="A49" s="8" t="s">
        <v>203</v>
      </c>
      <c r="B49" s="2">
        <v>0.44669377273700001</v>
      </c>
      <c r="C49" s="2">
        <v>0.44991717283268901</v>
      </c>
      <c r="D49" s="2">
        <v>0.45287826465953701</v>
      </c>
      <c r="E49" s="2">
        <v>0.45713926200887101</v>
      </c>
    </row>
    <row r="50" spans="1:5" x14ac:dyDescent="0.3">
      <c r="A50" s="8" t="s">
        <v>204</v>
      </c>
      <c r="B50" s="2">
        <v>0.55330622726300005</v>
      </c>
      <c r="C50" s="2">
        <v>0.55008282716731105</v>
      </c>
      <c r="D50" s="2">
        <v>0.54712173534046304</v>
      </c>
      <c r="E50" s="2">
        <v>0.54286073799112899</v>
      </c>
    </row>
    <row r="51" spans="1:5" x14ac:dyDescent="0.3">
      <c r="A51" s="8" t="s">
        <v>205</v>
      </c>
      <c r="B51" s="2">
        <v>0.46097502111741301</v>
      </c>
      <c r="C51" s="2">
        <v>0.45047479104454002</v>
      </c>
      <c r="D51" s="2">
        <v>0.447967949612326</v>
      </c>
      <c r="E51" s="2">
        <v>0.44729447204550099</v>
      </c>
    </row>
    <row r="52" spans="1:5" x14ac:dyDescent="0.3">
      <c r="A52" s="8" t="s">
        <v>206</v>
      </c>
      <c r="B52" s="2">
        <v>0.53902497888258705</v>
      </c>
      <c r="C52" s="2">
        <v>0.54952520895545998</v>
      </c>
      <c r="D52" s="2">
        <v>0.552032050387674</v>
      </c>
      <c r="E52" s="2">
        <v>0.55270552795449901</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594</v>
      </c>
    </row>
    <row r="2" spans="1:14" ht="15.6" x14ac:dyDescent="0.3">
      <c r="A2" s="12" t="s">
        <v>590</v>
      </c>
    </row>
    <row r="3" spans="1:14" ht="15.6" x14ac:dyDescent="0.3">
      <c r="A3" s="12" t="s">
        <v>98</v>
      </c>
    </row>
    <row r="4" spans="1:14" x14ac:dyDescent="0.3">
      <c r="A4" s="15"/>
    </row>
    <row r="5" spans="1:14" x14ac:dyDescent="0.3">
      <c r="A5" s="16" t="str">
        <f>HYPERLINK("#'Table of contents'!A140",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11431</v>
      </c>
      <c r="C8" s="1">
        <v>11859</v>
      </c>
      <c r="D8" s="1">
        <v>12054</v>
      </c>
      <c r="E8" s="1">
        <v>12291</v>
      </c>
      <c r="F8" s="1">
        <v>12651</v>
      </c>
      <c r="G8" s="1">
        <v>13070</v>
      </c>
      <c r="H8" s="1">
        <v>13504</v>
      </c>
      <c r="I8" s="1">
        <v>13993</v>
      </c>
      <c r="J8" s="1">
        <v>14585</v>
      </c>
      <c r="K8" s="1">
        <v>15072</v>
      </c>
      <c r="L8" s="1">
        <v>15503</v>
      </c>
      <c r="M8" s="1">
        <v>15986</v>
      </c>
      <c r="N8" s="1">
        <v>16387</v>
      </c>
    </row>
    <row r="9" spans="1:14" x14ac:dyDescent="0.3">
      <c r="A9" s="7" t="s">
        <v>96</v>
      </c>
      <c r="B9" s="1">
        <v>5594</v>
      </c>
      <c r="C9" s="1">
        <v>6010</v>
      </c>
      <c r="D9" s="1">
        <v>6282</v>
      </c>
      <c r="E9" s="1">
        <v>6350</v>
      </c>
      <c r="F9" s="1">
        <v>6550</v>
      </c>
      <c r="G9" s="1">
        <v>6737</v>
      </c>
      <c r="H9" s="1">
        <v>6979</v>
      </c>
      <c r="I9" s="1">
        <v>7164</v>
      </c>
      <c r="J9" s="1">
        <v>7430</v>
      </c>
      <c r="K9" s="1">
        <v>7553</v>
      </c>
      <c r="L9" s="1">
        <v>7758</v>
      </c>
      <c r="M9" s="1">
        <v>8083</v>
      </c>
      <c r="N9" s="1">
        <v>8366</v>
      </c>
    </row>
    <row r="10" spans="1:14" x14ac:dyDescent="0.3">
      <c r="A10" s="10" t="s">
        <v>15</v>
      </c>
      <c r="B10" s="5">
        <v>17025</v>
      </c>
      <c r="C10" s="5">
        <v>17869</v>
      </c>
      <c r="D10" s="5">
        <v>18336</v>
      </c>
      <c r="E10" s="5">
        <v>18641</v>
      </c>
      <c r="F10" s="5">
        <v>19201</v>
      </c>
      <c r="G10" s="5">
        <v>19807</v>
      </c>
      <c r="H10" s="5">
        <v>20483</v>
      </c>
      <c r="I10" s="5">
        <v>21157</v>
      </c>
      <c r="J10" s="5">
        <v>22015</v>
      </c>
      <c r="K10" s="5">
        <v>22625</v>
      </c>
      <c r="L10" s="5">
        <v>23261</v>
      </c>
      <c r="M10" s="5">
        <v>24069</v>
      </c>
      <c r="N10" s="5">
        <v>24753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0.67142437591776805</v>
      </c>
      <c r="C15" s="2">
        <v>0.66366332755050605</v>
      </c>
      <c r="D15" s="2">
        <v>0.65739528795811497</v>
      </c>
      <c r="E15" s="2">
        <v>0.65935303900005404</v>
      </c>
      <c r="F15" s="2">
        <v>0.65887193375344999</v>
      </c>
      <c r="G15" s="2">
        <v>0.659867723532085</v>
      </c>
      <c r="H15" s="2">
        <v>0.65927842601181497</v>
      </c>
      <c r="I15" s="2">
        <v>0.661388665689843</v>
      </c>
      <c r="J15" s="2">
        <v>0.66250283897342699</v>
      </c>
      <c r="K15" s="2">
        <v>0.66616574585635402</v>
      </c>
      <c r="L15" s="2">
        <v>0.66648037487640299</v>
      </c>
      <c r="M15" s="2">
        <v>0.66417383356184301</v>
      </c>
      <c r="N15" s="2">
        <v>0.66202076515977903</v>
      </c>
    </row>
    <row r="16" spans="1:14" x14ac:dyDescent="0.3">
      <c r="A16" s="8" t="s">
        <v>96</v>
      </c>
      <c r="B16" s="2">
        <v>0.32857562408223201</v>
      </c>
      <c r="C16" s="2">
        <v>0.336336672449494</v>
      </c>
      <c r="D16" s="2">
        <v>0.34260471204188497</v>
      </c>
      <c r="E16" s="2">
        <v>0.34064696099994601</v>
      </c>
      <c r="F16" s="2">
        <v>0.34112806624655001</v>
      </c>
      <c r="G16" s="2">
        <v>0.340132276467915</v>
      </c>
      <c r="H16" s="2">
        <v>0.34072157398818498</v>
      </c>
      <c r="I16" s="2">
        <v>0.338611334310157</v>
      </c>
      <c r="J16" s="2">
        <v>0.33749716102657301</v>
      </c>
      <c r="K16" s="2">
        <v>0.33383425414364598</v>
      </c>
      <c r="L16" s="2">
        <v>0.33351962512359701</v>
      </c>
      <c r="M16" s="2">
        <v>0.33582616643815699</v>
      </c>
      <c r="N16" s="2">
        <v>0.33797923484022102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3.7442043565742301E-2</v>
      </c>
      <c r="C21" s="2">
        <v>1.64432076903618E-2</v>
      </c>
      <c r="D21" s="2">
        <v>1.9661523145843698E-2</v>
      </c>
      <c r="E21" s="2">
        <v>2.9289724188430601E-2</v>
      </c>
      <c r="F21" s="2">
        <v>3.31199114694491E-2</v>
      </c>
      <c r="G21" s="2">
        <v>3.3205814843152298E-2</v>
      </c>
      <c r="H21" s="2">
        <v>3.6211492890995303E-2</v>
      </c>
      <c r="I21" s="2">
        <v>4.23068677195741E-2</v>
      </c>
      <c r="J21" s="2">
        <v>3.3390469660610197E-2</v>
      </c>
      <c r="K21" s="2">
        <v>2.8596072186836501E-2</v>
      </c>
      <c r="L21" s="2">
        <v>3.1155260272205401E-2</v>
      </c>
      <c r="M21" s="2">
        <v>2.5084448892781198E-2</v>
      </c>
      <c r="N21" s="3">
        <v>0.123551594103531</v>
      </c>
      <c r="O21" s="3">
        <v>0.43355786895284798</v>
      </c>
    </row>
    <row r="22" spans="1:15" x14ac:dyDescent="0.3">
      <c r="A22" s="8" t="s">
        <v>96</v>
      </c>
      <c r="B22" s="2">
        <v>7.4365391490883101E-2</v>
      </c>
      <c r="C22" s="2">
        <v>4.5257903494176403E-2</v>
      </c>
      <c r="D22" s="2">
        <v>1.0824578159821701E-2</v>
      </c>
      <c r="E22" s="2">
        <v>3.1496062992125998E-2</v>
      </c>
      <c r="F22" s="2">
        <v>2.85496183206107E-2</v>
      </c>
      <c r="G22" s="2">
        <v>3.5921033100786703E-2</v>
      </c>
      <c r="H22" s="2">
        <v>2.6508095715718601E-2</v>
      </c>
      <c r="I22" s="2">
        <v>3.7130094919039597E-2</v>
      </c>
      <c r="J22" s="2">
        <v>1.6554508748317601E-2</v>
      </c>
      <c r="K22" s="2">
        <v>2.7141533165629599E-2</v>
      </c>
      <c r="L22" s="2">
        <v>4.1892240268110302E-2</v>
      </c>
      <c r="M22" s="2">
        <v>3.5011753061981898E-2</v>
      </c>
      <c r="N22" s="3">
        <v>0.12597577388963699</v>
      </c>
      <c r="O22" s="3">
        <v>0.495530925992134</v>
      </c>
    </row>
    <row r="23" spans="1:15" x14ac:dyDescent="0.3">
      <c r="A23" s="11" t="s">
        <v>15</v>
      </c>
      <c r="B23" s="3">
        <v>4.9574155653450802E-2</v>
      </c>
      <c r="C23" s="3">
        <v>2.6134646594661099E-2</v>
      </c>
      <c r="D23" s="3">
        <v>1.66339441535777E-2</v>
      </c>
      <c r="E23" s="3">
        <v>3.0041306796845701E-2</v>
      </c>
      <c r="F23" s="3">
        <v>3.1560856205406003E-2</v>
      </c>
      <c r="G23" s="3">
        <v>3.4129348210228699E-2</v>
      </c>
      <c r="H23" s="3">
        <v>3.2905336132402499E-2</v>
      </c>
      <c r="I23" s="3">
        <v>4.0553953774164597E-2</v>
      </c>
      <c r="J23" s="3">
        <v>2.77083806495571E-2</v>
      </c>
      <c r="K23" s="3">
        <v>2.8110497237569101E-2</v>
      </c>
      <c r="L23" s="3">
        <v>3.4736253815399201E-2</v>
      </c>
      <c r="M23" s="3">
        <v>2.8418297394989401E-2</v>
      </c>
      <c r="N23" s="3">
        <v>0.12436974789916</v>
      </c>
      <c r="O23" s="3">
        <v>0.45392070484581498</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561</v>
      </c>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595</v>
      </c>
    </row>
    <row r="2" spans="1:14" ht="15.6" x14ac:dyDescent="0.3">
      <c r="A2" s="12" t="s">
        <v>590</v>
      </c>
    </row>
    <row r="3" spans="1:14" ht="15.6" x14ac:dyDescent="0.3">
      <c r="A3" s="12" t="s">
        <v>98</v>
      </c>
    </row>
    <row r="4" spans="1:14" ht="15.6" x14ac:dyDescent="0.3">
      <c r="A4" s="12" t="s">
        <v>94</v>
      </c>
    </row>
    <row r="5" spans="1:14" x14ac:dyDescent="0.3">
      <c r="A5" s="16" t="str">
        <f>HYPERLINK("#'Table of contents'!A141",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1330</v>
      </c>
      <c r="C8" s="1">
        <v>1455</v>
      </c>
      <c r="D8" s="1">
        <v>1561</v>
      </c>
      <c r="E8" s="1">
        <v>1679</v>
      </c>
      <c r="F8" s="1">
        <v>1820</v>
      </c>
      <c r="G8" s="1">
        <v>1953</v>
      </c>
      <c r="H8" s="1">
        <v>2104</v>
      </c>
      <c r="I8" s="1">
        <v>2244</v>
      </c>
      <c r="J8" s="1">
        <v>2435</v>
      </c>
      <c r="K8" s="1">
        <v>2579</v>
      </c>
      <c r="L8" s="1">
        <v>2765</v>
      </c>
      <c r="M8" s="1">
        <v>2936</v>
      </c>
      <c r="N8" s="1">
        <v>3072</v>
      </c>
    </row>
    <row r="9" spans="1:14" x14ac:dyDescent="0.3">
      <c r="A9" s="7" t="s">
        <v>100</v>
      </c>
      <c r="B9" s="1">
        <v>87</v>
      </c>
      <c r="C9" s="1">
        <v>101</v>
      </c>
      <c r="D9" s="1">
        <v>108</v>
      </c>
      <c r="E9" s="1">
        <v>108</v>
      </c>
      <c r="F9" s="1">
        <v>116</v>
      </c>
      <c r="G9" s="1">
        <v>122</v>
      </c>
      <c r="H9" s="1">
        <v>135</v>
      </c>
      <c r="I9" s="1">
        <v>144</v>
      </c>
      <c r="J9" s="1">
        <v>159</v>
      </c>
      <c r="K9" s="1">
        <v>169</v>
      </c>
      <c r="L9" s="1">
        <v>184</v>
      </c>
      <c r="M9" s="1">
        <v>195</v>
      </c>
      <c r="N9" s="1">
        <v>204</v>
      </c>
    </row>
    <row r="10" spans="1:14" x14ac:dyDescent="0.3">
      <c r="A10" s="7" t="s">
        <v>101</v>
      </c>
      <c r="B10" s="1">
        <v>171</v>
      </c>
      <c r="C10" s="1">
        <v>182</v>
      </c>
      <c r="D10" s="1">
        <v>201</v>
      </c>
      <c r="E10" s="1">
        <v>218</v>
      </c>
      <c r="F10" s="1">
        <v>227</v>
      </c>
      <c r="G10" s="1">
        <v>247</v>
      </c>
      <c r="H10" s="1">
        <v>270</v>
      </c>
      <c r="I10" s="1">
        <v>292</v>
      </c>
      <c r="J10" s="1">
        <v>322</v>
      </c>
      <c r="K10" s="1">
        <v>341</v>
      </c>
      <c r="L10" s="1">
        <v>371</v>
      </c>
      <c r="M10" s="1">
        <v>400</v>
      </c>
      <c r="N10" s="1">
        <v>421</v>
      </c>
    </row>
    <row r="11" spans="1:14" x14ac:dyDescent="0.3">
      <c r="A11" s="7" t="s">
        <v>102</v>
      </c>
      <c r="B11" s="1">
        <v>8691</v>
      </c>
      <c r="C11" s="1">
        <v>8967</v>
      </c>
      <c r="D11" s="1">
        <v>9056</v>
      </c>
      <c r="E11" s="1">
        <v>9161</v>
      </c>
      <c r="F11" s="1">
        <v>9344</v>
      </c>
      <c r="G11" s="1">
        <v>9596</v>
      </c>
      <c r="H11" s="1">
        <v>9833</v>
      </c>
      <c r="I11" s="1">
        <v>10095</v>
      </c>
      <c r="J11" s="1">
        <v>10416</v>
      </c>
      <c r="K11" s="1">
        <v>10698</v>
      </c>
      <c r="L11" s="1">
        <v>10980</v>
      </c>
      <c r="M11" s="1">
        <v>11312</v>
      </c>
      <c r="N11" s="1">
        <v>11562</v>
      </c>
    </row>
    <row r="12" spans="1:14" x14ac:dyDescent="0.3">
      <c r="A12" s="7" t="s">
        <v>103</v>
      </c>
      <c r="B12" s="1">
        <v>122</v>
      </c>
      <c r="C12" s="1">
        <v>134</v>
      </c>
      <c r="D12" s="1">
        <v>144</v>
      </c>
      <c r="E12" s="1">
        <v>152</v>
      </c>
      <c r="F12" s="1">
        <v>167</v>
      </c>
      <c r="G12" s="1">
        <v>180</v>
      </c>
      <c r="H12" s="1">
        <v>200</v>
      </c>
      <c r="I12" s="1">
        <v>235</v>
      </c>
      <c r="J12" s="1">
        <v>259</v>
      </c>
      <c r="K12" s="1">
        <v>282</v>
      </c>
      <c r="L12" s="1">
        <v>312</v>
      </c>
      <c r="M12" s="1">
        <v>341</v>
      </c>
      <c r="N12" s="1">
        <v>359</v>
      </c>
    </row>
    <row r="13" spans="1:14" x14ac:dyDescent="0.3">
      <c r="A13" s="7" t="s">
        <v>104</v>
      </c>
      <c r="B13" s="1">
        <v>1030</v>
      </c>
      <c r="C13" s="1">
        <v>1020</v>
      </c>
      <c r="D13" s="1">
        <v>984</v>
      </c>
      <c r="E13" s="1">
        <v>973</v>
      </c>
      <c r="F13" s="1">
        <v>977</v>
      </c>
      <c r="G13" s="1">
        <v>972</v>
      </c>
      <c r="H13" s="1">
        <v>962</v>
      </c>
      <c r="I13" s="1">
        <v>983</v>
      </c>
      <c r="J13" s="1">
        <v>994</v>
      </c>
      <c r="K13" s="1">
        <v>1003</v>
      </c>
      <c r="L13" s="1">
        <v>891</v>
      </c>
      <c r="M13" s="1">
        <v>802</v>
      </c>
      <c r="N13" s="1">
        <v>769</v>
      </c>
    </row>
    <row r="14" spans="1:14" x14ac:dyDescent="0.3">
      <c r="A14" s="7" t="s">
        <v>105</v>
      </c>
      <c r="B14" s="1">
        <v>2137</v>
      </c>
      <c r="C14" s="1">
        <v>2295</v>
      </c>
      <c r="D14" s="1">
        <v>2471</v>
      </c>
      <c r="E14" s="1">
        <v>2579</v>
      </c>
      <c r="F14" s="1">
        <v>2700</v>
      </c>
      <c r="G14" s="1">
        <v>2802</v>
      </c>
      <c r="H14" s="1">
        <v>2923</v>
      </c>
      <c r="I14" s="1">
        <v>3021</v>
      </c>
      <c r="J14" s="1">
        <v>3158</v>
      </c>
      <c r="K14" s="1">
        <v>3274</v>
      </c>
      <c r="L14" s="1">
        <v>3432</v>
      </c>
      <c r="M14" s="1">
        <v>3652</v>
      </c>
      <c r="N14" s="1">
        <v>3874</v>
      </c>
    </row>
    <row r="15" spans="1:14" x14ac:dyDescent="0.3">
      <c r="A15" s="7" t="s">
        <v>106</v>
      </c>
      <c r="B15" s="1">
        <v>296</v>
      </c>
      <c r="C15" s="1">
        <v>318</v>
      </c>
      <c r="D15" s="1">
        <v>318</v>
      </c>
      <c r="E15" s="1">
        <v>327</v>
      </c>
      <c r="F15" s="1">
        <v>345</v>
      </c>
      <c r="G15" s="1">
        <v>352</v>
      </c>
      <c r="H15" s="1">
        <v>367</v>
      </c>
      <c r="I15" s="1">
        <v>397</v>
      </c>
      <c r="J15" s="1">
        <v>420</v>
      </c>
      <c r="K15" s="1">
        <v>440</v>
      </c>
      <c r="L15" s="1">
        <v>474</v>
      </c>
      <c r="M15" s="1">
        <v>491</v>
      </c>
      <c r="N15" s="1">
        <v>528</v>
      </c>
    </row>
    <row r="16" spans="1:14" x14ac:dyDescent="0.3">
      <c r="A16" s="7" t="s">
        <v>107</v>
      </c>
      <c r="B16" s="1">
        <v>79</v>
      </c>
      <c r="C16" s="1">
        <v>82</v>
      </c>
      <c r="D16" s="1">
        <v>79</v>
      </c>
      <c r="E16" s="1">
        <v>81</v>
      </c>
      <c r="F16" s="1">
        <v>91</v>
      </c>
      <c r="G16" s="1">
        <v>97</v>
      </c>
      <c r="H16" s="1">
        <v>105</v>
      </c>
      <c r="I16" s="1">
        <v>113</v>
      </c>
      <c r="J16" s="1">
        <v>128</v>
      </c>
      <c r="K16" s="1">
        <v>133</v>
      </c>
      <c r="L16" s="1">
        <v>139</v>
      </c>
      <c r="M16" s="1">
        <v>148</v>
      </c>
      <c r="N16" s="1">
        <v>151</v>
      </c>
    </row>
    <row r="17" spans="1:14" x14ac:dyDescent="0.3">
      <c r="A17" s="7" t="s">
        <v>108</v>
      </c>
      <c r="B17" s="1">
        <v>2207</v>
      </c>
      <c r="C17" s="1">
        <v>2469</v>
      </c>
      <c r="D17" s="1">
        <v>2589</v>
      </c>
      <c r="E17" s="1">
        <v>2558</v>
      </c>
      <c r="F17" s="1">
        <v>2585</v>
      </c>
      <c r="G17" s="1">
        <v>2643</v>
      </c>
      <c r="H17" s="1">
        <v>2719</v>
      </c>
      <c r="I17" s="1">
        <v>2754</v>
      </c>
      <c r="J17" s="1">
        <v>2805</v>
      </c>
      <c r="K17" s="1">
        <v>2751</v>
      </c>
      <c r="L17" s="1">
        <v>2782</v>
      </c>
      <c r="M17" s="1">
        <v>2851</v>
      </c>
      <c r="N17" s="1">
        <v>2853</v>
      </c>
    </row>
    <row r="18" spans="1:14" x14ac:dyDescent="0.3">
      <c r="A18" s="7" t="s">
        <v>109</v>
      </c>
      <c r="B18" s="1">
        <v>337</v>
      </c>
      <c r="C18" s="1">
        <v>359</v>
      </c>
      <c r="D18" s="1">
        <v>384</v>
      </c>
      <c r="E18" s="1">
        <v>386</v>
      </c>
      <c r="F18" s="1">
        <v>402</v>
      </c>
      <c r="G18" s="1">
        <v>420</v>
      </c>
      <c r="H18" s="1">
        <v>442</v>
      </c>
      <c r="I18" s="1">
        <v>461</v>
      </c>
      <c r="J18" s="1">
        <v>488</v>
      </c>
      <c r="K18" s="1">
        <v>528</v>
      </c>
      <c r="L18" s="1">
        <v>564</v>
      </c>
      <c r="M18" s="1">
        <v>617</v>
      </c>
      <c r="N18" s="1">
        <v>646</v>
      </c>
    </row>
    <row r="19" spans="1:14" x14ac:dyDescent="0.3">
      <c r="A19" s="7" t="s">
        <v>110</v>
      </c>
      <c r="B19" s="1">
        <v>538</v>
      </c>
      <c r="C19" s="1">
        <v>487</v>
      </c>
      <c r="D19" s="1">
        <v>441</v>
      </c>
      <c r="E19" s="1">
        <v>419</v>
      </c>
      <c r="F19" s="1">
        <v>427</v>
      </c>
      <c r="G19" s="1">
        <v>423</v>
      </c>
      <c r="H19" s="1">
        <v>423</v>
      </c>
      <c r="I19" s="1">
        <v>418</v>
      </c>
      <c r="J19" s="1">
        <v>431</v>
      </c>
      <c r="K19" s="1">
        <v>427</v>
      </c>
      <c r="L19" s="1">
        <v>367</v>
      </c>
      <c r="M19" s="1">
        <v>324</v>
      </c>
      <c r="N19" s="1">
        <v>314</v>
      </c>
    </row>
    <row r="20" spans="1:14" x14ac:dyDescent="0.3">
      <c r="A20" s="10" t="s">
        <v>15</v>
      </c>
      <c r="B20" s="5">
        <v>17025</v>
      </c>
      <c r="C20" s="5">
        <v>17869</v>
      </c>
      <c r="D20" s="5">
        <v>18336</v>
      </c>
      <c r="E20" s="5">
        <v>18641</v>
      </c>
      <c r="F20" s="5">
        <v>19201</v>
      </c>
      <c r="G20" s="5">
        <v>19807</v>
      </c>
      <c r="H20" s="5">
        <v>20483</v>
      </c>
      <c r="I20" s="5">
        <v>21157</v>
      </c>
      <c r="J20" s="5">
        <v>22015</v>
      </c>
      <c r="K20" s="5">
        <v>22625</v>
      </c>
      <c r="L20" s="5">
        <v>23261</v>
      </c>
      <c r="M20" s="5">
        <v>24069</v>
      </c>
      <c r="N20" s="5">
        <v>24753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0.11635027556644199</v>
      </c>
      <c r="C25" s="2">
        <v>0.122691626612699</v>
      </c>
      <c r="D25" s="2">
        <v>0.12950058072009299</v>
      </c>
      <c r="E25" s="2">
        <v>0.13660401920104101</v>
      </c>
      <c r="F25" s="2">
        <v>0.143862145284958</v>
      </c>
      <c r="G25" s="2">
        <v>0.14942616679418499</v>
      </c>
      <c r="H25" s="2">
        <v>0.15580568720379101</v>
      </c>
      <c r="I25" s="2">
        <v>0.16036589723433101</v>
      </c>
      <c r="J25" s="2">
        <v>0.166952348303051</v>
      </c>
      <c r="K25" s="2">
        <v>0.171111995753715</v>
      </c>
      <c r="L25" s="2">
        <v>0.178352576920596</v>
      </c>
      <c r="M25" s="2">
        <v>0.183660703115226</v>
      </c>
      <c r="N25" s="2">
        <v>0.18746567400988601</v>
      </c>
    </row>
    <row r="26" spans="1:14" x14ac:dyDescent="0.3">
      <c r="A26" s="8" t="s">
        <v>100</v>
      </c>
      <c r="B26" s="2">
        <v>7.6108826874289196E-3</v>
      </c>
      <c r="C26" s="2">
        <v>8.5167383421873698E-3</v>
      </c>
      <c r="D26" s="2">
        <v>8.9596814335490306E-3</v>
      </c>
      <c r="E26" s="2">
        <v>8.7869172565291694E-3</v>
      </c>
      <c r="F26" s="2">
        <v>9.1692356335467493E-3</v>
      </c>
      <c r="G26" s="2">
        <v>9.3343534812547792E-3</v>
      </c>
      <c r="H26" s="2">
        <v>9.9970379146919405E-3</v>
      </c>
      <c r="I26" s="2">
        <v>1.0290859715572099E-2</v>
      </c>
      <c r="J26" s="2">
        <v>1.0901611244429199E-2</v>
      </c>
      <c r="K26" s="2">
        <v>1.12128450106157E-2</v>
      </c>
      <c r="L26" s="2">
        <v>1.1868670579887801E-2</v>
      </c>
      <c r="M26" s="2">
        <v>1.2198173401726501E-2</v>
      </c>
      <c r="N26" s="2">
        <v>1.2448892414719E-2</v>
      </c>
    </row>
    <row r="27" spans="1:14" x14ac:dyDescent="0.3">
      <c r="A27" s="8" t="s">
        <v>101</v>
      </c>
      <c r="B27" s="2">
        <v>1.49593211442568E-2</v>
      </c>
      <c r="C27" s="2">
        <v>1.53469938443376E-2</v>
      </c>
      <c r="D27" s="2">
        <v>1.6674962667993998E-2</v>
      </c>
      <c r="E27" s="2">
        <v>1.7736555202994098E-2</v>
      </c>
      <c r="F27" s="2">
        <v>1.7943245593233698E-2</v>
      </c>
      <c r="G27" s="2">
        <v>1.8898240244835499E-2</v>
      </c>
      <c r="H27" s="2">
        <v>1.9994075829383898E-2</v>
      </c>
      <c r="I27" s="2">
        <v>2.08675766454656E-2</v>
      </c>
      <c r="J27" s="2">
        <v>2.20774768597875E-2</v>
      </c>
      <c r="K27" s="2">
        <v>2.2624734607218699E-2</v>
      </c>
      <c r="L27" s="2">
        <v>2.3930852093143301E-2</v>
      </c>
      <c r="M27" s="2">
        <v>2.5021894157387699E-2</v>
      </c>
      <c r="N27" s="2">
        <v>2.5691096600964199E-2</v>
      </c>
    </row>
    <row r="28" spans="1:14" x14ac:dyDescent="0.3">
      <c r="A28" s="8" t="s">
        <v>102</v>
      </c>
      <c r="B28" s="2">
        <v>0.76030093605108895</v>
      </c>
      <c r="C28" s="2">
        <v>0.75613458133063505</v>
      </c>
      <c r="D28" s="2">
        <v>0.75128588020574105</v>
      </c>
      <c r="E28" s="2">
        <v>0.74534212025058999</v>
      </c>
      <c r="F28" s="2">
        <v>0.73859773930914596</v>
      </c>
      <c r="G28" s="2">
        <v>0.73420045906656495</v>
      </c>
      <c r="H28" s="2">
        <v>0.72815462085308102</v>
      </c>
      <c r="I28" s="2">
        <v>0.72143214464375005</v>
      </c>
      <c r="J28" s="2">
        <v>0.71415838189921199</v>
      </c>
      <c r="K28" s="2">
        <v>0.70979299363057302</v>
      </c>
      <c r="L28" s="2">
        <v>0.70825001612591099</v>
      </c>
      <c r="M28" s="2">
        <v>0.70761916677092496</v>
      </c>
      <c r="N28" s="2">
        <v>0.70555928479892605</v>
      </c>
    </row>
    <row r="29" spans="1:14" x14ac:dyDescent="0.3">
      <c r="A29" s="8" t="s">
        <v>103</v>
      </c>
      <c r="B29" s="2">
        <v>1.06727320444406E-2</v>
      </c>
      <c r="C29" s="2">
        <v>1.12994350282486E-2</v>
      </c>
      <c r="D29" s="2">
        <v>1.1946241911398699E-2</v>
      </c>
      <c r="E29" s="2">
        <v>1.23667724351151E-2</v>
      </c>
      <c r="F29" s="2">
        <v>1.32005375069164E-2</v>
      </c>
      <c r="G29" s="2">
        <v>1.37719969395562E-2</v>
      </c>
      <c r="H29" s="2">
        <v>1.48104265402844E-2</v>
      </c>
      <c r="I29" s="2">
        <v>1.6794111341385001E-2</v>
      </c>
      <c r="J29" s="2">
        <v>1.7757970517655101E-2</v>
      </c>
      <c r="K29" s="2">
        <v>1.8710191082802499E-2</v>
      </c>
      <c r="L29" s="2">
        <v>2.0125137070244499E-2</v>
      </c>
      <c r="M29" s="2">
        <v>2.1331164769172999E-2</v>
      </c>
      <c r="N29" s="2">
        <v>2.1907609690608398E-2</v>
      </c>
    </row>
    <row r="30" spans="1:14" x14ac:dyDescent="0.3">
      <c r="A30" s="8" t="s">
        <v>104</v>
      </c>
      <c r="B30" s="2">
        <v>9.0105852506342399E-2</v>
      </c>
      <c r="C30" s="2">
        <v>8.6010624841892203E-2</v>
      </c>
      <c r="D30" s="2">
        <v>8.1632653061224497E-2</v>
      </c>
      <c r="E30" s="2">
        <v>7.9163615653730396E-2</v>
      </c>
      <c r="F30" s="2">
        <v>7.7227096672199805E-2</v>
      </c>
      <c r="G30" s="2">
        <v>7.4368783473603706E-2</v>
      </c>
      <c r="H30" s="2">
        <v>7.1238151658767804E-2</v>
      </c>
      <c r="I30" s="2">
        <v>7.0249410419495506E-2</v>
      </c>
      <c r="J30" s="2">
        <v>6.8152211175865604E-2</v>
      </c>
      <c r="K30" s="2">
        <v>6.6547239915074302E-2</v>
      </c>
      <c r="L30" s="2">
        <v>5.7472747210217397E-2</v>
      </c>
      <c r="M30" s="2">
        <v>5.0168897785562397E-2</v>
      </c>
      <c r="N30" s="2">
        <v>4.6927442484896602E-2</v>
      </c>
    </row>
    <row r="31" spans="1:14" x14ac:dyDescent="0.3">
      <c r="A31" s="8" t="s">
        <v>105</v>
      </c>
      <c r="B31" s="2">
        <v>0.38201644619234898</v>
      </c>
      <c r="C31" s="2">
        <v>0.38186356073211303</v>
      </c>
      <c r="D31" s="2">
        <v>0.39334606813116801</v>
      </c>
      <c r="E31" s="2">
        <v>0.40614173228346501</v>
      </c>
      <c r="F31" s="2">
        <v>0.41221374045801501</v>
      </c>
      <c r="G31" s="2">
        <v>0.41591212705952202</v>
      </c>
      <c r="H31" s="2">
        <v>0.41882791230835398</v>
      </c>
      <c r="I31" s="2">
        <v>0.42169179229480702</v>
      </c>
      <c r="J31" s="2">
        <v>0.42503364737550497</v>
      </c>
      <c r="K31" s="2">
        <v>0.43347014431351799</v>
      </c>
      <c r="L31" s="2">
        <v>0.44238205723124502</v>
      </c>
      <c r="M31" s="2">
        <v>0.451812445874057</v>
      </c>
      <c r="N31" s="2">
        <v>0.46306478603872803</v>
      </c>
    </row>
    <row r="32" spans="1:14" x14ac:dyDescent="0.3">
      <c r="A32" s="8" t="s">
        <v>106</v>
      </c>
      <c r="B32" s="2">
        <v>5.2913836253128399E-2</v>
      </c>
      <c r="C32" s="2">
        <v>5.2911813643926803E-2</v>
      </c>
      <c r="D32" s="2">
        <v>5.0620821394460398E-2</v>
      </c>
      <c r="E32" s="2">
        <v>5.1496062992126002E-2</v>
      </c>
      <c r="F32" s="2">
        <v>5.2671755725190797E-2</v>
      </c>
      <c r="G32" s="2">
        <v>5.2248775419326099E-2</v>
      </c>
      <c r="H32" s="2">
        <v>5.25863304198309E-2</v>
      </c>
      <c r="I32" s="2">
        <v>5.5415968732551599E-2</v>
      </c>
      <c r="J32" s="2">
        <v>5.6527590847913901E-2</v>
      </c>
      <c r="K32" s="2">
        <v>5.82549980140342E-2</v>
      </c>
      <c r="L32" s="2">
        <v>6.1098221191028597E-2</v>
      </c>
      <c r="M32" s="2">
        <v>6.0744772980329098E-2</v>
      </c>
      <c r="N32" s="2">
        <v>6.3112598613435295E-2</v>
      </c>
    </row>
    <row r="33" spans="1:15" x14ac:dyDescent="0.3">
      <c r="A33" s="8" t="s">
        <v>107</v>
      </c>
      <c r="B33" s="2">
        <v>1.4122273864855201E-2</v>
      </c>
      <c r="C33" s="2">
        <v>1.36439267886855E-2</v>
      </c>
      <c r="D33" s="2">
        <v>1.2575612862145801E-2</v>
      </c>
      <c r="E33" s="2">
        <v>1.2755905511811E-2</v>
      </c>
      <c r="F33" s="2">
        <v>1.3893129770992401E-2</v>
      </c>
      <c r="G33" s="2">
        <v>1.4398100044530199E-2</v>
      </c>
      <c r="H33" s="2">
        <v>1.50451354062187E-2</v>
      </c>
      <c r="I33" s="2">
        <v>1.5773310999441702E-2</v>
      </c>
      <c r="J33" s="2">
        <v>1.7227456258411801E-2</v>
      </c>
      <c r="K33" s="2">
        <v>1.7608897126969399E-2</v>
      </c>
      <c r="L33" s="2">
        <v>1.79169889146687E-2</v>
      </c>
      <c r="M33" s="2">
        <v>1.8310033403439299E-2</v>
      </c>
      <c r="N33" s="2">
        <v>1.80492469519484E-2</v>
      </c>
    </row>
    <row r="34" spans="1:15" x14ac:dyDescent="0.3">
      <c r="A34" s="8" t="s">
        <v>108</v>
      </c>
      <c r="B34" s="2">
        <v>0.39452985341437302</v>
      </c>
      <c r="C34" s="2">
        <v>0.41081530782030001</v>
      </c>
      <c r="D34" s="2">
        <v>0.41212989493791802</v>
      </c>
      <c r="E34" s="2">
        <v>0.402834645669291</v>
      </c>
      <c r="F34" s="2">
        <v>0.39465648854961799</v>
      </c>
      <c r="G34" s="2">
        <v>0.392311117708179</v>
      </c>
      <c r="H34" s="2">
        <v>0.38959736351912899</v>
      </c>
      <c r="I34" s="2">
        <v>0.38442211055276398</v>
      </c>
      <c r="J34" s="2">
        <v>0.37752355316285302</v>
      </c>
      <c r="K34" s="2">
        <v>0.36422613531047299</v>
      </c>
      <c r="L34" s="2">
        <v>0.35859757669502501</v>
      </c>
      <c r="M34" s="2">
        <v>0.35271557590003699</v>
      </c>
      <c r="N34" s="2">
        <v>0.34102318909873303</v>
      </c>
    </row>
    <row r="35" spans="1:15" x14ac:dyDescent="0.3">
      <c r="A35" s="8" t="s">
        <v>109</v>
      </c>
      <c r="B35" s="2">
        <v>6.0243117626027902E-2</v>
      </c>
      <c r="C35" s="2">
        <v>5.97337770382695E-2</v>
      </c>
      <c r="D35" s="2">
        <v>6.1127029608404999E-2</v>
      </c>
      <c r="E35" s="2">
        <v>6.0787401574803099E-2</v>
      </c>
      <c r="F35" s="2">
        <v>6.1374045801526701E-2</v>
      </c>
      <c r="G35" s="2">
        <v>6.2342288852605003E-2</v>
      </c>
      <c r="H35" s="2">
        <v>6.3332855709987104E-2</v>
      </c>
      <c r="I35" s="2">
        <v>6.4349525404801794E-2</v>
      </c>
      <c r="J35" s="2">
        <v>6.5679676985195196E-2</v>
      </c>
      <c r="K35" s="2">
        <v>6.9905997616841006E-2</v>
      </c>
      <c r="L35" s="2">
        <v>7.2699149265274599E-2</v>
      </c>
      <c r="M35" s="2">
        <v>7.6333044661635499E-2</v>
      </c>
      <c r="N35" s="2">
        <v>7.7217308152044001E-2</v>
      </c>
    </row>
    <row r="36" spans="1:15" x14ac:dyDescent="0.3">
      <c r="A36" s="8" t="s">
        <v>110</v>
      </c>
      <c r="B36" s="2">
        <v>9.6174472649267095E-2</v>
      </c>
      <c r="C36" s="2">
        <v>8.1031613976705497E-2</v>
      </c>
      <c r="D36" s="2">
        <v>7.0200573065902605E-2</v>
      </c>
      <c r="E36" s="2">
        <v>6.5984251968503896E-2</v>
      </c>
      <c r="F36" s="2">
        <v>6.5190839694656499E-2</v>
      </c>
      <c r="G36" s="2">
        <v>6.2787590915837896E-2</v>
      </c>
      <c r="H36" s="2">
        <v>6.0610402636480903E-2</v>
      </c>
      <c r="I36" s="2">
        <v>5.8347292015633698E-2</v>
      </c>
      <c r="J36" s="2">
        <v>5.80080753701211E-2</v>
      </c>
      <c r="K36" s="2">
        <v>5.6533827618165E-2</v>
      </c>
      <c r="L36" s="2">
        <v>4.7306006702758398E-2</v>
      </c>
      <c r="M36" s="2">
        <v>4.0084127180502298E-2</v>
      </c>
      <c r="N36" s="2">
        <v>3.7532871145111203E-2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9.3984962406015005E-2</v>
      </c>
      <c r="C41" s="2">
        <v>7.2852233676975894E-2</v>
      </c>
      <c r="D41" s="2">
        <v>7.5592568866111501E-2</v>
      </c>
      <c r="E41" s="2">
        <v>8.3978558665872505E-2</v>
      </c>
      <c r="F41" s="2">
        <v>7.3076923076923095E-2</v>
      </c>
      <c r="G41" s="2">
        <v>7.7316948284690198E-2</v>
      </c>
      <c r="H41" s="2">
        <v>6.6539923954372596E-2</v>
      </c>
      <c r="I41" s="2">
        <v>8.5115864527629204E-2</v>
      </c>
      <c r="J41" s="2">
        <v>5.9137577002053403E-2</v>
      </c>
      <c r="K41" s="2">
        <v>7.2120977122915902E-2</v>
      </c>
      <c r="L41" s="2">
        <v>6.1844484629294802E-2</v>
      </c>
      <c r="M41" s="2">
        <v>4.6321525885558601E-2</v>
      </c>
      <c r="N41" s="3">
        <v>0.26160164271047198</v>
      </c>
      <c r="O41" s="3">
        <v>1.3097744360902299</v>
      </c>
    </row>
    <row r="42" spans="1:15" x14ac:dyDescent="0.3">
      <c r="A42" s="8" t="s">
        <v>100</v>
      </c>
      <c r="B42" s="2">
        <v>0.160919540229885</v>
      </c>
      <c r="C42" s="2">
        <v>6.9306930693069299E-2</v>
      </c>
      <c r="D42" s="2">
        <v>0</v>
      </c>
      <c r="E42" s="2">
        <v>7.4074074074074098E-2</v>
      </c>
      <c r="F42" s="2">
        <v>5.1724137931034503E-2</v>
      </c>
      <c r="G42" s="2">
        <v>0.10655737704918</v>
      </c>
      <c r="H42" s="2">
        <v>6.6666666666666693E-2</v>
      </c>
      <c r="I42" s="2">
        <v>0.104166666666667</v>
      </c>
      <c r="J42" s="2">
        <v>6.2893081761006303E-2</v>
      </c>
      <c r="K42" s="2">
        <v>8.8757396449704096E-2</v>
      </c>
      <c r="L42" s="2">
        <v>5.9782608695652197E-2</v>
      </c>
      <c r="M42" s="2">
        <v>4.6153846153846198E-2</v>
      </c>
      <c r="N42" s="3">
        <v>0.28301886792452802</v>
      </c>
      <c r="O42" s="3">
        <v>1.3448275862068999</v>
      </c>
    </row>
    <row r="43" spans="1:15" x14ac:dyDescent="0.3">
      <c r="A43" s="8" t="s">
        <v>101</v>
      </c>
      <c r="B43" s="2">
        <v>6.4327485380116997E-2</v>
      </c>
      <c r="C43" s="2">
        <v>0.104395604395604</v>
      </c>
      <c r="D43" s="2">
        <v>8.45771144278607E-2</v>
      </c>
      <c r="E43" s="2">
        <v>4.1284403669724801E-2</v>
      </c>
      <c r="F43" s="2">
        <v>8.8105726872246701E-2</v>
      </c>
      <c r="G43" s="2">
        <v>9.3117408906882596E-2</v>
      </c>
      <c r="H43" s="2">
        <v>8.1481481481481502E-2</v>
      </c>
      <c r="I43" s="2">
        <v>0.102739726027397</v>
      </c>
      <c r="J43" s="2">
        <v>5.9006211180124203E-2</v>
      </c>
      <c r="K43" s="2">
        <v>8.7976539589442806E-2</v>
      </c>
      <c r="L43" s="2">
        <v>7.8167115902965004E-2</v>
      </c>
      <c r="M43" s="2">
        <v>5.2499999999999998E-2</v>
      </c>
      <c r="N43" s="3">
        <v>0.30745341614906802</v>
      </c>
      <c r="O43" s="3">
        <v>1.4619883040935699</v>
      </c>
    </row>
    <row r="44" spans="1:15" x14ac:dyDescent="0.3">
      <c r="A44" s="8" t="s">
        <v>102</v>
      </c>
      <c r="B44" s="2">
        <v>3.1756989989644498E-2</v>
      </c>
      <c r="C44" s="2">
        <v>9.9252815880450495E-3</v>
      </c>
      <c r="D44" s="2">
        <v>1.15945229681979E-2</v>
      </c>
      <c r="E44" s="2">
        <v>1.99759851544591E-2</v>
      </c>
      <c r="F44" s="2">
        <v>2.6969178082191798E-2</v>
      </c>
      <c r="G44" s="2">
        <v>2.4697790746144199E-2</v>
      </c>
      <c r="H44" s="2">
        <v>2.66449710159666E-2</v>
      </c>
      <c r="I44" s="2">
        <v>3.17979197622585E-2</v>
      </c>
      <c r="J44" s="2">
        <v>2.7073732718894E-2</v>
      </c>
      <c r="K44" s="2">
        <v>2.6360067302299499E-2</v>
      </c>
      <c r="L44" s="2">
        <v>3.02367941712204E-2</v>
      </c>
      <c r="M44" s="2">
        <v>2.21004243281471E-2</v>
      </c>
      <c r="N44" s="3">
        <v>0.110023041474654</v>
      </c>
      <c r="O44" s="3">
        <v>0.33034173282706197</v>
      </c>
    </row>
    <row r="45" spans="1:15" x14ac:dyDescent="0.3">
      <c r="A45" s="8" t="s">
        <v>103</v>
      </c>
      <c r="B45" s="2">
        <v>9.8360655737704902E-2</v>
      </c>
      <c r="C45" s="2">
        <v>7.4626865671641798E-2</v>
      </c>
      <c r="D45" s="2">
        <v>5.5555555555555601E-2</v>
      </c>
      <c r="E45" s="2">
        <v>9.8684210526315805E-2</v>
      </c>
      <c r="F45" s="2">
        <v>7.7844311377245498E-2</v>
      </c>
      <c r="G45" s="2">
        <v>0.11111111111111099</v>
      </c>
      <c r="H45" s="2">
        <v>0.17499999999999999</v>
      </c>
      <c r="I45" s="2">
        <v>0.102127659574468</v>
      </c>
      <c r="J45" s="2">
        <v>8.8803088803088806E-2</v>
      </c>
      <c r="K45" s="2">
        <v>0.10638297872340401</v>
      </c>
      <c r="L45" s="2">
        <v>9.2948717948717993E-2</v>
      </c>
      <c r="M45" s="2">
        <v>5.2785923753665698E-2</v>
      </c>
      <c r="N45" s="3">
        <v>0.38610038610038599</v>
      </c>
      <c r="O45" s="3">
        <v>1.94262295081967</v>
      </c>
    </row>
    <row r="46" spans="1:15" x14ac:dyDescent="0.3">
      <c r="A46" s="8" t="s">
        <v>104</v>
      </c>
      <c r="B46" s="2">
        <v>-9.7087378640776708E-3</v>
      </c>
      <c r="C46" s="2">
        <v>-3.5294117647058802E-2</v>
      </c>
      <c r="D46" s="2">
        <v>-1.11788617886179E-2</v>
      </c>
      <c r="E46" s="2">
        <v>4.1109969167523099E-3</v>
      </c>
      <c r="F46" s="2">
        <v>-5.1177072671443197E-3</v>
      </c>
      <c r="G46" s="2">
        <v>-1.0288065843621399E-2</v>
      </c>
      <c r="H46" s="2">
        <v>2.18295218295218E-2</v>
      </c>
      <c r="I46" s="2">
        <v>1.11902339776195E-2</v>
      </c>
      <c r="J46" s="2">
        <v>9.0543259557344102E-3</v>
      </c>
      <c r="K46" s="2">
        <v>-0.111665004985045</v>
      </c>
      <c r="L46" s="2">
        <v>-9.9887766554433197E-2</v>
      </c>
      <c r="M46" s="2">
        <v>-4.1147132169576099E-2</v>
      </c>
      <c r="N46" s="3">
        <v>-0.22635814889336001</v>
      </c>
      <c r="O46" s="3">
        <v>-0.25339805825242701</v>
      </c>
    </row>
    <row r="47" spans="1:15" x14ac:dyDescent="0.3">
      <c r="A47" s="8" t="s">
        <v>105</v>
      </c>
      <c r="B47" s="2">
        <v>7.3935423490875105E-2</v>
      </c>
      <c r="C47" s="2">
        <v>7.6688453159041395E-2</v>
      </c>
      <c r="D47" s="2">
        <v>4.3707001214083399E-2</v>
      </c>
      <c r="E47" s="2">
        <v>4.6917409848778603E-2</v>
      </c>
      <c r="F47" s="2">
        <v>3.7777777777777799E-2</v>
      </c>
      <c r="G47" s="2">
        <v>4.3183440399714501E-2</v>
      </c>
      <c r="H47" s="2">
        <v>3.3527198084160097E-2</v>
      </c>
      <c r="I47" s="2">
        <v>4.5349222111883497E-2</v>
      </c>
      <c r="J47" s="2">
        <v>3.6732108929702301E-2</v>
      </c>
      <c r="K47" s="2">
        <v>4.8259010384850302E-2</v>
      </c>
      <c r="L47" s="2">
        <v>6.4102564102564097E-2</v>
      </c>
      <c r="M47" s="2">
        <v>6.0788608981380103E-2</v>
      </c>
      <c r="N47" s="3">
        <v>0.226725775807473</v>
      </c>
      <c r="O47" s="3">
        <v>0.81282171268132897</v>
      </c>
    </row>
    <row r="48" spans="1:15" x14ac:dyDescent="0.3">
      <c r="A48" s="8" t="s">
        <v>106</v>
      </c>
      <c r="B48" s="2">
        <v>7.4324324324324301E-2</v>
      </c>
      <c r="C48" s="2">
        <v>0</v>
      </c>
      <c r="D48" s="2">
        <v>2.83018867924528E-2</v>
      </c>
      <c r="E48" s="2">
        <v>5.5045871559633003E-2</v>
      </c>
      <c r="F48" s="2">
        <v>2.0289855072463801E-2</v>
      </c>
      <c r="G48" s="2">
        <v>4.2613636363636402E-2</v>
      </c>
      <c r="H48" s="2">
        <v>8.1743869209809306E-2</v>
      </c>
      <c r="I48" s="2">
        <v>5.7934508816120903E-2</v>
      </c>
      <c r="J48" s="2">
        <v>4.7619047619047603E-2</v>
      </c>
      <c r="K48" s="2">
        <v>7.7272727272727298E-2</v>
      </c>
      <c r="L48" s="2">
        <v>3.58649789029536E-2</v>
      </c>
      <c r="M48" s="2">
        <v>7.5356415478615102E-2</v>
      </c>
      <c r="N48" s="3">
        <v>0.25714285714285701</v>
      </c>
      <c r="O48" s="3">
        <v>0.78378378378378399</v>
      </c>
    </row>
    <row r="49" spans="1:15" x14ac:dyDescent="0.3">
      <c r="A49" s="8" t="s">
        <v>107</v>
      </c>
      <c r="B49" s="2">
        <v>3.7974683544303799E-2</v>
      </c>
      <c r="C49" s="2">
        <v>-3.65853658536585E-2</v>
      </c>
      <c r="D49" s="2">
        <v>2.53164556962025E-2</v>
      </c>
      <c r="E49" s="2">
        <v>0.12345679012345701</v>
      </c>
      <c r="F49" s="2">
        <v>6.5934065934065894E-2</v>
      </c>
      <c r="G49" s="2">
        <v>8.2474226804123696E-2</v>
      </c>
      <c r="H49" s="2">
        <v>7.6190476190476197E-2</v>
      </c>
      <c r="I49" s="2">
        <v>0.132743362831858</v>
      </c>
      <c r="J49" s="2">
        <v>3.90625E-2</v>
      </c>
      <c r="K49" s="2">
        <v>4.5112781954887202E-2</v>
      </c>
      <c r="L49" s="2">
        <v>6.4748201438848907E-2</v>
      </c>
      <c r="M49" s="2">
        <v>2.0270270270270299E-2</v>
      </c>
      <c r="N49" s="3">
        <v>0.1796875</v>
      </c>
      <c r="O49" s="3">
        <v>0.911392405063291</v>
      </c>
    </row>
    <row r="50" spans="1:15" x14ac:dyDescent="0.3">
      <c r="A50" s="8" t="s">
        <v>108</v>
      </c>
      <c r="B50" s="2">
        <v>0.118713185319438</v>
      </c>
      <c r="C50" s="2">
        <v>4.8602673147023101E-2</v>
      </c>
      <c r="D50" s="2">
        <v>-1.1973735032831201E-2</v>
      </c>
      <c r="E50" s="2">
        <v>1.0555121188428499E-2</v>
      </c>
      <c r="F50" s="2">
        <v>2.2437137330754399E-2</v>
      </c>
      <c r="G50" s="2">
        <v>2.8755202421490701E-2</v>
      </c>
      <c r="H50" s="2">
        <v>1.28723795513056E-2</v>
      </c>
      <c r="I50" s="2">
        <v>1.85185185185185E-2</v>
      </c>
      <c r="J50" s="2">
        <v>-1.9251336898395699E-2</v>
      </c>
      <c r="K50" s="2">
        <v>1.1268629589240299E-2</v>
      </c>
      <c r="L50" s="2">
        <v>2.4802300503235099E-2</v>
      </c>
      <c r="M50" s="2">
        <v>7.0150824272185205E-4</v>
      </c>
      <c r="N50" s="3">
        <v>1.71122994652406E-2</v>
      </c>
      <c r="O50" s="3">
        <v>0.29270502945174398</v>
      </c>
    </row>
    <row r="51" spans="1:15" x14ac:dyDescent="0.3">
      <c r="A51" s="8" t="s">
        <v>109</v>
      </c>
      <c r="B51" s="2">
        <v>6.5281899109792305E-2</v>
      </c>
      <c r="C51" s="2">
        <v>6.9637883008356494E-2</v>
      </c>
      <c r="D51" s="2">
        <v>5.2083333333333296E-3</v>
      </c>
      <c r="E51" s="2">
        <v>4.1450777202072499E-2</v>
      </c>
      <c r="F51" s="2">
        <v>4.47761194029851E-2</v>
      </c>
      <c r="G51" s="2">
        <v>5.2380952380952403E-2</v>
      </c>
      <c r="H51" s="2">
        <v>4.2986425339366502E-2</v>
      </c>
      <c r="I51" s="2">
        <v>5.8568329718004297E-2</v>
      </c>
      <c r="J51" s="2">
        <v>8.1967213114754106E-2</v>
      </c>
      <c r="K51" s="2">
        <v>6.8181818181818205E-2</v>
      </c>
      <c r="L51" s="2">
        <v>9.3971631205673797E-2</v>
      </c>
      <c r="M51" s="2">
        <v>4.7001620745542899E-2</v>
      </c>
      <c r="N51" s="3">
        <v>0.32377049180327899</v>
      </c>
      <c r="O51" s="3">
        <v>0.916913946587537</v>
      </c>
    </row>
    <row r="52" spans="1:15" x14ac:dyDescent="0.3">
      <c r="A52" s="8" t="s">
        <v>110</v>
      </c>
      <c r="B52" s="2">
        <v>-9.4795539033457193E-2</v>
      </c>
      <c r="C52" s="2">
        <v>-9.4455852156057493E-2</v>
      </c>
      <c r="D52" s="2">
        <v>-4.9886621315192697E-2</v>
      </c>
      <c r="E52" s="2">
        <v>1.9093078758949899E-2</v>
      </c>
      <c r="F52" s="2">
        <v>-9.3676814988290398E-3</v>
      </c>
      <c r="G52" s="2">
        <v>0</v>
      </c>
      <c r="H52" s="2">
        <v>-1.1820330969267099E-2</v>
      </c>
      <c r="I52" s="2">
        <v>3.11004784688995E-2</v>
      </c>
      <c r="J52" s="2">
        <v>-9.2807424593967496E-3</v>
      </c>
      <c r="K52" s="2">
        <v>-0.140515222482436</v>
      </c>
      <c r="L52" s="2">
        <v>-0.11716621253406</v>
      </c>
      <c r="M52" s="2">
        <v>-3.0864197530864199E-2</v>
      </c>
      <c r="N52" s="3">
        <v>-0.27146171693735499</v>
      </c>
      <c r="O52" s="3">
        <v>-0.41635687732342003</v>
      </c>
    </row>
    <row r="53" spans="1:15" x14ac:dyDescent="0.3">
      <c r="A53" s="11" t="s">
        <v>15</v>
      </c>
      <c r="B53" s="3">
        <v>4.9574155653450802E-2</v>
      </c>
      <c r="C53" s="3">
        <v>2.6134646594661099E-2</v>
      </c>
      <c r="D53" s="3">
        <v>1.66339441535777E-2</v>
      </c>
      <c r="E53" s="3">
        <v>3.0041306796845701E-2</v>
      </c>
      <c r="F53" s="3">
        <v>3.1560856205406003E-2</v>
      </c>
      <c r="G53" s="3">
        <v>3.4129348210228699E-2</v>
      </c>
      <c r="H53" s="3">
        <v>3.2905336132402499E-2</v>
      </c>
      <c r="I53" s="3">
        <v>4.0553953774164597E-2</v>
      </c>
      <c r="J53" s="3">
        <v>2.77083806495571E-2</v>
      </c>
      <c r="K53" s="3">
        <v>2.8110497237569101E-2</v>
      </c>
      <c r="L53" s="3">
        <v>3.4736253815399201E-2</v>
      </c>
      <c r="M53" s="3">
        <v>2.8418297394989401E-2</v>
      </c>
      <c r="N53" s="3">
        <v>0.12436974789916</v>
      </c>
      <c r="O53" s="3">
        <v>0.45392070484581498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4" t="s">
        <v>561</v>
      </c>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596</v>
      </c>
    </row>
    <row r="2" spans="1:14" ht="15.6" x14ac:dyDescent="0.3">
      <c r="A2" s="12" t="s">
        <v>597</v>
      </c>
    </row>
    <row r="3" spans="1:14" ht="15.6" x14ac:dyDescent="0.3">
      <c r="A3" s="12" t="s">
        <v>68</v>
      </c>
    </row>
    <row r="4" spans="1:14" x14ac:dyDescent="0.3">
      <c r="A4" s="15"/>
    </row>
    <row r="5" spans="1:14" x14ac:dyDescent="0.3">
      <c r="A5" s="16" t="str">
        <f>HYPERLINK("#'Table of contents'!A142",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1</v>
      </c>
      <c r="D8" s="1">
        <v>0</v>
      </c>
      <c r="E8" s="1">
        <v>0</v>
      </c>
      <c r="F8" s="1">
        <v>0</v>
      </c>
      <c r="G8" s="1">
        <v>0</v>
      </c>
      <c r="H8" s="1">
        <v>0</v>
      </c>
      <c r="I8" s="1">
        <v>0</v>
      </c>
      <c r="J8" s="1">
        <v>0</v>
      </c>
      <c r="K8" s="1">
        <v>0</v>
      </c>
      <c r="L8" s="1">
        <v>0</v>
      </c>
      <c r="M8" s="1">
        <v>0</v>
      </c>
      <c r="N8" s="1">
        <v>0</v>
      </c>
    </row>
    <row r="9" spans="1:14" x14ac:dyDescent="0.3">
      <c r="A9" s="7" t="s">
        <v>62</v>
      </c>
      <c r="B9" s="1">
        <v>551</v>
      </c>
      <c r="C9" s="1">
        <v>614</v>
      </c>
      <c r="D9" s="1">
        <v>619</v>
      </c>
      <c r="E9" s="1">
        <v>575</v>
      </c>
      <c r="F9" s="1">
        <v>560</v>
      </c>
      <c r="G9" s="1">
        <v>558</v>
      </c>
      <c r="H9" s="1">
        <v>565</v>
      </c>
      <c r="I9" s="1">
        <v>562</v>
      </c>
      <c r="J9" s="1">
        <v>561</v>
      </c>
      <c r="K9" s="1">
        <v>588</v>
      </c>
      <c r="L9" s="1">
        <v>643</v>
      </c>
      <c r="M9" s="1">
        <v>699</v>
      </c>
      <c r="N9" s="1">
        <v>739</v>
      </c>
    </row>
    <row r="10" spans="1:14" x14ac:dyDescent="0.3">
      <c r="A10" s="7" t="s">
        <v>63</v>
      </c>
      <c r="B10" s="1">
        <v>719</v>
      </c>
      <c r="C10" s="1">
        <v>769</v>
      </c>
      <c r="D10" s="1">
        <v>806</v>
      </c>
      <c r="E10" s="1">
        <v>869</v>
      </c>
      <c r="F10" s="1">
        <v>950</v>
      </c>
      <c r="G10" s="1">
        <v>999</v>
      </c>
      <c r="H10" s="1">
        <v>1055</v>
      </c>
      <c r="I10" s="1">
        <v>1127</v>
      </c>
      <c r="J10" s="1">
        <v>1218</v>
      </c>
      <c r="K10" s="1">
        <v>1279</v>
      </c>
      <c r="L10" s="1">
        <v>1358</v>
      </c>
      <c r="M10" s="1">
        <v>1443</v>
      </c>
      <c r="N10" s="1">
        <v>1553</v>
      </c>
    </row>
    <row r="11" spans="1:14" x14ac:dyDescent="0.3">
      <c r="A11" s="7" t="s">
        <v>64</v>
      </c>
      <c r="B11" s="1">
        <v>341</v>
      </c>
      <c r="C11" s="1">
        <v>360</v>
      </c>
      <c r="D11" s="1">
        <v>375</v>
      </c>
      <c r="E11" s="1">
        <v>386</v>
      </c>
      <c r="F11" s="1">
        <v>404</v>
      </c>
      <c r="G11" s="1">
        <v>462</v>
      </c>
      <c r="H11" s="1">
        <v>507</v>
      </c>
      <c r="I11" s="1">
        <v>549</v>
      </c>
      <c r="J11" s="1">
        <v>617</v>
      </c>
      <c r="K11" s="1">
        <v>674</v>
      </c>
      <c r="L11" s="1">
        <v>731</v>
      </c>
      <c r="M11" s="1">
        <v>795</v>
      </c>
      <c r="N11" s="1">
        <v>877</v>
      </c>
    </row>
    <row r="12" spans="1:14" x14ac:dyDescent="0.3">
      <c r="A12" s="7" t="s">
        <v>65</v>
      </c>
      <c r="B12" s="1">
        <v>124</v>
      </c>
      <c r="C12" s="1">
        <v>139</v>
      </c>
      <c r="D12" s="1">
        <v>133</v>
      </c>
      <c r="E12" s="1">
        <v>125</v>
      </c>
      <c r="F12" s="1">
        <v>144</v>
      </c>
      <c r="G12" s="1">
        <v>138</v>
      </c>
      <c r="H12" s="1">
        <v>155</v>
      </c>
      <c r="I12" s="1">
        <v>152</v>
      </c>
      <c r="J12" s="1">
        <v>161</v>
      </c>
      <c r="K12" s="1">
        <v>173</v>
      </c>
      <c r="L12" s="1">
        <v>198</v>
      </c>
      <c r="M12" s="1">
        <v>216</v>
      </c>
      <c r="N12" s="1">
        <v>242</v>
      </c>
    </row>
    <row r="13" spans="1:14" x14ac:dyDescent="0.3">
      <c r="A13" s="7" t="s">
        <v>66</v>
      </c>
      <c r="B13" s="1">
        <v>14</v>
      </c>
      <c r="C13" s="1">
        <v>19</v>
      </c>
      <c r="D13" s="1">
        <v>20</v>
      </c>
      <c r="E13" s="1">
        <v>16</v>
      </c>
      <c r="F13" s="1">
        <v>15</v>
      </c>
      <c r="G13" s="1">
        <v>18</v>
      </c>
      <c r="H13" s="1">
        <v>18</v>
      </c>
      <c r="I13" s="1">
        <v>23</v>
      </c>
      <c r="J13" s="1">
        <v>24</v>
      </c>
      <c r="K13" s="1">
        <v>23</v>
      </c>
      <c r="L13" s="1">
        <v>25</v>
      </c>
      <c r="M13" s="1">
        <v>34</v>
      </c>
      <c r="N13" s="1">
        <v>36</v>
      </c>
    </row>
    <row r="14" spans="1:14" x14ac:dyDescent="0.3">
      <c r="A14" s="10" t="s">
        <v>15</v>
      </c>
      <c r="B14" s="5">
        <v>1749</v>
      </c>
      <c r="C14" s="5">
        <v>1902</v>
      </c>
      <c r="D14" s="5">
        <v>1953</v>
      </c>
      <c r="E14" s="5">
        <v>1971</v>
      </c>
      <c r="F14" s="5">
        <v>2073</v>
      </c>
      <c r="G14" s="5">
        <v>2175</v>
      </c>
      <c r="H14" s="5">
        <v>2300</v>
      </c>
      <c r="I14" s="5">
        <v>2413</v>
      </c>
      <c r="J14" s="5">
        <v>2581</v>
      </c>
      <c r="K14" s="5">
        <v>2737</v>
      </c>
      <c r="L14" s="5">
        <v>2955</v>
      </c>
      <c r="M14" s="5">
        <v>3187</v>
      </c>
      <c r="N14" s="5">
        <v>3447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5.2576235541535203E-4</v>
      </c>
      <c r="D19" s="2">
        <v>0</v>
      </c>
      <c r="E19" s="2">
        <v>0</v>
      </c>
      <c r="F19" s="2">
        <v>0</v>
      </c>
      <c r="G19" s="2">
        <v>0</v>
      </c>
      <c r="H19" s="2">
        <v>0</v>
      </c>
      <c r="I19" s="2">
        <v>0</v>
      </c>
      <c r="J19" s="2">
        <v>0</v>
      </c>
      <c r="K19" s="2">
        <v>0</v>
      </c>
      <c r="L19" s="2">
        <v>0</v>
      </c>
      <c r="M19" s="2">
        <v>0</v>
      </c>
      <c r="N19" s="2">
        <v>0</v>
      </c>
    </row>
    <row r="20" spans="1:15" x14ac:dyDescent="0.3">
      <c r="A20" s="8" t="s">
        <v>62</v>
      </c>
      <c r="B20" s="2">
        <v>0.31503716409376797</v>
      </c>
      <c r="C20" s="2">
        <v>0.322818086225026</v>
      </c>
      <c r="D20" s="2">
        <v>0.31694828469022002</v>
      </c>
      <c r="E20" s="2">
        <v>0.29173008625063401</v>
      </c>
      <c r="F20" s="2">
        <v>0.27013989387361298</v>
      </c>
      <c r="G20" s="2">
        <v>0.25655172413793098</v>
      </c>
      <c r="H20" s="2">
        <v>0.245652173913043</v>
      </c>
      <c r="I20" s="2">
        <v>0.232905097389142</v>
      </c>
      <c r="J20" s="2">
        <v>0.217357613328167</v>
      </c>
      <c r="K20" s="2">
        <v>0.21483375959079301</v>
      </c>
      <c r="L20" s="2">
        <v>0.21759729272419601</v>
      </c>
      <c r="M20" s="2">
        <v>0.219328522121117</v>
      </c>
      <c r="N20" s="2">
        <v>0.21438932404989799</v>
      </c>
    </row>
    <row r="21" spans="1:15" x14ac:dyDescent="0.3">
      <c r="A21" s="8" t="s">
        <v>63</v>
      </c>
      <c r="B21" s="2">
        <v>0.41109205260148701</v>
      </c>
      <c r="C21" s="2">
        <v>0.40431125131440598</v>
      </c>
      <c r="D21" s="2">
        <v>0.41269841269841301</v>
      </c>
      <c r="E21" s="2">
        <v>0.44089294774226301</v>
      </c>
      <c r="F21" s="2">
        <v>0.45827303424987897</v>
      </c>
      <c r="G21" s="2">
        <v>0.45931034482758598</v>
      </c>
      <c r="H21" s="2">
        <v>0.458695652173913</v>
      </c>
      <c r="I21" s="2">
        <v>0.46705346042271001</v>
      </c>
      <c r="J21" s="2">
        <v>0.47191011235955099</v>
      </c>
      <c r="K21" s="2">
        <v>0.467299963463646</v>
      </c>
      <c r="L21" s="2">
        <v>0.459560067681895</v>
      </c>
      <c r="M21" s="2">
        <v>0.45277690618136202</v>
      </c>
      <c r="N21" s="2">
        <v>0.450536698578474</v>
      </c>
    </row>
    <row r="22" spans="1:15" x14ac:dyDescent="0.3">
      <c r="A22" s="8" t="s">
        <v>64</v>
      </c>
      <c r="B22" s="2">
        <v>0.19496855345912001</v>
      </c>
      <c r="C22" s="2">
        <v>0.189274447949527</v>
      </c>
      <c r="D22" s="2">
        <v>0.19201228878648199</v>
      </c>
      <c r="E22" s="2">
        <v>0.19583967529172999</v>
      </c>
      <c r="F22" s="2">
        <v>0.19488663772310699</v>
      </c>
      <c r="G22" s="2">
        <v>0.21241379310344799</v>
      </c>
      <c r="H22" s="2">
        <v>0.22043478260869601</v>
      </c>
      <c r="I22" s="2">
        <v>0.227517612929963</v>
      </c>
      <c r="J22" s="2">
        <v>0.23905462998837701</v>
      </c>
      <c r="K22" s="2">
        <v>0.24625502374863001</v>
      </c>
      <c r="L22" s="2">
        <v>0.247377326565144</v>
      </c>
      <c r="M22" s="2">
        <v>0.24945089425792299</v>
      </c>
      <c r="N22" s="2">
        <v>0.25442413693066401</v>
      </c>
    </row>
    <row r="23" spans="1:15" x14ac:dyDescent="0.3">
      <c r="A23" s="8" t="s">
        <v>65</v>
      </c>
      <c r="B23" s="2">
        <v>7.0897655803316195E-2</v>
      </c>
      <c r="C23" s="2">
        <v>7.3080967402733996E-2</v>
      </c>
      <c r="D23" s="2">
        <v>6.81003584229391E-2</v>
      </c>
      <c r="E23" s="2">
        <v>6.3419583967529197E-2</v>
      </c>
      <c r="F23" s="2">
        <v>6.9464544138929094E-2</v>
      </c>
      <c r="G23" s="2">
        <v>6.3448275862068998E-2</v>
      </c>
      <c r="H23" s="2">
        <v>6.73913043478261E-2</v>
      </c>
      <c r="I23" s="2">
        <v>6.2992125984251995E-2</v>
      </c>
      <c r="J23" s="2">
        <v>6.2378922898101499E-2</v>
      </c>
      <c r="K23" s="2">
        <v>6.3207891852393103E-2</v>
      </c>
      <c r="L23" s="2">
        <v>6.7005076142131997E-2</v>
      </c>
      <c r="M23" s="2">
        <v>6.7775337307813002E-2</v>
      </c>
      <c r="N23" s="2">
        <v>7.0205976211198104E-2</v>
      </c>
    </row>
    <row r="24" spans="1:15" x14ac:dyDescent="0.3">
      <c r="A24" s="8" t="s">
        <v>66</v>
      </c>
      <c r="B24" s="2">
        <v>8.0045740423098904E-3</v>
      </c>
      <c r="C24" s="2">
        <v>9.9894847528916898E-3</v>
      </c>
      <c r="D24" s="2">
        <v>1.02406554019457E-2</v>
      </c>
      <c r="E24" s="2">
        <v>8.1177067478437302E-3</v>
      </c>
      <c r="F24" s="2">
        <v>7.2358900144717797E-3</v>
      </c>
      <c r="G24" s="2">
        <v>8.2758620689655192E-3</v>
      </c>
      <c r="H24" s="2">
        <v>7.8260869565217397E-3</v>
      </c>
      <c r="I24" s="2">
        <v>9.5317032739328598E-3</v>
      </c>
      <c r="J24" s="2">
        <v>9.2987214258039505E-3</v>
      </c>
      <c r="K24" s="2">
        <v>8.4033613445378096E-3</v>
      </c>
      <c r="L24" s="2">
        <v>8.4602368866328308E-3</v>
      </c>
      <c r="M24" s="2">
        <v>1.06683401317854E-2</v>
      </c>
      <c r="N24" s="2">
        <v>1.0443864229764999E-2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-1</v>
      </c>
      <c r="D29" s="2">
        <v>0</v>
      </c>
      <c r="E29" s="2">
        <v>0</v>
      </c>
      <c r="F29" s="2">
        <v>0</v>
      </c>
      <c r="G29" s="2">
        <v>0</v>
      </c>
      <c r="H29" s="2">
        <v>0</v>
      </c>
      <c r="I29" s="2">
        <v>0</v>
      </c>
      <c r="J29" s="2">
        <v>0</v>
      </c>
      <c r="K29" s="2">
        <v>0</v>
      </c>
      <c r="L29" s="2">
        <v>0</v>
      </c>
      <c r="M29" s="2">
        <v>0</v>
      </c>
      <c r="N29" s="3">
        <v>0</v>
      </c>
      <c r="O29" s="3">
        <v>0</v>
      </c>
    </row>
    <row r="30" spans="1:15" x14ac:dyDescent="0.3">
      <c r="A30" s="8" t="s">
        <v>62</v>
      </c>
      <c r="B30" s="2">
        <v>0.114337568058076</v>
      </c>
      <c r="C30" s="2">
        <v>8.1433224755700293E-3</v>
      </c>
      <c r="D30" s="2">
        <v>-7.1082390953150207E-2</v>
      </c>
      <c r="E30" s="2">
        <v>-2.6086956521739101E-2</v>
      </c>
      <c r="F30" s="2">
        <v>-3.57142857142857E-3</v>
      </c>
      <c r="G30" s="2">
        <v>1.2544802867383501E-2</v>
      </c>
      <c r="H30" s="2">
        <v>-5.3097345132743397E-3</v>
      </c>
      <c r="I30" s="2">
        <v>-1.7793594306049799E-3</v>
      </c>
      <c r="J30" s="2">
        <v>4.8128342245989303E-2</v>
      </c>
      <c r="K30" s="2">
        <v>9.3537414965986401E-2</v>
      </c>
      <c r="L30" s="2">
        <v>8.7091757387247296E-2</v>
      </c>
      <c r="M30" s="2">
        <v>5.7224606580829798E-2</v>
      </c>
      <c r="N30" s="3">
        <v>0.31729055258466998</v>
      </c>
      <c r="O30" s="3">
        <v>0.34119782214156102</v>
      </c>
    </row>
    <row r="31" spans="1:15" x14ac:dyDescent="0.3">
      <c r="A31" s="8" t="s">
        <v>63</v>
      </c>
      <c r="B31" s="2">
        <v>6.9541029207232305E-2</v>
      </c>
      <c r="C31" s="2">
        <v>4.8114434330299098E-2</v>
      </c>
      <c r="D31" s="2">
        <v>7.8163771712158797E-2</v>
      </c>
      <c r="E31" s="2">
        <v>9.3210586881473004E-2</v>
      </c>
      <c r="F31" s="2">
        <v>5.1578947368421099E-2</v>
      </c>
      <c r="G31" s="2">
        <v>5.6056056056056097E-2</v>
      </c>
      <c r="H31" s="2">
        <v>6.8246445497630301E-2</v>
      </c>
      <c r="I31" s="2">
        <v>8.0745341614906804E-2</v>
      </c>
      <c r="J31" s="2">
        <v>5.0082101806239697E-2</v>
      </c>
      <c r="K31" s="2">
        <v>6.1767005473025799E-2</v>
      </c>
      <c r="L31" s="2">
        <v>6.2592047128129602E-2</v>
      </c>
      <c r="M31" s="2">
        <v>7.6230076230076202E-2</v>
      </c>
      <c r="N31" s="3">
        <v>0.27504105090311998</v>
      </c>
      <c r="O31" s="3">
        <v>1.1599443671766301</v>
      </c>
    </row>
    <row r="32" spans="1:15" x14ac:dyDescent="0.3">
      <c r="A32" s="8" t="s">
        <v>64</v>
      </c>
      <c r="B32" s="2">
        <v>5.5718475073313803E-2</v>
      </c>
      <c r="C32" s="2">
        <v>4.1666666666666699E-2</v>
      </c>
      <c r="D32" s="2">
        <v>2.9333333333333302E-2</v>
      </c>
      <c r="E32" s="2">
        <v>4.6632124352331598E-2</v>
      </c>
      <c r="F32" s="2">
        <v>0.143564356435644</v>
      </c>
      <c r="G32" s="2">
        <v>9.7402597402597393E-2</v>
      </c>
      <c r="H32" s="2">
        <v>8.2840236686390498E-2</v>
      </c>
      <c r="I32" s="2">
        <v>0.123861566484517</v>
      </c>
      <c r="J32" s="2">
        <v>9.2382495948136106E-2</v>
      </c>
      <c r="K32" s="2">
        <v>8.4569732937685493E-2</v>
      </c>
      <c r="L32" s="2">
        <v>8.7551299589603296E-2</v>
      </c>
      <c r="M32" s="2">
        <v>0.10314465408805</v>
      </c>
      <c r="N32" s="3">
        <v>0.42139384116693701</v>
      </c>
      <c r="O32" s="3">
        <v>1.57184750733138</v>
      </c>
    </row>
    <row r="33" spans="1:15" x14ac:dyDescent="0.3">
      <c r="A33" s="8" t="s">
        <v>65</v>
      </c>
      <c r="B33" s="2">
        <v>0.120967741935484</v>
      </c>
      <c r="C33" s="2">
        <v>-4.3165467625899297E-2</v>
      </c>
      <c r="D33" s="2">
        <v>-6.01503759398496E-2</v>
      </c>
      <c r="E33" s="2">
        <v>0.152</v>
      </c>
      <c r="F33" s="2">
        <v>-4.1666666666666699E-2</v>
      </c>
      <c r="G33" s="2">
        <v>0.123188405797101</v>
      </c>
      <c r="H33" s="2">
        <v>-1.9354838709677399E-2</v>
      </c>
      <c r="I33" s="2">
        <v>5.9210526315789498E-2</v>
      </c>
      <c r="J33" s="2">
        <v>7.4534161490683204E-2</v>
      </c>
      <c r="K33" s="2">
        <v>0.144508670520231</v>
      </c>
      <c r="L33" s="2">
        <v>9.0909090909090898E-2</v>
      </c>
      <c r="M33" s="2">
        <v>0.12037037037037</v>
      </c>
      <c r="N33" s="3">
        <v>0.50310559006211197</v>
      </c>
      <c r="O33" s="3">
        <v>0.95161290322580605</v>
      </c>
    </row>
    <row r="34" spans="1:15" x14ac:dyDescent="0.3">
      <c r="A34" s="8" t="s">
        <v>66</v>
      </c>
      <c r="B34" s="2">
        <v>0.35714285714285698</v>
      </c>
      <c r="C34" s="2">
        <v>5.2631578947368397E-2</v>
      </c>
      <c r="D34" s="2">
        <v>-0.2</v>
      </c>
      <c r="E34" s="2">
        <v>-6.25E-2</v>
      </c>
      <c r="F34" s="2">
        <v>0.2</v>
      </c>
      <c r="G34" s="2">
        <v>0</v>
      </c>
      <c r="H34" s="2">
        <v>0.27777777777777801</v>
      </c>
      <c r="I34" s="2">
        <v>4.3478260869565202E-2</v>
      </c>
      <c r="J34" s="2">
        <v>-4.1666666666666699E-2</v>
      </c>
      <c r="K34" s="2">
        <v>8.6956521739130405E-2</v>
      </c>
      <c r="L34" s="2">
        <v>0.36</v>
      </c>
      <c r="M34" s="2">
        <v>5.8823529411764698E-2</v>
      </c>
      <c r="N34" s="3">
        <v>0.5</v>
      </c>
      <c r="O34" s="3">
        <v>1.5714285714285701</v>
      </c>
    </row>
    <row r="35" spans="1:15" x14ac:dyDescent="0.3">
      <c r="A35" s="11" t="s">
        <v>15</v>
      </c>
      <c r="B35" s="3">
        <v>8.7478559176672396E-2</v>
      </c>
      <c r="C35" s="3">
        <v>2.6813880126183E-2</v>
      </c>
      <c r="D35" s="3">
        <v>9.2165898617511503E-3</v>
      </c>
      <c r="E35" s="3">
        <v>5.1750380517503802E-2</v>
      </c>
      <c r="F35" s="3">
        <v>4.9204052098408099E-2</v>
      </c>
      <c r="G35" s="3">
        <v>5.7471264367816098E-2</v>
      </c>
      <c r="H35" s="3">
        <v>4.9130434782608701E-2</v>
      </c>
      <c r="I35" s="3">
        <v>6.9622876087857402E-2</v>
      </c>
      <c r="J35" s="3">
        <v>6.0441689267725703E-2</v>
      </c>
      <c r="K35" s="3">
        <v>7.9649251004749705E-2</v>
      </c>
      <c r="L35" s="3">
        <v>7.8510998307952606E-2</v>
      </c>
      <c r="M35" s="3">
        <v>8.1581424537182298E-2</v>
      </c>
      <c r="N35" s="3">
        <v>0.33552886478109301</v>
      </c>
      <c r="O35" s="3">
        <v>0.97084048027444303</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598</v>
      </c>
    </row>
    <row r="2" spans="1:14" ht="15.6" x14ac:dyDescent="0.3">
      <c r="A2" s="12" t="s">
        <v>597</v>
      </c>
    </row>
    <row r="3" spans="1:14" ht="15.6" x14ac:dyDescent="0.3">
      <c r="A3" s="12" t="s">
        <v>72</v>
      </c>
    </row>
    <row r="4" spans="1:14" x14ac:dyDescent="0.3">
      <c r="A4" s="15"/>
    </row>
    <row r="5" spans="1:14" x14ac:dyDescent="0.3">
      <c r="A5" s="16" t="str">
        <f>HYPERLINK("#'Table of contents'!A143",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532</v>
      </c>
      <c r="C8" s="1">
        <v>581</v>
      </c>
      <c r="D8" s="1">
        <v>616</v>
      </c>
      <c r="E8" s="1">
        <v>631</v>
      </c>
      <c r="F8" s="1">
        <v>680</v>
      </c>
      <c r="G8" s="1">
        <v>733</v>
      </c>
      <c r="H8" s="1">
        <v>795</v>
      </c>
      <c r="I8" s="1">
        <v>849</v>
      </c>
      <c r="J8" s="1">
        <v>920</v>
      </c>
      <c r="K8" s="1">
        <v>992</v>
      </c>
      <c r="L8" s="1">
        <v>1093</v>
      </c>
      <c r="M8" s="1">
        <v>1187</v>
      </c>
      <c r="N8" s="1">
        <v>1279</v>
      </c>
    </row>
    <row r="9" spans="1:14" x14ac:dyDescent="0.3">
      <c r="A9" s="7" t="s">
        <v>70</v>
      </c>
      <c r="B9" s="1">
        <v>1217</v>
      </c>
      <c r="C9" s="1">
        <v>1321</v>
      </c>
      <c r="D9" s="1">
        <v>1337</v>
      </c>
      <c r="E9" s="1">
        <v>1340</v>
      </c>
      <c r="F9" s="1">
        <v>1393</v>
      </c>
      <c r="G9" s="1">
        <v>1442</v>
      </c>
      <c r="H9" s="1">
        <v>1505</v>
      </c>
      <c r="I9" s="1">
        <v>1564</v>
      </c>
      <c r="J9" s="1">
        <v>1661</v>
      </c>
      <c r="K9" s="1">
        <v>1745</v>
      </c>
      <c r="L9" s="1">
        <v>1862</v>
      </c>
      <c r="M9" s="1">
        <v>2000</v>
      </c>
      <c r="N9" s="1">
        <v>2168</v>
      </c>
    </row>
    <row r="10" spans="1:14" x14ac:dyDescent="0.3">
      <c r="A10" s="10" t="s">
        <v>15</v>
      </c>
      <c r="B10" s="5">
        <v>1749</v>
      </c>
      <c r="C10" s="5">
        <v>1902</v>
      </c>
      <c r="D10" s="5">
        <v>1953</v>
      </c>
      <c r="E10" s="5">
        <v>1971</v>
      </c>
      <c r="F10" s="5">
        <v>2073</v>
      </c>
      <c r="G10" s="5">
        <v>2175</v>
      </c>
      <c r="H10" s="5">
        <v>2300</v>
      </c>
      <c r="I10" s="5">
        <v>2413</v>
      </c>
      <c r="J10" s="5">
        <v>2581</v>
      </c>
      <c r="K10" s="5">
        <v>2737</v>
      </c>
      <c r="L10" s="5">
        <v>2955</v>
      </c>
      <c r="M10" s="5">
        <v>3187</v>
      </c>
      <c r="N10" s="5">
        <v>3447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0.30417381360777601</v>
      </c>
      <c r="C15" s="2">
        <v>0.30546792849631998</v>
      </c>
      <c r="D15" s="2">
        <v>0.31541218637992802</v>
      </c>
      <c r="E15" s="2">
        <v>0.32014205986808703</v>
      </c>
      <c r="F15" s="2">
        <v>0.328027013989387</v>
      </c>
      <c r="G15" s="2">
        <v>0.33701149425287402</v>
      </c>
      <c r="H15" s="2">
        <v>0.34565217391304298</v>
      </c>
      <c r="I15" s="2">
        <v>0.35184417737256501</v>
      </c>
      <c r="J15" s="2">
        <v>0.35645098798915098</v>
      </c>
      <c r="K15" s="2">
        <v>0.36244062842528302</v>
      </c>
      <c r="L15" s="2">
        <v>0.36988155668358702</v>
      </c>
      <c r="M15" s="2">
        <v>0.372450580483213</v>
      </c>
      <c r="N15" s="2">
        <v>0.371047287496374</v>
      </c>
    </row>
    <row r="16" spans="1:14" x14ac:dyDescent="0.3">
      <c r="A16" s="8" t="s">
        <v>70</v>
      </c>
      <c r="B16" s="2">
        <v>0.69582618639222404</v>
      </c>
      <c r="C16" s="2">
        <v>0.69453207150368002</v>
      </c>
      <c r="D16" s="2">
        <v>0.68458781362007204</v>
      </c>
      <c r="E16" s="2">
        <v>0.67985794013191303</v>
      </c>
      <c r="F16" s="2">
        <v>0.67197298601061295</v>
      </c>
      <c r="G16" s="2">
        <v>0.66298850574712598</v>
      </c>
      <c r="H16" s="2">
        <v>0.65434782608695696</v>
      </c>
      <c r="I16" s="2">
        <v>0.64815582262743499</v>
      </c>
      <c r="J16" s="2">
        <v>0.64354901201084802</v>
      </c>
      <c r="K16" s="2">
        <v>0.63755937157471698</v>
      </c>
      <c r="L16" s="2">
        <v>0.63011844331641298</v>
      </c>
      <c r="M16" s="2">
        <v>0.627549419516787</v>
      </c>
      <c r="N16" s="2">
        <v>0.62895271250362605</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9.2105263157894704E-2</v>
      </c>
      <c r="C21" s="2">
        <v>6.02409638554217E-2</v>
      </c>
      <c r="D21" s="2">
        <v>2.43506493506494E-2</v>
      </c>
      <c r="E21" s="2">
        <v>7.7654516640253607E-2</v>
      </c>
      <c r="F21" s="2">
        <v>7.7941176470588194E-2</v>
      </c>
      <c r="G21" s="2">
        <v>8.4583901773533393E-2</v>
      </c>
      <c r="H21" s="2">
        <v>6.7924528301886805E-2</v>
      </c>
      <c r="I21" s="2">
        <v>8.3627797408716106E-2</v>
      </c>
      <c r="J21" s="2">
        <v>7.8260869565217397E-2</v>
      </c>
      <c r="K21" s="2">
        <v>0.101814516129032</v>
      </c>
      <c r="L21" s="2">
        <v>8.6001829826166498E-2</v>
      </c>
      <c r="M21" s="2">
        <v>7.7506318449873601E-2</v>
      </c>
      <c r="N21" s="3">
        <v>0.39021739130434802</v>
      </c>
      <c r="O21" s="3">
        <v>1.4041353383458599</v>
      </c>
    </row>
    <row r="22" spans="1:15" x14ac:dyDescent="0.3">
      <c r="A22" s="8" t="s">
        <v>70</v>
      </c>
      <c r="B22" s="2">
        <v>8.5456039441248993E-2</v>
      </c>
      <c r="C22" s="2">
        <v>1.2112036336109E-2</v>
      </c>
      <c r="D22" s="2">
        <v>2.2438294689603598E-3</v>
      </c>
      <c r="E22" s="2">
        <v>3.95522388059701E-2</v>
      </c>
      <c r="F22" s="2">
        <v>3.5175879396984903E-2</v>
      </c>
      <c r="G22" s="2">
        <v>4.3689320388349502E-2</v>
      </c>
      <c r="H22" s="2">
        <v>3.9202657807308999E-2</v>
      </c>
      <c r="I22" s="2">
        <v>6.2020460358056299E-2</v>
      </c>
      <c r="J22" s="2">
        <v>5.0571944611679701E-2</v>
      </c>
      <c r="K22" s="2">
        <v>6.70487106017192E-2</v>
      </c>
      <c r="L22" s="2">
        <v>7.4113856068743295E-2</v>
      </c>
      <c r="M22" s="2">
        <v>8.4000000000000005E-2</v>
      </c>
      <c r="N22" s="3">
        <v>0.30523780854906701</v>
      </c>
      <c r="O22" s="3">
        <v>0.78142974527526698</v>
      </c>
    </row>
    <row r="23" spans="1:15" x14ac:dyDescent="0.3">
      <c r="A23" s="11" t="s">
        <v>15</v>
      </c>
      <c r="B23" s="3">
        <v>8.7478559176672396E-2</v>
      </c>
      <c r="C23" s="3">
        <v>2.6813880126183E-2</v>
      </c>
      <c r="D23" s="3">
        <v>9.2165898617511503E-3</v>
      </c>
      <c r="E23" s="3">
        <v>5.1750380517503802E-2</v>
      </c>
      <c r="F23" s="3">
        <v>4.9204052098408099E-2</v>
      </c>
      <c r="G23" s="3">
        <v>5.7471264367816098E-2</v>
      </c>
      <c r="H23" s="3">
        <v>4.9130434782608701E-2</v>
      </c>
      <c r="I23" s="3">
        <v>6.9622876087857402E-2</v>
      </c>
      <c r="J23" s="3">
        <v>6.0441689267725703E-2</v>
      </c>
      <c r="K23" s="3">
        <v>7.9649251004749705E-2</v>
      </c>
      <c r="L23" s="3">
        <v>7.8510998307952606E-2</v>
      </c>
      <c r="M23" s="3">
        <v>8.1581424537182298E-2</v>
      </c>
      <c r="N23" s="3">
        <v>0.33552886478109301</v>
      </c>
      <c r="O23" s="3">
        <v>0.97084048027444303</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599</v>
      </c>
    </row>
    <row r="2" spans="1:14" ht="15.6" x14ac:dyDescent="0.3">
      <c r="A2" s="12" t="s">
        <v>597</v>
      </c>
    </row>
    <row r="3" spans="1:14" ht="15.6" x14ac:dyDescent="0.3">
      <c r="A3" s="12" t="s">
        <v>72</v>
      </c>
    </row>
    <row r="4" spans="1:14" ht="15.6" x14ac:dyDescent="0.3">
      <c r="A4" s="12" t="s">
        <v>68</v>
      </c>
    </row>
    <row r="5" spans="1:14" x14ac:dyDescent="0.3">
      <c r="A5" s="16" t="str">
        <f>HYPERLINK("#'Table of contents'!A144",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0</v>
      </c>
      <c r="N8" s="1">
        <v>0</v>
      </c>
    </row>
    <row r="9" spans="1:14" x14ac:dyDescent="0.3">
      <c r="A9" s="7" t="s">
        <v>74</v>
      </c>
      <c r="B9" s="1">
        <v>226</v>
      </c>
      <c r="C9" s="1">
        <v>241</v>
      </c>
      <c r="D9" s="1">
        <v>243</v>
      </c>
      <c r="E9" s="1">
        <v>230</v>
      </c>
      <c r="F9" s="1">
        <v>238</v>
      </c>
      <c r="G9" s="1">
        <v>250</v>
      </c>
      <c r="H9" s="1">
        <v>258</v>
      </c>
      <c r="I9" s="1">
        <v>253</v>
      </c>
      <c r="J9" s="1">
        <v>251</v>
      </c>
      <c r="K9" s="1">
        <v>266</v>
      </c>
      <c r="L9" s="1">
        <v>292</v>
      </c>
      <c r="M9" s="1">
        <v>319</v>
      </c>
      <c r="N9" s="1">
        <v>325</v>
      </c>
    </row>
    <row r="10" spans="1:14" x14ac:dyDescent="0.3">
      <c r="A10" s="7" t="s">
        <v>75</v>
      </c>
      <c r="B10" s="1">
        <v>232</v>
      </c>
      <c r="C10" s="1">
        <v>252</v>
      </c>
      <c r="D10" s="1">
        <v>272</v>
      </c>
      <c r="E10" s="1">
        <v>294</v>
      </c>
      <c r="F10" s="1">
        <v>324</v>
      </c>
      <c r="G10" s="1">
        <v>348</v>
      </c>
      <c r="H10" s="1">
        <v>374</v>
      </c>
      <c r="I10" s="1">
        <v>417</v>
      </c>
      <c r="J10" s="1">
        <v>462</v>
      </c>
      <c r="K10" s="1">
        <v>497</v>
      </c>
      <c r="L10" s="1">
        <v>537</v>
      </c>
      <c r="M10" s="1">
        <v>575</v>
      </c>
      <c r="N10" s="1">
        <v>621</v>
      </c>
    </row>
    <row r="11" spans="1:14" x14ac:dyDescent="0.3">
      <c r="A11" s="7" t="s">
        <v>76</v>
      </c>
      <c r="B11" s="1">
        <v>58</v>
      </c>
      <c r="C11" s="1">
        <v>70</v>
      </c>
      <c r="D11" s="1">
        <v>84</v>
      </c>
      <c r="E11" s="1">
        <v>88</v>
      </c>
      <c r="F11" s="1">
        <v>100</v>
      </c>
      <c r="G11" s="1">
        <v>118</v>
      </c>
      <c r="H11" s="1">
        <v>143</v>
      </c>
      <c r="I11" s="1">
        <v>163</v>
      </c>
      <c r="J11" s="1">
        <v>187</v>
      </c>
      <c r="K11" s="1">
        <v>205</v>
      </c>
      <c r="L11" s="1">
        <v>229</v>
      </c>
      <c r="M11" s="1">
        <v>249</v>
      </c>
      <c r="N11" s="1">
        <v>279</v>
      </c>
    </row>
    <row r="12" spans="1:14" x14ac:dyDescent="0.3">
      <c r="A12" s="7" t="s">
        <v>77</v>
      </c>
      <c r="B12" s="1">
        <v>13</v>
      </c>
      <c r="C12" s="1">
        <v>13</v>
      </c>
      <c r="D12" s="1">
        <v>14</v>
      </c>
      <c r="E12" s="1">
        <v>17</v>
      </c>
      <c r="F12" s="1">
        <v>17</v>
      </c>
      <c r="G12" s="1">
        <v>15</v>
      </c>
      <c r="H12" s="1">
        <v>18</v>
      </c>
      <c r="I12" s="1">
        <v>15</v>
      </c>
      <c r="J12" s="1">
        <v>18</v>
      </c>
      <c r="K12" s="1">
        <v>22</v>
      </c>
      <c r="L12" s="1">
        <v>32</v>
      </c>
      <c r="M12" s="1">
        <v>40</v>
      </c>
      <c r="N12" s="1">
        <v>48</v>
      </c>
    </row>
    <row r="13" spans="1:14" x14ac:dyDescent="0.3">
      <c r="A13" s="7" t="s">
        <v>78</v>
      </c>
      <c r="B13" s="1">
        <v>3</v>
      </c>
      <c r="C13" s="1">
        <v>5</v>
      </c>
      <c r="D13" s="1">
        <v>3</v>
      </c>
      <c r="E13" s="1">
        <v>2</v>
      </c>
      <c r="F13" s="1">
        <v>1</v>
      </c>
      <c r="G13" s="1">
        <v>2</v>
      </c>
      <c r="H13" s="1">
        <v>2</v>
      </c>
      <c r="I13" s="1">
        <v>1</v>
      </c>
      <c r="J13" s="1">
        <v>2</v>
      </c>
      <c r="K13" s="1">
        <v>2</v>
      </c>
      <c r="L13" s="1">
        <v>3</v>
      </c>
      <c r="M13" s="1">
        <v>4</v>
      </c>
      <c r="N13" s="1">
        <v>6</v>
      </c>
    </row>
    <row r="14" spans="1:14" x14ac:dyDescent="0.3">
      <c r="A14" s="7" t="s">
        <v>79</v>
      </c>
      <c r="B14" s="1">
        <v>0</v>
      </c>
      <c r="C14" s="1">
        <v>1</v>
      </c>
      <c r="D14" s="1">
        <v>0</v>
      </c>
      <c r="E14" s="1">
        <v>0</v>
      </c>
      <c r="F14" s="1">
        <v>0</v>
      </c>
      <c r="G14" s="1">
        <v>0</v>
      </c>
      <c r="H14" s="1">
        <v>0</v>
      </c>
      <c r="I14" s="1">
        <v>0</v>
      </c>
      <c r="J14" s="1">
        <v>0</v>
      </c>
      <c r="K14" s="1">
        <v>0</v>
      </c>
      <c r="L14" s="1">
        <v>0</v>
      </c>
      <c r="M14" s="1">
        <v>0</v>
      </c>
      <c r="N14" s="1">
        <v>0</v>
      </c>
    </row>
    <row r="15" spans="1:14" x14ac:dyDescent="0.3">
      <c r="A15" s="7" t="s">
        <v>80</v>
      </c>
      <c r="B15" s="1">
        <v>325</v>
      </c>
      <c r="C15" s="1">
        <v>373</v>
      </c>
      <c r="D15" s="1">
        <v>376</v>
      </c>
      <c r="E15" s="1">
        <v>345</v>
      </c>
      <c r="F15" s="1">
        <v>322</v>
      </c>
      <c r="G15" s="1">
        <v>308</v>
      </c>
      <c r="H15" s="1">
        <v>307</v>
      </c>
      <c r="I15" s="1">
        <v>309</v>
      </c>
      <c r="J15" s="1">
        <v>310</v>
      </c>
      <c r="K15" s="1">
        <v>322</v>
      </c>
      <c r="L15" s="1">
        <v>351</v>
      </c>
      <c r="M15" s="1">
        <v>380</v>
      </c>
      <c r="N15" s="1">
        <v>414</v>
      </c>
    </row>
    <row r="16" spans="1:14" x14ac:dyDescent="0.3">
      <c r="A16" s="7" t="s">
        <v>81</v>
      </c>
      <c r="B16" s="1">
        <v>487</v>
      </c>
      <c r="C16" s="1">
        <v>517</v>
      </c>
      <c r="D16" s="1">
        <v>534</v>
      </c>
      <c r="E16" s="1">
        <v>575</v>
      </c>
      <c r="F16" s="1">
        <v>626</v>
      </c>
      <c r="G16" s="1">
        <v>651</v>
      </c>
      <c r="H16" s="1">
        <v>681</v>
      </c>
      <c r="I16" s="1">
        <v>710</v>
      </c>
      <c r="J16" s="1">
        <v>756</v>
      </c>
      <c r="K16" s="1">
        <v>782</v>
      </c>
      <c r="L16" s="1">
        <v>821</v>
      </c>
      <c r="M16" s="1">
        <v>868</v>
      </c>
      <c r="N16" s="1">
        <v>932</v>
      </c>
    </row>
    <row r="17" spans="1:14" x14ac:dyDescent="0.3">
      <c r="A17" s="7" t="s">
        <v>82</v>
      </c>
      <c r="B17" s="1">
        <v>283</v>
      </c>
      <c r="C17" s="1">
        <v>290</v>
      </c>
      <c r="D17" s="1">
        <v>291</v>
      </c>
      <c r="E17" s="1">
        <v>298</v>
      </c>
      <c r="F17" s="1">
        <v>304</v>
      </c>
      <c r="G17" s="1">
        <v>344</v>
      </c>
      <c r="H17" s="1">
        <v>364</v>
      </c>
      <c r="I17" s="1">
        <v>386</v>
      </c>
      <c r="J17" s="1">
        <v>430</v>
      </c>
      <c r="K17" s="1">
        <v>469</v>
      </c>
      <c r="L17" s="1">
        <v>502</v>
      </c>
      <c r="M17" s="1">
        <v>546</v>
      </c>
      <c r="N17" s="1">
        <v>598</v>
      </c>
    </row>
    <row r="18" spans="1:14" x14ac:dyDescent="0.3">
      <c r="A18" s="7" t="s">
        <v>83</v>
      </c>
      <c r="B18" s="1">
        <v>111</v>
      </c>
      <c r="C18" s="1">
        <v>126</v>
      </c>
      <c r="D18" s="1">
        <v>119</v>
      </c>
      <c r="E18" s="1">
        <v>108</v>
      </c>
      <c r="F18" s="1">
        <v>127</v>
      </c>
      <c r="G18" s="1">
        <v>123</v>
      </c>
      <c r="H18" s="1">
        <v>137</v>
      </c>
      <c r="I18" s="1">
        <v>137</v>
      </c>
      <c r="J18" s="1">
        <v>143</v>
      </c>
      <c r="K18" s="1">
        <v>151</v>
      </c>
      <c r="L18" s="1">
        <v>166</v>
      </c>
      <c r="M18" s="1">
        <v>176</v>
      </c>
      <c r="N18" s="1">
        <v>194</v>
      </c>
    </row>
    <row r="19" spans="1:14" x14ac:dyDescent="0.3">
      <c r="A19" s="7" t="s">
        <v>84</v>
      </c>
      <c r="B19" s="1">
        <v>11</v>
      </c>
      <c r="C19" s="1">
        <v>14</v>
      </c>
      <c r="D19" s="1">
        <v>17</v>
      </c>
      <c r="E19" s="1">
        <v>14</v>
      </c>
      <c r="F19" s="1">
        <v>14</v>
      </c>
      <c r="G19" s="1">
        <v>16</v>
      </c>
      <c r="H19" s="1">
        <v>16</v>
      </c>
      <c r="I19" s="1">
        <v>22</v>
      </c>
      <c r="J19" s="1">
        <v>22</v>
      </c>
      <c r="K19" s="1">
        <v>21</v>
      </c>
      <c r="L19" s="1">
        <v>22</v>
      </c>
      <c r="M19" s="1">
        <v>30</v>
      </c>
      <c r="N19" s="1">
        <v>30</v>
      </c>
    </row>
    <row r="20" spans="1:14" x14ac:dyDescent="0.3">
      <c r="A20" s="10" t="s">
        <v>15</v>
      </c>
      <c r="B20" s="5">
        <v>1749</v>
      </c>
      <c r="C20" s="5">
        <v>1902</v>
      </c>
      <c r="D20" s="5">
        <v>1953</v>
      </c>
      <c r="E20" s="5">
        <v>1971</v>
      </c>
      <c r="F20" s="5">
        <v>2073</v>
      </c>
      <c r="G20" s="5">
        <v>2175</v>
      </c>
      <c r="H20" s="5">
        <v>2300</v>
      </c>
      <c r="I20" s="5">
        <v>2413</v>
      </c>
      <c r="J20" s="5">
        <v>2581</v>
      </c>
      <c r="K20" s="5">
        <v>2737</v>
      </c>
      <c r="L20" s="5">
        <v>2955</v>
      </c>
      <c r="M20" s="5">
        <v>3187</v>
      </c>
      <c r="N20" s="5">
        <v>3447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0</v>
      </c>
      <c r="N25" s="2">
        <v>0</v>
      </c>
    </row>
    <row r="26" spans="1:14" x14ac:dyDescent="0.3">
      <c r="A26" s="8" t="s">
        <v>74</v>
      </c>
      <c r="B26" s="2">
        <v>0.42481203007518797</v>
      </c>
      <c r="C26" s="2">
        <v>0.41480206540447501</v>
      </c>
      <c r="D26" s="2">
        <v>0.39448051948051899</v>
      </c>
      <c r="E26" s="2">
        <v>0.36450079239302702</v>
      </c>
      <c r="F26" s="2">
        <v>0.35</v>
      </c>
      <c r="G26" s="2">
        <v>0.34106412005456999</v>
      </c>
      <c r="H26" s="2">
        <v>0.32452830188679199</v>
      </c>
      <c r="I26" s="2">
        <v>0.297997644287397</v>
      </c>
      <c r="J26" s="2">
        <v>0.272826086956522</v>
      </c>
      <c r="K26" s="2">
        <v>0.26814516129032301</v>
      </c>
      <c r="L26" s="2">
        <v>0.26715462031107001</v>
      </c>
      <c r="M26" s="2">
        <v>0.26874473462510501</v>
      </c>
      <c r="N26" s="2">
        <v>0.25410476935105603</v>
      </c>
    </row>
    <row r="27" spans="1:14" x14ac:dyDescent="0.3">
      <c r="A27" s="8" t="s">
        <v>75</v>
      </c>
      <c r="B27" s="2">
        <v>0.43609022556390997</v>
      </c>
      <c r="C27" s="2">
        <v>0.43373493975903599</v>
      </c>
      <c r="D27" s="2">
        <v>0.44155844155844198</v>
      </c>
      <c r="E27" s="2">
        <v>0.46592709984152098</v>
      </c>
      <c r="F27" s="2">
        <v>0.47647058823529398</v>
      </c>
      <c r="G27" s="2">
        <v>0.47476125511596201</v>
      </c>
      <c r="H27" s="2">
        <v>0.470440251572327</v>
      </c>
      <c r="I27" s="2">
        <v>0.491166077738516</v>
      </c>
      <c r="J27" s="2">
        <v>0.50217391304347803</v>
      </c>
      <c r="K27" s="2">
        <v>0.501008064516129</v>
      </c>
      <c r="L27" s="2">
        <v>0.49130832570905802</v>
      </c>
      <c r="M27" s="2">
        <v>0.48441449031171002</v>
      </c>
      <c r="N27" s="2">
        <v>0.48553557466770902</v>
      </c>
    </row>
    <row r="28" spans="1:14" x14ac:dyDescent="0.3">
      <c r="A28" s="8" t="s">
        <v>76</v>
      </c>
      <c r="B28" s="2">
        <v>0.10902255639097699</v>
      </c>
      <c r="C28" s="2">
        <v>0.120481927710843</v>
      </c>
      <c r="D28" s="2">
        <v>0.13636363636363599</v>
      </c>
      <c r="E28" s="2">
        <v>0.13946117274167999</v>
      </c>
      <c r="F28" s="2">
        <v>0.14705882352941199</v>
      </c>
      <c r="G28" s="2">
        <v>0.16098226466575699</v>
      </c>
      <c r="H28" s="2">
        <v>0.179874213836478</v>
      </c>
      <c r="I28" s="2">
        <v>0.191990577149588</v>
      </c>
      <c r="J28" s="2">
        <v>0.203260869565217</v>
      </c>
      <c r="K28" s="2">
        <v>0.20665322580645201</v>
      </c>
      <c r="L28" s="2">
        <v>0.20951509606587401</v>
      </c>
      <c r="M28" s="2">
        <v>0.20977253580454899</v>
      </c>
      <c r="N28" s="2">
        <v>0.21813917122752099</v>
      </c>
    </row>
    <row r="29" spans="1:14" x14ac:dyDescent="0.3">
      <c r="A29" s="8" t="s">
        <v>77</v>
      </c>
      <c r="B29" s="2">
        <v>2.4436090225563901E-2</v>
      </c>
      <c r="C29" s="2">
        <v>2.2375215146299501E-2</v>
      </c>
      <c r="D29" s="2">
        <v>2.27272727272727E-2</v>
      </c>
      <c r="E29" s="2">
        <v>2.6941362916006299E-2</v>
      </c>
      <c r="F29" s="2">
        <v>2.5000000000000001E-2</v>
      </c>
      <c r="G29" s="2">
        <v>2.04638472032742E-2</v>
      </c>
      <c r="H29" s="2">
        <v>2.2641509433962301E-2</v>
      </c>
      <c r="I29" s="2">
        <v>1.7667844522968199E-2</v>
      </c>
      <c r="J29" s="2">
        <v>1.9565217391304301E-2</v>
      </c>
      <c r="K29" s="2">
        <v>2.21774193548387E-2</v>
      </c>
      <c r="L29" s="2">
        <v>2.92772186642269E-2</v>
      </c>
      <c r="M29" s="2">
        <v>3.3698399326031997E-2</v>
      </c>
      <c r="N29" s="2">
        <v>3.7529319781078999E-2</v>
      </c>
    </row>
    <row r="30" spans="1:14" x14ac:dyDescent="0.3">
      <c r="A30" s="8" t="s">
        <v>78</v>
      </c>
      <c r="B30" s="2">
        <v>5.6390977443609002E-3</v>
      </c>
      <c r="C30" s="2">
        <v>8.6058519793459493E-3</v>
      </c>
      <c r="D30" s="2">
        <v>4.87012987012987E-3</v>
      </c>
      <c r="E30" s="2">
        <v>3.1695721077654501E-3</v>
      </c>
      <c r="F30" s="2">
        <v>1.47058823529412E-3</v>
      </c>
      <c r="G30" s="2">
        <v>2.7285129604365599E-3</v>
      </c>
      <c r="H30" s="2">
        <v>2.5157232704402501E-3</v>
      </c>
      <c r="I30" s="2">
        <v>1.1778563015312101E-3</v>
      </c>
      <c r="J30" s="2">
        <v>2.17391304347826E-3</v>
      </c>
      <c r="K30" s="2">
        <v>2.0161290322580601E-3</v>
      </c>
      <c r="L30" s="2">
        <v>2.74473924977127E-3</v>
      </c>
      <c r="M30" s="2">
        <v>3.3698399326031999E-3</v>
      </c>
      <c r="N30" s="2">
        <v>4.6911649726348696E-3</v>
      </c>
    </row>
    <row r="31" spans="1:14" x14ac:dyDescent="0.3">
      <c r="A31" s="8" t="s">
        <v>79</v>
      </c>
      <c r="B31" s="2">
        <v>0</v>
      </c>
      <c r="C31" s="2">
        <v>7.5700227100681302E-4</v>
      </c>
      <c r="D31" s="2">
        <v>0</v>
      </c>
      <c r="E31" s="2">
        <v>0</v>
      </c>
      <c r="F31" s="2">
        <v>0</v>
      </c>
      <c r="G31" s="2">
        <v>0</v>
      </c>
      <c r="H31" s="2">
        <v>0</v>
      </c>
      <c r="I31" s="2">
        <v>0</v>
      </c>
      <c r="J31" s="2">
        <v>0</v>
      </c>
      <c r="K31" s="2">
        <v>0</v>
      </c>
      <c r="L31" s="2">
        <v>0</v>
      </c>
      <c r="M31" s="2">
        <v>0</v>
      </c>
      <c r="N31" s="2">
        <v>0</v>
      </c>
    </row>
    <row r="32" spans="1:14" x14ac:dyDescent="0.3">
      <c r="A32" s="8" t="s">
        <v>80</v>
      </c>
      <c r="B32" s="2">
        <v>0.26705012325390298</v>
      </c>
      <c r="C32" s="2">
        <v>0.28236184708554102</v>
      </c>
      <c r="D32" s="2">
        <v>0.28122662677636501</v>
      </c>
      <c r="E32" s="2">
        <v>0.25746268656716398</v>
      </c>
      <c r="F32" s="2">
        <v>0.231155778894472</v>
      </c>
      <c r="G32" s="2">
        <v>0.213592233009709</v>
      </c>
      <c r="H32" s="2">
        <v>0.203986710963455</v>
      </c>
      <c r="I32" s="2">
        <v>0.19757033248081801</v>
      </c>
      <c r="J32" s="2">
        <v>0.18663455749548499</v>
      </c>
      <c r="K32" s="2">
        <v>0.184527220630372</v>
      </c>
      <c r="L32" s="2">
        <v>0.188506981740064</v>
      </c>
      <c r="M32" s="2">
        <v>0.19</v>
      </c>
      <c r="N32" s="2">
        <v>0.19095940959409599</v>
      </c>
    </row>
    <row r="33" spans="1:15" x14ac:dyDescent="0.3">
      <c r="A33" s="8" t="s">
        <v>81</v>
      </c>
      <c r="B33" s="2">
        <v>0.40016433853738698</v>
      </c>
      <c r="C33" s="2">
        <v>0.391370174110522</v>
      </c>
      <c r="D33" s="2">
        <v>0.399401645474944</v>
      </c>
      <c r="E33" s="2">
        <v>0.42910447761193998</v>
      </c>
      <c r="F33" s="2">
        <v>0.44938980617372598</v>
      </c>
      <c r="G33" s="2">
        <v>0.45145631067961201</v>
      </c>
      <c r="H33" s="2">
        <v>0.45249169435215902</v>
      </c>
      <c r="I33" s="2">
        <v>0.45396419437340202</v>
      </c>
      <c r="J33" s="2">
        <v>0.45514750150511701</v>
      </c>
      <c r="K33" s="2">
        <v>0.44813753581661903</v>
      </c>
      <c r="L33" s="2">
        <v>0.44092373791621903</v>
      </c>
      <c r="M33" s="2">
        <v>0.434</v>
      </c>
      <c r="N33" s="2">
        <v>0.42988929889298899</v>
      </c>
    </row>
    <row r="34" spans="1:15" x14ac:dyDescent="0.3">
      <c r="A34" s="8" t="s">
        <v>82</v>
      </c>
      <c r="B34" s="2">
        <v>0.23253903040262899</v>
      </c>
      <c r="C34" s="2">
        <v>0.21953065859197601</v>
      </c>
      <c r="D34" s="2">
        <v>0.21765145848915499</v>
      </c>
      <c r="E34" s="2">
        <v>0.222388059701493</v>
      </c>
      <c r="F34" s="2">
        <v>0.21823402727925301</v>
      </c>
      <c r="G34" s="2">
        <v>0.23855755894590799</v>
      </c>
      <c r="H34" s="2">
        <v>0.24186046511627901</v>
      </c>
      <c r="I34" s="2">
        <v>0.246803069053708</v>
      </c>
      <c r="J34" s="2">
        <v>0.25888019265502699</v>
      </c>
      <c r="K34" s="2">
        <v>0.26876790830945602</v>
      </c>
      <c r="L34" s="2">
        <v>0.26960257787325498</v>
      </c>
      <c r="M34" s="2">
        <v>0.27300000000000002</v>
      </c>
      <c r="N34" s="2">
        <v>0.27583025830258301</v>
      </c>
    </row>
    <row r="35" spans="1:15" x14ac:dyDescent="0.3">
      <c r="A35" s="8" t="s">
        <v>83</v>
      </c>
      <c r="B35" s="2">
        <v>9.1207888249794603E-2</v>
      </c>
      <c r="C35" s="2">
        <v>9.5382286146858397E-2</v>
      </c>
      <c r="D35" s="2">
        <v>8.9005235602094196E-2</v>
      </c>
      <c r="E35" s="2">
        <v>8.0597014925373106E-2</v>
      </c>
      <c r="F35" s="2">
        <v>9.1170136396267004E-2</v>
      </c>
      <c r="G35" s="2">
        <v>8.5298196948682403E-2</v>
      </c>
      <c r="H35" s="2">
        <v>9.1029900332225896E-2</v>
      </c>
      <c r="I35" s="2">
        <v>8.75959079283887E-2</v>
      </c>
      <c r="J35" s="2">
        <v>8.6092715231788103E-2</v>
      </c>
      <c r="K35" s="2">
        <v>8.6532951289398294E-2</v>
      </c>
      <c r="L35" s="2">
        <v>8.91514500537057E-2</v>
      </c>
      <c r="M35" s="2">
        <v>8.7999999999999995E-2</v>
      </c>
      <c r="N35" s="2">
        <v>8.9483394833948293E-2</v>
      </c>
    </row>
    <row r="36" spans="1:15" x14ac:dyDescent="0.3">
      <c r="A36" s="8" t="s">
        <v>84</v>
      </c>
      <c r="B36" s="2">
        <v>9.0386195562859508E-3</v>
      </c>
      <c r="C36" s="2">
        <v>1.05980317940954E-2</v>
      </c>
      <c r="D36" s="2">
        <v>1.2715033657442001E-2</v>
      </c>
      <c r="E36" s="2">
        <v>1.04477611940299E-2</v>
      </c>
      <c r="F36" s="2">
        <v>1.00502512562814E-2</v>
      </c>
      <c r="G36" s="2">
        <v>1.1095700416088801E-2</v>
      </c>
      <c r="H36" s="2">
        <v>1.0631229235880399E-2</v>
      </c>
      <c r="I36" s="2">
        <v>1.40664961636829E-2</v>
      </c>
      <c r="J36" s="2">
        <v>1.3245033112582801E-2</v>
      </c>
      <c r="K36" s="2">
        <v>1.2034383954154701E-2</v>
      </c>
      <c r="L36" s="2">
        <v>1.1815252416756201E-2</v>
      </c>
      <c r="M36" s="2">
        <v>1.4999999999999999E-2</v>
      </c>
      <c r="N36" s="2">
        <v>1.38376383763838E-2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0</v>
      </c>
      <c r="N41" s="3">
        <v>0</v>
      </c>
      <c r="O41" s="3">
        <v>0</v>
      </c>
    </row>
    <row r="42" spans="1:15" x14ac:dyDescent="0.3">
      <c r="A42" s="8" t="s">
        <v>74</v>
      </c>
      <c r="B42" s="2">
        <v>6.6371681415929196E-2</v>
      </c>
      <c r="C42" s="2">
        <v>8.29875518672199E-3</v>
      </c>
      <c r="D42" s="2">
        <v>-5.3497942386831303E-2</v>
      </c>
      <c r="E42" s="2">
        <v>3.4782608695652202E-2</v>
      </c>
      <c r="F42" s="2">
        <v>5.0420168067226899E-2</v>
      </c>
      <c r="G42" s="2">
        <v>3.2000000000000001E-2</v>
      </c>
      <c r="H42" s="2">
        <v>-1.9379844961240299E-2</v>
      </c>
      <c r="I42" s="2">
        <v>-7.9051383399209498E-3</v>
      </c>
      <c r="J42" s="2">
        <v>5.97609561752988E-2</v>
      </c>
      <c r="K42" s="2">
        <v>9.7744360902255606E-2</v>
      </c>
      <c r="L42" s="2">
        <v>9.2465753424657501E-2</v>
      </c>
      <c r="M42" s="2">
        <v>1.88087774294671E-2</v>
      </c>
      <c r="N42" s="3">
        <v>0.29482071713147401</v>
      </c>
      <c r="O42" s="3">
        <v>0.43805309734513298</v>
      </c>
    </row>
    <row r="43" spans="1:15" x14ac:dyDescent="0.3">
      <c r="A43" s="8" t="s">
        <v>75</v>
      </c>
      <c r="B43" s="2">
        <v>8.6206896551724102E-2</v>
      </c>
      <c r="C43" s="2">
        <v>7.9365079365079402E-2</v>
      </c>
      <c r="D43" s="2">
        <v>8.0882352941176502E-2</v>
      </c>
      <c r="E43" s="2">
        <v>0.102040816326531</v>
      </c>
      <c r="F43" s="2">
        <v>7.4074074074074098E-2</v>
      </c>
      <c r="G43" s="2">
        <v>7.4712643678160898E-2</v>
      </c>
      <c r="H43" s="2">
        <v>0.11497326203208599</v>
      </c>
      <c r="I43" s="2">
        <v>0.107913669064748</v>
      </c>
      <c r="J43" s="2">
        <v>7.5757575757575801E-2</v>
      </c>
      <c r="K43" s="2">
        <v>8.0482897384305793E-2</v>
      </c>
      <c r="L43" s="2">
        <v>7.0763500931098705E-2</v>
      </c>
      <c r="M43" s="2">
        <v>0.08</v>
      </c>
      <c r="N43" s="3">
        <v>0.34415584415584399</v>
      </c>
      <c r="O43" s="3">
        <v>1.67672413793103</v>
      </c>
    </row>
    <row r="44" spans="1:15" x14ac:dyDescent="0.3">
      <c r="A44" s="8" t="s">
        <v>76</v>
      </c>
      <c r="B44" s="2">
        <v>0.20689655172413801</v>
      </c>
      <c r="C44" s="2">
        <v>0.2</v>
      </c>
      <c r="D44" s="2">
        <v>4.7619047619047603E-2</v>
      </c>
      <c r="E44" s="2">
        <v>0.13636363636363599</v>
      </c>
      <c r="F44" s="2">
        <v>0.18</v>
      </c>
      <c r="G44" s="2">
        <v>0.21186440677966101</v>
      </c>
      <c r="H44" s="2">
        <v>0.13986013986014001</v>
      </c>
      <c r="I44" s="2">
        <v>0.14723926380368099</v>
      </c>
      <c r="J44" s="2">
        <v>9.6256684491978606E-2</v>
      </c>
      <c r="K44" s="2">
        <v>0.117073170731707</v>
      </c>
      <c r="L44" s="2">
        <v>8.7336244541484698E-2</v>
      </c>
      <c r="M44" s="2">
        <v>0.120481927710843</v>
      </c>
      <c r="N44" s="3">
        <v>0.49197860962566797</v>
      </c>
      <c r="O44" s="3">
        <v>3.81034482758621</v>
      </c>
    </row>
    <row r="45" spans="1:15" x14ac:dyDescent="0.3">
      <c r="A45" s="8" t="s">
        <v>77</v>
      </c>
      <c r="B45" s="2">
        <v>0</v>
      </c>
      <c r="C45" s="2">
        <v>7.69230769230769E-2</v>
      </c>
      <c r="D45" s="2">
        <v>0.214285714285714</v>
      </c>
      <c r="E45" s="2">
        <v>0</v>
      </c>
      <c r="F45" s="2">
        <v>-0.11764705882352899</v>
      </c>
      <c r="G45" s="2">
        <v>0.2</v>
      </c>
      <c r="H45" s="2">
        <v>-0.16666666666666699</v>
      </c>
      <c r="I45" s="2">
        <v>0.2</v>
      </c>
      <c r="J45" s="2">
        <v>0.22222222222222199</v>
      </c>
      <c r="K45" s="2">
        <v>0.45454545454545497</v>
      </c>
      <c r="L45" s="2">
        <v>0.25</v>
      </c>
      <c r="M45" s="2">
        <v>0.2</v>
      </c>
      <c r="N45" s="3">
        <v>1.6666666666666701</v>
      </c>
      <c r="O45" s="3">
        <v>2.6923076923076898</v>
      </c>
    </row>
    <row r="46" spans="1:15" x14ac:dyDescent="0.3">
      <c r="A46" s="8" t="s">
        <v>78</v>
      </c>
      <c r="B46" s="2">
        <v>0.66666666666666696</v>
      </c>
      <c r="C46" s="2">
        <v>-0.4</v>
      </c>
      <c r="D46" s="2">
        <v>-0.33333333333333298</v>
      </c>
      <c r="E46" s="2">
        <v>-0.5</v>
      </c>
      <c r="F46" s="2">
        <v>1</v>
      </c>
      <c r="G46" s="2">
        <v>0</v>
      </c>
      <c r="H46" s="2">
        <v>-0.5</v>
      </c>
      <c r="I46" s="2">
        <v>1</v>
      </c>
      <c r="J46" s="2">
        <v>0</v>
      </c>
      <c r="K46" s="2">
        <v>0.5</v>
      </c>
      <c r="L46" s="2">
        <v>0.33333333333333298</v>
      </c>
      <c r="M46" s="2">
        <v>0.5</v>
      </c>
      <c r="N46" s="3">
        <v>2</v>
      </c>
      <c r="O46" s="3">
        <v>1</v>
      </c>
    </row>
    <row r="47" spans="1:15" x14ac:dyDescent="0.3">
      <c r="A47" s="8" t="s">
        <v>79</v>
      </c>
      <c r="B47" s="2">
        <v>0</v>
      </c>
      <c r="C47" s="2">
        <v>-1</v>
      </c>
      <c r="D47" s="2">
        <v>0</v>
      </c>
      <c r="E47" s="2">
        <v>0</v>
      </c>
      <c r="F47" s="2">
        <v>0</v>
      </c>
      <c r="G47" s="2">
        <v>0</v>
      </c>
      <c r="H47" s="2">
        <v>0</v>
      </c>
      <c r="I47" s="2">
        <v>0</v>
      </c>
      <c r="J47" s="2">
        <v>0</v>
      </c>
      <c r="K47" s="2">
        <v>0</v>
      </c>
      <c r="L47" s="2">
        <v>0</v>
      </c>
      <c r="M47" s="2">
        <v>0</v>
      </c>
      <c r="N47" s="3">
        <v>0</v>
      </c>
      <c r="O47" s="3">
        <v>0</v>
      </c>
    </row>
    <row r="48" spans="1:15" x14ac:dyDescent="0.3">
      <c r="A48" s="8" t="s">
        <v>80</v>
      </c>
      <c r="B48" s="2">
        <v>0.14769230769230801</v>
      </c>
      <c r="C48" s="2">
        <v>8.0428954423592495E-3</v>
      </c>
      <c r="D48" s="2">
        <v>-8.2446808510638306E-2</v>
      </c>
      <c r="E48" s="2">
        <v>-6.6666666666666693E-2</v>
      </c>
      <c r="F48" s="2">
        <v>-4.3478260869565202E-2</v>
      </c>
      <c r="G48" s="2">
        <v>-3.24675324675325E-3</v>
      </c>
      <c r="H48" s="2">
        <v>6.5146579804560298E-3</v>
      </c>
      <c r="I48" s="2">
        <v>3.2362459546925598E-3</v>
      </c>
      <c r="J48" s="2">
        <v>3.8709677419354799E-2</v>
      </c>
      <c r="K48" s="2">
        <v>9.0062111801242198E-2</v>
      </c>
      <c r="L48" s="2">
        <v>8.26210826210826E-2</v>
      </c>
      <c r="M48" s="2">
        <v>8.9473684210526302E-2</v>
      </c>
      <c r="N48" s="3">
        <v>0.33548387096774201</v>
      </c>
      <c r="O48" s="3">
        <v>0.27384615384615402</v>
      </c>
    </row>
    <row r="49" spans="1:15" x14ac:dyDescent="0.3">
      <c r="A49" s="8" t="s">
        <v>81</v>
      </c>
      <c r="B49" s="2">
        <v>6.1601642710472297E-2</v>
      </c>
      <c r="C49" s="2">
        <v>3.2882011605415901E-2</v>
      </c>
      <c r="D49" s="2">
        <v>7.6779026217228499E-2</v>
      </c>
      <c r="E49" s="2">
        <v>8.8695652173912995E-2</v>
      </c>
      <c r="F49" s="2">
        <v>3.9936102236421703E-2</v>
      </c>
      <c r="G49" s="2">
        <v>4.6082949308755797E-2</v>
      </c>
      <c r="H49" s="2">
        <v>4.25844346549192E-2</v>
      </c>
      <c r="I49" s="2">
        <v>6.4788732394366194E-2</v>
      </c>
      <c r="J49" s="2">
        <v>3.4391534391534397E-2</v>
      </c>
      <c r="K49" s="2">
        <v>4.9872122762148301E-2</v>
      </c>
      <c r="L49" s="2">
        <v>5.7247259439707703E-2</v>
      </c>
      <c r="M49" s="2">
        <v>7.3732718894009203E-2</v>
      </c>
      <c r="N49" s="3">
        <v>0.23280423280423301</v>
      </c>
      <c r="O49" s="3">
        <v>0.91375770020533897</v>
      </c>
    </row>
    <row r="50" spans="1:15" x14ac:dyDescent="0.3">
      <c r="A50" s="8" t="s">
        <v>82</v>
      </c>
      <c r="B50" s="2">
        <v>2.47349823321555E-2</v>
      </c>
      <c r="C50" s="2">
        <v>3.4482758620689698E-3</v>
      </c>
      <c r="D50" s="2">
        <v>2.40549828178694E-2</v>
      </c>
      <c r="E50" s="2">
        <v>2.01342281879195E-2</v>
      </c>
      <c r="F50" s="2">
        <v>0.13157894736842099</v>
      </c>
      <c r="G50" s="2">
        <v>5.8139534883720902E-2</v>
      </c>
      <c r="H50" s="2">
        <v>6.0439560439560398E-2</v>
      </c>
      <c r="I50" s="2">
        <v>0.113989637305699</v>
      </c>
      <c r="J50" s="2">
        <v>9.0697674418604698E-2</v>
      </c>
      <c r="K50" s="2">
        <v>7.0362473347547999E-2</v>
      </c>
      <c r="L50" s="2">
        <v>8.7649402390438294E-2</v>
      </c>
      <c r="M50" s="2">
        <v>9.5238095238095205E-2</v>
      </c>
      <c r="N50" s="3">
        <v>0.39069767441860498</v>
      </c>
      <c r="O50" s="3">
        <v>1.1130742049469999</v>
      </c>
    </row>
    <row r="51" spans="1:15" x14ac:dyDescent="0.3">
      <c r="A51" s="8" t="s">
        <v>83</v>
      </c>
      <c r="B51" s="2">
        <v>0.135135135135135</v>
      </c>
      <c r="C51" s="2">
        <v>-5.5555555555555601E-2</v>
      </c>
      <c r="D51" s="2">
        <v>-9.2436974789915999E-2</v>
      </c>
      <c r="E51" s="2">
        <v>0.17592592592592601</v>
      </c>
      <c r="F51" s="2">
        <v>-3.1496062992125998E-2</v>
      </c>
      <c r="G51" s="2">
        <v>0.113821138211382</v>
      </c>
      <c r="H51" s="2">
        <v>0</v>
      </c>
      <c r="I51" s="2">
        <v>4.3795620437956199E-2</v>
      </c>
      <c r="J51" s="2">
        <v>5.5944055944055902E-2</v>
      </c>
      <c r="K51" s="2">
        <v>9.9337748344370896E-2</v>
      </c>
      <c r="L51" s="2">
        <v>6.02409638554217E-2</v>
      </c>
      <c r="M51" s="2">
        <v>0.102272727272727</v>
      </c>
      <c r="N51" s="3">
        <v>0.356643356643357</v>
      </c>
      <c r="O51" s="3">
        <v>0.74774774774774799</v>
      </c>
    </row>
    <row r="52" spans="1:15" x14ac:dyDescent="0.3">
      <c r="A52" s="8" t="s">
        <v>84</v>
      </c>
      <c r="B52" s="2">
        <v>0.27272727272727298</v>
      </c>
      <c r="C52" s="2">
        <v>0.214285714285714</v>
      </c>
      <c r="D52" s="2">
        <v>-0.17647058823529399</v>
      </c>
      <c r="E52" s="2">
        <v>0</v>
      </c>
      <c r="F52" s="2">
        <v>0.14285714285714299</v>
      </c>
      <c r="G52" s="2">
        <v>0</v>
      </c>
      <c r="H52" s="2">
        <v>0.375</v>
      </c>
      <c r="I52" s="2">
        <v>0</v>
      </c>
      <c r="J52" s="2">
        <v>-4.5454545454545497E-2</v>
      </c>
      <c r="K52" s="2">
        <v>4.7619047619047603E-2</v>
      </c>
      <c r="L52" s="2">
        <v>0.36363636363636398</v>
      </c>
      <c r="M52" s="2">
        <v>0</v>
      </c>
      <c r="N52" s="3">
        <v>0.36363636363636398</v>
      </c>
      <c r="O52" s="3">
        <v>1.72727272727273</v>
      </c>
    </row>
    <row r="53" spans="1:15" x14ac:dyDescent="0.3">
      <c r="A53" s="11" t="s">
        <v>15</v>
      </c>
      <c r="B53" s="3">
        <v>8.7478559176672396E-2</v>
      </c>
      <c r="C53" s="3">
        <v>2.6813880126183E-2</v>
      </c>
      <c r="D53" s="3">
        <v>9.2165898617511503E-3</v>
      </c>
      <c r="E53" s="3">
        <v>5.1750380517503802E-2</v>
      </c>
      <c r="F53" s="3">
        <v>4.9204052098408099E-2</v>
      </c>
      <c r="G53" s="3">
        <v>5.7471264367816098E-2</v>
      </c>
      <c r="H53" s="3">
        <v>4.9130434782608701E-2</v>
      </c>
      <c r="I53" s="3">
        <v>6.9622876087857402E-2</v>
      </c>
      <c r="J53" s="3">
        <v>6.0441689267725703E-2</v>
      </c>
      <c r="K53" s="3">
        <v>7.9649251004749705E-2</v>
      </c>
      <c r="L53" s="3">
        <v>7.8510998307952606E-2</v>
      </c>
      <c r="M53" s="3">
        <v>8.1581424537182298E-2</v>
      </c>
      <c r="N53" s="3">
        <v>0.33552886478109301</v>
      </c>
      <c r="O53" s="3">
        <v>0.97084048027444303</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600</v>
      </c>
    </row>
    <row r="2" spans="1:14" ht="15.6" x14ac:dyDescent="0.3">
      <c r="A2" s="12" t="s">
        <v>597</v>
      </c>
    </row>
    <row r="3" spans="1:14" ht="15.6" x14ac:dyDescent="0.3">
      <c r="A3" s="12" t="s">
        <v>94</v>
      </c>
    </row>
    <row r="4" spans="1:14" x14ac:dyDescent="0.3">
      <c r="A4" s="15"/>
    </row>
    <row r="5" spans="1:14" x14ac:dyDescent="0.3">
      <c r="A5" s="16" t="str">
        <f>HYPERLINK("#'Table of contents'!A145",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291</v>
      </c>
      <c r="C8" s="1">
        <v>333</v>
      </c>
      <c r="D8" s="1">
        <v>355</v>
      </c>
      <c r="E8" s="1">
        <v>355</v>
      </c>
      <c r="F8" s="1">
        <v>373</v>
      </c>
      <c r="G8" s="1">
        <v>413</v>
      </c>
      <c r="H8" s="1">
        <v>438</v>
      </c>
      <c r="I8" s="1">
        <v>460</v>
      </c>
      <c r="J8" s="1">
        <v>503</v>
      </c>
      <c r="K8" s="1">
        <v>542</v>
      </c>
      <c r="L8" s="1">
        <v>625</v>
      </c>
      <c r="M8" s="1">
        <v>706</v>
      </c>
      <c r="N8" s="1">
        <v>800</v>
      </c>
    </row>
    <row r="9" spans="1:14" x14ac:dyDescent="0.3">
      <c r="A9" s="7" t="s">
        <v>88</v>
      </c>
      <c r="B9" s="1">
        <v>49</v>
      </c>
      <c r="C9" s="1">
        <v>51</v>
      </c>
      <c r="D9" s="1">
        <v>49</v>
      </c>
      <c r="E9" s="1">
        <v>47</v>
      </c>
      <c r="F9" s="1">
        <v>56</v>
      </c>
      <c r="G9" s="1">
        <v>56</v>
      </c>
      <c r="H9" s="1">
        <v>60</v>
      </c>
      <c r="I9" s="1">
        <v>67</v>
      </c>
      <c r="J9" s="1">
        <v>68</v>
      </c>
      <c r="K9" s="1">
        <v>74</v>
      </c>
      <c r="L9" s="1">
        <v>80</v>
      </c>
      <c r="M9" s="1">
        <v>91</v>
      </c>
      <c r="N9" s="1">
        <v>94</v>
      </c>
    </row>
    <row r="10" spans="1:14" x14ac:dyDescent="0.3">
      <c r="A10" s="7" t="s">
        <v>89</v>
      </c>
      <c r="B10" s="1">
        <v>33</v>
      </c>
      <c r="C10" s="1">
        <v>35</v>
      </c>
      <c r="D10" s="1">
        <v>38</v>
      </c>
      <c r="E10" s="1">
        <v>40</v>
      </c>
      <c r="F10" s="1">
        <v>44</v>
      </c>
      <c r="G10" s="1">
        <v>46</v>
      </c>
      <c r="H10" s="1">
        <v>51</v>
      </c>
      <c r="I10" s="1">
        <v>55</v>
      </c>
      <c r="J10" s="1">
        <v>64</v>
      </c>
      <c r="K10" s="1">
        <v>69</v>
      </c>
      <c r="L10" s="1">
        <v>77</v>
      </c>
      <c r="M10" s="1">
        <v>79</v>
      </c>
      <c r="N10" s="1">
        <v>93</v>
      </c>
    </row>
    <row r="11" spans="1:14" x14ac:dyDescent="0.3">
      <c r="A11" s="7" t="s">
        <v>90</v>
      </c>
      <c r="B11" s="1">
        <v>1227</v>
      </c>
      <c r="C11" s="1">
        <v>1319</v>
      </c>
      <c r="D11" s="1">
        <v>1357</v>
      </c>
      <c r="E11" s="1">
        <v>1377</v>
      </c>
      <c r="F11" s="1">
        <v>1441</v>
      </c>
      <c r="G11" s="1">
        <v>1493</v>
      </c>
      <c r="H11" s="1">
        <v>1581</v>
      </c>
      <c r="I11" s="1">
        <v>1652</v>
      </c>
      <c r="J11" s="1">
        <v>1756</v>
      </c>
      <c r="K11" s="1">
        <v>1857</v>
      </c>
      <c r="L11" s="1">
        <v>1986</v>
      </c>
      <c r="M11" s="1">
        <v>2117</v>
      </c>
      <c r="N11" s="1">
        <v>2247</v>
      </c>
    </row>
    <row r="12" spans="1:14" x14ac:dyDescent="0.3">
      <c r="A12" s="7" t="s">
        <v>91</v>
      </c>
      <c r="B12" s="1">
        <v>26</v>
      </c>
      <c r="C12" s="1">
        <v>30</v>
      </c>
      <c r="D12" s="1">
        <v>31</v>
      </c>
      <c r="E12" s="1">
        <v>33</v>
      </c>
      <c r="F12" s="1">
        <v>36</v>
      </c>
      <c r="G12" s="1">
        <v>40</v>
      </c>
      <c r="H12" s="1">
        <v>42</v>
      </c>
      <c r="I12" s="1">
        <v>49</v>
      </c>
      <c r="J12" s="1">
        <v>57</v>
      </c>
      <c r="K12" s="1">
        <v>59</v>
      </c>
      <c r="L12" s="1">
        <v>72</v>
      </c>
      <c r="M12" s="1">
        <v>87</v>
      </c>
      <c r="N12" s="1">
        <v>107</v>
      </c>
    </row>
    <row r="13" spans="1:14" x14ac:dyDescent="0.3">
      <c r="A13" s="7" t="s">
        <v>92</v>
      </c>
      <c r="B13" s="1">
        <v>123</v>
      </c>
      <c r="C13" s="1">
        <v>134</v>
      </c>
      <c r="D13" s="1">
        <v>123</v>
      </c>
      <c r="E13" s="1">
        <v>119</v>
      </c>
      <c r="F13" s="1">
        <v>123</v>
      </c>
      <c r="G13" s="1">
        <v>127</v>
      </c>
      <c r="H13" s="1">
        <v>128</v>
      </c>
      <c r="I13" s="1">
        <v>130</v>
      </c>
      <c r="J13" s="1">
        <v>133</v>
      </c>
      <c r="K13" s="1">
        <v>136</v>
      </c>
      <c r="L13" s="1">
        <v>115</v>
      </c>
      <c r="M13" s="1">
        <v>107</v>
      </c>
      <c r="N13" s="1">
        <v>106</v>
      </c>
    </row>
    <row r="14" spans="1:14" x14ac:dyDescent="0.3">
      <c r="A14" s="10" t="s">
        <v>15</v>
      </c>
      <c r="B14" s="5">
        <v>1749</v>
      </c>
      <c r="C14" s="5">
        <v>1902</v>
      </c>
      <c r="D14" s="5">
        <v>1953</v>
      </c>
      <c r="E14" s="5">
        <v>1971</v>
      </c>
      <c r="F14" s="5">
        <v>2073</v>
      </c>
      <c r="G14" s="5">
        <v>2175</v>
      </c>
      <c r="H14" s="5">
        <v>2300</v>
      </c>
      <c r="I14" s="5">
        <v>2413</v>
      </c>
      <c r="J14" s="5">
        <v>2581</v>
      </c>
      <c r="K14" s="5">
        <v>2737</v>
      </c>
      <c r="L14" s="5">
        <v>2955</v>
      </c>
      <c r="M14" s="5">
        <v>3187</v>
      </c>
      <c r="N14" s="5">
        <v>3447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0.166380789022298</v>
      </c>
      <c r="C19" s="2">
        <v>0.17507886435331199</v>
      </c>
      <c r="D19" s="2">
        <v>0.181771633384537</v>
      </c>
      <c r="E19" s="2">
        <v>0.18011161846778301</v>
      </c>
      <c r="F19" s="2">
        <v>0.17993246502653201</v>
      </c>
      <c r="G19" s="2">
        <v>0.189885057471264</v>
      </c>
      <c r="H19" s="2">
        <v>0.19043478260869601</v>
      </c>
      <c r="I19" s="2">
        <v>0.19063406547865699</v>
      </c>
      <c r="J19" s="2">
        <v>0.194885703215808</v>
      </c>
      <c r="K19" s="2">
        <v>0.198027036901717</v>
      </c>
      <c r="L19" s="2">
        <v>0.21150592216582101</v>
      </c>
      <c r="M19" s="2">
        <v>0.221524945089426</v>
      </c>
      <c r="N19" s="2">
        <v>0.23208587177255599</v>
      </c>
    </row>
    <row r="20" spans="1:15" x14ac:dyDescent="0.3">
      <c r="A20" s="8" t="s">
        <v>88</v>
      </c>
      <c r="B20" s="2">
        <v>2.8016009148084602E-2</v>
      </c>
      <c r="C20" s="2">
        <v>2.6813880126183E-2</v>
      </c>
      <c r="D20" s="2">
        <v>2.5089605734767002E-2</v>
      </c>
      <c r="E20" s="2">
        <v>2.3845763571790999E-2</v>
      </c>
      <c r="F20" s="2">
        <v>2.7013989387361301E-2</v>
      </c>
      <c r="G20" s="2">
        <v>2.5747126436781599E-2</v>
      </c>
      <c r="H20" s="2">
        <v>2.6086956521739101E-2</v>
      </c>
      <c r="I20" s="2">
        <v>2.77662660588479E-2</v>
      </c>
      <c r="J20" s="2">
        <v>2.6346377373111199E-2</v>
      </c>
      <c r="K20" s="2">
        <v>2.70369017172086E-2</v>
      </c>
      <c r="L20" s="2">
        <v>2.7072758037225E-2</v>
      </c>
      <c r="M20" s="2">
        <v>2.8553498588013801E-2</v>
      </c>
      <c r="N20" s="2">
        <v>2.7270089933275302E-2</v>
      </c>
    </row>
    <row r="21" spans="1:15" x14ac:dyDescent="0.3">
      <c r="A21" s="8" t="s">
        <v>89</v>
      </c>
      <c r="B21" s="2">
        <v>1.88679245283019E-2</v>
      </c>
      <c r="C21" s="2">
        <v>1.8401682439537301E-2</v>
      </c>
      <c r="D21" s="2">
        <v>1.9457245263696899E-2</v>
      </c>
      <c r="E21" s="2">
        <v>2.02942668696093E-2</v>
      </c>
      <c r="F21" s="2">
        <v>2.1225277375783901E-2</v>
      </c>
      <c r="G21" s="2">
        <v>2.1149425287356301E-2</v>
      </c>
      <c r="H21" s="2">
        <v>2.2173913043478301E-2</v>
      </c>
      <c r="I21" s="2">
        <v>2.27932034811438E-2</v>
      </c>
      <c r="J21" s="2">
        <v>2.4796590468810501E-2</v>
      </c>
      <c r="K21" s="2">
        <v>2.5210084033613401E-2</v>
      </c>
      <c r="L21" s="2">
        <v>2.6057529610829099E-2</v>
      </c>
      <c r="M21" s="2">
        <v>2.4788202070913101E-2</v>
      </c>
      <c r="N21" s="2">
        <v>2.69799825935596E-2</v>
      </c>
    </row>
    <row r="22" spans="1:15" x14ac:dyDescent="0.3">
      <c r="A22" s="8" t="s">
        <v>90</v>
      </c>
      <c r="B22" s="2">
        <v>0.70154373927958802</v>
      </c>
      <c r="C22" s="2">
        <v>0.69348054679284998</v>
      </c>
      <c r="D22" s="2">
        <v>0.694828469022017</v>
      </c>
      <c r="E22" s="2">
        <v>0.69863013698630105</v>
      </c>
      <c r="F22" s="2">
        <v>0.69512783405692202</v>
      </c>
      <c r="G22" s="2">
        <v>0.68643678160919497</v>
      </c>
      <c r="H22" s="2">
        <v>0.68739130434782603</v>
      </c>
      <c r="I22" s="2">
        <v>0.68462494819726505</v>
      </c>
      <c r="J22" s="2">
        <v>0.68035645098798903</v>
      </c>
      <c r="K22" s="2">
        <v>0.67848008768724899</v>
      </c>
      <c r="L22" s="2">
        <v>0.67208121827411205</v>
      </c>
      <c r="M22" s="2">
        <v>0.66426106055851897</v>
      </c>
      <c r="N22" s="2">
        <v>0.65187119234116597</v>
      </c>
    </row>
    <row r="23" spans="1:15" x14ac:dyDescent="0.3">
      <c r="A23" s="8" t="s">
        <v>91</v>
      </c>
      <c r="B23" s="2">
        <v>1.48656375071469E-2</v>
      </c>
      <c r="C23" s="2">
        <v>1.5772870662460602E-2</v>
      </c>
      <c r="D23" s="2">
        <v>1.58730158730159E-2</v>
      </c>
      <c r="E23" s="2">
        <v>1.6742770167427701E-2</v>
      </c>
      <c r="F23" s="2">
        <v>1.7366136034732301E-2</v>
      </c>
      <c r="G23" s="2">
        <v>1.8390804597701101E-2</v>
      </c>
      <c r="H23" s="2">
        <v>1.82608695652174E-2</v>
      </c>
      <c r="I23" s="2">
        <v>2.0306672192291798E-2</v>
      </c>
      <c r="J23" s="2">
        <v>2.2084463386284399E-2</v>
      </c>
      <c r="K23" s="2">
        <v>2.15564486664231E-2</v>
      </c>
      <c r="L23" s="2">
        <v>2.4365482233502499E-2</v>
      </c>
      <c r="M23" s="2">
        <v>2.7298399748980198E-2</v>
      </c>
      <c r="N23" s="2">
        <v>3.10414853495793E-2</v>
      </c>
    </row>
    <row r="24" spans="1:15" x14ac:dyDescent="0.3">
      <c r="A24" s="8" t="s">
        <v>92</v>
      </c>
      <c r="B24" s="2">
        <v>7.0325900514579806E-2</v>
      </c>
      <c r="C24" s="2">
        <v>7.0452155625657195E-2</v>
      </c>
      <c r="D24" s="2">
        <v>6.2980030721966201E-2</v>
      </c>
      <c r="E24" s="2">
        <v>6.0375443937087797E-2</v>
      </c>
      <c r="F24" s="2">
        <v>5.9334298118668603E-2</v>
      </c>
      <c r="G24" s="2">
        <v>5.8390804597701199E-2</v>
      </c>
      <c r="H24" s="2">
        <v>5.5652173913043501E-2</v>
      </c>
      <c r="I24" s="2">
        <v>5.3874844591794403E-2</v>
      </c>
      <c r="J24" s="2">
        <v>5.1530414567996903E-2</v>
      </c>
      <c r="K24" s="2">
        <v>4.9689440993788803E-2</v>
      </c>
      <c r="L24" s="2">
        <v>3.8917089678510999E-2</v>
      </c>
      <c r="M24" s="2">
        <v>3.35738939441481E-2</v>
      </c>
      <c r="N24" s="2">
        <v>3.0751378009863699E-2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0.14432989690721601</v>
      </c>
      <c r="C29" s="2">
        <v>6.6066066066066104E-2</v>
      </c>
      <c r="D29" s="2">
        <v>0</v>
      </c>
      <c r="E29" s="2">
        <v>5.0704225352112699E-2</v>
      </c>
      <c r="F29" s="2">
        <v>0.10723860589812299</v>
      </c>
      <c r="G29" s="2">
        <v>6.0532687651331699E-2</v>
      </c>
      <c r="H29" s="2">
        <v>5.0228310502283102E-2</v>
      </c>
      <c r="I29" s="2">
        <v>9.3478260869565205E-2</v>
      </c>
      <c r="J29" s="2">
        <v>7.7534791252485094E-2</v>
      </c>
      <c r="K29" s="2">
        <v>0.15313653136531399</v>
      </c>
      <c r="L29" s="2">
        <v>0.12959999999999999</v>
      </c>
      <c r="M29" s="2">
        <v>0.13314447592067999</v>
      </c>
      <c r="N29" s="3">
        <v>0.59045725646123304</v>
      </c>
      <c r="O29" s="3">
        <v>1.7491408934707899</v>
      </c>
    </row>
    <row r="30" spans="1:15" x14ac:dyDescent="0.3">
      <c r="A30" s="8" t="s">
        <v>88</v>
      </c>
      <c r="B30" s="2">
        <v>4.08163265306122E-2</v>
      </c>
      <c r="C30" s="2">
        <v>-3.9215686274509803E-2</v>
      </c>
      <c r="D30" s="2">
        <v>-4.08163265306122E-2</v>
      </c>
      <c r="E30" s="2">
        <v>0.19148936170212799</v>
      </c>
      <c r="F30" s="2">
        <v>0</v>
      </c>
      <c r="G30" s="2">
        <v>7.1428571428571397E-2</v>
      </c>
      <c r="H30" s="2">
        <v>0.116666666666667</v>
      </c>
      <c r="I30" s="2">
        <v>1.49253731343284E-2</v>
      </c>
      <c r="J30" s="2">
        <v>8.8235294117647106E-2</v>
      </c>
      <c r="K30" s="2">
        <v>8.1081081081081099E-2</v>
      </c>
      <c r="L30" s="2">
        <v>0.13750000000000001</v>
      </c>
      <c r="M30" s="2">
        <v>3.2967032967033003E-2</v>
      </c>
      <c r="N30" s="3">
        <v>0.38235294117647101</v>
      </c>
      <c r="O30" s="3">
        <v>0.91836734693877597</v>
      </c>
    </row>
    <row r="31" spans="1:15" x14ac:dyDescent="0.3">
      <c r="A31" s="8" t="s">
        <v>89</v>
      </c>
      <c r="B31" s="2">
        <v>6.0606060606060601E-2</v>
      </c>
      <c r="C31" s="2">
        <v>8.5714285714285701E-2</v>
      </c>
      <c r="D31" s="2">
        <v>5.2631578947368397E-2</v>
      </c>
      <c r="E31" s="2">
        <v>0.1</v>
      </c>
      <c r="F31" s="2">
        <v>4.5454545454545497E-2</v>
      </c>
      <c r="G31" s="2">
        <v>0.108695652173913</v>
      </c>
      <c r="H31" s="2">
        <v>7.8431372549019607E-2</v>
      </c>
      <c r="I31" s="2">
        <v>0.163636363636364</v>
      </c>
      <c r="J31" s="2">
        <v>7.8125E-2</v>
      </c>
      <c r="K31" s="2">
        <v>0.115942028985507</v>
      </c>
      <c r="L31" s="2">
        <v>2.5974025974026E-2</v>
      </c>
      <c r="M31" s="2">
        <v>0.177215189873418</v>
      </c>
      <c r="N31" s="3">
        <v>0.453125</v>
      </c>
      <c r="O31" s="3">
        <v>1.8181818181818199</v>
      </c>
    </row>
    <row r="32" spans="1:15" x14ac:dyDescent="0.3">
      <c r="A32" s="8" t="s">
        <v>90</v>
      </c>
      <c r="B32" s="2">
        <v>7.4979625101874503E-2</v>
      </c>
      <c r="C32" s="2">
        <v>2.88097043214556E-2</v>
      </c>
      <c r="D32" s="2">
        <v>1.4738393515106901E-2</v>
      </c>
      <c r="E32" s="2">
        <v>4.6477850399418999E-2</v>
      </c>
      <c r="F32" s="2">
        <v>3.60860513532269E-2</v>
      </c>
      <c r="G32" s="2">
        <v>5.8941728064300099E-2</v>
      </c>
      <c r="H32" s="2">
        <v>4.4908285895003203E-2</v>
      </c>
      <c r="I32" s="2">
        <v>6.2953995157385007E-2</v>
      </c>
      <c r="J32" s="2">
        <v>5.75170842824601E-2</v>
      </c>
      <c r="K32" s="2">
        <v>6.9466882067851399E-2</v>
      </c>
      <c r="L32" s="2">
        <v>6.5961732124874106E-2</v>
      </c>
      <c r="M32" s="2">
        <v>6.1407652338214498E-2</v>
      </c>
      <c r="N32" s="3">
        <v>0.27961275626423698</v>
      </c>
      <c r="O32" s="3">
        <v>0.83129584352078201</v>
      </c>
    </row>
    <row r="33" spans="1:15" x14ac:dyDescent="0.3">
      <c r="A33" s="8" t="s">
        <v>91</v>
      </c>
      <c r="B33" s="2">
        <v>0.15384615384615399</v>
      </c>
      <c r="C33" s="2">
        <v>3.3333333333333298E-2</v>
      </c>
      <c r="D33" s="2">
        <v>6.4516129032258104E-2</v>
      </c>
      <c r="E33" s="2">
        <v>9.0909090909090898E-2</v>
      </c>
      <c r="F33" s="2">
        <v>0.11111111111111099</v>
      </c>
      <c r="G33" s="2">
        <v>0.05</v>
      </c>
      <c r="H33" s="2">
        <v>0.16666666666666699</v>
      </c>
      <c r="I33" s="2">
        <v>0.16326530612244899</v>
      </c>
      <c r="J33" s="2">
        <v>3.5087719298245598E-2</v>
      </c>
      <c r="K33" s="2">
        <v>0.22033898305084701</v>
      </c>
      <c r="L33" s="2">
        <v>0.20833333333333301</v>
      </c>
      <c r="M33" s="2">
        <v>0.229885057471264</v>
      </c>
      <c r="N33" s="3">
        <v>0.87719298245613997</v>
      </c>
      <c r="O33" s="3">
        <v>3.1153846153846199</v>
      </c>
    </row>
    <row r="34" spans="1:15" x14ac:dyDescent="0.3">
      <c r="A34" s="8" t="s">
        <v>92</v>
      </c>
      <c r="B34" s="2">
        <v>8.9430894308943104E-2</v>
      </c>
      <c r="C34" s="2">
        <v>-8.2089552238805999E-2</v>
      </c>
      <c r="D34" s="2">
        <v>-3.2520325203252001E-2</v>
      </c>
      <c r="E34" s="2">
        <v>3.3613445378151301E-2</v>
      </c>
      <c r="F34" s="2">
        <v>3.2520325203252001E-2</v>
      </c>
      <c r="G34" s="2">
        <v>7.8740157480314994E-3</v>
      </c>
      <c r="H34" s="2">
        <v>1.5625E-2</v>
      </c>
      <c r="I34" s="2">
        <v>2.3076923076923099E-2</v>
      </c>
      <c r="J34" s="2">
        <v>2.2556390977443601E-2</v>
      </c>
      <c r="K34" s="2">
        <v>-0.154411764705882</v>
      </c>
      <c r="L34" s="2">
        <v>-6.9565217391304293E-2</v>
      </c>
      <c r="M34" s="2">
        <v>-9.3457943925233603E-3</v>
      </c>
      <c r="N34" s="3">
        <v>-0.203007518796992</v>
      </c>
      <c r="O34" s="3">
        <v>-0.138211382113821</v>
      </c>
    </row>
    <row r="35" spans="1:15" x14ac:dyDescent="0.3">
      <c r="A35" s="11" t="s">
        <v>15</v>
      </c>
      <c r="B35" s="3">
        <v>8.7478559176672396E-2</v>
      </c>
      <c r="C35" s="3">
        <v>2.6813880126183E-2</v>
      </c>
      <c r="D35" s="3">
        <v>9.2165898617511503E-3</v>
      </c>
      <c r="E35" s="3">
        <v>5.1750380517503802E-2</v>
      </c>
      <c r="F35" s="3">
        <v>4.9204052098408099E-2</v>
      </c>
      <c r="G35" s="3">
        <v>5.7471264367816098E-2</v>
      </c>
      <c r="H35" s="3">
        <v>4.9130434782608701E-2</v>
      </c>
      <c r="I35" s="3">
        <v>6.9622876087857402E-2</v>
      </c>
      <c r="J35" s="3">
        <v>6.0441689267725703E-2</v>
      </c>
      <c r="K35" s="3">
        <v>7.9649251004749705E-2</v>
      </c>
      <c r="L35" s="3">
        <v>7.8510998307952606E-2</v>
      </c>
      <c r="M35" s="3">
        <v>8.1581424537182298E-2</v>
      </c>
      <c r="N35" s="3">
        <v>0.33552886478109301</v>
      </c>
      <c r="O35" s="3">
        <v>0.97084048027444303</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601</v>
      </c>
    </row>
    <row r="2" spans="1:14" ht="15.6" x14ac:dyDescent="0.3">
      <c r="A2" s="12" t="s">
        <v>597</v>
      </c>
    </row>
    <row r="3" spans="1:14" ht="15.6" x14ac:dyDescent="0.3">
      <c r="A3" s="12" t="s">
        <v>98</v>
      </c>
    </row>
    <row r="4" spans="1:14" x14ac:dyDescent="0.3">
      <c r="A4" s="15"/>
    </row>
    <row r="5" spans="1:14" x14ac:dyDescent="0.3">
      <c r="A5" s="16" t="str">
        <f>HYPERLINK("#'Table of contents'!A146",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1305</v>
      </c>
      <c r="C8" s="1">
        <v>1398</v>
      </c>
      <c r="D8" s="1">
        <v>1442</v>
      </c>
      <c r="E8" s="1">
        <v>1471</v>
      </c>
      <c r="F8" s="1">
        <v>1553</v>
      </c>
      <c r="G8" s="1">
        <v>1625</v>
      </c>
      <c r="H8" s="1">
        <v>1721</v>
      </c>
      <c r="I8" s="1">
        <v>1808</v>
      </c>
      <c r="J8" s="1">
        <v>1913</v>
      </c>
      <c r="K8" s="1">
        <v>2037</v>
      </c>
      <c r="L8" s="1">
        <v>2176</v>
      </c>
      <c r="M8" s="1">
        <v>2309</v>
      </c>
      <c r="N8" s="1">
        <v>2462</v>
      </c>
    </row>
    <row r="9" spans="1:14" x14ac:dyDescent="0.3">
      <c r="A9" s="7" t="s">
        <v>96</v>
      </c>
      <c r="B9" s="1">
        <v>444</v>
      </c>
      <c r="C9" s="1">
        <v>504</v>
      </c>
      <c r="D9" s="1">
        <v>511</v>
      </c>
      <c r="E9" s="1">
        <v>500</v>
      </c>
      <c r="F9" s="1">
        <v>520</v>
      </c>
      <c r="G9" s="1">
        <v>550</v>
      </c>
      <c r="H9" s="1">
        <v>579</v>
      </c>
      <c r="I9" s="1">
        <v>605</v>
      </c>
      <c r="J9" s="1">
        <v>668</v>
      </c>
      <c r="K9" s="1">
        <v>700</v>
      </c>
      <c r="L9" s="1">
        <v>779</v>
      </c>
      <c r="M9" s="1">
        <v>878</v>
      </c>
      <c r="N9" s="1">
        <v>985</v>
      </c>
    </row>
    <row r="10" spans="1:14" x14ac:dyDescent="0.3">
      <c r="A10" s="10" t="s">
        <v>15</v>
      </c>
      <c r="B10" s="5">
        <v>1749</v>
      </c>
      <c r="C10" s="5">
        <v>1902</v>
      </c>
      <c r="D10" s="5">
        <v>1953</v>
      </c>
      <c r="E10" s="5">
        <v>1971</v>
      </c>
      <c r="F10" s="5">
        <v>2073</v>
      </c>
      <c r="G10" s="5">
        <v>2175</v>
      </c>
      <c r="H10" s="5">
        <v>2300</v>
      </c>
      <c r="I10" s="5">
        <v>2413</v>
      </c>
      <c r="J10" s="5">
        <v>2581</v>
      </c>
      <c r="K10" s="5">
        <v>2737</v>
      </c>
      <c r="L10" s="5">
        <v>2955</v>
      </c>
      <c r="M10" s="5">
        <v>3187</v>
      </c>
      <c r="N10" s="5">
        <v>3447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0.74614065180102895</v>
      </c>
      <c r="C15" s="2">
        <v>0.735015772870662</v>
      </c>
      <c r="D15" s="2">
        <v>0.73835125448028704</v>
      </c>
      <c r="E15" s="2">
        <v>0.74632166412988299</v>
      </c>
      <c r="F15" s="2">
        <v>0.74915581283164501</v>
      </c>
      <c r="G15" s="2">
        <v>0.74712643678160895</v>
      </c>
      <c r="H15" s="2">
        <v>0.74826086956521698</v>
      </c>
      <c r="I15" s="2">
        <v>0.74927476170741802</v>
      </c>
      <c r="J15" s="2">
        <v>0.74118558698179005</v>
      </c>
      <c r="K15" s="2">
        <v>0.74424552429667501</v>
      </c>
      <c r="L15" s="2">
        <v>0.73637901861252097</v>
      </c>
      <c r="M15" s="2">
        <v>0.72450580483213101</v>
      </c>
      <c r="N15" s="2">
        <v>0.71424427038004101</v>
      </c>
    </row>
    <row r="16" spans="1:14" x14ac:dyDescent="0.3">
      <c r="A16" s="8" t="s">
        <v>96</v>
      </c>
      <c r="B16" s="2">
        <v>0.25385934819897099</v>
      </c>
      <c r="C16" s="2">
        <v>0.264984227129338</v>
      </c>
      <c r="D16" s="2">
        <v>0.26164874551971301</v>
      </c>
      <c r="E16" s="2">
        <v>0.25367833587011701</v>
      </c>
      <c r="F16" s="2">
        <v>0.25084418716835499</v>
      </c>
      <c r="G16" s="2">
        <v>0.252873563218391</v>
      </c>
      <c r="H16" s="2">
        <v>0.25173913043478302</v>
      </c>
      <c r="I16" s="2">
        <v>0.25072523829258198</v>
      </c>
      <c r="J16" s="2">
        <v>0.25881441301821001</v>
      </c>
      <c r="K16" s="2">
        <v>0.25575447570332499</v>
      </c>
      <c r="L16" s="2">
        <v>0.26362098138747903</v>
      </c>
      <c r="M16" s="2">
        <v>0.27549419516786899</v>
      </c>
      <c r="N16" s="2">
        <v>0.28575572961995899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7.1264367816091995E-2</v>
      </c>
      <c r="C21" s="2">
        <v>3.1473533619456401E-2</v>
      </c>
      <c r="D21" s="2">
        <v>2.01109570041609E-2</v>
      </c>
      <c r="E21" s="2">
        <v>5.5744391570360298E-2</v>
      </c>
      <c r="F21" s="2">
        <v>4.6361880231809399E-2</v>
      </c>
      <c r="G21" s="2">
        <v>5.9076923076923103E-2</v>
      </c>
      <c r="H21" s="2">
        <v>5.05520046484602E-2</v>
      </c>
      <c r="I21" s="2">
        <v>5.8075221238938102E-2</v>
      </c>
      <c r="J21" s="2">
        <v>6.4819654992158901E-2</v>
      </c>
      <c r="K21" s="2">
        <v>6.8237604320078499E-2</v>
      </c>
      <c r="L21" s="2">
        <v>6.1121323529411797E-2</v>
      </c>
      <c r="M21" s="2">
        <v>6.6262451277609394E-2</v>
      </c>
      <c r="N21" s="3">
        <v>0.28698379508625199</v>
      </c>
      <c r="O21" s="3">
        <v>0.88659003831417604</v>
      </c>
    </row>
    <row r="22" spans="1:15" x14ac:dyDescent="0.3">
      <c r="A22" s="8" t="s">
        <v>96</v>
      </c>
      <c r="B22" s="2">
        <v>0.135135135135135</v>
      </c>
      <c r="C22" s="2">
        <v>1.38888888888889E-2</v>
      </c>
      <c r="D22" s="2">
        <v>-2.15264187866928E-2</v>
      </c>
      <c r="E22" s="2">
        <v>0.04</v>
      </c>
      <c r="F22" s="2">
        <v>5.7692307692307702E-2</v>
      </c>
      <c r="G22" s="2">
        <v>5.2727272727272699E-2</v>
      </c>
      <c r="H22" s="2">
        <v>4.49050086355786E-2</v>
      </c>
      <c r="I22" s="2">
        <v>0.104132231404959</v>
      </c>
      <c r="J22" s="2">
        <v>4.7904191616766498E-2</v>
      </c>
      <c r="K22" s="2">
        <v>0.112857142857143</v>
      </c>
      <c r="L22" s="2">
        <v>0.12708600770218201</v>
      </c>
      <c r="M22" s="2">
        <v>0.121867881548975</v>
      </c>
      <c r="N22" s="3">
        <v>0.47455089820359297</v>
      </c>
      <c r="O22" s="3">
        <v>1.2184684684684699</v>
      </c>
    </row>
    <row r="23" spans="1:15" x14ac:dyDescent="0.3">
      <c r="A23" s="11" t="s">
        <v>15</v>
      </c>
      <c r="B23" s="3">
        <v>8.7478559176672396E-2</v>
      </c>
      <c r="C23" s="3">
        <v>2.6813880126183E-2</v>
      </c>
      <c r="D23" s="3">
        <v>9.2165898617511503E-3</v>
      </c>
      <c r="E23" s="3">
        <v>5.1750380517503802E-2</v>
      </c>
      <c r="F23" s="3">
        <v>4.9204052098408099E-2</v>
      </c>
      <c r="G23" s="3">
        <v>5.7471264367816098E-2</v>
      </c>
      <c r="H23" s="3">
        <v>4.9130434782608701E-2</v>
      </c>
      <c r="I23" s="3">
        <v>6.9622876087857402E-2</v>
      </c>
      <c r="J23" s="3">
        <v>6.0441689267725703E-2</v>
      </c>
      <c r="K23" s="3">
        <v>7.9649251004749705E-2</v>
      </c>
      <c r="L23" s="3">
        <v>7.8510998307952606E-2</v>
      </c>
      <c r="M23" s="3">
        <v>8.1581424537182298E-2</v>
      </c>
      <c r="N23" s="3">
        <v>0.33552886478109301</v>
      </c>
      <c r="O23" s="3">
        <v>0.97084048027444303</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602</v>
      </c>
    </row>
    <row r="2" spans="1:14" ht="15.6" x14ac:dyDescent="0.3">
      <c r="A2" s="12" t="s">
        <v>597</v>
      </c>
    </row>
    <row r="3" spans="1:14" ht="15.6" x14ac:dyDescent="0.3">
      <c r="A3" s="12" t="s">
        <v>98</v>
      </c>
    </row>
    <row r="4" spans="1:14" ht="15.6" x14ac:dyDescent="0.3">
      <c r="A4" s="12" t="s">
        <v>94</v>
      </c>
    </row>
    <row r="5" spans="1:14" x14ac:dyDescent="0.3">
      <c r="A5" s="16" t="str">
        <f>HYPERLINK("#'Table of contents'!A147",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108</v>
      </c>
      <c r="C8" s="1">
        <v>115</v>
      </c>
      <c r="D8" s="1">
        <v>122</v>
      </c>
      <c r="E8" s="1">
        <v>123</v>
      </c>
      <c r="F8" s="1">
        <v>131</v>
      </c>
      <c r="G8" s="1">
        <v>145</v>
      </c>
      <c r="H8" s="1">
        <v>152</v>
      </c>
      <c r="I8" s="1">
        <v>157</v>
      </c>
      <c r="J8" s="1">
        <v>164</v>
      </c>
      <c r="K8" s="1">
        <v>181</v>
      </c>
      <c r="L8" s="1">
        <v>203</v>
      </c>
      <c r="M8" s="1">
        <v>229</v>
      </c>
      <c r="N8" s="1">
        <v>253</v>
      </c>
    </row>
    <row r="9" spans="1:14" x14ac:dyDescent="0.3">
      <c r="A9" s="7" t="s">
        <v>100</v>
      </c>
      <c r="B9" s="1">
        <v>9</v>
      </c>
      <c r="C9" s="1">
        <v>9</v>
      </c>
      <c r="D9" s="1">
        <v>8</v>
      </c>
      <c r="E9" s="1">
        <v>8</v>
      </c>
      <c r="F9" s="1">
        <v>11</v>
      </c>
      <c r="G9" s="1">
        <v>11</v>
      </c>
      <c r="H9" s="1">
        <v>13</v>
      </c>
      <c r="I9" s="1">
        <v>14</v>
      </c>
      <c r="J9" s="1">
        <v>12</v>
      </c>
      <c r="K9" s="1">
        <v>12</v>
      </c>
      <c r="L9" s="1">
        <v>12</v>
      </c>
      <c r="M9" s="1">
        <v>11</v>
      </c>
      <c r="N9" s="1">
        <v>10</v>
      </c>
    </row>
    <row r="10" spans="1:14" x14ac:dyDescent="0.3">
      <c r="A10" s="7" t="s">
        <v>101</v>
      </c>
      <c r="B10" s="1">
        <v>21</v>
      </c>
      <c r="C10" s="1">
        <v>24</v>
      </c>
      <c r="D10" s="1">
        <v>26</v>
      </c>
      <c r="E10" s="1">
        <v>30</v>
      </c>
      <c r="F10" s="1">
        <v>34</v>
      </c>
      <c r="G10" s="1">
        <v>35</v>
      </c>
      <c r="H10" s="1">
        <v>37</v>
      </c>
      <c r="I10" s="1">
        <v>40</v>
      </c>
      <c r="J10" s="1">
        <v>47</v>
      </c>
      <c r="K10" s="1">
        <v>50</v>
      </c>
      <c r="L10" s="1">
        <v>55</v>
      </c>
      <c r="M10" s="1">
        <v>58</v>
      </c>
      <c r="N10" s="1">
        <v>68</v>
      </c>
    </row>
    <row r="11" spans="1:14" x14ac:dyDescent="0.3">
      <c r="A11" s="7" t="s">
        <v>102</v>
      </c>
      <c r="B11" s="1">
        <v>1072</v>
      </c>
      <c r="C11" s="1">
        <v>1146</v>
      </c>
      <c r="D11" s="1">
        <v>1183</v>
      </c>
      <c r="E11" s="1">
        <v>1209</v>
      </c>
      <c r="F11" s="1">
        <v>1265</v>
      </c>
      <c r="G11" s="1">
        <v>1319</v>
      </c>
      <c r="H11" s="1">
        <v>1401</v>
      </c>
      <c r="I11" s="1">
        <v>1474</v>
      </c>
      <c r="J11" s="1">
        <v>1563</v>
      </c>
      <c r="K11" s="1">
        <v>1666</v>
      </c>
      <c r="L11" s="1">
        <v>1790</v>
      </c>
      <c r="M11" s="1">
        <v>1911</v>
      </c>
      <c r="N11" s="1">
        <v>2030</v>
      </c>
    </row>
    <row r="12" spans="1:14" x14ac:dyDescent="0.3">
      <c r="A12" s="7" t="s">
        <v>103</v>
      </c>
      <c r="B12" s="1">
        <v>6</v>
      </c>
      <c r="C12" s="1">
        <v>7</v>
      </c>
      <c r="D12" s="1">
        <v>9</v>
      </c>
      <c r="E12" s="1">
        <v>10</v>
      </c>
      <c r="F12" s="1">
        <v>14</v>
      </c>
      <c r="G12" s="1">
        <v>14</v>
      </c>
      <c r="H12" s="1">
        <v>16</v>
      </c>
      <c r="I12" s="1">
        <v>19</v>
      </c>
      <c r="J12" s="1">
        <v>22</v>
      </c>
      <c r="K12" s="1">
        <v>22</v>
      </c>
      <c r="L12" s="1">
        <v>24</v>
      </c>
      <c r="M12" s="1">
        <v>25</v>
      </c>
      <c r="N12" s="1">
        <v>29</v>
      </c>
    </row>
    <row r="13" spans="1:14" x14ac:dyDescent="0.3">
      <c r="A13" s="7" t="s">
        <v>104</v>
      </c>
      <c r="B13" s="1">
        <v>89</v>
      </c>
      <c r="C13" s="1">
        <v>97</v>
      </c>
      <c r="D13" s="1">
        <v>94</v>
      </c>
      <c r="E13" s="1">
        <v>91</v>
      </c>
      <c r="F13" s="1">
        <v>98</v>
      </c>
      <c r="G13" s="1">
        <v>101</v>
      </c>
      <c r="H13" s="1">
        <v>102</v>
      </c>
      <c r="I13" s="1">
        <v>104</v>
      </c>
      <c r="J13" s="1">
        <v>105</v>
      </c>
      <c r="K13" s="1">
        <v>106</v>
      </c>
      <c r="L13" s="1">
        <v>92</v>
      </c>
      <c r="M13" s="1">
        <v>75</v>
      </c>
      <c r="N13" s="1">
        <v>72</v>
      </c>
    </row>
    <row r="14" spans="1:14" x14ac:dyDescent="0.3">
      <c r="A14" s="7" t="s">
        <v>105</v>
      </c>
      <c r="B14" s="1">
        <v>183</v>
      </c>
      <c r="C14" s="1">
        <v>218</v>
      </c>
      <c r="D14" s="1">
        <v>233</v>
      </c>
      <c r="E14" s="1">
        <v>232</v>
      </c>
      <c r="F14" s="1">
        <v>242</v>
      </c>
      <c r="G14" s="1">
        <v>268</v>
      </c>
      <c r="H14" s="1">
        <v>286</v>
      </c>
      <c r="I14" s="1">
        <v>303</v>
      </c>
      <c r="J14" s="1">
        <v>339</v>
      </c>
      <c r="K14" s="1">
        <v>361</v>
      </c>
      <c r="L14" s="1">
        <v>422</v>
      </c>
      <c r="M14" s="1">
        <v>477</v>
      </c>
      <c r="N14" s="1">
        <v>547</v>
      </c>
    </row>
    <row r="15" spans="1:14" x14ac:dyDescent="0.3">
      <c r="A15" s="7" t="s">
        <v>106</v>
      </c>
      <c r="B15" s="1">
        <v>40</v>
      </c>
      <c r="C15" s="1">
        <v>42</v>
      </c>
      <c r="D15" s="1">
        <v>41</v>
      </c>
      <c r="E15" s="1">
        <v>39</v>
      </c>
      <c r="F15" s="1">
        <v>45</v>
      </c>
      <c r="G15" s="1">
        <v>45</v>
      </c>
      <c r="H15" s="1">
        <v>47</v>
      </c>
      <c r="I15" s="1">
        <v>53</v>
      </c>
      <c r="J15" s="1">
        <v>56</v>
      </c>
      <c r="K15" s="1">
        <v>62</v>
      </c>
      <c r="L15" s="1">
        <v>68</v>
      </c>
      <c r="M15" s="1">
        <v>80</v>
      </c>
      <c r="N15" s="1">
        <v>84</v>
      </c>
    </row>
    <row r="16" spans="1:14" x14ac:dyDescent="0.3">
      <c r="A16" s="7" t="s">
        <v>107</v>
      </c>
      <c r="B16" s="1">
        <v>12</v>
      </c>
      <c r="C16" s="1">
        <v>11</v>
      </c>
      <c r="D16" s="1">
        <v>12</v>
      </c>
      <c r="E16" s="1">
        <v>10</v>
      </c>
      <c r="F16" s="1">
        <v>10</v>
      </c>
      <c r="G16" s="1">
        <v>11</v>
      </c>
      <c r="H16" s="1">
        <v>14</v>
      </c>
      <c r="I16" s="1">
        <v>15</v>
      </c>
      <c r="J16" s="1">
        <v>17</v>
      </c>
      <c r="K16" s="1">
        <v>19</v>
      </c>
      <c r="L16" s="1">
        <v>22</v>
      </c>
      <c r="M16" s="1">
        <v>21</v>
      </c>
      <c r="N16" s="1">
        <v>25</v>
      </c>
    </row>
    <row r="17" spans="1:14" x14ac:dyDescent="0.3">
      <c r="A17" s="7" t="s">
        <v>108</v>
      </c>
      <c r="B17" s="1">
        <v>155</v>
      </c>
      <c r="C17" s="1">
        <v>173</v>
      </c>
      <c r="D17" s="1">
        <v>174</v>
      </c>
      <c r="E17" s="1">
        <v>168</v>
      </c>
      <c r="F17" s="1">
        <v>176</v>
      </c>
      <c r="G17" s="1">
        <v>174</v>
      </c>
      <c r="H17" s="1">
        <v>180</v>
      </c>
      <c r="I17" s="1">
        <v>178</v>
      </c>
      <c r="J17" s="1">
        <v>193</v>
      </c>
      <c r="K17" s="1">
        <v>191</v>
      </c>
      <c r="L17" s="1">
        <v>196</v>
      </c>
      <c r="M17" s="1">
        <v>206</v>
      </c>
      <c r="N17" s="1">
        <v>217</v>
      </c>
    </row>
    <row r="18" spans="1:14" x14ac:dyDescent="0.3">
      <c r="A18" s="7" t="s">
        <v>109</v>
      </c>
      <c r="B18" s="1">
        <v>20</v>
      </c>
      <c r="C18" s="1">
        <v>23</v>
      </c>
      <c r="D18" s="1">
        <v>22</v>
      </c>
      <c r="E18" s="1">
        <v>23</v>
      </c>
      <c r="F18" s="1">
        <v>22</v>
      </c>
      <c r="G18" s="1">
        <v>26</v>
      </c>
      <c r="H18" s="1">
        <v>26</v>
      </c>
      <c r="I18" s="1">
        <v>30</v>
      </c>
      <c r="J18" s="1">
        <v>35</v>
      </c>
      <c r="K18" s="1">
        <v>37</v>
      </c>
      <c r="L18" s="1">
        <v>48</v>
      </c>
      <c r="M18" s="1">
        <v>62</v>
      </c>
      <c r="N18" s="1">
        <v>78</v>
      </c>
    </row>
    <row r="19" spans="1:14" x14ac:dyDescent="0.3">
      <c r="A19" s="7" t="s">
        <v>110</v>
      </c>
      <c r="B19" s="1">
        <v>34</v>
      </c>
      <c r="C19" s="1">
        <v>37</v>
      </c>
      <c r="D19" s="1">
        <v>29</v>
      </c>
      <c r="E19" s="1">
        <v>28</v>
      </c>
      <c r="F19" s="1">
        <v>25</v>
      </c>
      <c r="G19" s="1">
        <v>26</v>
      </c>
      <c r="H19" s="1">
        <v>26</v>
      </c>
      <c r="I19" s="1">
        <v>26</v>
      </c>
      <c r="J19" s="1">
        <v>28</v>
      </c>
      <c r="K19" s="1">
        <v>30</v>
      </c>
      <c r="L19" s="1">
        <v>23</v>
      </c>
      <c r="M19" s="1">
        <v>32</v>
      </c>
      <c r="N19" s="1">
        <v>34</v>
      </c>
    </row>
    <row r="20" spans="1:14" x14ac:dyDescent="0.3">
      <c r="A20" s="10" t="s">
        <v>15</v>
      </c>
      <c r="B20" s="5">
        <v>1749</v>
      </c>
      <c r="C20" s="5">
        <v>1902</v>
      </c>
      <c r="D20" s="5">
        <v>1953</v>
      </c>
      <c r="E20" s="5">
        <v>1971</v>
      </c>
      <c r="F20" s="5">
        <v>2073</v>
      </c>
      <c r="G20" s="5">
        <v>2175</v>
      </c>
      <c r="H20" s="5">
        <v>2300</v>
      </c>
      <c r="I20" s="5">
        <v>2413</v>
      </c>
      <c r="J20" s="5">
        <v>2581</v>
      </c>
      <c r="K20" s="5">
        <v>2737</v>
      </c>
      <c r="L20" s="5">
        <v>2955</v>
      </c>
      <c r="M20" s="5">
        <v>3187</v>
      </c>
      <c r="N20" s="5">
        <v>3447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8.2758620689655199E-2</v>
      </c>
      <c r="C25" s="2">
        <v>8.2260371959942805E-2</v>
      </c>
      <c r="D25" s="2">
        <v>8.46047156726768E-2</v>
      </c>
      <c r="E25" s="2">
        <v>8.3616587355540506E-2</v>
      </c>
      <c r="F25" s="2">
        <v>8.4352865421764303E-2</v>
      </c>
      <c r="G25" s="2">
        <v>8.9230769230769197E-2</v>
      </c>
      <c r="H25" s="2">
        <v>8.8320743753631595E-2</v>
      </c>
      <c r="I25" s="2">
        <v>8.6836283185840704E-2</v>
      </c>
      <c r="J25" s="2">
        <v>8.5729221118661797E-2</v>
      </c>
      <c r="K25" s="2">
        <v>8.8856161021109506E-2</v>
      </c>
      <c r="L25" s="2">
        <v>9.3290441176470604E-2</v>
      </c>
      <c r="M25" s="2">
        <v>9.9177132957990494E-2</v>
      </c>
      <c r="N25" s="2">
        <v>0.102761982128351</v>
      </c>
    </row>
    <row r="26" spans="1:14" x14ac:dyDescent="0.3">
      <c r="A26" s="8" t="s">
        <v>100</v>
      </c>
      <c r="B26" s="2">
        <v>6.8965517241379301E-3</v>
      </c>
      <c r="C26" s="2">
        <v>6.4377682403433502E-3</v>
      </c>
      <c r="D26" s="2">
        <v>5.5478502080443803E-3</v>
      </c>
      <c r="E26" s="2">
        <v>5.4384772263766099E-3</v>
      </c>
      <c r="F26" s="2">
        <v>7.0830650354153299E-3</v>
      </c>
      <c r="G26" s="2">
        <v>6.7692307692307696E-3</v>
      </c>
      <c r="H26" s="2">
        <v>7.55374782103428E-3</v>
      </c>
      <c r="I26" s="2">
        <v>7.7433628318584096E-3</v>
      </c>
      <c r="J26" s="2">
        <v>6.2728698379508601E-3</v>
      </c>
      <c r="K26" s="2">
        <v>5.8910162002945498E-3</v>
      </c>
      <c r="L26" s="2">
        <v>5.5147058823529398E-3</v>
      </c>
      <c r="M26" s="2">
        <v>4.7639670853183201E-3</v>
      </c>
      <c r="N26" s="2">
        <v>4.0617384240454902E-3</v>
      </c>
    </row>
    <row r="27" spans="1:14" x14ac:dyDescent="0.3">
      <c r="A27" s="8" t="s">
        <v>101</v>
      </c>
      <c r="B27" s="2">
        <v>1.6091954022988499E-2</v>
      </c>
      <c r="C27" s="2">
        <v>1.7167381974248899E-2</v>
      </c>
      <c r="D27" s="2">
        <v>1.8030513176144201E-2</v>
      </c>
      <c r="E27" s="2">
        <v>2.0394289598912301E-2</v>
      </c>
      <c r="F27" s="2">
        <v>2.18931101094656E-2</v>
      </c>
      <c r="G27" s="2">
        <v>2.1538461538461499E-2</v>
      </c>
      <c r="H27" s="2">
        <v>2.1499128413713001E-2</v>
      </c>
      <c r="I27" s="2">
        <v>2.21238938053097E-2</v>
      </c>
      <c r="J27" s="2">
        <v>2.4568740198640901E-2</v>
      </c>
      <c r="K27" s="2">
        <v>2.45459008345606E-2</v>
      </c>
      <c r="L27" s="2">
        <v>2.5275735294117599E-2</v>
      </c>
      <c r="M27" s="2">
        <v>2.5119099177133002E-2</v>
      </c>
      <c r="N27" s="2">
        <v>2.7619821283509299E-2</v>
      </c>
    </row>
    <row r="28" spans="1:14" x14ac:dyDescent="0.3">
      <c r="A28" s="8" t="s">
        <v>102</v>
      </c>
      <c r="B28" s="2">
        <v>0.82145593869731803</v>
      </c>
      <c r="C28" s="2">
        <v>0.81974248927038595</v>
      </c>
      <c r="D28" s="2">
        <v>0.82038834951456296</v>
      </c>
      <c r="E28" s="2">
        <v>0.82188987083616605</v>
      </c>
      <c r="F28" s="2">
        <v>0.81455247907276196</v>
      </c>
      <c r="G28" s="2">
        <v>0.81169230769230805</v>
      </c>
      <c r="H28" s="2">
        <v>0.81406159209761797</v>
      </c>
      <c r="I28" s="2">
        <v>0.81526548672566401</v>
      </c>
      <c r="J28" s="2">
        <v>0.81704129639309997</v>
      </c>
      <c r="K28" s="2">
        <v>0.81786941580756001</v>
      </c>
      <c r="L28" s="2">
        <v>0.82261029411764697</v>
      </c>
      <c r="M28" s="2">
        <v>0.82763100909484599</v>
      </c>
      <c r="N28" s="2">
        <v>0.82453290008123503</v>
      </c>
    </row>
    <row r="29" spans="1:14" x14ac:dyDescent="0.3">
      <c r="A29" s="8" t="s">
        <v>103</v>
      </c>
      <c r="B29" s="2">
        <v>4.5977011494252899E-3</v>
      </c>
      <c r="C29" s="2">
        <v>5.0071530758226002E-3</v>
      </c>
      <c r="D29" s="2">
        <v>6.2413314840499296E-3</v>
      </c>
      <c r="E29" s="2">
        <v>6.7980965329707699E-3</v>
      </c>
      <c r="F29" s="2">
        <v>9.0148100450740502E-3</v>
      </c>
      <c r="G29" s="2">
        <v>8.6153846153846202E-3</v>
      </c>
      <c r="H29" s="2">
        <v>9.2969203951191199E-3</v>
      </c>
      <c r="I29" s="2">
        <v>1.05088495575221E-2</v>
      </c>
      <c r="J29" s="2">
        <v>1.15002613695766E-2</v>
      </c>
      <c r="K29" s="2">
        <v>1.0800196367206701E-2</v>
      </c>
      <c r="L29" s="2">
        <v>1.10294117647059E-2</v>
      </c>
      <c r="M29" s="2">
        <v>1.0827197921178E-2</v>
      </c>
      <c r="N29" s="2">
        <v>1.17790414297319E-2</v>
      </c>
    </row>
    <row r="30" spans="1:14" x14ac:dyDescent="0.3">
      <c r="A30" s="8" t="s">
        <v>104</v>
      </c>
      <c r="B30" s="2">
        <v>6.8199233716475099E-2</v>
      </c>
      <c r="C30" s="2">
        <v>6.9384835479256099E-2</v>
      </c>
      <c r="D30" s="2">
        <v>6.5187239944521497E-2</v>
      </c>
      <c r="E30" s="2">
        <v>6.1862678450034E-2</v>
      </c>
      <c r="F30" s="2">
        <v>6.3103670315518307E-2</v>
      </c>
      <c r="G30" s="2">
        <v>6.2153846153846198E-2</v>
      </c>
      <c r="H30" s="2">
        <v>5.9267867518884403E-2</v>
      </c>
      <c r="I30" s="2">
        <v>5.7522123893805302E-2</v>
      </c>
      <c r="J30" s="2">
        <v>5.4887611082069999E-2</v>
      </c>
      <c r="K30" s="2">
        <v>5.20373097692685E-2</v>
      </c>
      <c r="L30" s="2">
        <v>4.2279411764705899E-2</v>
      </c>
      <c r="M30" s="2">
        <v>3.2481593763534003E-2</v>
      </c>
      <c r="N30" s="2">
        <v>2.9244516653127502E-2</v>
      </c>
    </row>
    <row r="31" spans="1:14" x14ac:dyDescent="0.3">
      <c r="A31" s="8" t="s">
        <v>105</v>
      </c>
      <c r="B31" s="2">
        <v>0.412162162162162</v>
      </c>
      <c r="C31" s="2">
        <v>0.432539682539683</v>
      </c>
      <c r="D31" s="2">
        <v>0.45596868884540098</v>
      </c>
      <c r="E31" s="2">
        <v>0.46400000000000002</v>
      </c>
      <c r="F31" s="2">
        <v>0.46538461538461501</v>
      </c>
      <c r="G31" s="2">
        <v>0.48727272727272702</v>
      </c>
      <c r="H31" s="2">
        <v>0.49395509499136397</v>
      </c>
      <c r="I31" s="2">
        <v>0.50082644628099204</v>
      </c>
      <c r="J31" s="2">
        <v>0.50748502994012001</v>
      </c>
      <c r="K31" s="2">
        <v>0.51571428571428601</v>
      </c>
      <c r="L31" s="2">
        <v>0.54172015404364604</v>
      </c>
      <c r="M31" s="2">
        <v>0.54328018223234598</v>
      </c>
      <c r="N31" s="2">
        <v>0.55532994923857903</v>
      </c>
    </row>
    <row r="32" spans="1:14" x14ac:dyDescent="0.3">
      <c r="A32" s="8" t="s">
        <v>106</v>
      </c>
      <c r="B32" s="2">
        <v>9.00900900900901E-2</v>
      </c>
      <c r="C32" s="2">
        <v>8.3333333333333301E-2</v>
      </c>
      <c r="D32" s="2">
        <v>8.0234833659491203E-2</v>
      </c>
      <c r="E32" s="2">
        <v>7.8E-2</v>
      </c>
      <c r="F32" s="2">
        <v>8.6538461538461495E-2</v>
      </c>
      <c r="G32" s="2">
        <v>8.1818181818181804E-2</v>
      </c>
      <c r="H32" s="2">
        <v>8.1174438687392103E-2</v>
      </c>
      <c r="I32" s="2">
        <v>8.7603305785124E-2</v>
      </c>
      <c r="J32" s="2">
        <v>8.3832335329341298E-2</v>
      </c>
      <c r="K32" s="2">
        <v>8.8571428571428606E-2</v>
      </c>
      <c r="L32" s="2">
        <v>8.7291399229781796E-2</v>
      </c>
      <c r="M32" s="2">
        <v>9.1116173120728894E-2</v>
      </c>
      <c r="N32" s="2">
        <v>8.5279187817258906E-2</v>
      </c>
    </row>
    <row r="33" spans="1:15" x14ac:dyDescent="0.3">
      <c r="A33" s="8" t="s">
        <v>107</v>
      </c>
      <c r="B33" s="2">
        <v>2.7027027027027001E-2</v>
      </c>
      <c r="C33" s="2">
        <v>2.18253968253968E-2</v>
      </c>
      <c r="D33" s="2">
        <v>2.34833659491194E-2</v>
      </c>
      <c r="E33" s="2">
        <v>0.02</v>
      </c>
      <c r="F33" s="2">
        <v>1.9230769230769201E-2</v>
      </c>
      <c r="G33" s="2">
        <v>0.02</v>
      </c>
      <c r="H33" s="2">
        <v>2.4179620034542298E-2</v>
      </c>
      <c r="I33" s="2">
        <v>2.4793388429752101E-2</v>
      </c>
      <c r="J33" s="2">
        <v>2.5449101796407199E-2</v>
      </c>
      <c r="K33" s="2">
        <v>2.7142857142857101E-2</v>
      </c>
      <c r="L33" s="2">
        <v>2.82413350449294E-2</v>
      </c>
      <c r="M33" s="2">
        <v>2.3917995444191299E-2</v>
      </c>
      <c r="N33" s="2">
        <v>2.5380710659898501E-2</v>
      </c>
    </row>
    <row r="34" spans="1:15" x14ac:dyDescent="0.3">
      <c r="A34" s="8" t="s">
        <v>108</v>
      </c>
      <c r="B34" s="2">
        <v>0.34909909909909898</v>
      </c>
      <c r="C34" s="2">
        <v>0.34325396825396798</v>
      </c>
      <c r="D34" s="2">
        <v>0.34050880626223101</v>
      </c>
      <c r="E34" s="2">
        <v>0.33600000000000002</v>
      </c>
      <c r="F34" s="2">
        <v>0.33846153846153798</v>
      </c>
      <c r="G34" s="2">
        <v>0.31636363636363601</v>
      </c>
      <c r="H34" s="2">
        <v>0.31088082901554398</v>
      </c>
      <c r="I34" s="2">
        <v>0.29421487603305801</v>
      </c>
      <c r="J34" s="2">
        <v>0.28892215568862301</v>
      </c>
      <c r="K34" s="2">
        <v>0.27285714285714302</v>
      </c>
      <c r="L34" s="2">
        <v>0.251604621309371</v>
      </c>
      <c r="M34" s="2">
        <v>0.23462414578587701</v>
      </c>
      <c r="N34" s="2">
        <v>0.22030456852791899</v>
      </c>
    </row>
    <row r="35" spans="1:15" x14ac:dyDescent="0.3">
      <c r="A35" s="8" t="s">
        <v>109</v>
      </c>
      <c r="B35" s="2">
        <v>4.5045045045045001E-2</v>
      </c>
      <c r="C35" s="2">
        <v>4.5634920634920598E-2</v>
      </c>
      <c r="D35" s="2">
        <v>4.3052837573385502E-2</v>
      </c>
      <c r="E35" s="2">
        <v>4.5999999999999999E-2</v>
      </c>
      <c r="F35" s="2">
        <v>4.2307692307692303E-2</v>
      </c>
      <c r="G35" s="2">
        <v>4.72727272727273E-2</v>
      </c>
      <c r="H35" s="2">
        <v>4.49050086355786E-2</v>
      </c>
      <c r="I35" s="2">
        <v>4.9586776859504099E-2</v>
      </c>
      <c r="J35" s="2">
        <v>5.2395209580838299E-2</v>
      </c>
      <c r="K35" s="2">
        <v>5.2857142857142901E-2</v>
      </c>
      <c r="L35" s="2">
        <v>6.1617458279846E-2</v>
      </c>
      <c r="M35" s="2">
        <v>7.0615034168564905E-2</v>
      </c>
      <c r="N35" s="2">
        <v>7.91878172588832E-2</v>
      </c>
    </row>
    <row r="36" spans="1:15" x14ac:dyDescent="0.3">
      <c r="A36" s="8" t="s">
        <v>110</v>
      </c>
      <c r="B36" s="2">
        <v>7.6576576576576599E-2</v>
      </c>
      <c r="C36" s="2">
        <v>7.3412698412698402E-2</v>
      </c>
      <c r="D36" s="2">
        <v>5.6751467710371803E-2</v>
      </c>
      <c r="E36" s="2">
        <v>5.6000000000000001E-2</v>
      </c>
      <c r="F36" s="2">
        <v>4.80769230769231E-2</v>
      </c>
      <c r="G36" s="2">
        <v>4.72727272727273E-2</v>
      </c>
      <c r="H36" s="2">
        <v>4.49050086355786E-2</v>
      </c>
      <c r="I36" s="2">
        <v>4.2975206611570199E-2</v>
      </c>
      <c r="J36" s="2">
        <v>4.1916167664670698E-2</v>
      </c>
      <c r="K36" s="2">
        <v>4.2857142857142899E-2</v>
      </c>
      <c r="L36" s="2">
        <v>2.9525032092426198E-2</v>
      </c>
      <c r="M36" s="2">
        <v>3.6446469248291598E-2</v>
      </c>
      <c r="N36" s="2">
        <v>3.4517766497461903E-2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6.4814814814814797E-2</v>
      </c>
      <c r="C41" s="2">
        <v>6.08695652173913E-2</v>
      </c>
      <c r="D41" s="2">
        <v>8.1967213114754103E-3</v>
      </c>
      <c r="E41" s="2">
        <v>6.50406504065041E-2</v>
      </c>
      <c r="F41" s="2">
        <v>0.106870229007634</v>
      </c>
      <c r="G41" s="2">
        <v>4.8275862068965503E-2</v>
      </c>
      <c r="H41" s="2">
        <v>3.2894736842105303E-2</v>
      </c>
      <c r="I41" s="2">
        <v>4.4585987261146501E-2</v>
      </c>
      <c r="J41" s="2">
        <v>0.103658536585366</v>
      </c>
      <c r="K41" s="2">
        <v>0.121546961325967</v>
      </c>
      <c r="L41" s="2">
        <v>0.12807881773398999</v>
      </c>
      <c r="M41" s="2">
        <v>0.104803493449782</v>
      </c>
      <c r="N41" s="3">
        <v>0.542682926829268</v>
      </c>
      <c r="O41" s="3">
        <v>1.3425925925925899</v>
      </c>
    </row>
    <row r="42" spans="1:15" x14ac:dyDescent="0.3">
      <c r="A42" s="8" t="s">
        <v>100</v>
      </c>
      <c r="B42" s="2">
        <v>0</v>
      </c>
      <c r="C42" s="2">
        <v>-0.11111111111111099</v>
      </c>
      <c r="D42" s="2">
        <v>0</v>
      </c>
      <c r="E42" s="2">
        <v>0.375</v>
      </c>
      <c r="F42" s="2">
        <v>0</v>
      </c>
      <c r="G42" s="2">
        <v>0.18181818181818199</v>
      </c>
      <c r="H42" s="2">
        <v>7.69230769230769E-2</v>
      </c>
      <c r="I42" s="2">
        <v>-0.14285714285714299</v>
      </c>
      <c r="J42" s="2">
        <v>0</v>
      </c>
      <c r="K42" s="2">
        <v>0</v>
      </c>
      <c r="L42" s="2">
        <v>-8.3333333333333301E-2</v>
      </c>
      <c r="M42" s="2">
        <v>-9.0909090909090898E-2</v>
      </c>
      <c r="N42" s="3">
        <v>-0.16666666666666699</v>
      </c>
      <c r="O42" s="3">
        <v>0.11111111111111099</v>
      </c>
    </row>
    <row r="43" spans="1:15" x14ac:dyDescent="0.3">
      <c r="A43" s="8" t="s">
        <v>101</v>
      </c>
      <c r="B43" s="2">
        <v>0.14285714285714299</v>
      </c>
      <c r="C43" s="2">
        <v>8.3333333333333301E-2</v>
      </c>
      <c r="D43" s="2">
        <v>0.15384615384615399</v>
      </c>
      <c r="E43" s="2">
        <v>0.133333333333333</v>
      </c>
      <c r="F43" s="2">
        <v>2.9411764705882401E-2</v>
      </c>
      <c r="G43" s="2">
        <v>5.7142857142857099E-2</v>
      </c>
      <c r="H43" s="2">
        <v>8.1081081081081099E-2</v>
      </c>
      <c r="I43" s="2">
        <v>0.17499999999999999</v>
      </c>
      <c r="J43" s="2">
        <v>6.3829787234042507E-2</v>
      </c>
      <c r="K43" s="2">
        <v>0.1</v>
      </c>
      <c r="L43" s="2">
        <v>5.4545454545454501E-2</v>
      </c>
      <c r="M43" s="2">
        <v>0.17241379310344801</v>
      </c>
      <c r="N43" s="3">
        <v>0.44680851063829802</v>
      </c>
      <c r="O43" s="3">
        <v>2.2380952380952399</v>
      </c>
    </row>
    <row r="44" spans="1:15" x14ac:dyDescent="0.3">
      <c r="A44" s="8" t="s">
        <v>102</v>
      </c>
      <c r="B44" s="2">
        <v>6.9029850746268703E-2</v>
      </c>
      <c r="C44" s="2">
        <v>3.2286212914485198E-2</v>
      </c>
      <c r="D44" s="2">
        <v>2.1978021978022001E-2</v>
      </c>
      <c r="E44" s="2">
        <v>4.6319272125723697E-2</v>
      </c>
      <c r="F44" s="2">
        <v>4.2687747035573098E-2</v>
      </c>
      <c r="G44" s="2">
        <v>6.2168309325246397E-2</v>
      </c>
      <c r="H44" s="2">
        <v>5.2105638829407601E-2</v>
      </c>
      <c r="I44" s="2">
        <v>6.0379918588873802E-2</v>
      </c>
      <c r="J44" s="2">
        <v>6.5898912348048594E-2</v>
      </c>
      <c r="K44" s="2">
        <v>7.4429771908763501E-2</v>
      </c>
      <c r="L44" s="2">
        <v>6.7597765363128504E-2</v>
      </c>
      <c r="M44" s="2">
        <v>6.22710622710623E-2</v>
      </c>
      <c r="N44" s="3">
        <v>0.29878438899552101</v>
      </c>
      <c r="O44" s="3">
        <v>0.89365671641791</v>
      </c>
    </row>
    <row r="45" spans="1:15" x14ac:dyDescent="0.3">
      <c r="A45" s="8" t="s">
        <v>103</v>
      </c>
      <c r="B45" s="2">
        <v>0.16666666666666699</v>
      </c>
      <c r="C45" s="2">
        <v>0.28571428571428598</v>
      </c>
      <c r="D45" s="2">
        <v>0.11111111111111099</v>
      </c>
      <c r="E45" s="2">
        <v>0.4</v>
      </c>
      <c r="F45" s="2">
        <v>0</v>
      </c>
      <c r="G45" s="2">
        <v>0.14285714285714299</v>
      </c>
      <c r="H45" s="2">
        <v>0.1875</v>
      </c>
      <c r="I45" s="2">
        <v>0.157894736842105</v>
      </c>
      <c r="J45" s="2">
        <v>0</v>
      </c>
      <c r="K45" s="2">
        <v>9.0909090909090898E-2</v>
      </c>
      <c r="L45" s="2">
        <v>4.1666666666666699E-2</v>
      </c>
      <c r="M45" s="2">
        <v>0.16</v>
      </c>
      <c r="N45" s="3">
        <v>0.31818181818181801</v>
      </c>
      <c r="O45" s="3">
        <v>3.8333333333333299</v>
      </c>
    </row>
    <row r="46" spans="1:15" x14ac:dyDescent="0.3">
      <c r="A46" s="8" t="s">
        <v>104</v>
      </c>
      <c r="B46" s="2">
        <v>8.98876404494382E-2</v>
      </c>
      <c r="C46" s="2">
        <v>-3.09278350515464E-2</v>
      </c>
      <c r="D46" s="2">
        <v>-3.1914893617021302E-2</v>
      </c>
      <c r="E46" s="2">
        <v>7.69230769230769E-2</v>
      </c>
      <c r="F46" s="2">
        <v>3.06122448979592E-2</v>
      </c>
      <c r="G46" s="2">
        <v>9.9009900990098994E-3</v>
      </c>
      <c r="H46" s="2">
        <v>1.9607843137254902E-2</v>
      </c>
      <c r="I46" s="2">
        <v>9.6153846153846194E-3</v>
      </c>
      <c r="J46" s="2">
        <v>9.5238095238095195E-3</v>
      </c>
      <c r="K46" s="2">
        <v>-0.13207547169811301</v>
      </c>
      <c r="L46" s="2">
        <v>-0.184782608695652</v>
      </c>
      <c r="M46" s="2">
        <v>-0.04</v>
      </c>
      <c r="N46" s="3">
        <v>-0.314285714285714</v>
      </c>
      <c r="O46" s="3">
        <v>-0.19101123595505601</v>
      </c>
    </row>
    <row r="47" spans="1:15" x14ac:dyDescent="0.3">
      <c r="A47" s="8" t="s">
        <v>105</v>
      </c>
      <c r="B47" s="2">
        <v>0.191256830601093</v>
      </c>
      <c r="C47" s="2">
        <v>6.8807339449541302E-2</v>
      </c>
      <c r="D47" s="2">
        <v>-4.29184549356223E-3</v>
      </c>
      <c r="E47" s="2">
        <v>4.31034482758621E-2</v>
      </c>
      <c r="F47" s="2">
        <v>0.107438016528926</v>
      </c>
      <c r="G47" s="2">
        <v>6.7164179104477598E-2</v>
      </c>
      <c r="H47" s="2">
        <v>5.9440559440559398E-2</v>
      </c>
      <c r="I47" s="2">
        <v>0.118811881188119</v>
      </c>
      <c r="J47" s="2">
        <v>6.4896755162241901E-2</v>
      </c>
      <c r="K47" s="2">
        <v>0.168975069252078</v>
      </c>
      <c r="L47" s="2">
        <v>0.13033175355450199</v>
      </c>
      <c r="M47" s="2">
        <v>0.14675052410901501</v>
      </c>
      <c r="N47" s="3">
        <v>0.61356932153392296</v>
      </c>
      <c r="O47" s="3">
        <v>1.9890710382513701</v>
      </c>
    </row>
    <row r="48" spans="1:15" x14ac:dyDescent="0.3">
      <c r="A48" s="8" t="s">
        <v>106</v>
      </c>
      <c r="B48" s="2">
        <v>0.05</v>
      </c>
      <c r="C48" s="2">
        <v>-2.3809523809523801E-2</v>
      </c>
      <c r="D48" s="2">
        <v>-4.8780487804878099E-2</v>
      </c>
      <c r="E48" s="2">
        <v>0.15384615384615399</v>
      </c>
      <c r="F48" s="2">
        <v>0</v>
      </c>
      <c r="G48" s="2">
        <v>4.4444444444444398E-2</v>
      </c>
      <c r="H48" s="2">
        <v>0.12765957446808501</v>
      </c>
      <c r="I48" s="2">
        <v>5.6603773584905703E-2</v>
      </c>
      <c r="J48" s="2">
        <v>0.107142857142857</v>
      </c>
      <c r="K48" s="2">
        <v>9.6774193548387094E-2</v>
      </c>
      <c r="L48" s="2">
        <v>0.17647058823529399</v>
      </c>
      <c r="M48" s="2">
        <v>0.05</v>
      </c>
      <c r="N48" s="3">
        <v>0.5</v>
      </c>
      <c r="O48" s="3">
        <v>1.1000000000000001</v>
      </c>
    </row>
    <row r="49" spans="1:15" x14ac:dyDescent="0.3">
      <c r="A49" s="8" t="s">
        <v>107</v>
      </c>
      <c r="B49" s="2">
        <v>-8.3333333333333301E-2</v>
      </c>
      <c r="C49" s="2">
        <v>9.0909090909090898E-2</v>
      </c>
      <c r="D49" s="2">
        <v>-0.16666666666666699</v>
      </c>
      <c r="E49" s="2">
        <v>0</v>
      </c>
      <c r="F49" s="2">
        <v>0.1</v>
      </c>
      <c r="G49" s="2">
        <v>0.27272727272727298</v>
      </c>
      <c r="H49" s="2">
        <v>7.1428571428571397E-2</v>
      </c>
      <c r="I49" s="2">
        <v>0.133333333333333</v>
      </c>
      <c r="J49" s="2">
        <v>0.11764705882352899</v>
      </c>
      <c r="K49" s="2">
        <v>0.157894736842105</v>
      </c>
      <c r="L49" s="2">
        <v>-4.5454545454545497E-2</v>
      </c>
      <c r="M49" s="2">
        <v>0.19047619047618999</v>
      </c>
      <c r="N49" s="3">
        <v>0.47058823529411797</v>
      </c>
      <c r="O49" s="3">
        <v>1.0833333333333299</v>
      </c>
    </row>
    <row r="50" spans="1:15" x14ac:dyDescent="0.3">
      <c r="A50" s="8" t="s">
        <v>108</v>
      </c>
      <c r="B50" s="2">
        <v>0.11612903225806499</v>
      </c>
      <c r="C50" s="2">
        <v>5.78034682080925E-3</v>
      </c>
      <c r="D50" s="2">
        <v>-3.4482758620689703E-2</v>
      </c>
      <c r="E50" s="2">
        <v>4.7619047619047603E-2</v>
      </c>
      <c r="F50" s="2">
        <v>-1.13636363636364E-2</v>
      </c>
      <c r="G50" s="2">
        <v>3.4482758620689703E-2</v>
      </c>
      <c r="H50" s="2">
        <v>-1.1111111111111099E-2</v>
      </c>
      <c r="I50" s="2">
        <v>8.4269662921348298E-2</v>
      </c>
      <c r="J50" s="2">
        <v>-1.03626943005181E-2</v>
      </c>
      <c r="K50" s="2">
        <v>2.6178010471204199E-2</v>
      </c>
      <c r="L50" s="2">
        <v>5.10204081632653E-2</v>
      </c>
      <c r="M50" s="2">
        <v>5.3398058252427202E-2</v>
      </c>
      <c r="N50" s="3">
        <v>0.124352331606218</v>
      </c>
      <c r="O50" s="3">
        <v>0.4</v>
      </c>
    </row>
    <row r="51" spans="1:15" x14ac:dyDescent="0.3">
      <c r="A51" s="8" t="s">
        <v>109</v>
      </c>
      <c r="B51" s="2">
        <v>0.15</v>
      </c>
      <c r="C51" s="2">
        <v>-4.3478260869565202E-2</v>
      </c>
      <c r="D51" s="2">
        <v>4.5454545454545497E-2</v>
      </c>
      <c r="E51" s="2">
        <v>-4.3478260869565202E-2</v>
      </c>
      <c r="F51" s="2">
        <v>0.18181818181818199</v>
      </c>
      <c r="G51" s="2">
        <v>0</v>
      </c>
      <c r="H51" s="2">
        <v>0.15384615384615399</v>
      </c>
      <c r="I51" s="2">
        <v>0.16666666666666699</v>
      </c>
      <c r="J51" s="2">
        <v>5.7142857142857099E-2</v>
      </c>
      <c r="K51" s="2">
        <v>0.29729729729729698</v>
      </c>
      <c r="L51" s="2">
        <v>0.29166666666666702</v>
      </c>
      <c r="M51" s="2">
        <v>0.25806451612903197</v>
      </c>
      <c r="N51" s="3">
        <v>1.22857142857143</v>
      </c>
      <c r="O51" s="3">
        <v>2.9</v>
      </c>
    </row>
    <row r="52" spans="1:15" x14ac:dyDescent="0.3">
      <c r="A52" s="8" t="s">
        <v>110</v>
      </c>
      <c r="B52" s="2">
        <v>8.8235294117647106E-2</v>
      </c>
      <c r="C52" s="2">
        <v>-0.21621621621621601</v>
      </c>
      <c r="D52" s="2">
        <v>-3.4482758620689703E-2</v>
      </c>
      <c r="E52" s="2">
        <v>-0.107142857142857</v>
      </c>
      <c r="F52" s="2">
        <v>0.04</v>
      </c>
      <c r="G52" s="2">
        <v>0</v>
      </c>
      <c r="H52" s="2">
        <v>0</v>
      </c>
      <c r="I52" s="2">
        <v>7.69230769230769E-2</v>
      </c>
      <c r="J52" s="2">
        <v>7.1428571428571397E-2</v>
      </c>
      <c r="K52" s="2">
        <v>-0.233333333333333</v>
      </c>
      <c r="L52" s="2">
        <v>0.39130434782608697</v>
      </c>
      <c r="M52" s="2">
        <v>6.25E-2</v>
      </c>
      <c r="N52" s="3">
        <v>0.214285714285714</v>
      </c>
      <c r="O52" s="3">
        <v>0</v>
      </c>
    </row>
    <row r="53" spans="1:15" x14ac:dyDescent="0.3">
      <c r="A53" s="11" t="s">
        <v>15</v>
      </c>
      <c r="B53" s="3">
        <v>8.7478559176672396E-2</v>
      </c>
      <c r="C53" s="3">
        <v>2.6813880126183E-2</v>
      </c>
      <c r="D53" s="3">
        <v>9.2165898617511503E-3</v>
      </c>
      <c r="E53" s="3">
        <v>5.1750380517503802E-2</v>
      </c>
      <c r="F53" s="3">
        <v>4.9204052098408099E-2</v>
      </c>
      <c r="G53" s="3">
        <v>5.7471264367816098E-2</v>
      </c>
      <c r="H53" s="3">
        <v>4.9130434782608701E-2</v>
      </c>
      <c r="I53" s="3">
        <v>6.9622876087857402E-2</v>
      </c>
      <c r="J53" s="3">
        <v>6.0441689267725703E-2</v>
      </c>
      <c r="K53" s="3">
        <v>7.9649251004749705E-2</v>
      </c>
      <c r="L53" s="3">
        <v>7.8510998307952606E-2</v>
      </c>
      <c r="M53" s="3">
        <v>8.1581424537182298E-2</v>
      </c>
      <c r="N53" s="3">
        <v>0.33552886478109301</v>
      </c>
      <c r="O53" s="3">
        <v>0.97084048027444303</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603</v>
      </c>
    </row>
    <row r="2" spans="1:14" ht="15.6" x14ac:dyDescent="0.3">
      <c r="A2" s="12" t="s">
        <v>604</v>
      </c>
    </row>
    <row r="3" spans="1:14" ht="15.6" x14ac:dyDescent="0.3">
      <c r="A3" s="12" t="s">
        <v>68</v>
      </c>
    </row>
    <row r="4" spans="1:14" x14ac:dyDescent="0.3">
      <c r="A4" s="15"/>
    </row>
    <row r="5" spans="1:14" x14ac:dyDescent="0.3">
      <c r="A5" s="16" t="str">
        <f>HYPERLINK("#'Table of contents'!A148",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1</v>
      </c>
      <c r="C8" s="1">
        <v>0</v>
      </c>
      <c r="D8" s="1">
        <v>1</v>
      </c>
      <c r="E8" s="1">
        <v>1</v>
      </c>
      <c r="F8" s="1">
        <v>0</v>
      </c>
      <c r="G8" s="1">
        <v>1</v>
      </c>
      <c r="H8" s="1">
        <v>1</v>
      </c>
      <c r="I8" s="1">
        <v>3</v>
      </c>
      <c r="J8" s="1">
        <v>1</v>
      </c>
      <c r="K8" s="1">
        <v>1</v>
      </c>
      <c r="L8" s="1">
        <v>0</v>
      </c>
      <c r="M8" s="1">
        <v>0</v>
      </c>
      <c r="N8" s="1">
        <v>1</v>
      </c>
    </row>
    <row r="9" spans="1:14" x14ac:dyDescent="0.3">
      <c r="A9" s="7" t="s">
        <v>62</v>
      </c>
      <c r="B9" s="1">
        <v>1943</v>
      </c>
      <c r="C9" s="1">
        <v>2024</v>
      </c>
      <c r="D9" s="1">
        <v>1990</v>
      </c>
      <c r="E9" s="1">
        <v>1886</v>
      </c>
      <c r="F9" s="1">
        <v>1821</v>
      </c>
      <c r="G9" s="1">
        <v>1784</v>
      </c>
      <c r="H9" s="1">
        <v>1698</v>
      </c>
      <c r="I9" s="1">
        <v>1665</v>
      </c>
      <c r="J9" s="1">
        <v>1622</v>
      </c>
      <c r="K9" s="1">
        <v>1589</v>
      </c>
      <c r="L9" s="1">
        <v>1579</v>
      </c>
      <c r="M9" s="1">
        <v>1579</v>
      </c>
      <c r="N9" s="1">
        <v>1604</v>
      </c>
    </row>
    <row r="10" spans="1:14" x14ac:dyDescent="0.3">
      <c r="A10" s="7" t="s">
        <v>63</v>
      </c>
      <c r="B10" s="1">
        <v>4242</v>
      </c>
      <c r="C10" s="1">
        <v>4220</v>
      </c>
      <c r="D10" s="1">
        <v>4225</v>
      </c>
      <c r="E10" s="1">
        <v>4252</v>
      </c>
      <c r="F10" s="1">
        <v>4318</v>
      </c>
      <c r="G10" s="1">
        <v>4355</v>
      </c>
      <c r="H10" s="1">
        <v>4414</v>
      </c>
      <c r="I10" s="1">
        <v>4426</v>
      </c>
      <c r="J10" s="1">
        <v>4527</v>
      </c>
      <c r="K10" s="1">
        <v>4594</v>
      </c>
      <c r="L10" s="1">
        <v>4628</v>
      </c>
      <c r="M10" s="1">
        <v>4765</v>
      </c>
      <c r="N10" s="1">
        <v>4764</v>
      </c>
    </row>
    <row r="11" spans="1:14" x14ac:dyDescent="0.3">
      <c r="A11" s="7" t="s">
        <v>64</v>
      </c>
      <c r="B11" s="1">
        <v>2562</v>
      </c>
      <c r="C11" s="1">
        <v>2681</v>
      </c>
      <c r="D11" s="1">
        <v>2786</v>
      </c>
      <c r="E11" s="1">
        <v>2885</v>
      </c>
      <c r="F11" s="1">
        <v>3019</v>
      </c>
      <c r="G11" s="1">
        <v>3196</v>
      </c>
      <c r="H11" s="1">
        <v>3315</v>
      </c>
      <c r="I11" s="1">
        <v>3430</v>
      </c>
      <c r="J11" s="1">
        <v>3571</v>
      </c>
      <c r="K11" s="1">
        <v>3698</v>
      </c>
      <c r="L11" s="1">
        <v>3805</v>
      </c>
      <c r="M11" s="1">
        <v>3875</v>
      </c>
      <c r="N11" s="1">
        <v>4002</v>
      </c>
    </row>
    <row r="12" spans="1:14" x14ac:dyDescent="0.3">
      <c r="A12" s="7" t="s">
        <v>65</v>
      </c>
      <c r="B12" s="1">
        <v>773</v>
      </c>
      <c r="C12" s="1">
        <v>778</v>
      </c>
      <c r="D12" s="1">
        <v>737</v>
      </c>
      <c r="E12" s="1">
        <v>751</v>
      </c>
      <c r="F12" s="1">
        <v>786</v>
      </c>
      <c r="G12" s="1">
        <v>832</v>
      </c>
      <c r="H12" s="1">
        <v>922</v>
      </c>
      <c r="I12" s="1">
        <v>984</v>
      </c>
      <c r="J12" s="1">
        <v>1085</v>
      </c>
      <c r="K12" s="1">
        <v>1145</v>
      </c>
      <c r="L12" s="1">
        <v>1236</v>
      </c>
      <c r="M12" s="1">
        <v>1361</v>
      </c>
      <c r="N12" s="1">
        <v>1501</v>
      </c>
    </row>
    <row r="13" spans="1:14" x14ac:dyDescent="0.3">
      <c r="A13" s="7" t="s">
        <v>66</v>
      </c>
      <c r="B13" s="1">
        <v>84</v>
      </c>
      <c r="C13" s="1">
        <v>81</v>
      </c>
      <c r="D13" s="1">
        <v>70</v>
      </c>
      <c r="E13" s="1">
        <v>59</v>
      </c>
      <c r="F13" s="1">
        <v>60</v>
      </c>
      <c r="G13" s="1">
        <v>68</v>
      </c>
      <c r="H13" s="1">
        <v>70</v>
      </c>
      <c r="I13" s="1">
        <v>78</v>
      </c>
      <c r="J13" s="1">
        <v>91</v>
      </c>
      <c r="K13" s="1">
        <v>98</v>
      </c>
      <c r="L13" s="1">
        <v>118</v>
      </c>
      <c r="M13" s="1">
        <v>141</v>
      </c>
      <c r="N13" s="1">
        <v>154</v>
      </c>
    </row>
    <row r="14" spans="1:14" x14ac:dyDescent="0.3">
      <c r="A14" s="10" t="s">
        <v>15</v>
      </c>
      <c r="B14" s="5">
        <v>9605</v>
      </c>
      <c r="C14" s="5">
        <v>9784</v>
      </c>
      <c r="D14" s="5">
        <v>9809</v>
      </c>
      <c r="E14" s="5">
        <v>9834</v>
      </c>
      <c r="F14" s="5">
        <v>10004</v>
      </c>
      <c r="G14" s="5">
        <v>10236</v>
      </c>
      <c r="H14" s="5">
        <v>10420</v>
      </c>
      <c r="I14" s="5">
        <v>10586</v>
      </c>
      <c r="J14" s="5">
        <v>10897</v>
      </c>
      <c r="K14" s="5">
        <v>11125</v>
      </c>
      <c r="L14" s="5">
        <v>11366</v>
      </c>
      <c r="M14" s="5">
        <v>11721</v>
      </c>
      <c r="N14" s="5">
        <v>12026</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1.04112441436752E-4</v>
      </c>
      <c r="C19" s="2">
        <v>0</v>
      </c>
      <c r="D19" s="2">
        <v>1.0194719135487801E-4</v>
      </c>
      <c r="E19" s="2">
        <v>1.01688021151108E-4</v>
      </c>
      <c r="F19" s="2">
        <v>0</v>
      </c>
      <c r="G19" s="2">
        <v>9.7694411879640505E-5</v>
      </c>
      <c r="H19" s="2">
        <v>9.5969289827255297E-5</v>
      </c>
      <c r="I19" s="2">
        <v>2.8339316077838703E-4</v>
      </c>
      <c r="J19" s="2">
        <v>9.1768376617417597E-5</v>
      </c>
      <c r="K19" s="2">
        <v>8.9887640449438195E-5</v>
      </c>
      <c r="L19" s="2">
        <v>0</v>
      </c>
      <c r="M19" s="2">
        <v>0</v>
      </c>
      <c r="N19" s="2">
        <v>8.3153168135705996E-5</v>
      </c>
    </row>
    <row r="20" spans="1:15" x14ac:dyDescent="0.3">
      <c r="A20" s="8" t="s">
        <v>62</v>
      </c>
      <c r="B20" s="2">
        <v>0.20229047371160899</v>
      </c>
      <c r="C20" s="2">
        <v>0.206868356500409</v>
      </c>
      <c r="D20" s="2">
        <v>0.20287491079620801</v>
      </c>
      <c r="E20" s="2">
        <v>0.19178360789099</v>
      </c>
      <c r="F20" s="2">
        <v>0.18202718912435001</v>
      </c>
      <c r="G20" s="2">
        <v>0.174286830793279</v>
      </c>
      <c r="H20" s="2">
        <v>0.16295585412667901</v>
      </c>
      <c r="I20" s="2">
        <v>0.15728320423200501</v>
      </c>
      <c r="J20" s="2">
        <v>0.14884830687345099</v>
      </c>
      <c r="K20" s="2">
        <v>0.142831460674157</v>
      </c>
      <c r="L20" s="2">
        <v>0.138923103994369</v>
      </c>
      <c r="M20" s="2">
        <v>0.13471546796348399</v>
      </c>
      <c r="N20" s="2">
        <v>0.13337768168967201</v>
      </c>
    </row>
    <row r="21" spans="1:15" x14ac:dyDescent="0.3">
      <c r="A21" s="8" t="s">
        <v>63</v>
      </c>
      <c r="B21" s="2">
        <v>0.44164497657470098</v>
      </c>
      <c r="C21" s="2">
        <v>0.43131643499591199</v>
      </c>
      <c r="D21" s="2">
        <v>0.43072688347436</v>
      </c>
      <c r="E21" s="2">
        <v>0.43237746593451298</v>
      </c>
      <c r="F21" s="2">
        <v>0.43162734906037598</v>
      </c>
      <c r="G21" s="2">
        <v>0.42545916373583398</v>
      </c>
      <c r="H21" s="2">
        <v>0.42360844529750502</v>
      </c>
      <c r="I21" s="2">
        <v>0.41809937653504597</v>
      </c>
      <c r="J21" s="2">
        <v>0.41543544094704998</v>
      </c>
      <c r="K21" s="2">
        <v>0.41294382022471898</v>
      </c>
      <c r="L21" s="2">
        <v>0.40717930670420599</v>
      </c>
      <c r="M21" s="2">
        <v>0.40653527855985</v>
      </c>
      <c r="N21" s="2">
        <v>0.39614169299850299</v>
      </c>
    </row>
    <row r="22" spans="1:15" x14ac:dyDescent="0.3">
      <c r="A22" s="8" t="s">
        <v>64</v>
      </c>
      <c r="B22" s="2">
        <v>0.26673607496095803</v>
      </c>
      <c r="C22" s="2">
        <v>0.27401880621422697</v>
      </c>
      <c r="D22" s="2">
        <v>0.28402487511469099</v>
      </c>
      <c r="E22" s="2">
        <v>0.29336994102094799</v>
      </c>
      <c r="F22" s="2">
        <v>0.30177928828468598</v>
      </c>
      <c r="G22" s="2">
        <v>0.31223134036733102</v>
      </c>
      <c r="H22" s="2">
        <v>0.31813819577735097</v>
      </c>
      <c r="I22" s="2">
        <v>0.32401284715662199</v>
      </c>
      <c r="J22" s="2">
        <v>0.32770487290079803</v>
      </c>
      <c r="K22" s="2">
        <v>0.33240449438202202</v>
      </c>
      <c r="L22" s="2">
        <v>0.33477036776350499</v>
      </c>
      <c r="M22" s="2">
        <v>0.33060319085402301</v>
      </c>
      <c r="N22" s="2">
        <v>0.33277897887909502</v>
      </c>
    </row>
    <row r="23" spans="1:15" x14ac:dyDescent="0.3">
      <c r="A23" s="8" t="s">
        <v>65</v>
      </c>
      <c r="B23" s="2">
        <v>8.0478917230609098E-2</v>
      </c>
      <c r="C23" s="2">
        <v>7.9517579721995094E-2</v>
      </c>
      <c r="D23" s="2">
        <v>7.5135080028545201E-2</v>
      </c>
      <c r="E23" s="2">
        <v>7.6367703884482399E-2</v>
      </c>
      <c r="F23" s="2">
        <v>7.8568572570971607E-2</v>
      </c>
      <c r="G23" s="2">
        <v>8.1281750683860898E-2</v>
      </c>
      <c r="H23" s="2">
        <v>8.8483685220729399E-2</v>
      </c>
      <c r="I23" s="2">
        <v>9.2952956735310802E-2</v>
      </c>
      <c r="J23" s="2">
        <v>9.9568688629898094E-2</v>
      </c>
      <c r="K23" s="2">
        <v>0.102921348314607</v>
      </c>
      <c r="L23" s="2">
        <v>0.10874538096076</v>
      </c>
      <c r="M23" s="2">
        <v>0.11611637232318101</v>
      </c>
      <c r="N23" s="2">
        <v>0.124812905371695</v>
      </c>
    </row>
    <row r="24" spans="1:15" x14ac:dyDescent="0.3">
      <c r="A24" s="8" t="s">
        <v>66</v>
      </c>
      <c r="B24" s="2">
        <v>8.7454450806871403E-3</v>
      </c>
      <c r="C24" s="2">
        <v>8.2788225674570708E-3</v>
      </c>
      <c r="D24" s="2">
        <v>7.1363033948414704E-3</v>
      </c>
      <c r="E24" s="2">
        <v>5.9995932479154001E-3</v>
      </c>
      <c r="F24" s="2">
        <v>5.9976009596161501E-3</v>
      </c>
      <c r="G24" s="2">
        <v>6.6432200078155503E-3</v>
      </c>
      <c r="H24" s="2">
        <v>6.7178502879078703E-3</v>
      </c>
      <c r="I24" s="2">
        <v>7.36822218023805E-3</v>
      </c>
      <c r="J24" s="2">
        <v>8.3509222721850108E-3</v>
      </c>
      <c r="K24" s="2">
        <v>8.8089887640449404E-3</v>
      </c>
      <c r="L24" s="2">
        <v>1.038184057716E-2</v>
      </c>
      <c r="M24" s="2">
        <v>1.2029690299462501E-2</v>
      </c>
      <c r="N24" s="2">
        <v>1.28055878928987E-2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-1</v>
      </c>
      <c r="C29" s="2">
        <v>0</v>
      </c>
      <c r="D29" s="2">
        <v>0</v>
      </c>
      <c r="E29" s="2">
        <v>-1</v>
      </c>
      <c r="F29" s="2">
        <v>0</v>
      </c>
      <c r="G29" s="2">
        <v>0</v>
      </c>
      <c r="H29" s="2">
        <v>2</v>
      </c>
      <c r="I29" s="2">
        <v>-0.66666666666666696</v>
      </c>
      <c r="J29" s="2">
        <v>0</v>
      </c>
      <c r="K29" s="2">
        <v>-1</v>
      </c>
      <c r="L29" s="2">
        <v>0</v>
      </c>
      <c r="M29" s="2">
        <v>0</v>
      </c>
      <c r="N29" s="3">
        <v>0</v>
      </c>
      <c r="O29" s="3">
        <v>0</v>
      </c>
    </row>
    <row r="30" spans="1:15" x14ac:dyDescent="0.3">
      <c r="A30" s="8" t="s">
        <v>62</v>
      </c>
      <c r="B30" s="2">
        <v>4.1688111168296398E-2</v>
      </c>
      <c r="C30" s="2">
        <v>-1.6798418972331999E-2</v>
      </c>
      <c r="D30" s="2">
        <v>-5.2261306532663303E-2</v>
      </c>
      <c r="E30" s="2">
        <v>-3.4464475079533402E-2</v>
      </c>
      <c r="F30" s="2">
        <v>-2.0318506315211399E-2</v>
      </c>
      <c r="G30" s="2">
        <v>-4.8206278026905802E-2</v>
      </c>
      <c r="H30" s="2">
        <v>-1.9434628975265E-2</v>
      </c>
      <c r="I30" s="2">
        <v>-2.58258258258258E-2</v>
      </c>
      <c r="J30" s="2">
        <v>-2.0345252774352701E-2</v>
      </c>
      <c r="K30" s="2">
        <v>-6.2932662051604802E-3</v>
      </c>
      <c r="L30" s="2">
        <v>0</v>
      </c>
      <c r="M30" s="2">
        <v>1.5832805573147601E-2</v>
      </c>
      <c r="N30" s="3">
        <v>-1.1097410604192399E-2</v>
      </c>
      <c r="O30" s="3">
        <v>-0.17447246525990701</v>
      </c>
    </row>
    <row r="31" spans="1:15" x14ac:dyDescent="0.3">
      <c r="A31" s="8" t="s">
        <v>63</v>
      </c>
      <c r="B31" s="2">
        <v>-5.1862329090051904E-3</v>
      </c>
      <c r="C31" s="2">
        <v>1.18483412322275E-3</v>
      </c>
      <c r="D31" s="2">
        <v>6.3905325443787001E-3</v>
      </c>
      <c r="E31" s="2">
        <v>1.552210724365E-2</v>
      </c>
      <c r="F31" s="2">
        <v>8.5687818434460397E-3</v>
      </c>
      <c r="G31" s="2">
        <v>1.35476463834673E-2</v>
      </c>
      <c r="H31" s="2">
        <v>2.71862256456729E-3</v>
      </c>
      <c r="I31" s="2">
        <v>2.2819701762313599E-2</v>
      </c>
      <c r="J31" s="2">
        <v>1.48000883587365E-2</v>
      </c>
      <c r="K31" s="2">
        <v>7.40095777100566E-3</v>
      </c>
      <c r="L31" s="2">
        <v>2.96024200518583E-2</v>
      </c>
      <c r="M31" s="2">
        <v>-2.0986358866736601E-4</v>
      </c>
      <c r="N31" s="3">
        <v>5.2352551358515603E-2</v>
      </c>
      <c r="O31" s="3">
        <v>0.123055162659123</v>
      </c>
    </row>
    <row r="32" spans="1:15" x14ac:dyDescent="0.3">
      <c r="A32" s="8" t="s">
        <v>64</v>
      </c>
      <c r="B32" s="2">
        <v>4.6448087431693999E-2</v>
      </c>
      <c r="C32" s="2">
        <v>3.91644908616188E-2</v>
      </c>
      <c r="D32" s="2">
        <v>3.55348169418521E-2</v>
      </c>
      <c r="E32" s="2">
        <v>4.6447140381282503E-2</v>
      </c>
      <c r="F32" s="2">
        <v>5.8628684995031502E-2</v>
      </c>
      <c r="G32" s="2">
        <v>3.7234042553191501E-2</v>
      </c>
      <c r="H32" s="2">
        <v>3.46907993966818E-2</v>
      </c>
      <c r="I32" s="2">
        <v>4.1107871720116602E-2</v>
      </c>
      <c r="J32" s="2">
        <v>3.5564267712125501E-2</v>
      </c>
      <c r="K32" s="2">
        <v>2.8934559221200699E-2</v>
      </c>
      <c r="L32" s="2">
        <v>1.8396846254927698E-2</v>
      </c>
      <c r="M32" s="2">
        <v>3.27741935483871E-2</v>
      </c>
      <c r="N32" s="3">
        <v>0.12069448333800099</v>
      </c>
      <c r="O32" s="3">
        <v>0.56206088992974201</v>
      </c>
    </row>
    <row r="33" spans="1:15" x14ac:dyDescent="0.3">
      <c r="A33" s="8" t="s">
        <v>65</v>
      </c>
      <c r="B33" s="2">
        <v>6.4683053040103496E-3</v>
      </c>
      <c r="C33" s="2">
        <v>-5.26992287917738E-2</v>
      </c>
      <c r="D33" s="2">
        <v>1.89959294436906E-2</v>
      </c>
      <c r="E33" s="2">
        <v>4.6604527296937398E-2</v>
      </c>
      <c r="F33" s="2">
        <v>5.8524173027989797E-2</v>
      </c>
      <c r="G33" s="2">
        <v>0.108173076923077</v>
      </c>
      <c r="H33" s="2">
        <v>6.7245119305856804E-2</v>
      </c>
      <c r="I33" s="2">
        <v>0.10264227642276399</v>
      </c>
      <c r="J33" s="2">
        <v>5.5299539170506902E-2</v>
      </c>
      <c r="K33" s="2">
        <v>7.9475982532751094E-2</v>
      </c>
      <c r="L33" s="2">
        <v>0.101132686084142</v>
      </c>
      <c r="M33" s="2">
        <v>0.102865540044085</v>
      </c>
      <c r="N33" s="3">
        <v>0.38341013824884801</v>
      </c>
      <c r="O33" s="3">
        <v>0.94178525226390697</v>
      </c>
    </row>
    <row r="34" spans="1:15" x14ac:dyDescent="0.3">
      <c r="A34" s="8" t="s">
        <v>66</v>
      </c>
      <c r="B34" s="2">
        <v>-3.5714285714285698E-2</v>
      </c>
      <c r="C34" s="2">
        <v>-0.13580246913580199</v>
      </c>
      <c r="D34" s="2">
        <v>-0.157142857142857</v>
      </c>
      <c r="E34" s="2">
        <v>1.6949152542372899E-2</v>
      </c>
      <c r="F34" s="2">
        <v>0.133333333333333</v>
      </c>
      <c r="G34" s="2">
        <v>2.9411764705882401E-2</v>
      </c>
      <c r="H34" s="2">
        <v>0.114285714285714</v>
      </c>
      <c r="I34" s="2">
        <v>0.16666666666666699</v>
      </c>
      <c r="J34" s="2">
        <v>7.69230769230769E-2</v>
      </c>
      <c r="K34" s="2">
        <v>0.20408163265306101</v>
      </c>
      <c r="L34" s="2">
        <v>0.194915254237288</v>
      </c>
      <c r="M34" s="2">
        <v>9.2198581560283696E-2</v>
      </c>
      <c r="N34" s="3">
        <v>0.69230769230769196</v>
      </c>
      <c r="O34" s="3">
        <v>0.83333333333333304</v>
      </c>
    </row>
    <row r="35" spans="1:15" x14ac:dyDescent="0.3">
      <c r="A35" s="11" t="s">
        <v>15</v>
      </c>
      <c r="B35" s="3">
        <v>1.8636127017178601E-2</v>
      </c>
      <c r="C35" s="3">
        <v>2.5551921504497099E-3</v>
      </c>
      <c r="D35" s="3">
        <v>2.5486797838719499E-3</v>
      </c>
      <c r="E35" s="3">
        <v>1.72869635956884E-2</v>
      </c>
      <c r="F35" s="3">
        <v>2.3190723710515799E-2</v>
      </c>
      <c r="G35" s="3">
        <v>1.79757717858538E-2</v>
      </c>
      <c r="H35" s="3">
        <v>1.5930902111324401E-2</v>
      </c>
      <c r="I35" s="3">
        <v>2.9378424334026099E-2</v>
      </c>
      <c r="J35" s="3">
        <v>2.0923189868771199E-2</v>
      </c>
      <c r="K35" s="3">
        <v>2.1662921348314601E-2</v>
      </c>
      <c r="L35" s="3">
        <v>3.1233503431286301E-2</v>
      </c>
      <c r="M35" s="3">
        <v>2.60216705059295E-2</v>
      </c>
      <c r="N35" s="3">
        <v>0.103606497201065</v>
      </c>
      <c r="O35" s="3">
        <v>0.25205622071837602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605</v>
      </c>
    </row>
    <row r="2" spans="1:14" ht="15.6" x14ac:dyDescent="0.3">
      <c r="A2" s="12" t="s">
        <v>604</v>
      </c>
    </row>
    <row r="3" spans="1:14" ht="15.6" x14ac:dyDescent="0.3">
      <c r="A3" s="12" t="s">
        <v>72</v>
      </c>
    </row>
    <row r="4" spans="1:14" x14ac:dyDescent="0.3">
      <c r="A4" s="15"/>
    </row>
    <row r="5" spans="1:14" x14ac:dyDescent="0.3">
      <c r="A5" s="16" t="str">
        <f>HYPERLINK("#'Table of contents'!A149",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3003</v>
      </c>
      <c r="C8" s="1">
        <v>3134</v>
      </c>
      <c r="D8" s="1">
        <v>3211</v>
      </c>
      <c r="E8" s="1">
        <v>3301</v>
      </c>
      <c r="F8" s="1">
        <v>3407</v>
      </c>
      <c r="G8" s="1">
        <v>3556</v>
      </c>
      <c r="H8" s="1">
        <v>3667</v>
      </c>
      <c r="I8" s="1">
        <v>3802</v>
      </c>
      <c r="J8" s="1">
        <v>3973</v>
      </c>
      <c r="K8" s="1">
        <v>4100</v>
      </c>
      <c r="L8" s="1">
        <v>4211</v>
      </c>
      <c r="M8" s="1">
        <v>4385</v>
      </c>
      <c r="N8" s="1">
        <v>4522</v>
      </c>
    </row>
    <row r="9" spans="1:14" x14ac:dyDescent="0.3">
      <c r="A9" s="7" t="s">
        <v>70</v>
      </c>
      <c r="B9" s="1">
        <v>6602</v>
      </c>
      <c r="C9" s="1">
        <v>6650</v>
      </c>
      <c r="D9" s="1">
        <v>6598</v>
      </c>
      <c r="E9" s="1">
        <v>6533</v>
      </c>
      <c r="F9" s="1">
        <v>6597</v>
      </c>
      <c r="G9" s="1">
        <v>6680</v>
      </c>
      <c r="H9" s="1">
        <v>6753</v>
      </c>
      <c r="I9" s="1">
        <v>6784</v>
      </c>
      <c r="J9" s="1">
        <v>6924</v>
      </c>
      <c r="K9" s="1">
        <v>7025</v>
      </c>
      <c r="L9" s="1">
        <v>7155</v>
      </c>
      <c r="M9" s="1">
        <v>7336</v>
      </c>
      <c r="N9" s="1">
        <v>7504</v>
      </c>
    </row>
    <row r="10" spans="1:14" x14ac:dyDescent="0.3">
      <c r="A10" s="10" t="s">
        <v>15</v>
      </c>
      <c r="B10" s="5">
        <v>9605</v>
      </c>
      <c r="C10" s="5">
        <v>9784</v>
      </c>
      <c r="D10" s="5">
        <v>9809</v>
      </c>
      <c r="E10" s="5">
        <v>9834</v>
      </c>
      <c r="F10" s="5">
        <v>10004</v>
      </c>
      <c r="G10" s="5">
        <v>10236</v>
      </c>
      <c r="H10" s="5">
        <v>10420</v>
      </c>
      <c r="I10" s="5">
        <v>10586</v>
      </c>
      <c r="J10" s="5">
        <v>10897</v>
      </c>
      <c r="K10" s="5">
        <v>11125</v>
      </c>
      <c r="L10" s="5">
        <v>11366</v>
      </c>
      <c r="M10" s="5">
        <v>11721</v>
      </c>
      <c r="N10" s="5">
        <v>12026</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0.31264966163456498</v>
      </c>
      <c r="C15" s="2">
        <v>0.320318887980376</v>
      </c>
      <c r="D15" s="2">
        <v>0.32735243144051401</v>
      </c>
      <c r="E15" s="2">
        <v>0.33567215781980903</v>
      </c>
      <c r="F15" s="2">
        <v>0.34056377449020397</v>
      </c>
      <c r="G15" s="2">
        <v>0.34740132864400203</v>
      </c>
      <c r="H15" s="2">
        <v>0.35191938579654503</v>
      </c>
      <c r="I15" s="2">
        <v>0.35915359909314198</v>
      </c>
      <c r="J15" s="2">
        <v>0.36459576030099999</v>
      </c>
      <c r="K15" s="2">
        <v>0.368539325842697</v>
      </c>
      <c r="L15" s="2">
        <v>0.37049093788491999</v>
      </c>
      <c r="M15" s="2">
        <v>0.37411483661803602</v>
      </c>
      <c r="N15" s="2">
        <v>0.37601862630966199</v>
      </c>
    </row>
    <row r="16" spans="1:14" x14ac:dyDescent="0.3">
      <c r="A16" s="8" t="s">
        <v>70</v>
      </c>
      <c r="B16" s="2">
        <v>0.68735033836543502</v>
      </c>
      <c r="C16" s="2">
        <v>0.679681112019624</v>
      </c>
      <c r="D16" s="2">
        <v>0.67264756855948604</v>
      </c>
      <c r="E16" s="2">
        <v>0.66432784218019103</v>
      </c>
      <c r="F16" s="2">
        <v>0.65943622550979597</v>
      </c>
      <c r="G16" s="2">
        <v>0.65259867135599803</v>
      </c>
      <c r="H16" s="2">
        <v>0.64808061420345497</v>
      </c>
      <c r="I16" s="2">
        <v>0.64084640090685796</v>
      </c>
      <c r="J16" s="2">
        <v>0.63540423969899995</v>
      </c>
      <c r="K16" s="2">
        <v>0.631460674157303</v>
      </c>
      <c r="L16" s="2">
        <v>0.62950906211507995</v>
      </c>
      <c r="M16" s="2">
        <v>0.62588516338196398</v>
      </c>
      <c r="N16" s="2">
        <v>0.62398137369033801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4.3623043623043603E-2</v>
      </c>
      <c r="C21" s="2">
        <v>2.45692405871091E-2</v>
      </c>
      <c r="D21" s="2">
        <v>2.8028651510432899E-2</v>
      </c>
      <c r="E21" s="2">
        <v>3.2111481369281998E-2</v>
      </c>
      <c r="F21" s="2">
        <v>4.3733489873789298E-2</v>
      </c>
      <c r="G21" s="2">
        <v>3.1214848143982E-2</v>
      </c>
      <c r="H21" s="2">
        <v>3.6814835014998597E-2</v>
      </c>
      <c r="I21" s="2">
        <v>4.4976328248290398E-2</v>
      </c>
      <c r="J21" s="2">
        <v>3.1965768940347299E-2</v>
      </c>
      <c r="K21" s="2">
        <v>2.7073170731707299E-2</v>
      </c>
      <c r="L21" s="2">
        <v>4.1320351460460703E-2</v>
      </c>
      <c r="M21" s="2">
        <v>3.1242873432155101E-2</v>
      </c>
      <c r="N21" s="3">
        <v>0.13818273345079299</v>
      </c>
      <c r="O21" s="3">
        <v>0.50582750582750602</v>
      </c>
    </row>
    <row r="22" spans="1:15" x14ac:dyDescent="0.3">
      <c r="A22" s="8" t="s">
        <v>70</v>
      </c>
      <c r="B22" s="2">
        <v>7.27052408361103E-3</v>
      </c>
      <c r="C22" s="2">
        <v>-7.8195488721804502E-3</v>
      </c>
      <c r="D22" s="2">
        <v>-9.8514701424674105E-3</v>
      </c>
      <c r="E22" s="2">
        <v>9.7964181846012608E-3</v>
      </c>
      <c r="F22" s="2">
        <v>1.2581476428679701E-2</v>
      </c>
      <c r="G22" s="2">
        <v>1.09281437125749E-2</v>
      </c>
      <c r="H22" s="2">
        <v>4.5905523471049901E-3</v>
      </c>
      <c r="I22" s="2">
        <v>2.0636792452830201E-2</v>
      </c>
      <c r="J22" s="2">
        <v>1.4586943963027199E-2</v>
      </c>
      <c r="K22" s="2">
        <v>1.85053380782918E-2</v>
      </c>
      <c r="L22" s="2">
        <v>2.5296995108315901E-2</v>
      </c>
      <c r="M22" s="2">
        <v>2.2900763358778602E-2</v>
      </c>
      <c r="N22" s="3">
        <v>8.3766608896591599E-2</v>
      </c>
      <c r="O22" s="3">
        <v>0.13662526507119099</v>
      </c>
    </row>
    <row r="23" spans="1:15" x14ac:dyDescent="0.3">
      <c r="A23" s="11" t="s">
        <v>15</v>
      </c>
      <c r="B23" s="3">
        <v>1.8636127017178601E-2</v>
      </c>
      <c r="C23" s="3">
        <v>2.5551921504497099E-3</v>
      </c>
      <c r="D23" s="3">
        <v>2.5486797838719499E-3</v>
      </c>
      <c r="E23" s="3">
        <v>1.72869635956884E-2</v>
      </c>
      <c r="F23" s="3">
        <v>2.3190723710515799E-2</v>
      </c>
      <c r="G23" s="3">
        <v>1.79757717858538E-2</v>
      </c>
      <c r="H23" s="3">
        <v>1.5930902111324401E-2</v>
      </c>
      <c r="I23" s="3">
        <v>2.9378424334026099E-2</v>
      </c>
      <c r="J23" s="3">
        <v>2.0923189868771199E-2</v>
      </c>
      <c r="K23" s="3">
        <v>2.1662921348314601E-2</v>
      </c>
      <c r="L23" s="3">
        <v>3.1233503431286301E-2</v>
      </c>
      <c r="M23" s="3">
        <v>2.60216705059295E-2</v>
      </c>
      <c r="N23" s="3">
        <v>0.103606497201065</v>
      </c>
      <c r="O23" s="3">
        <v>0.25205622071837602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229</v>
      </c>
      <c r="B1" s="12"/>
      <c r="C1" s="12"/>
      <c r="D1" s="12"/>
      <c r="E1" s="12"/>
    </row>
    <row r="2" spans="1:5" ht="15.6" x14ac:dyDescent="0.3">
      <c r="A2" s="12" t="s">
        <v>31</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contents'!A15",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1969</v>
      </c>
      <c r="C8" s="1">
        <v>2267</v>
      </c>
      <c r="D8" s="1">
        <v>2487</v>
      </c>
      <c r="E8" s="1">
        <v>2662</v>
      </c>
    </row>
    <row r="9" spans="1:5" x14ac:dyDescent="0.3">
      <c r="A9" s="7" t="s">
        <v>210</v>
      </c>
      <c r="B9" s="1">
        <v>3508</v>
      </c>
      <c r="C9" s="1">
        <v>4256</v>
      </c>
      <c r="D9" s="1">
        <v>5254</v>
      </c>
      <c r="E9" s="1">
        <v>5934</v>
      </c>
    </row>
    <row r="10" spans="1:5" x14ac:dyDescent="0.3">
      <c r="A10" s="7" t="s">
        <v>211</v>
      </c>
      <c r="B10" s="1">
        <v>46575</v>
      </c>
      <c r="C10" s="1">
        <v>52926</v>
      </c>
      <c r="D10" s="1">
        <v>56671</v>
      </c>
      <c r="E10" s="1">
        <v>59826</v>
      </c>
    </row>
    <row r="11" spans="1:5" x14ac:dyDescent="0.3">
      <c r="A11" s="7" t="s">
        <v>212</v>
      </c>
      <c r="B11" s="1">
        <v>33551</v>
      </c>
      <c r="C11" s="1">
        <v>37901</v>
      </c>
      <c r="D11" s="1">
        <v>42455</v>
      </c>
      <c r="E11" s="1">
        <v>46566</v>
      </c>
    </row>
    <row r="12" spans="1:5" x14ac:dyDescent="0.3">
      <c r="A12" s="7" t="s">
        <v>213</v>
      </c>
      <c r="B12" s="1">
        <v>6490</v>
      </c>
      <c r="C12" s="1">
        <v>7637</v>
      </c>
      <c r="D12" s="1">
        <v>8510</v>
      </c>
      <c r="E12" s="1">
        <v>9316</v>
      </c>
    </row>
    <row r="13" spans="1:5" x14ac:dyDescent="0.3">
      <c r="A13" s="7" t="s">
        <v>214</v>
      </c>
      <c r="B13" s="1">
        <v>16912</v>
      </c>
      <c r="C13" s="1">
        <v>20012</v>
      </c>
      <c r="D13" s="1">
        <v>23580</v>
      </c>
      <c r="E13" s="1">
        <v>26549</v>
      </c>
    </row>
    <row r="14" spans="1:5" x14ac:dyDescent="0.3">
      <c r="A14" s="7" t="s">
        <v>215</v>
      </c>
      <c r="B14" s="1">
        <v>1436</v>
      </c>
      <c r="C14" s="1">
        <v>1675</v>
      </c>
      <c r="D14" s="1">
        <v>1789</v>
      </c>
      <c r="E14" s="1">
        <v>1890</v>
      </c>
    </row>
    <row r="15" spans="1:5" x14ac:dyDescent="0.3">
      <c r="A15" s="7" t="s">
        <v>216</v>
      </c>
      <c r="B15" s="1">
        <v>527</v>
      </c>
      <c r="C15" s="1">
        <v>573</v>
      </c>
      <c r="D15" s="1">
        <v>620</v>
      </c>
      <c r="E15" s="1">
        <v>649</v>
      </c>
    </row>
    <row r="16" spans="1:5" x14ac:dyDescent="0.3">
      <c r="A16" s="7" t="s">
        <v>217</v>
      </c>
      <c r="B16" s="1">
        <v>9168</v>
      </c>
      <c r="C16" s="1">
        <v>10958</v>
      </c>
      <c r="D16" s="1">
        <v>12493</v>
      </c>
      <c r="E16" s="1">
        <v>14032</v>
      </c>
    </row>
    <row r="17" spans="1:5" x14ac:dyDescent="0.3">
      <c r="A17" s="7" t="s">
        <v>218</v>
      </c>
      <c r="B17" s="1">
        <v>32747</v>
      </c>
      <c r="C17" s="1">
        <v>39994</v>
      </c>
      <c r="D17" s="1">
        <v>48720</v>
      </c>
      <c r="E17" s="1">
        <v>56794</v>
      </c>
    </row>
    <row r="18" spans="1:5" x14ac:dyDescent="0.3">
      <c r="A18" s="7" t="s">
        <v>219</v>
      </c>
      <c r="B18" s="1">
        <v>1677</v>
      </c>
      <c r="C18" s="1">
        <v>1954</v>
      </c>
      <c r="D18" s="1">
        <v>2141</v>
      </c>
      <c r="E18" s="1">
        <v>2312</v>
      </c>
    </row>
    <row r="19" spans="1:5" x14ac:dyDescent="0.3">
      <c r="A19" s="7" t="s">
        <v>220</v>
      </c>
      <c r="B19" s="1">
        <v>659</v>
      </c>
      <c r="C19" s="1">
        <v>816</v>
      </c>
      <c r="D19" s="1">
        <v>947</v>
      </c>
      <c r="E19" s="1">
        <v>1032</v>
      </c>
    </row>
    <row r="20" spans="1:5" x14ac:dyDescent="0.3">
      <c r="A20" s="7" t="s">
        <v>221</v>
      </c>
      <c r="B20" s="1">
        <v>1614</v>
      </c>
      <c r="C20" s="1">
        <v>1928</v>
      </c>
      <c r="D20" s="1">
        <v>2106</v>
      </c>
      <c r="E20" s="1">
        <v>2236</v>
      </c>
    </row>
    <row r="21" spans="1:5" x14ac:dyDescent="0.3">
      <c r="A21" s="7" t="s">
        <v>222</v>
      </c>
      <c r="B21" s="1">
        <v>1029</v>
      </c>
      <c r="C21" s="1">
        <v>1171</v>
      </c>
      <c r="D21" s="1">
        <v>1295</v>
      </c>
      <c r="E21" s="1">
        <v>1396</v>
      </c>
    </row>
    <row r="22" spans="1:5" x14ac:dyDescent="0.3">
      <c r="A22" s="7" t="s">
        <v>223</v>
      </c>
      <c r="B22" s="1">
        <v>53246</v>
      </c>
      <c r="C22" s="1">
        <v>61903</v>
      </c>
      <c r="D22" s="1">
        <v>67409</v>
      </c>
      <c r="E22" s="1">
        <v>71921</v>
      </c>
    </row>
    <row r="23" spans="1:5" x14ac:dyDescent="0.3">
      <c r="A23" s="7" t="s">
        <v>224</v>
      </c>
      <c r="B23" s="1">
        <v>10380</v>
      </c>
      <c r="C23" s="1">
        <v>11654</v>
      </c>
      <c r="D23" s="1">
        <v>13132</v>
      </c>
      <c r="E23" s="1">
        <v>13970</v>
      </c>
    </row>
    <row r="24" spans="1:5" x14ac:dyDescent="0.3">
      <c r="A24" s="7" t="s">
        <v>225</v>
      </c>
      <c r="B24" s="1">
        <v>16235</v>
      </c>
      <c r="C24" s="1">
        <v>18985</v>
      </c>
      <c r="D24" s="1">
        <v>20599</v>
      </c>
      <c r="E24" s="1">
        <v>21854</v>
      </c>
    </row>
    <row r="25" spans="1:5" x14ac:dyDescent="0.3">
      <c r="A25" s="7" t="s">
        <v>226</v>
      </c>
      <c r="B25" s="1">
        <v>7130</v>
      </c>
      <c r="C25" s="1">
        <v>8180</v>
      </c>
      <c r="D25" s="1">
        <v>9228</v>
      </c>
      <c r="E25" s="1">
        <v>9935</v>
      </c>
    </row>
    <row r="26" spans="1:5" x14ac:dyDescent="0.3">
      <c r="A26" s="7" t="s">
        <v>227</v>
      </c>
      <c r="B26" s="1">
        <v>55033</v>
      </c>
      <c r="C26" s="1">
        <v>41865</v>
      </c>
      <c r="D26" s="1">
        <v>33254</v>
      </c>
      <c r="E26" s="1">
        <v>29680</v>
      </c>
    </row>
    <row r="27" spans="1:5" x14ac:dyDescent="0.3">
      <c r="A27" s="7" t="s">
        <v>228</v>
      </c>
      <c r="B27" s="1">
        <v>27837</v>
      </c>
      <c r="C27" s="1">
        <v>21426</v>
      </c>
      <c r="D27" s="1">
        <v>16917</v>
      </c>
      <c r="E27" s="1">
        <v>14803</v>
      </c>
    </row>
    <row r="28" spans="1:5" x14ac:dyDescent="0.3">
      <c r="A28" s="10" t="s">
        <v>15</v>
      </c>
      <c r="B28" s="5">
        <v>327723</v>
      </c>
      <c r="C28" s="5">
        <v>348081</v>
      </c>
      <c r="D28" s="5">
        <v>369607</v>
      </c>
      <c r="E28" s="5">
        <v>393357</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0.359503377761548</v>
      </c>
      <c r="C33" s="2">
        <v>0.34753947570136401</v>
      </c>
      <c r="D33" s="2">
        <v>0.321276320888774</v>
      </c>
      <c r="E33" s="2">
        <v>0.30967892042810602</v>
      </c>
    </row>
    <row r="34" spans="1:5" x14ac:dyDescent="0.3">
      <c r="A34" s="8" t="s">
        <v>210</v>
      </c>
      <c r="B34" s="2">
        <v>0.64049662223845205</v>
      </c>
      <c r="C34" s="2">
        <v>0.65246052429863599</v>
      </c>
      <c r="D34" s="2">
        <v>0.678723679111226</v>
      </c>
      <c r="E34" s="2">
        <v>0.69032107957189404</v>
      </c>
    </row>
    <row r="35" spans="1:5" x14ac:dyDescent="0.3">
      <c r="A35" s="8" t="s">
        <v>211</v>
      </c>
      <c r="B35" s="2">
        <v>0.58127199660534701</v>
      </c>
      <c r="C35" s="2">
        <v>0.58271218910676303</v>
      </c>
      <c r="D35" s="2">
        <v>0.57170671670399298</v>
      </c>
      <c r="E35" s="2">
        <v>0.56231671554252205</v>
      </c>
    </row>
    <row r="36" spans="1:5" x14ac:dyDescent="0.3">
      <c r="A36" s="8" t="s">
        <v>212</v>
      </c>
      <c r="B36" s="2">
        <v>0.41872800339465299</v>
      </c>
      <c r="C36" s="2">
        <v>0.41728781089323702</v>
      </c>
      <c r="D36" s="2">
        <v>0.42829328329600702</v>
      </c>
      <c r="E36" s="2">
        <v>0.43768328445747801</v>
      </c>
    </row>
    <row r="37" spans="1:5" x14ac:dyDescent="0.3">
      <c r="A37" s="8" t="s">
        <v>213</v>
      </c>
      <c r="B37" s="2">
        <v>0.27732672421160598</v>
      </c>
      <c r="C37" s="2">
        <v>0.27621252124850798</v>
      </c>
      <c r="D37" s="2">
        <v>0.26519164848862598</v>
      </c>
      <c r="E37" s="2">
        <v>0.25975184720479599</v>
      </c>
    </row>
    <row r="38" spans="1:5" x14ac:dyDescent="0.3">
      <c r="A38" s="8" t="s">
        <v>214</v>
      </c>
      <c r="B38" s="2">
        <v>0.72267327578839402</v>
      </c>
      <c r="C38" s="2">
        <v>0.72378747875149196</v>
      </c>
      <c r="D38" s="2">
        <v>0.73480835151137402</v>
      </c>
      <c r="E38" s="2">
        <v>0.74024815279520395</v>
      </c>
    </row>
    <row r="39" spans="1:5" x14ac:dyDescent="0.3">
      <c r="A39" s="8" t="s">
        <v>215</v>
      </c>
      <c r="B39" s="2">
        <v>0.73153336729495699</v>
      </c>
      <c r="C39" s="2">
        <v>0.745106761565836</v>
      </c>
      <c r="D39" s="2">
        <v>0.74263179742631802</v>
      </c>
      <c r="E39" s="2">
        <v>0.74438755415517899</v>
      </c>
    </row>
    <row r="40" spans="1:5" x14ac:dyDescent="0.3">
      <c r="A40" s="8" t="s">
        <v>216</v>
      </c>
      <c r="B40" s="2">
        <v>0.26846663270504301</v>
      </c>
      <c r="C40" s="2">
        <v>0.254893238434164</v>
      </c>
      <c r="D40" s="2">
        <v>0.25736820257368198</v>
      </c>
      <c r="E40" s="2">
        <v>0.25561244584482101</v>
      </c>
    </row>
    <row r="41" spans="1:5" x14ac:dyDescent="0.3">
      <c r="A41" s="8" t="s">
        <v>217</v>
      </c>
      <c r="B41" s="2">
        <v>0.21872837886198301</v>
      </c>
      <c r="C41" s="2">
        <v>0.21506515936567699</v>
      </c>
      <c r="D41" s="2">
        <v>0.20409063434237801</v>
      </c>
      <c r="E41" s="2">
        <v>0.19811933470759299</v>
      </c>
    </row>
    <row r="42" spans="1:5" x14ac:dyDescent="0.3">
      <c r="A42" s="8" t="s">
        <v>218</v>
      </c>
      <c r="B42" s="2">
        <v>0.78127162113801696</v>
      </c>
      <c r="C42" s="2">
        <v>0.78493484063432295</v>
      </c>
      <c r="D42" s="2">
        <v>0.79590936565762205</v>
      </c>
      <c r="E42" s="2">
        <v>0.80188066529240698</v>
      </c>
    </row>
    <row r="43" spans="1:5" x14ac:dyDescent="0.3">
      <c r="A43" s="8" t="s">
        <v>219</v>
      </c>
      <c r="B43" s="2">
        <v>0.71789383561643805</v>
      </c>
      <c r="C43" s="2">
        <v>0.70541516245487401</v>
      </c>
      <c r="D43" s="2">
        <v>0.69332901554404103</v>
      </c>
      <c r="E43" s="2">
        <v>0.691387559808612</v>
      </c>
    </row>
    <row r="44" spans="1:5" x14ac:dyDescent="0.3">
      <c r="A44" s="8" t="s">
        <v>220</v>
      </c>
      <c r="B44" s="2">
        <v>0.28210616438356201</v>
      </c>
      <c r="C44" s="2">
        <v>0.29458483754512599</v>
      </c>
      <c r="D44" s="2">
        <v>0.30667098445595897</v>
      </c>
      <c r="E44" s="2">
        <v>0.308612440191388</v>
      </c>
    </row>
    <row r="45" spans="1:5" x14ac:dyDescent="0.3">
      <c r="A45" s="8" t="s">
        <v>221</v>
      </c>
      <c r="B45" s="2">
        <v>0.61066969353007905</v>
      </c>
      <c r="C45" s="2">
        <v>0.62213617295901902</v>
      </c>
      <c r="D45" s="2">
        <v>0.619229638341664</v>
      </c>
      <c r="E45" s="2">
        <v>0.61563876651982397</v>
      </c>
    </row>
    <row r="46" spans="1:5" x14ac:dyDescent="0.3">
      <c r="A46" s="8" t="s">
        <v>222</v>
      </c>
      <c r="B46" s="2">
        <v>0.38933030646992101</v>
      </c>
      <c r="C46" s="2">
        <v>0.37786382704098098</v>
      </c>
      <c r="D46" s="2">
        <v>0.380770361658336</v>
      </c>
      <c r="E46" s="2">
        <v>0.38436123348017598</v>
      </c>
    </row>
    <row r="47" spans="1:5" x14ac:dyDescent="0.3">
      <c r="A47" s="8" t="s">
        <v>223</v>
      </c>
      <c r="B47" s="2">
        <v>0.83685914563228903</v>
      </c>
      <c r="C47" s="2">
        <v>0.84156504479519301</v>
      </c>
      <c r="D47" s="2">
        <v>0.83695260798847804</v>
      </c>
      <c r="E47" s="2">
        <v>0.83735199264183702</v>
      </c>
    </row>
    <row r="48" spans="1:5" x14ac:dyDescent="0.3">
      <c r="A48" s="8" t="s">
        <v>224</v>
      </c>
      <c r="B48" s="2">
        <v>0.163140854367711</v>
      </c>
      <c r="C48" s="2">
        <v>0.15843495520480699</v>
      </c>
      <c r="D48" s="2">
        <v>0.16304739201152199</v>
      </c>
      <c r="E48" s="2">
        <v>0.16264800735816301</v>
      </c>
    </row>
    <row r="49" spans="1:5" x14ac:dyDescent="0.3">
      <c r="A49" s="8" t="s">
        <v>225</v>
      </c>
      <c r="B49" s="2">
        <v>0.69484271346030402</v>
      </c>
      <c r="C49" s="2">
        <v>0.698877231732008</v>
      </c>
      <c r="D49" s="2">
        <v>0.69061588493646697</v>
      </c>
      <c r="E49" s="2">
        <v>0.68747050866652004</v>
      </c>
    </row>
    <row r="50" spans="1:5" x14ac:dyDescent="0.3">
      <c r="A50" s="8" t="s">
        <v>226</v>
      </c>
      <c r="B50" s="2">
        <v>0.30515728653969598</v>
      </c>
      <c r="C50" s="2">
        <v>0.301122768267992</v>
      </c>
      <c r="D50" s="2">
        <v>0.30938411506353303</v>
      </c>
      <c r="E50" s="2">
        <v>0.31252949133348001</v>
      </c>
    </row>
    <row r="51" spans="1:5" x14ac:dyDescent="0.3">
      <c r="A51" s="8" t="s">
        <v>227</v>
      </c>
      <c r="B51" s="2">
        <v>0.66408833112103305</v>
      </c>
      <c r="C51" s="2">
        <v>0.66146845523060105</v>
      </c>
      <c r="D51" s="2">
        <v>0.66281317892806602</v>
      </c>
      <c r="E51" s="2">
        <v>0.66722118562147303</v>
      </c>
    </row>
    <row r="52" spans="1:5" x14ac:dyDescent="0.3">
      <c r="A52" s="8" t="s">
        <v>228</v>
      </c>
      <c r="B52" s="2">
        <v>0.33591166887896701</v>
      </c>
      <c r="C52" s="2">
        <v>0.33853154476939901</v>
      </c>
      <c r="D52" s="2">
        <v>0.33718682107193398</v>
      </c>
      <c r="E52" s="2">
        <v>0.33277881437852702</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606</v>
      </c>
    </row>
    <row r="2" spans="1:14" ht="15.6" x14ac:dyDescent="0.3">
      <c r="A2" s="12" t="s">
        <v>604</v>
      </c>
    </row>
    <row r="3" spans="1:14" ht="15.6" x14ac:dyDescent="0.3">
      <c r="A3" s="12" t="s">
        <v>72</v>
      </c>
    </row>
    <row r="4" spans="1:14" ht="15.6" x14ac:dyDescent="0.3">
      <c r="A4" s="12" t="s">
        <v>68</v>
      </c>
    </row>
    <row r="5" spans="1:14" x14ac:dyDescent="0.3">
      <c r="A5" s="16" t="str">
        <f>HYPERLINK("#'Table of contents'!A150",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1</v>
      </c>
      <c r="E8" s="1">
        <v>1</v>
      </c>
      <c r="F8" s="1">
        <v>0</v>
      </c>
      <c r="G8" s="1">
        <v>0</v>
      </c>
      <c r="H8" s="1">
        <v>1</v>
      </c>
      <c r="I8" s="1">
        <v>3</v>
      </c>
      <c r="J8" s="1">
        <v>1</v>
      </c>
      <c r="K8" s="1">
        <v>1</v>
      </c>
      <c r="L8" s="1">
        <v>0</v>
      </c>
      <c r="M8" s="1">
        <v>0</v>
      </c>
      <c r="N8" s="1">
        <v>0</v>
      </c>
    </row>
    <row r="9" spans="1:14" x14ac:dyDescent="0.3">
      <c r="A9" s="7" t="s">
        <v>74</v>
      </c>
      <c r="B9" s="1">
        <v>718</v>
      </c>
      <c r="C9" s="1">
        <v>743</v>
      </c>
      <c r="D9" s="1">
        <v>765</v>
      </c>
      <c r="E9" s="1">
        <v>779</v>
      </c>
      <c r="F9" s="1">
        <v>787</v>
      </c>
      <c r="G9" s="1">
        <v>796</v>
      </c>
      <c r="H9" s="1">
        <v>759</v>
      </c>
      <c r="I9" s="1">
        <v>760</v>
      </c>
      <c r="J9" s="1">
        <v>722</v>
      </c>
      <c r="K9" s="1">
        <v>684</v>
      </c>
      <c r="L9" s="1">
        <v>639</v>
      </c>
      <c r="M9" s="1">
        <v>643</v>
      </c>
      <c r="N9" s="1">
        <v>625</v>
      </c>
    </row>
    <row r="10" spans="1:14" x14ac:dyDescent="0.3">
      <c r="A10" s="7" t="s">
        <v>75</v>
      </c>
      <c r="B10" s="1">
        <v>1468</v>
      </c>
      <c r="C10" s="1">
        <v>1503</v>
      </c>
      <c r="D10" s="1">
        <v>1502</v>
      </c>
      <c r="E10" s="1">
        <v>1510</v>
      </c>
      <c r="F10" s="1">
        <v>1511</v>
      </c>
      <c r="G10" s="1">
        <v>1570</v>
      </c>
      <c r="H10" s="1">
        <v>1633</v>
      </c>
      <c r="I10" s="1">
        <v>1683</v>
      </c>
      <c r="J10" s="1">
        <v>1780</v>
      </c>
      <c r="K10" s="1">
        <v>1864</v>
      </c>
      <c r="L10" s="1">
        <v>1938</v>
      </c>
      <c r="M10" s="1">
        <v>2025</v>
      </c>
      <c r="N10" s="1">
        <v>2072</v>
      </c>
    </row>
    <row r="11" spans="1:14" x14ac:dyDescent="0.3">
      <c r="A11" s="7" t="s">
        <v>76</v>
      </c>
      <c r="B11" s="1">
        <v>646</v>
      </c>
      <c r="C11" s="1">
        <v>723</v>
      </c>
      <c r="D11" s="1">
        <v>789</v>
      </c>
      <c r="E11" s="1">
        <v>852</v>
      </c>
      <c r="F11" s="1">
        <v>930</v>
      </c>
      <c r="G11" s="1">
        <v>1002</v>
      </c>
      <c r="H11" s="1">
        <v>1068</v>
      </c>
      <c r="I11" s="1">
        <v>1119</v>
      </c>
      <c r="J11" s="1">
        <v>1202</v>
      </c>
      <c r="K11" s="1">
        <v>1275</v>
      </c>
      <c r="L11" s="1">
        <v>1350</v>
      </c>
      <c r="M11" s="1">
        <v>1387</v>
      </c>
      <c r="N11" s="1">
        <v>1433</v>
      </c>
    </row>
    <row r="12" spans="1:14" x14ac:dyDescent="0.3">
      <c r="A12" s="7" t="s">
        <v>77</v>
      </c>
      <c r="B12" s="1">
        <v>154</v>
      </c>
      <c r="C12" s="1">
        <v>148</v>
      </c>
      <c r="D12" s="1">
        <v>140</v>
      </c>
      <c r="E12" s="1">
        <v>148</v>
      </c>
      <c r="F12" s="1">
        <v>168</v>
      </c>
      <c r="G12" s="1">
        <v>175</v>
      </c>
      <c r="H12" s="1">
        <v>195</v>
      </c>
      <c r="I12" s="1">
        <v>224</v>
      </c>
      <c r="J12" s="1">
        <v>254</v>
      </c>
      <c r="K12" s="1">
        <v>265</v>
      </c>
      <c r="L12" s="1">
        <v>269</v>
      </c>
      <c r="M12" s="1">
        <v>312</v>
      </c>
      <c r="N12" s="1">
        <v>367</v>
      </c>
    </row>
    <row r="13" spans="1:14" x14ac:dyDescent="0.3">
      <c r="A13" s="7" t="s">
        <v>78</v>
      </c>
      <c r="B13" s="1">
        <v>17</v>
      </c>
      <c r="C13" s="1">
        <v>17</v>
      </c>
      <c r="D13" s="1">
        <v>14</v>
      </c>
      <c r="E13" s="1">
        <v>11</v>
      </c>
      <c r="F13" s="1">
        <v>11</v>
      </c>
      <c r="G13" s="1">
        <v>13</v>
      </c>
      <c r="H13" s="1">
        <v>11</v>
      </c>
      <c r="I13" s="1">
        <v>13</v>
      </c>
      <c r="J13" s="1">
        <v>14</v>
      </c>
      <c r="K13" s="1">
        <v>11</v>
      </c>
      <c r="L13" s="1">
        <v>15</v>
      </c>
      <c r="M13" s="1">
        <v>18</v>
      </c>
      <c r="N13" s="1">
        <v>25</v>
      </c>
    </row>
    <row r="14" spans="1:14" x14ac:dyDescent="0.3">
      <c r="A14" s="7" t="s">
        <v>79</v>
      </c>
      <c r="B14" s="1">
        <v>1</v>
      </c>
      <c r="C14" s="1">
        <v>0</v>
      </c>
      <c r="D14" s="1">
        <v>0</v>
      </c>
      <c r="E14" s="1">
        <v>0</v>
      </c>
      <c r="F14" s="1">
        <v>0</v>
      </c>
      <c r="G14" s="1">
        <v>1</v>
      </c>
      <c r="H14" s="1">
        <v>0</v>
      </c>
      <c r="I14" s="1">
        <v>0</v>
      </c>
      <c r="J14" s="1">
        <v>0</v>
      </c>
      <c r="K14" s="1">
        <v>0</v>
      </c>
      <c r="L14" s="1">
        <v>0</v>
      </c>
      <c r="M14" s="1">
        <v>0</v>
      </c>
      <c r="N14" s="1">
        <v>1</v>
      </c>
    </row>
    <row r="15" spans="1:14" x14ac:dyDescent="0.3">
      <c r="A15" s="7" t="s">
        <v>80</v>
      </c>
      <c r="B15" s="1">
        <v>1225</v>
      </c>
      <c r="C15" s="1">
        <v>1281</v>
      </c>
      <c r="D15" s="1">
        <v>1225</v>
      </c>
      <c r="E15" s="1">
        <v>1107</v>
      </c>
      <c r="F15" s="1">
        <v>1034</v>
      </c>
      <c r="G15" s="1">
        <v>988</v>
      </c>
      <c r="H15" s="1">
        <v>939</v>
      </c>
      <c r="I15" s="1">
        <v>905</v>
      </c>
      <c r="J15" s="1">
        <v>900</v>
      </c>
      <c r="K15" s="1">
        <v>905</v>
      </c>
      <c r="L15" s="1">
        <v>940</v>
      </c>
      <c r="M15" s="1">
        <v>936</v>
      </c>
      <c r="N15" s="1">
        <v>979</v>
      </c>
    </row>
    <row r="16" spans="1:14" x14ac:dyDescent="0.3">
      <c r="A16" s="7" t="s">
        <v>81</v>
      </c>
      <c r="B16" s="1">
        <v>2774</v>
      </c>
      <c r="C16" s="1">
        <v>2717</v>
      </c>
      <c r="D16" s="1">
        <v>2723</v>
      </c>
      <c r="E16" s="1">
        <v>2742</v>
      </c>
      <c r="F16" s="1">
        <v>2807</v>
      </c>
      <c r="G16" s="1">
        <v>2785</v>
      </c>
      <c r="H16" s="1">
        <v>2781</v>
      </c>
      <c r="I16" s="1">
        <v>2743</v>
      </c>
      <c r="J16" s="1">
        <v>2747</v>
      </c>
      <c r="K16" s="1">
        <v>2730</v>
      </c>
      <c r="L16" s="1">
        <v>2690</v>
      </c>
      <c r="M16" s="1">
        <v>2740</v>
      </c>
      <c r="N16" s="1">
        <v>2692</v>
      </c>
    </row>
    <row r="17" spans="1:14" x14ac:dyDescent="0.3">
      <c r="A17" s="7" t="s">
        <v>82</v>
      </c>
      <c r="B17" s="1">
        <v>1916</v>
      </c>
      <c r="C17" s="1">
        <v>1958</v>
      </c>
      <c r="D17" s="1">
        <v>1997</v>
      </c>
      <c r="E17" s="1">
        <v>2033</v>
      </c>
      <c r="F17" s="1">
        <v>2089</v>
      </c>
      <c r="G17" s="1">
        <v>2194</v>
      </c>
      <c r="H17" s="1">
        <v>2247</v>
      </c>
      <c r="I17" s="1">
        <v>2311</v>
      </c>
      <c r="J17" s="1">
        <v>2369</v>
      </c>
      <c r="K17" s="1">
        <v>2423</v>
      </c>
      <c r="L17" s="1">
        <v>2455</v>
      </c>
      <c r="M17" s="1">
        <v>2488</v>
      </c>
      <c r="N17" s="1">
        <v>2569</v>
      </c>
    </row>
    <row r="18" spans="1:14" x14ac:dyDescent="0.3">
      <c r="A18" s="7" t="s">
        <v>83</v>
      </c>
      <c r="B18" s="1">
        <v>619</v>
      </c>
      <c r="C18" s="1">
        <v>630</v>
      </c>
      <c r="D18" s="1">
        <v>597</v>
      </c>
      <c r="E18" s="1">
        <v>603</v>
      </c>
      <c r="F18" s="1">
        <v>618</v>
      </c>
      <c r="G18" s="1">
        <v>657</v>
      </c>
      <c r="H18" s="1">
        <v>727</v>
      </c>
      <c r="I18" s="1">
        <v>760</v>
      </c>
      <c r="J18" s="1">
        <v>831</v>
      </c>
      <c r="K18" s="1">
        <v>880</v>
      </c>
      <c r="L18" s="1">
        <v>967</v>
      </c>
      <c r="M18" s="1">
        <v>1049</v>
      </c>
      <c r="N18" s="1">
        <v>1134</v>
      </c>
    </row>
    <row r="19" spans="1:14" x14ac:dyDescent="0.3">
      <c r="A19" s="7" t="s">
        <v>84</v>
      </c>
      <c r="B19" s="1">
        <v>67</v>
      </c>
      <c r="C19" s="1">
        <v>64</v>
      </c>
      <c r="D19" s="1">
        <v>56</v>
      </c>
      <c r="E19" s="1">
        <v>48</v>
      </c>
      <c r="F19" s="1">
        <v>49</v>
      </c>
      <c r="G19" s="1">
        <v>55</v>
      </c>
      <c r="H19" s="1">
        <v>59</v>
      </c>
      <c r="I19" s="1">
        <v>65</v>
      </c>
      <c r="J19" s="1">
        <v>77</v>
      </c>
      <c r="K19" s="1">
        <v>87</v>
      </c>
      <c r="L19" s="1">
        <v>103</v>
      </c>
      <c r="M19" s="1">
        <v>123</v>
      </c>
      <c r="N19" s="1">
        <v>129</v>
      </c>
    </row>
    <row r="20" spans="1:14" x14ac:dyDescent="0.3">
      <c r="A20" s="10" t="s">
        <v>15</v>
      </c>
      <c r="B20" s="5">
        <v>9605</v>
      </c>
      <c r="C20" s="5">
        <v>9784</v>
      </c>
      <c r="D20" s="5">
        <v>9809</v>
      </c>
      <c r="E20" s="5">
        <v>9834</v>
      </c>
      <c r="F20" s="5">
        <v>10004</v>
      </c>
      <c r="G20" s="5">
        <v>10236</v>
      </c>
      <c r="H20" s="5">
        <v>10420</v>
      </c>
      <c r="I20" s="5">
        <v>10586</v>
      </c>
      <c r="J20" s="5">
        <v>10897</v>
      </c>
      <c r="K20" s="5">
        <v>11125</v>
      </c>
      <c r="L20" s="5">
        <v>11366</v>
      </c>
      <c r="M20" s="5">
        <v>11721</v>
      </c>
      <c r="N20" s="5">
        <v>12026</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3.1142946122703199E-4</v>
      </c>
      <c r="E25" s="2">
        <v>3.0293850348379301E-4</v>
      </c>
      <c r="F25" s="2">
        <v>0</v>
      </c>
      <c r="G25" s="2">
        <v>0</v>
      </c>
      <c r="H25" s="2">
        <v>2.7270248159258199E-4</v>
      </c>
      <c r="I25" s="2">
        <v>7.8905839032088405E-4</v>
      </c>
      <c r="J25" s="2">
        <v>2.5169896803423102E-4</v>
      </c>
      <c r="K25" s="2">
        <v>2.4390243902439E-4</v>
      </c>
      <c r="L25" s="2">
        <v>0</v>
      </c>
      <c r="M25" s="2">
        <v>0</v>
      </c>
      <c r="N25" s="2">
        <v>0</v>
      </c>
    </row>
    <row r="26" spans="1:14" x14ac:dyDescent="0.3">
      <c r="A26" s="8" t="s">
        <v>74</v>
      </c>
      <c r="B26" s="2">
        <v>0.23909423909423899</v>
      </c>
      <c r="C26" s="2">
        <v>0.23707721761327399</v>
      </c>
      <c r="D26" s="2">
        <v>0.23824353783867999</v>
      </c>
      <c r="E26" s="2">
        <v>0.23598909421387501</v>
      </c>
      <c r="F26" s="2">
        <v>0.23099501027296701</v>
      </c>
      <c r="G26" s="2">
        <v>0.22384701912261001</v>
      </c>
      <c r="H26" s="2">
        <v>0.20698118352877001</v>
      </c>
      <c r="I26" s="2">
        <v>0.199894792214624</v>
      </c>
      <c r="J26" s="2">
        <v>0.18172665492071499</v>
      </c>
      <c r="K26" s="2">
        <v>0.16682926829268299</v>
      </c>
      <c r="L26" s="2">
        <v>0.15174542863927801</v>
      </c>
      <c r="M26" s="2">
        <v>0.14663625997719501</v>
      </c>
      <c r="N26" s="2">
        <v>0.138213180008846</v>
      </c>
    </row>
    <row r="27" spans="1:14" x14ac:dyDescent="0.3">
      <c r="A27" s="8" t="s">
        <v>75</v>
      </c>
      <c r="B27" s="2">
        <v>0.488844488844489</v>
      </c>
      <c r="C27" s="2">
        <v>0.47957881301850702</v>
      </c>
      <c r="D27" s="2">
        <v>0.46776705076300201</v>
      </c>
      <c r="E27" s="2">
        <v>0.45743714026052701</v>
      </c>
      <c r="F27" s="2">
        <v>0.44349867918990299</v>
      </c>
      <c r="G27" s="2">
        <v>0.441507311586052</v>
      </c>
      <c r="H27" s="2">
        <v>0.44532315244068699</v>
      </c>
      <c r="I27" s="2">
        <v>0.44266175697001597</v>
      </c>
      <c r="J27" s="2">
        <v>0.44802416310093102</v>
      </c>
      <c r="K27" s="2">
        <v>0.45463414634146299</v>
      </c>
      <c r="L27" s="2">
        <v>0.46022322488720002</v>
      </c>
      <c r="M27" s="2">
        <v>0.461801596351197</v>
      </c>
      <c r="N27" s="2">
        <v>0.45820433436532498</v>
      </c>
    </row>
    <row r="28" spans="1:14" x14ac:dyDescent="0.3">
      <c r="A28" s="8" t="s">
        <v>76</v>
      </c>
      <c r="B28" s="2">
        <v>0.21511821511821499</v>
      </c>
      <c r="C28" s="2">
        <v>0.23069559668155701</v>
      </c>
      <c r="D28" s="2">
        <v>0.24571784490812801</v>
      </c>
      <c r="E28" s="2">
        <v>0.25810360496819101</v>
      </c>
      <c r="F28" s="2">
        <v>0.27296742001761098</v>
      </c>
      <c r="G28" s="2">
        <v>0.28177727784027001</v>
      </c>
      <c r="H28" s="2">
        <v>0.29124625034087798</v>
      </c>
      <c r="I28" s="2">
        <v>0.29431877958968999</v>
      </c>
      <c r="J28" s="2">
        <v>0.30254215957714597</v>
      </c>
      <c r="K28" s="2">
        <v>0.310975609756098</v>
      </c>
      <c r="L28" s="2">
        <v>0.32058893374495401</v>
      </c>
      <c r="M28" s="2">
        <v>0.31630558722919</v>
      </c>
      <c r="N28" s="2">
        <v>0.316895179124281</v>
      </c>
    </row>
    <row r="29" spans="1:14" x14ac:dyDescent="0.3">
      <c r="A29" s="8" t="s">
        <v>77</v>
      </c>
      <c r="B29" s="2">
        <v>5.1282051282051301E-2</v>
      </c>
      <c r="C29" s="2">
        <v>4.7223994894703303E-2</v>
      </c>
      <c r="D29" s="2">
        <v>4.3600124571784499E-2</v>
      </c>
      <c r="E29" s="2">
        <v>4.4834898515601303E-2</v>
      </c>
      <c r="F29" s="2">
        <v>4.93102436160845E-2</v>
      </c>
      <c r="G29" s="2">
        <v>4.9212598425196902E-2</v>
      </c>
      <c r="H29" s="2">
        <v>5.3176983910553602E-2</v>
      </c>
      <c r="I29" s="2">
        <v>5.8916359810625998E-2</v>
      </c>
      <c r="J29" s="2">
        <v>6.3931537880694694E-2</v>
      </c>
      <c r="K29" s="2">
        <v>6.4634146341463403E-2</v>
      </c>
      <c r="L29" s="2">
        <v>6.3880313464735203E-2</v>
      </c>
      <c r="M29" s="2">
        <v>7.1151653363740006E-2</v>
      </c>
      <c r="N29" s="2">
        <v>8.1158779301194195E-2</v>
      </c>
    </row>
    <row r="30" spans="1:14" x14ac:dyDescent="0.3">
      <c r="A30" s="8" t="s">
        <v>78</v>
      </c>
      <c r="B30" s="2">
        <v>5.6610056610056601E-3</v>
      </c>
      <c r="C30" s="2">
        <v>5.4243777919591599E-3</v>
      </c>
      <c r="D30" s="2">
        <v>4.3600124571784504E-3</v>
      </c>
      <c r="E30" s="2">
        <v>3.33232353832172E-3</v>
      </c>
      <c r="F30" s="2">
        <v>3.22864690343411E-3</v>
      </c>
      <c r="G30" s="2">
        <v>3.6557930258717701E-3</v>
      </c>
      <c r="H30" s="2">
        <v>2.9997272975184099E-3</v>
      </c>
      <c r="I30" s="2">
        <v>3.4192530247238299E-3</v>
      </c>
      <c r="J30" s="2">
        <v>3.5237855524792301E-3</v>
      </c>
      <c r="K30" s="2">
        <v>2.6829268292682899E-3</v>
      </c>
      <c r="L30" s="2">
        <v>3.5620992638328202E-3</v>
      </c>
      <c r="M30" s="2">
        <v>4.1049030786773104E-3</v>
      </c>
      <c r="N30" s="2">
        <v>5.52852720035383E-3</v>
      </c>
    </row>
    <row r="31" spans="1:14" x14ac:dyDescent="0.3">
      <c r="A31" s="8" t="s">
        <v>79</v>
      </c>
      <c r="B31" s="2">
        <v>1.5146925174189599E-4</v>
      </c>
      <c r="C31" s="2">
        <v>0</v>
      </c>
      <c r="D31" s="2">
        <v>0</v>
      </c>
      <c r="E31" s="2">
        <v>0</v>
      </c>
      <c r="F31" s="2">
        <v>0</v>
      </c>
      <c r="G31" s="2">
        <v>1.4970059880239499E-4</v>
      </c>
      <c r="H31" s="2">
        <v>0</v>
      </c>
      <c r="I31" s="2">
        <v>0</v>
      </c>
      <c r="J31" s="2">
        <v>0</v>
      </c>
      <c r="K31" s="2">
        <v>0</v>
      </c>
      <c r="L31" s="2">
        <v>0</v>
      </c>
      <c r="M31" s="2">
        <v>0</v>
      </c>
      <c r="N31" s="2">
        <v>1.3326226012793201E-4</v>
      </c>
    </row>
    <row r="32" spans="1:14" x14ac:dyDescent="0.3">
      <c r="A32" s="8" t="s">
        <v>80</v>
      </c>
      <c r="B32" s="2">
        <v>0.185549833383823</v>
      </c>
      <c r="C32" s="2">
        <v>0.19263157894736799</v>
      </c>
      <c r="D32" s="2">
        <v>0.18566232191573201</v>
      </c>
      <c r="E32" s="2">
        <v>0.16944742078677499</v>
      </c>
      <c r="F32" s="2">
        <v>0.15673791117174499</v>
      </c>
      <c r="G32" s="2">
        <v>0.14790419161676599</v>
      </c>
      <c r="H32" s="2">
        <v>0.13904931141714799</v>
      </c>
      <c r="I32" s="2">
        <v>0.133402122641509</v>
      </c>
      <c r="J32" s="2">
        <v>0.12998266897746999</v>
      </c>
      <c r="K32" s="2">
        <v>0.12882562277580101</v>
      </c>
      <c r="L32" s="2">
        <v>0.131376659678546</v>
      </c>
      <c r="M32" s="2">
        <v>0.12758996728462399</v>
      </c>
      <c r="N32" s="2">
        <v>0.13046375266524499</v>
      </c>
    </row>
    <row r="33" spans="1:15" x14ac:dyDescent="0.3">
      <c r="A33" s="8" t="s">
        <v>81</v>
      </c>
      <c r="B33" s="2">
        <v>0.420175704332021</v>
      </c>
      <c r="C33" s="2">
        <v>0.40857142857142897</v>
      </c>
      <c r="D33" s="2">
        <v>0.41270081842982698</v>
      </c>
      <c r="E33" s="2">
        <v>0.41971529159651</v>
      </c>
      <c r="F33" s="2">
        <v>0.42549643777474599</v>
      </c>
      <c r="G33" s="2">
        <v>0.41691616766467099</v>
      </c>
      <c r="H33" s="2">
        <v>0.411816970235451</v>
      </c>
      <c r="I33" s="2">
        <v>0.40433372641509402</v>
      </c>
      <c r="J33" s="2">
        <v>0.396735990756788</v>
      </c>
      <c r="K33" s="2">
        <v>0.38861209964412802</v>
      </c>
      <c r="L33" s="2">
        <v>0.37596086652690403</v>
      </c>
      <c r="M33" s="2">
        <v>0.37350054525627002</v>
      </c>
      <c r="N33" s="2">
        <v>0.35874200426439201</v>
      </c>
    </row>
    <row r="34" spans="1:15" x14ac:dyDescent="0.3">
      <c r="A34" s="8" t="s">
        <v>82</v>
      </c>
      <c r="B34" s="2">
        <v>0.290215086337474</v>
      </c>
      <c r="C34" s="2">
        <v>0.294436090225564</v>
      </c>
      <c r="D34" s="2">
        <v>0.30266747499242203</v>
      </c>
      <c r="E34" s="2">
        <v>0.311189346395224</v>
      </c>
      <c r="F34" s="2">
        <v>0.31665908746399901</v>
      </c>
      <c r="G34" s="2">
        <v>0.328443113772455</v>
      </c>
      <c r="H34" s="2">
        <v>0.33274100399822298</v>
      </c>
      <c r="I34" s="2">
        <v>0.34065448113207503</v>
      </c>
      <c r="J34" s="2">
        <v>0.34214326978625098</v>
      </c>
      <c r="K34" s="2">
        <v>0.34491103202847001</v>
      </c>
      <c r="L34" s="2">
        <v>0.34311670160726798</v>
      </c>
      <c r="M34" s="2">
        <v>0.33914940021810303</v>
      </c>
      <c r="N34" s="2">
        <v>0.34235074626865702</v>
      </c>
    </row>
    <row r="35" spans="1:15" x14ac:dyDescent="0.3">
      <c r="A35" s="8" t="s">
        <v>83</v>
      </c>
      <c r="B35" s="2">
        <v>9.3759466828233898E-2</v>
      </c>
      <c r="C35" s="2">
        <v>9.4736842105263203E-2</v>
      </c>
      <c r="D35" s="2">
        <v>9.0481964231585305E-2</v>
      </c>
      <c r="E35" s="2">
        <v>9.2300627583039904E-2</v>
      </c>
      <c r="F35" s="2">
        <v>9.3678944974988604E-2</v>
      </c>
      <c r="G35" s="2">
        <v>9.8353293413173698E-2</v>
      </c>
      <c r="H35" s="2">
        <v>0.10765585665630099</v>
      </c>
      <c r="I35" s="2">
        <v>0.112028301886792</v>
      </c>
      <c r="J35" s="2">
        <v>0.12001733102253</v>
      </c>
      <c r="K35" s="2">
        <v>0.125266903914591</v>
      </c>
      <c r="L35" s="2">
        <v>0.13515024458420699</v>
      </c>
      <c r="M35" s="2">
        <v>0.14299345692475501</v>
      </c>
      <c r="N35" s="2">
        <v>0.15111940298507501</v>
      </c>
    </row>
    <row r="36" spans="1:15" x14ac:dyDescent="0.3">
      <c r="A36" s="8" t="s">
        <v>84</v>
      </c>
      <c r="B36" s="2">
        <v>1.0148439866707101E-2</v>
      </c>
      <c r="C36" s="2">
        <v>9.6240601503759394E-3</v>
      </c>
      <c r="D36" s="2">
        <v>8.4874204304334604E-3</v>
      </c>
      <c r="E36" s="2">
        <v>7.34731363845094E-3</v>
      </c>
      <c r="F36" s="2">
        <v>7.4276186145217499E-3</v>
      </c>
      <c r="G36" s="2">
        <v>8.2335329341317407E-3</v>
      </c>
      <c r="H36" s="2">
        <v>8.7368576928772406E-3</v>
      </c>
      <c r="I36" s="2">
        <v>9.5813679245282998E-3</v>
      </c>
      <c r="J36" s="2">
        <v>1.11207394569613E-2</v>
      </c>
      <c r="K36" s="2">
        <v>1.2384341637010699E-2</v>
      </c>
      <c r="L36" s="2">
        <v>1.43955276030748E-2</v>
      </c>
      <c r="M36" s="2">
        <v>1.6766630316248601E-2</v>
      </c>
      <c r="N36" s="2">
        <v>1.7190831556503201E-2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-1</v>
      </c>
      <c r="F41" s="2">
        <v>0</v>
      </c>
      <c r="G41" s="2">
        <v>0</v>
      </c>
      <c r="H41" s="2">
        <v>2</v>
      </c>
      <c r="I41" s="2">
        <v>-0.66666666666666696</v>
      </c>
      <c r="J41" s="2">
        <v>0</v>
      </c>
      <c r="K41" s="2">
        <v>-1</v>
      </c>
      <c r="L41" s="2">
        <v>0</v>
      </c>
      <c r="M41" s="2">
        <v>0</v>
      </c>
      <c r="N41" s="3">
        <v>-1</v>
      </c>
      <c r="O41" s="3">
        <v>0</v>
      </c>
    </row>
    <row r="42" spans="1:15" x14ac:dyDescent="0.3">
      <c r="A42" s="8" t="s">
        <v>74</v>
      </c>
      <c r="B42" s="2">
        <v>3.4818941504178302E-2</v>
      </c>
      <c r="C42" s="2">
        <v>2.9609690444145399E-2</v>
      </c>
      <c r="D42" s="2">
        <v>1.8300653594771201E-2</v>
      </c>
      <c r="E42" s="2">
        <v>1.0269576379974299E-2</v>
      </c>
      <c r="F42" s="2">
        <v>1.143583227446E-2</v>
      </c>
      <c r="G42" s="2">
        <v>-4.6482412060301501E-2</v>
      </c>
      <c r="H42" s="2">
        <v>1.31752305665349E-3</v>
      </c>
      <c r="I42" s="2">
        <v>-0.05</v>
      </c>
      <c r="J42" s="2">
        <v>-5.2631578947368397E-2</v>
      </c>
      <c r="K42" s="2">
        <v>-6.5789473684210495E-2</v>
      </c>
      <c r="L42" s="2">
        <v>6.25978090766823E-3</v>
      </c>
      <c r="M42" s="2">
        <v>-2.79937791601866E-2</v>
      </c>
      <c r="N42" s="3">
        <v>-0.13434903047091401</v>
      </c>
      <c r="O42" s="3">
        <v>-0.129526462395543</v>
      </c>
    </row>
    <row r="43" spans="1:15" x14ac:dyDescent="0.3">
      <c r="A43" s="8" t="s">
        <v>75</v>
      </c>
      <c r="B43" s="2">
        <v>2.3841961852860999E-2</v>
      </c>
      <c r="C43" s="2">
        <v>-6.6533599467731195E-4</v>
      </c>
      <c r="D43" s="2">
        <v>5.3262316910785597E-3</v>
      </c>
      <c r="E43" s="2">
        <v>6.6225165562913896E-4</v>
      </c>
      <c r="F43" s="2">
        <v>3.9046988749172701E-2</v>
      </c>
      <c r="G43" s="2">
        <v>4.0127388535031797E-2</v>
      </c>
      <c r="H43" s="2">
        <v>3.0618493570116399E-2</v>
      </c>
      <c r="I43" s="2">
        <v>5.7635175282234101E-2</v>
      </c>
      <c r="J43" s="2">
        <v>4.7191011235955101E-2</v>
      </c>
      <c r="K43" s="2">
        <v>3.9699570815450599E-2</v>
      </c>
      <c r="L43" s="2">
        <v>4.4891640866873098E-2</v>
      </c>
      <c r="M43" s="2">
        <v>2.3209876543209901E-2</v>
      </c>
      <c r="N43" s="3">
        <v>0.164044943820225</v>
      </c>
      <c r="O43" s="3">
        <v>0.41144414168937299</v>
      </c>
    </row>
    <row r="44" spans="1:15" x14ac:dyDescent="0.3">
      <c r="A44" s="8" t="s">
        <v>76</v>
      </c>
      <c r="B44" s="2">
        <v>0.119195046439628</v>
      </c>
      <c r="C44" s="2">
        <v>9.1286307053941904E-2</v>
      </c>
      <c r="D44" s="2">
        <v>7.9847908745247206E-2</v>
      </c>
      <c r="E44" s="2">
        <v>9.1549295774647904E-2</v>
      </c>
      <c r="F44" s="2">
        <v>7.7419354838709695E-2</v>
      </c>
      <c r="G44" s="2">
        <v>6.5868263473053898E-2</v>
      </c>
      <c r="H44" s="2">
        <v>4.7752808988764002E-2</v>
      </c>
      <c r="I44" s="2">
        <v>7.4173369079535298E-2</v>
      </c>
      <c r="J44" s="2">
        <v>6.0732113144758702E-2</v>
      </c>
      <c r="K44" s="2">
        <v>5.8823529411764698E-2</v>
      </c>
      <c r="L44" s="2">
        <v>2.7407407407407401E-2</v>
      </c>
      <c r="M44" s="2">
        <v>3.3165104542177401E-2</v>
      </c>
      <c r="N44" s="3">
        <v>0.19217970049916799</v>
      </c>
      <c r="O44" s="3">
        <v>1.21826625386997</v>
      </c>
    </row>
    <row r="45" spans="1:15" x14ac:dyDescent="0.3">
      <c r="A45" s="8" t="s">
        <v>77</v>
      </c>
      <c r="B45" s="2">
        <v>-3.8961038961039002E-2</v>
      </c>
      <c r="C45" s="2">
        <v>-5.4054054054054099E-2</v>
      </c>
      <c r="D45" s="2">
        <v>5.7142857142857099E-2</v>
      </c>
      <c r="E45" s="2">
        <v>0.135135135135135</v>
      </c>
      <c r="F45" s="2">
        <v>4.1666666666666699E-2</v>
      </c>
      <c r="G45" s="2">
        <v>0.114285714285714</v>
      </c>
      <c r="H45" s="2">
        <v>0.14871794871794899</v>
      </c>
      <c r="I45" s="2">
        <v>0.13392857142857101</v>
      </c>
      <c r="J45" s="2">
        <v>4.33070866141732E-2</v>
      </c>
      <c r="K45" s="2">
        <v>1.5094339622641499E-2</v>
      </c>
      <c r="L45" s="2">
        <v>0.15985130111524201</v>
      </c>
      <c r="M45" s="2">
        <v>0.17628205128205099</v>
      </c>
      <c r="N45" s="3">
        <v>0.44488188976378001</v>
      </c>
      <c r="O45" s="3">
        <v>1.3831168831168801</v>
      </c>
    </row>
    <row r="46" spans="1:15" x14ac:dyDescent="0.3">
      <c r="A46" s="8" t="s">
        <v>78</v>
      </c>
      <c r="B46" s="2">
        <v>0</v>
      </c>
      <c r="C46" s="2">
        <v>-0.17647058823529399</v>
      </c>
      <c r="D46" s="2">
        <v>-0.214285714285714</v>
      </c>
      <c r="E46" s="2">
        <v>0</v>
      </c>
      <c r="F46" s="2">
        <v>0.18181818181818199</v>
      </c>
      <c r="G46" s="2">
        <v>-0.15384615384615399</v>
      </c>
      <c r="H46" s="2">
        <v>0.18181818181818199</v>
      </c>
      <c r="I46" s="2">
        <v>7.69230769230769E-2</v>
      </c>
      <c r="J46" s="2">
        <v>-0.214285714285714</v>
      </c>
      <c r="K46" s="2">
        <v>0.36363636363636398</v>
      </c>
      <c r="L46" s="2">
        <v>0.2</v>
      </c>
      <c r="M46" s="2">
        <v>0.38888888888888901</v>
      </c>
      <c r="N46" s="3">
        <v>0.78571428571428603</v>
      </c>
      <c r="O46" s="3">
        <v>0.47058823529411797</v>
      </c>
    </row>
    <row r="47" spans="1:15" x14ac:dyDescent="0.3">
      <c r="A47" s="8" t="s">
        <v>79</v>
      </c>
      <c r="B47" s="2">
        <v>-1</v>
      </c>
      <c r="C47" s="2">
        <v>0</v>
      </c>
      <c r="D47" s="2">
        <v>0</v>
      </c>
      <c r="E47" s="2">
        <v>0</v>
      </c>
      <c r="F47" s="2">
        <v>0</v>
      </c>
      <c r="G47" s="2">
        <v>-1</v>
      </c>
      <c r="H47" s="2">
        <v>0</v>
      </c>
      <c r="I47" s="2">
        <v>0</v>
      </c>
      <c r="J47" s="2">
        <v>0</v>
      </c>
      <c r="K47" s="2">
        <v>0</v>
      </c>
      <c r="L47" s="2">
        <v>0</v>
      </c>
      <c r="M47" s="2">
        <v>0</v>
      </c>
      <c r="N47" s="3">
        <v>0</v>
      </c>
      <c r="O47" s="3">
        <v>0</v>
      </c>
    </row>
    <row r="48" spans="1:15" x14ac:dyDescent="0.3">
      <c r="A48" s="8" t="s">
        <v>80</v>
      </c>
      <c r="B48" s="2">
        <v>4.57142857142857E-2</v>
      </c>
      <c r="C48" s="2">
        <v>-4.3715846994535498E-2</v>
      </c>
      <c r="D48" s="2">
        <v>-9.6326530612244901E-2</v>
      </c>
      <c r="E48" s="2">
        <v>-6.5943992773261101E-2</v>
      </c>
      <c r="F48" s="2">
        <v>-4.4487427466150899E-2</v>
      </c>
      <c r="G48" s="2">
        <v>-4.9595141700404903E-2</v>
      </c>
      <c r="H48" s="2">
        <v>-3.6208732694355698E-2</v>
      </c>
      <c r="I48" s="2">
        <v>-5.5248618784530402E-3</v>
      </c>
      <c r="J48" s="2">
        <v>5.5555555555555601E-3</v>
      </c>
      <c r="K48" s="2">
        <v>3.8674033149171297E-2</v>
      </c>
      <c r="L48" s="2">
        <v>-4.2553191489361703E-3</v>
      </c>
      <c r="M48" s="2">
        <v>4.5940170940170902E-2</v>
      </c>
      <c r="N48" s="3">
        <v>8.7777777777777802E-2</v>
      </c>
      <c r="O48" s="3">
        <v>-0.20081632653061199</v>
      </c>
    </row>
    <row r="49" spans="1:15" x14ac:dyDescent="0.3">
      <c r="A49" s="8" t="s">
        <v>81</v>
      </c>
      <c r="B49" s="2">
        <v>-2.0547945205479499E-2</v>
      </c>
      <c r="C49" s="2">
        <v>2.20831799779168E-3</v>
      </c>
      <c r="D49" s="2">
        <v>6.9775982372383399E-3</v>
      </c>
      <c r="E49" s="2">
        <v>2.3705324580598101E-2</v>
      </c>
      <c r="F49" s="2">
        <v>-7.8375489846811506E-3</v>
      </c>
      <c r="G49" s="2">
        <v>-1.4362657091561901E-3</v>
      </c>
      <c r="H49" s="2">
        <v>-1.36641495864797E-2</v>
      </c>
      <c r="I49" s="2">
        <v>1.458257382428E-3</v>
      </c>
      <c r="J49" s="2">
        <v>-6.1885693483800502E-3</v>
      </c>
      <c r="K49" s="2">
        <v>-1.4652014652014701E-2</v>
      </c>
      <c r="L49" s="2">
        <v>1.8587360594795502E-2</v>
      </c>
      <c r="M49" s="2">
        <v>-1.7518248175182501E-2</v>
      </c>
      <c r="N49" s="3">
        <v>-2.0021842009464899E-2</v>
      </c>
      <c r="O49" s="3">
        <v>-2.9560201874549399E-2</v>
      </c>
    </row>
    <row r="50" spans="1:15" x14ac:dyDescent="0.3">
      <c r="A50" s="8" t="s">
        <v>82</v>
      </c>
      <c r="B50" s="2">
        <v>2.1920668058455099E-2</v>
      </c>
      <c r="C50" s="2">
        <v>1.9918283963227802E-2</v>
      </c>
      <c r="D50" s="2">
        <v>1.8027040560841302E-2</v>
      </c>
      <c r="E50" s="2">
        <v>2.7545499262174099E-2</v>
      </c>
      <c r="F50" s="2">
        <v>5.0263283867879399E-2</v>
      </c>
      <c r="G50" s="2">
        <v>2.4156791248860499E-2</v>
      </c>
      <c r="H50" s="2">
        <v>2.8482421005785501E-2</v>
      </c>
      <c r="I50" s="2">
        <v>2.5097360450021599E-2</v>
      </c>
      <c r="J50" s="2">
        <v>2.27944280287041E-2</v>
      </c>
      <c r="K50" s="2">
        <v>1.3206768468840301E-2</v>
      </c>
      <c r="L50" s="2">
        <v>1.3441955193482701E-2</v>
      </c>
      <c r="M50" s="2">
        <v>3.2556270096463003E-2</v>
      </c>
      <c r="N50" s="3">
        <v>8.4423807513718904E-2</v>
      </c>
      <c r="O50" s="3">
        <v>0.34081419624217102</v>
      </c>
    </row>
    <row r="51" spans="1:15" x14ac:dyDescent="0.3">
      <c r="A51" s="8" t="s">
        <v>83</v>
      </c>
      <c r="B51" s="2">
        <v>1.77705977382876E-2</v>
      </c>
      <c r="C51" s="2">
        <v>-5.2380952380952403E-2</v>
      </c>
      <c r="D51" s="2">
        <v>1.00502512562814E-2</v>
      </c>
      <c r="E51" s="2">
        <v>2.48756218905473E-2</v>
      </c>
      <c r="F51" s="2">
        <v>6.3106796116504896E-2</v>
      </c>
      <c r="G51" s="2">
        <v>0.106544901065449</v>
      </c>
      <c r="H51" s="2">
        <v>4.5392022008253097E-2</v>
      </c>
      <c r="I51" s="2">
        <v>9.3421052631578905E-2</v>
      </c>
      <c r="J51" s="2">
        <v>5.8965102286401901E-2</v>
      </c>
      <c r="K51" s="2">
        <v>9.8863636363636404E-2</v>
      </c>
      <c r="L51" s="2">
        <v>8.4798345398138603E-2</v>
      </c>
      <c r="M51" s="2">
        <v>8.1029551954242093E-2</v>
      </c>
      <c r="N51" s="3">
        <v>0.36462093862815897</v>
      </c>
      <c r="O51" s="3">
        <v>0.83198707592891796</v>
      </c>
    </row>
    <row r="52" spans="1:15" x14ac:dyDescent="0.3">
      <c r="A52" s="8" t="s">
        <v>84</v>
      </c>
      <c r="B52" s="2">
        <v>-4.47761194029851E-2</v>
      </c>
      <c r="C52" s="2">
        <v>-0.125</v>
      </c>
      <c r="D52" s="2">
        <v>-0.14285714285714299</v>
      </c>
      <c r="E52" s="2">
        <v>2.0833333333333301E-2</v>
      </c>
      <c r="F52" s="2">
        <v>0.122448979591837</v>
      </c>
      <c r="G52" s="2">
        <v>7.2727272727272696E-2</v>
      </c>
      <c r="H52" s="2">
        <v>0.101694915254237</v>
      </c>
      <c r="I52" s="2">
        <v>0.18461538461538499</v>
      </c>
      <c r="J52" s="2">
        <v>0.12987012987013</v>
      </c>
      <c r="K52" s="2">
        <v>0.18390804597701099</v>
      </c>
      <c r="L52" s="2">
        <v>0.19417475728155301</v>
      </c>
      <c r="M52" s="2">
        <v>4.8780487804878099E-2</v>
      </c>
      <c r="N52" s="3">
        <v>0.67532467532467499</v>
      </c>
      <c r="O52" s="3">
        <v>0.92537313432835799</v>
      </c>
    </row>
    <row r="53" spans="1:15" x14ac:dyDescent="0.3">
      <c r="A53" s="11" t="s">
        <v>15</v>
      </c>
      <c r="B53" s="3">
        <v>1.8636127017178601E-2</v>
      </c>
      <c r="C53" s="3">
        <v>2.5551921504497099E-3</v>
      </c>
      <c r="D53" s="3">
        <v>2.5486797838719499E-3</v>
      </c>
      <c r="E53" s="3">
        <v>1.72869635956884E-2</v>
      </c>
      <c r="F53" s="3">
        <v>2.3190723710515799E-2</v>
      </c>
      <c r="G53" s="3">
        <v>1.79757717858538E-2</v>
      </c>
      <c r="H53" s="3">
        <v>1.5930902111324401E-2</v>
      </c>
      <c r="I53" s="3">
        <v>2.9378424334026099E-2</v>
      </c>
      <c r="J53" s="3">
        <v>2.0923189868771199E-2</v>
      </c>
      <c r="K53" s="3">
        <v>2.1662921348314601E-2</v>
      </c>
      <c r="L53" s="3">
        <v>3.1233503431286301E-2</v>
      </c>
      <c r="M53" s="3">
        <v>2.60216705059295E-2</v>
      </c>
      <c r="N53" s="3">
        <v>0.103606497201065</v>
      </c>
      <c r="O53" s="3">
        <v>0.25205622071837602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607</v>
      </c>
    </row>
    <row r="2" spans="1:14" ht="15.6" x14ac:dyDescent="0.3">
      <c r="A2" s="12" t="s">
        <v>604</v>
      </c>
    </row>
    <row r="3" spans="1:14" ht="15.6" x14ac:dyDescent="0.3">
      <c r="A3" s="12" t="s">
        <v>94</v>
      </c>
    </row>
    <row r="4" spans="1:14" x14ac:dyDescent="0.3">
      <c r="A4" s="15"/>
    </row>
    <row r="5" spans="1:14" x14ac:dyDescent="0.3">
      <c r="A5" s="16" t="str">
        <f>HYPERLINK("#'Table of contents'!A151",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1766</v>
      </c>
      <c r="C8" s="1">
        <v>1897</v>
      </c>
      <c r="D8" s="1">
        <v>1956</v>
      </c>
      <c r="E8" s="1">
        <v>2035</v>
      </c>
      <c r="F8" s="1">
        <v>2124</v>
      </c>
      <c r="G8" s="1">
        <v>2193</v>
      </c>
      <c r="H8" s="1">
        <v>2244</v>
      </c>
      <c r="I8" s="1">
        <v>2314</v>
      </c>
      <c r="J8" s="1">
        <v>2376</v>
      </c>
      <c r="K8" s="1">
        <v>2419</v>
      </c>
      <c r="L8" s="1">
        <v>2503</v>
      </c>
      <c r="M8" s="1">
        <v>2645</v>
      </c>
      <c r="N8" s="1">
        <v>2762</v>
      </c>
    </row>
    <row r="9" spans="1:14" x14ac:dyDescent="0.3">
      <c r="A9" s="7" t="s">
        <v>88</v>
      </c>
      <c r="B9" s="1">
        <v>151</v>
      </c>
      <c r="C9" s="1">
        <v>152</v>
      </c>
      <c r="D9" s="1">
        <v>145</v>
      </c>
      <c r="E9" s="1">
        <v>145</v>
      </c>
      <c r="F9" s="1">
        <v>148</v>
      </c>
      <c r="G9" s="1">
        <v>152</v>
      </c>
      <c r="H9" s="1">
        <v>153</v>
      </c>
      <c r="I9" s="1">
        <v>159</v>
      </c>
      <c r="J9" s="1">
        <v>164</v>
      </c>
      <c r="K9" s="1">
        <v>165</v>
      </c>
      <c r="L9" s="1">
        <v>174</v>
      </c>
      <c r="M9" s="1">
        <v>179</v>
      </c>
      <c r="N9" s="1">
        <v>181</v>
      </c>
    </row>
    <row r="10" spans="1:14" x14ac:dyDescent="0.3">
      <c r="A10" s="7" t="s">
        <v>89</v>
      </c>
      <c r="B10" s="1">
        <v>116</v>
      </c>
      <c r="C10" s="1">
        <v>122</v>
      </c>
      <c r="D10" s="1">
        <v>129</v>
      </c>
      <c r="E10" s="1">
        <v>136</v>
      </c>
      <c r="F10" s="1">
        <v>141</v>
      </c>
      <c r="G10" s="1">
        <v>155</v>
      </c>
      <c r="H10" s="1">
        <v>156</v>
      </c>
      <c r="I10" s="1">
        <v>174</v>
      </c>
      <c r="J10" s="1">
        <v>189</v>
      </c>
      <c r="K10" s="1">
        <v>204</v>
      </c>
      <c r="L10" s="1">
        <v>227</v>
      </c>
      <c r="M10" s="1">
        <v>255</v>
      </c>
      <c r="N10" s="1">
        <v>269</v>
      </c>
    </row>
    <row r="11" spans="1:14" x14ac:dyDescent="0.3">
      <c r="A11" s="7" t="s">
        <v>90</v>
      </c>
      <c r="B11" s="1">
        <v>6498</v>
      </c>
      <c r="C11" s="1">
        <v>6598</v>
      </c>
      <c r="D11" s="1">
        <v>6647</v>
      </c>
      <c r="E11" s="1">
        <v>6636</v>
      </c>
      <c r="F11" s="1">
        <v>6710</v>
      </c>
      <c r="G11" s="1">
        <v>6840</v>
      </c>
      <c r="H11" s="1">
        <v>6972</v>
      </c>
      <c r="I11" s="1">
        <v>7062</v>
      </c>
      <c r="J11" s="1">
        <v>7274</v>
      </c>
      <c r="K11" s="1">
        <v>7433</v>
      </c>
      <c r="L11" s="1">
        <v>7586</v>
      </c>
      <c r="M11" s="1">
        <v>7801</v>
      </c>
      <c r="N11" s="1">
        <v>7949</v>
      </c>
    </row>
    <row r="12" spans="1:14" x14ac:dyDescent="0.3">
      <c r="A12" s="7" t="s">
        <v>91</v>
      </c>
      <c r="B12" s="1">
        <v>173</v>
      </c>
      <c r="C12" s="1">
        <v>176</v>
      </c>
      <c r="D12" s="1">
        <v>178</v>
      </c>
      <c r="E12" s="1">
        <v>181</v>
      </c>
      <c r="F12" s="1">
        <v>178</v>
      </c>
      <c r="G12" s="1">
        <v>197</v>
      </c>
      <c r="H12" s="1">
        <v>201</v>
      </c>
      <c r="I12" s="1">
        <v>200</v>
      </c>
      <c r="J12" s="1">
        <v>223</v>
      </c>
      <c r="K12" s="1">
        <v>235</v>
      </c>
      <c r="L12" s="1">
        <v>260</v>
      </c>
      <c r="M12" s="1">
        <v>283</v>
      </c>
      <c r="N12" s="1">
        <v>311</v>
      </c>
    </row>
    <row r="13" spans="1:14" x14ac:dyDescent="0.3">
      <c r="A13" s="7" t="s">
        <v>92</v>
      </c>
      <c r="B13" s="1">
        <v>901</v>
      </c>
      <c r="C13" s="1">
        <v>839</v>
      </c>
      <c r="D13" s="1">
        <v>754</v>
      </c>
      <c r="E13" s="1">
        <v>701</v>
      </c>
      <c r="F13" s="1">
        <v>703</v>
      </c>
      <c r="G13" s="1">
        <v>699</v>
      </c>
      <c r="H13" s="1">
        <v>694</v>
      </c>
      <c r="I13" s="1">
        <v>677</v>
      </c>
      <c r="J13" s="1">
        <v>671</v>
      </c>
      <c r="K13" s="1">
        <v>669</v>
      </c>
      <c r="L13" s="1">
        <v>616</v>
      </c>
      <c r="M13" s="1">
        <v>558</v>
      </c>
      <c r="N13" s="1">
        <v>554</v>
      </c>
    </row>
    <row r="14" spans="1:14" x14ac:dyDescent="0.3">
      <c r="A14" s="10" t="s">
        <v>15</v>
      </c>
      <c r="B14" s="5">
        <v>9605</v>
      </c>
      <c r="C14" s="5">
        <v>9784</v>
      </c>
      <c r="D14" s="5">
        <v>9809</v>
      </c>
      <c r="E14" s="5">
        <v>9834</v>
      </c>
      <c r="F14" s="5">
        <v>10004</v>
      </c>
      <c r="G14" s="5">
        <v>10236</v>
      </c>
      <c r="H14" s="5">
        <v>10420</v>
      </c>
      <c r="I14" s="5">
        <v>10586</v>
      </c>
      <c r="J14" s="5">
        <v>10897</v>
      </c>
      <c r="K14" s="5">
        <v>11125</v>
      </c>
      <c r="L14" s="5">
        <v>11366</v>
      </c>
      <c r="M14" s="5">
        <v>11721</v>
      </c>
      <c r="N14" s="5">
        <v>12026</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0.18386257157730301</v>
      </c>
      <c r="C19" s="2">
        <v>0.19388798037612401</v>
      </c>
      <c r="D19" s="2">
        <v>0.19940870629014201</v>
      </c>
      <c r="E19" s="2">
        <v>0.206935123042506</v>
      </c>
      <c r="F19" s="2">
        <v>0.21231507397041199</v>
      </c>
      <c r="G19" s="2">
        <v>0.21424384525205201</v>
      </c>
      <c r="H19" s="2">
        <v>0.215355086372361</v>
      </c>
      <c r="I19" s="2">
        <v>0.21859059134706199</v>
      </c>
      <c r="J19" s="2">
        <v>0.21804166284298401</v>
      </c>
      <c r="K19" s="2">
        <v>0.21743820224719099</v>
      </c>
      <c r="L19" s="2">
        <v>0.22021819461552</v>
      </c>
      <c r="M19" s="2">
        <v>0.22566333930551999</v>
      </c>
      <c r="N19" s="2">
        <v>0.22966905039082</v>
      </c>
    </row>
    <row r="20" spans="1:15" x14ac:dyDescent="0.3">
      <c r="A20" s="8" t="s">
        <v>88</v>
      </c>
      <c r="B20" s="2">
        <v>1.5720978656949498E-2</v>
      </c>
      <c r="C20" s="2">
        <v>1.5535568274734299E-2</v>
      </c>
      <c r="D20" s="2">
        <v>1.4782342746457299E-2</v>
      </c>
      <c r="E20" s="2">
        <v>1.47447630669107E-2</v>
      </c>
      <c r="F20" s="2">
        <v>1.47940823670532E-2</v>
      </c>
      <c r="G20" s="2">
        <v>1.48495506057054E-2</v>
      </c>
      <c r="H20" s="2">
        <v>1.46833013435701E-2</v>
      </c>
      <c r="I20" s="2">
        <v>1.5019837521254501E-2</v>
      </c>
      <c r="J20" s="2">
        <v>1.50500137652565E-2</v>
      </c>
      <c r="K20" s="2">
        <v>1.4831460674157301E-2</v>
      </c>
      <c r="L20" s="2">
        <v>1.5308815766320601E-2</v>
      </c>
      <c r="M20" s="2">
        <v>1.52717344936439E-2</v>
      </c>
      <c r="N20" s="2">
        <v>1.50507234325628E-2</v>
      </c>
    </row>
    <row r="21" spans="1:15" x14ac:dyDescent="0.3">
      <c r="A21" s="8" t="s">
        <v>89</v>
      </c>
      <c r="B21" s="2">
        <v>1.20770432066632E-2</v>
      </c>
      <c r="C21" s="2">
        <v>1.24693376941946E-2</v>
      </c>
      <c r="D21" s="2">
        <v>1.3151187684779299E-2</v>
      </c>
      <c r="E21" s="2">
        <v>1.3829570876550699E-2</v>
      </c>
      <c r="F21" s="2">
        <v>1.4094362255097999E-2</v>
      </c>
      <c r="G21" s="2">
        <v>1.5142633841344301E-2</v>
      </c>
      <c r="H21" s="2">
        <v>1.4971209213051799E-2</v>
      </c>
      <c r="I21" s="2">
        <v>1.6436803325146399E-2</v>
      </c>
      <c r="J21" s="2">
        <v>1.7344223180691901E-2</v>
      </c>
      <c r="K21" s="2">
        <v>1.83370786516854E-2</v>
      </c>
      <c r="L21" s="2">
        <v>1.99718458560619E-2</v>
      </c>
      <c r="M21" s="2">
        <v>2.1755822882006701E-2</v>
      </c>
      <c r="N21" s="2">
        <v>2.2368202228504899E-2</v>
      </c>
    </row>
    <row r="22" spans="1:15" x14ac:dyDescent="0.3">
      <c r="A22" s="8" t="s">
        <v>90</v>
      </c>
      <c r="B22" s="2">
        <v>0.67652264445601296</v>
      </c>
      <c r="C22" s="2">
        <v>0.67436631234668798</v>
      </c>
      <c r="D22" s="2">
        <v>0.67764298093587505</v>
      </c>
      <c r="E22" s="2">
        <v>0.67480170835875497</v>
      </c>
      <c r="F22" s="2">
        <v>0.67073170731707299</v>
      </c>
      <c r="G22" s="2">
        <v>0.66822977725674104</v>
      </c>
      <c r="H22" s="2">
        <v>0.66909788867562403</v>
      </c>
      <c r="I22" s="2">
        <v>0.66710750047232203</v>
      </c>
      <c r="J22" s="2">
        <v>0.66752317151509599</v>
      </c>
      <c r="K22" s="2">
        <v>0.66813483146067398</v>
      </c>
      <c r="L22" s="2">
        <v>0.66742917473165597</v>
      </c>
      <c r="M22" s="2">
        <v>0.66555754628444697</v>
      </c>
      <c r="N22" s="2">
        <v>0.66098453351072695</v>
      </c>
    </row>
    <row r="23" spans="1:15" x14ac:dyDescent="0.3">
      <c r="A23" s="8" t="s">
        <v>91</v>
      </c>
      <c r="B23" s="2">
        <v>1.8011452368558001E-2</v>
      </c>
      <c r="C23" s="2">
        <v>1.7988552739166001E-2</v>
      </c>
      <c r="D23" s="2">
        <v>1.8146600061168298E-2</v>
      </c>
      <c r="E23" s="2">
        <v>1.8405531828350599E-2</v>
      </c>
      <c r="F23" s="2">
        <v>1.7792882846861299E-2</v>
      </c>
      <c r="G23" s="2">
        <v>1.9245799140289201E-2</v>
      </c>
      <c r="H23" s="2">
        <v>1.9289827255278301E-2</v>
      </c>
      <c r="I23" s="2">
        <v>1.8892877385225802E-2</v>
      </c>
      <c r="J23" s="2">
        <v>2.0464347985684101E-2</v>
      </c>
      <c r="K23" s="2">
        <v>2.1123595505618001E-2</v>
      </c>
      <c r="L23" s="2">
        <v>2.28752419496745E-2</v>
      </c>
      <c r="M23" s="2">
        <v>2.4144697551403499E-2</v>
      </c>
      <c r="N23" s="2">
        <v>2.58606352902046E-2</v>
      </c>
    </row>
    <row r="24" spans="1:15" x14ac:dyDescent="0.3">
      <c r="A24" s="8" t="s">
        <v>92</v>
      </c>
      <c r="B24" s="2">
        <v>9.3805309734513301E-2</v>
      </c>
      <c r="C24" s="2">
        <v>8.5752248569092401E-2</v>
      </c>
      <c r="D24" s="2">
        <v>7.6868182281578101E-2</v>
      </c>
      <c r="E24" s="2">
        <v>7.1283302826927006E-2</v>
      </c>
      <c r="F24" s="2">
        <v>7.0271891243502596E-2</v>
      </c>
      <c r="G24" s="2">
        <v>6.8288393903868705E-2</v>
      </c>
      <c r="H24" s="2">
        <v>6.6602687140115205E-2</v>
      </c>
      <c r="I24" s="2">
        <v>6.3952389948989205E-2</v>
      </c>
      <c r="J24" s="2">
        <v>6.1576580710287203E-2</v>
      </c>
      <c r="K24" s="2">
        <v>6.01348314606742E-2</v>
      </c>
      <c r="L24" s="2">
        <v>5.4196727080767199E-2</v>
      </c>
      <c r="M24" s="2">
        <v>4.7606859482979297E-2</v>
      </c>
      <c r="N24" s="2">
        <v>4.6066855147181097E-2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7.4178935447338598E-2</v>
      </c>
      <c r="C29" s="2">
        <v>3.1101739588824499E-2</v>
      </c>
      <c r="D29" s="2">
        <v>4.03885480572597E-2</v>
      </c>
      <c r="E29" s="2">
        <v>4.3734643734643697E-2</v>
      </c>
      <c r="F29" s="2">
        <v>3.2485875706214702E-2</v>
      </c>
      <c r="G29" s="2">
        <v>2.32558139534884E-2</v>
      </c>
      <c r="H29" s="2">
        <v>3.11942959001783E-2</v>
      </c>
      <c r="I29" s="2">
        <v>2.67934312878133E-2</v>
      </c>
      <c r="J29" s="2">
        <v>1.8097643097643099E-2</v>
      </c>
      <c r="K29" s="2">
        <v>3.4725093013642003E-2</v>
      </c>
      <c r="L29" s="2">
        <v>5.6731921693967201E-2</v>
      </c>
      <c r="M29" s="2">
        <v>4.4234404536861997E-2</v>
      </c>
      <c r="N29" s="3">
        <v>0.162457912457912</v>
      </c>
      <c r="O29" s="3">
        <v>0.563986409966025</v>
      </c>
    </row>
    <row r="30" spans="1:15" x14ac:dyDescent="0.3">
      <c r="A30" s="8" t="s">
        <v>88</v>
      </c>
      <c r="B30" s="2">
        <v>6.6225165562913899E-3</v>
      </c>
      <c r="C30" s="2">
        <v>-4.6052631578947401E-2</v>
      </c>
      <c r="D30" s="2">
        <v>0</v>
      </c>
      <c r="E30" s="2">
        <v>2.06896551724138E-2</v>
      </c>
      <c r="F30" s="2">
        <v>2.7027027027027001E-2</v>
      </c>
      <c r="G30" s="2">
        <v>6.5789473684210497E-3</v>
      </c>
      <c r="H30" s="2">
        <v>3.9215686274509803E-2</v>
      </c>
      <c r="I30" s="2">
        <v>3.1446540880503103E-2</v>
      </c>
      <c r="J30" s="2">
        <v>6.0975609756097598E-3</v>
      </c>
      <c r="K30" s="2">
        <v>5.4545454545454501E-2</v>
      </c>
      <c r="L30" s="2">
        <v>2.8735632183908E-2</v>
      </c>
      <c r="M30" s="2">
        <v>1.11731843575419E-2</v>
      </c>
      <c r="N30" s="3">
        <v>0.103658536585366</v>
      </c>
      <c r="O30" s="3">
        <v>0.19867549668874199</v>
      </c>
    </row>
    <row r="31" spans="1:15" x14ac:dyDescent="0.3">
      <c r="A31" s="8" t="s">
        <v>89</v>
      </c>
      <c r="B31" s="2">
        <v>5.1724137931034503E-2</v>
      </c>
      <c r="C31" s="2">
        <v>5.7377049180327898E-2</v>
      </c>
      <c r="D31" s="2">
        <v>5.4263565891472902E-2</v>
      </c>
      <c r="E31" s="2">
        <v>3.6764705882352901E-2</v>
      </c>
      <c r="F31" s="2">
        <v>9.9290780141844004E-2</v>
      </c>
      <c r="G31" s="2">
        <v>6.4516129032258099E-3</v>
      </c>
      <c r="H31" s="2">
        <v>0.115384615384615</v>
      </c>
      <c r="I31" s="2">
        <v>8.6206896551724102E-2</v>
      </c>
      <c r="J31" s="2">
        <v>7.9365079365079402E-2</v>
      </c>
      <c r="K31" s="2">
        <v>0.11274509803921599</v>
      </c>
      <c r="L31" s="2">
        <v>0.123348017621145</v>
      </c>
      <c r="M31" s="2">
        <v>5.4901960784313697E-2</v>
      </c>
      <c r="N31" s="3">
        <v>0.42328042328042298</v>
      </c>
      <c r="O31" s="3">
        <v>1.3189655172413799</v>
      </c>
    </row>
    <row r="32" spans="1:15" x14ac:dyDescent="0.3">
      <c r="A32" s="8" t="s">
        <v>90</v>
      </c>
      <c r="B32" s="2">
        <v>1.5389350569405999E-2</v>
      </c>
      <c r="C32" s="2">
        <v>7.4264928766292803E-3</v>
      </c>
      <c r="D32" s="2">
        <v>-1.6548819016097499E-3</v>
      </c>
      <c r="E32" s="2">
        <v>1.1151295961422499E-2</v>
      </c>
      <c r="F32" s="2">
        <v>1.9374068554396402E-2</v>
      </c>
      <c r="G32" s="2">
        <v>1.9298245614035099E-2</v>
      </c>
      <c r="H32" s="2">
        <v>1.29087779690189E-2</v>
      </c>
      <c r="I32" s="2">
        <v>3.0019824412347799E-2</v>
      </c>
      <c r="J32" s="2">
        <v>2.18586747319219E-2</v>
      </c>
      <c r="K32" s="2">
        <v>2.05838826853222E-2</v>
      </c>
      <c r="L32" s="2">
        <v>2.8341682045873999E-2</v>
      </c>
      <c r="M32" s="2">
        <v>1.8971926676067199E-2</v>
      </c>
      <c r="N32" s="3">
        <v>9.2796260654385496E-2</v>
      </c>
      <c r="O32" s="3">
        <v>0.22329947676208101</v>
      </c>
    </row>
    <row r="33" spans="1:15" x14ac:dyDescent="0.3">
      <c r="A33" s="8" t="s">
        <v>91</v>
      </c>
      <c r="B33" s="2">
        <v>1.7341040462427699E-2</v>
      </c>
      <c r="C33" s="2">
        <v>1.13636363636364E-2</v>
      </c>
      <c r="D33" s="2">
        <v>1.6853932584269701E-2</v>
      </c>
      <c r="E33" s="2">
        <v>-1.6574585635359101E-2</v>
      </c>
      <c r="F33" s="2">
        <v>0.106741573033708</v>
      </c>
      <c r="G33" s="2">
        <v>2.0304568527918801E-2</v>
      </c>
      <c r="H33" s="2">
        <v>-4.97512437810945E-3</v>
      </c>
      <c r="I33" s="2">
        <v>0.115</v>
      </c>
      <c r="J33" s="2">
        <v>5.3811659192825101E-2</v>
      </c>
      <c r="K33" s="2">
        <v>0.10638297872340401</v>
      </c>
      <c r="L33" s="2">
        <v>8.8461538461538494E-2</v>
      </c>
      <c r="M33" s="2">
        <v>9.8939929328621903E-2</v>
      </c>
      <c r="N33" s="3">
        <v>0.39461883408071702</v>
      </c>
      <c r="O33" s="3">
        <v>0.79768786127167601</v>
      </c>
    </row>
    <row r="34" spans="1:15" x14ac:dyDescent="0.3">
      <c r="A34" s="8" t="s">
        <v>92</v>
      </c>
      <c r="B34" s="2">
        <v>-6.88124306326304E-2</v>
      </c>
      <c r="C34" s="2">
        <v>-0.101311084624553</v>
      </c>
      <c r="D34" s="2">
        <v>-7.0291777188328894E-2</v>
      </c>
      <c r="E34" s="2">
        <v>2.8530670470756098E-3</v>
      </c>
      <c r="F34" s="2">
        <v>-5.6899004267425297E-3</v>
      </c>
      <c r="G34" s="2">
        <v>-7.1530758226037196E-3</v>
      </c>
      <c r="H34" s="2">
        <v>-2.4495677233429401E-2</v>
      </c>
      <c r="I34" s="2">
        <v>-8.8626292466765094E-3</v>
      </c>
      <c r="J34" s="2">
        <v>-2.9806259314456001E-3</v>
      </c>
      <c r="K34" s="2">
        <v>-7.9222720478325903E-2</v>
      </c>
      <c r="L34" s="2">
        <v>-9.4155844155844201E-2</v>
      </c>
      <c r="M34" s="2">
        <v>-7.1684587813620098E-3</v>
      </c>
      <c r="N34" s="3">
        <v>-0.17436661698956801</v>
      </c>
      <c r="O34" s="3">
        <v>-0.38512763596004401</v>
      </c>
    </row>
    <row r="35" spans="1:15" x14ac:dyDescent="0.3">
      <c r="A35" s="11" t="s">
        <v>15</v>
      </c>
      <c r="B35" s="3">
        <v>1.8636127017178601E-2</v>
      </c>
      <c r="C35" s="3">
        <v>2.5551921504497099E-3</v>
      </c>
      <c r="D35" s="3">
        <v>2.5486797838719499E-3</v>
      </c>
      <c r="E35" s="3">
        <v>1.72869635956884E-2</v>
      </c>
      <c r="F35" s="3">
        <v>2.3190723710515799E-2</v>
      </c>
      <c r="G35" s="3">
        <v>1.79757717858538E-2</v>
      </c>
      <c r="H35" s="3">
        <v>1.5930902111324401E-2</v>
      </c>
      <c r="I35" s="3">
        <v>2.9378424334026099E-2</v>
      </c>
      <c r="J35" s="3">
        <v>2.0923189868771199E-2</v>
      </c>
      <c r="K35" s="3">
        <v>2.1662921348314601E-2</v>
      </c>
      <c r="L35" s="3">
        <v>3.1233503431286301E-2</v>
      </c>
      <c r="M35" s="3">
        <v>2.60216705059295E-2</v>
      </c>
      <c r="N35" s="3">
        <v>0.103606497201065</v>
      </c>
      <c r="O35" s="3">
        <v>0.25205622071837602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608</v>
      </c>
    </row>
    <row r="2" spans="1:14" ht="15.6" x14ac:dyDescent="0.3">
      <c r="A2" s="12" t="s">
        <v>604</v>
      </c>
    </row>
    <row r="3" spans="1:14" ht="15.6" x14ac:dyDescent="0.3">
      <c r="A3" s="12" t="s">
        <v>98</v>
      </c>
    </row>
    <row r="4" spans="1:14" x14ac:dyDescent="0.3">
      <c r="A4" s="15"/>
    </row>
    <row r="5" spans="1:14" x14ac:dyDescent="0.3">
      <c r="A5" s="16" t="str">
        <f>HYPERLINK("#'Table of contents'!A152",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5960</v>
      </c>
      <c r="C8" s="1">
        <v>6080</v>
      </c>
      <c r="D8" s="1">
        <v>6168</v>
      </c>
      <c r="E8" s="1">
        <v>6268</v>
      </c>
      <c r="F8" s="1">
        <v>6435</v>
      </c>
      <c r="G8" s="1">
        <v>6650</v>
      </c>
      <c r="H8" s="1">
        <v>6832</v>
      </c>
      <c r="I8" s="1">
        <v>6985</v>
      </c>
      <c r="J8" s="1">
        <v>7220</v>
      </c>
      <c r="K8" s="1">
        <v>7509</v>
      </c>
      <c r="L8" s="1">
        <v>7761</v>
      </c>
      <c r="M8" s="1">
        <v>8069</v>
      </c>
      <c r="N8" s="1">
        <v>8312</v>
      </c>
    </row>
    <row r="9" spans="1:14" x14ac:dyDescent="0.3">
      <c r="A9" s="7" t="s">
        <v>96</v>
      </c>
      <c r="B9" s="1">
        <v>3645</v>
      </c>
      <c r="C9" s="1">
        <v>3704</v>
      </c>
      <c r="D9" s="1">
        <v>3641</v>
      </c>
      <c r="E9" s="1">
        <v>3566</v>
      </c>
      <c r="F9" s="1">
        <v>3569</v>
      </c>
      <c r="G9" s="1">
        <v>3586</v>
      </c>
      <c r="H9" s="1">
        <v>3588</v>
      </c>
      <c r="I9" s="1">
        <v>3601</v>
      </c>
      <c r="J9" s="1">
        <v>3677</v>
      </c>
      <c r="K9" s="1">
        <v>3616</v>
      </c>
      <c r="L9" s="1">
        <v>3605</v>
      </c>
      <c r="M9" s="1">
        <v>3652</v>
      </c>
      <c r="N9" s="1">
        <v>3714</v>
      </c>
    </row>
    <row r="10" spans="1:14" x14ac:dyDescent="0.3">
      <c r="A10" s="10" t="s">
        <v>15</v>
      </c>
      <c r="B10" s="5">
        <v>9605</v>
      </c>
      <c r="C10" s="5">
        <v>9784</v>
      </c>
      <c r="D10" s="5">
        <v>9809</v>
      </c>
      <c r="E10" s="5">
        <v>9834</v>
      </c>
      <c r="F10" s="5">
        <v>10004</v>
      </c>
      <c r="G10" s="5">
        <v>10236</v>
      </c>
      <c r="H10" s="5">
        <v>10420</v>
      </c>
      <c r="I10" s="5">
        <v>10586</v>
      </c>
      <c r="J10" s="5">
        <v>10897</v>
      </c>
      <c r="K10" s="5">
        <v>11125</v>
      </c>
      <c r="L10" s="5">
        <v>11366</v>
      </c>
      <c r="M10" s="5">
        <v>11721</v>
      </c>
      <c r="N10" s="5">
        <v>12026</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0.62051015096303996</v>
      </c>
      <c r="C15" s="2">
        <v>0.62142273098936995</v>
      </c>
      <c r="D15" s="2">
        <v>0.62881027627688901</v>
      </c>
      <c r="E15" s="2">
        <v>0.63738051657514705</v>
      </c>
      <c r="F15" s="2">
        <v>0.64324270291883201</v>
      </c>
      <c r="G15" s="2">
        <v>0.649667838999609</v>
      </c>
      <c r="H15" s="2">
        <v>0.65566218809980803</v>
      </c>
      <c r="I15" s="2">
        <v>0.65983374267900996</v>
      </c>
      <c r="J15" s="2">
        <v>0.66256767917775505</v>
      </c>
      <c r="K15" s="2">
        <v>0.67496629213483195</v>
      </c>
      <c r="L15" s="2">
        <v>0.68282597219778296</v>
      </c>
      <c r="M15" s="2">
        <v>0.68842248954867302</v>
      </c>
      <c r="N15" s="2">
        <v>0.69116913354398801</v>
      </c>
    </row>
    <row r="16" spans="1:14" x14ac:dyDescent="0.3">
      <c r="A16" s="8" t="s">
        <v>96</v>
      </c>
      <c r="B16" s="2">
        <v>0.37948984903695998</v>
      </c>
      <c r="C16" s="2">
        <v>0.37857726901062999</v>
      </c>
      <c r="D16" s="2">
        <v>0.37118972372311099</v>
      </c>
      <c r="E16" s="2">
        <v>0.36261948342485301</v>
      </c>
      <c r="F16" s="2">
        <v>0.35675729708116799</v>
      </c>
      <c r="G16" s="2">
        <v>0.350332161000391</v>
      </c>
      <c r="H16" s="2">
        <v>0.34433781190019203</v>
      </c>
      <c r="I16" s="2">
        <v>0.34016625732098998</v>
      </c>
      <c r="J16" s="2">
        <v>0.337432320822245</v>
      </c>
      <c r="K16" s="2">
        <v>0.325033707865169</v>
      </c>
      <c r="L16" s="2">
        <v>0.31717402780221698</v>
      </c>
      <c r="M16" s="2">
        <v>0.31157751045132698</v>
      </c>
      <c r="N16" s="2">
        <v>0.30883086645601199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2.01342281879195E-2</v>
      </c>
      <c r="C21" s="2">
        <v>1.44736842105263E-2</v>
      </c>
      <c r="D21" s="2">
        <v>1.6212710765239901E-2</v>
      </c>
      <c r="E21" s="2">
        <v>2.6643267389917E-2</v>
      </c>
      <c r="F21" s="2">
        <v>3.3411033411033401E-2</v>
      </c>
      <c r="G21" s="2">
        <v>2.7368421052631601E-2</v>
      </c>
      <c r="H21" s="2">
        <v>2.2394613583138202E-2</v>
      </c>
      <c r="I21" s="2">
        <v>3.3643521832498198E-2</v>
      </c>
      <c r="J21" s="2">
        <v>4.0027700831024901E-2</v>
      </c>
      <c r="K21" s="2">
        <v>3.35597283260088E-2</v>
      </c>
      <c r="L21" s="2">
        <v>3.9685607524803497E-2</v>
      </c>
      <c r="M21" s="2">
        <v>3.0115255917709801E-2</v>
      </c>
      <c r="N21" s="3">
        <v>0.15124653739612201</v>
      </c>
      <c r="O21" s="3">
        <v>0.39463087248322098</v>
      </c>
    </row>
    <row r="22" spans="1:15" x14ac:dyDescent="0.3">
      <c r="A22" s="8" t="s">
        <v>96</v>
      </c>
      <c r="B22" s="2">
        <v>1.6186556927297702E-2</v>
      </c>
      <c r="C22" s="2">
        <v>-1.7008639308855301E-2</v>
      </c>
      <c r="D22" s="2">
        <v>-2.0598736610821199E-2</v>
      </c>
      <c r="E22" s="2">
        <v>8.4127874369040905E-4</v>
      </c>
      <c r="F22" s="2">
        <v>4.7632390025217101E-3</v>
      </c>
      <c r="G22" s="2">
        <v>5.5772448410485202E-4</v>
      </c>
      <c r="H22" s="2">
        <v>3.6231884057971002E-3</v>
      </c>
      <c r="I22" s="2">
        <v>2.1105248542071599E-2</v>
      </c>
      <c r="J22" s="2">
        <v>-1.65896110960022E-2</v>
      </c>
      <c r="K22" s="2">
        <v>-3.0420353982300902E-3</v>
      </c>
      <c r="L22" s="2">
        <v>1.3037447988904299E-2</v>
      </c>
      <c r="M22" s="2">
        <v>1.69769989047097E-2</v>
      </c>
      <c r="N22" s="3">
        <v>1.0062550992657101E-2</v>
      </c>
      <c r="O22" s="3">
        <v>1.8930041152263401E-2</v>
      </c>
    </row>
    <row r="23" spans="1:15" x14ac:dyDescent="0.3">
      <c r="A23" s="11" t="s">
        <v>15</v>
      </c>
      <c r="B23" s="3">
        <v>1.8636127017178601E-2</v>
      </c>
      <c r="C23" s="3">
        <v>2.5551921504497099E-3</v>
      </c>
      <c r="D23" s="3">
        <v>2.5486797838719499E-3</v>
      </c>
      <c r="E23" s="3">
        <v>1.72869635956884E-2</v>
      </c>
      <c r="F23" s="3">
        <v>2.3190723710515799E-2</v>
      </c>
      <c r="G23" s="3">
        <v>1.79757717858538E-2</v>
      </c>
      <c r="H23" s="3">
        <v>1.5930902111324401E-2</v>
      </c>
      <c r="I23" s="3">
        <v>2.9378424334026099E-2</v>
      </c>
      <c r="J23" s="3">
        <v>2.0923189868771199E-2</v>
      </c>
      <c r="K23" s="3">
        <v>2.1662921348314601E-2</v>
      </c>
      <c r="L23" s="3">
        <v>3.1233503431286301E-2</v>
      </c>
      <c r="M23" s="3">
        <v>2.60216705059295E-2</v>
      </c>
      <c r="N23" s="3">
        <v>0.103606497201065</v>
      </c>
      <c r="O23" s="3">
        <v>0.25205622071837602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609</v>
      </c>
    </row>
    <row r="2" spans="1:14" ht="15.6" x14ac:dyDescent="0.3">
      <c r="A2" s="12" t="s">
        <v>604</v>
      </c>
    </row>
    <row r="3" spans="1:14" ht="15.6" x14ac:dyDescent="0.3">
      <c r="A3" s="12" t="s">
        <v>98</v>
      </c>
    </row>
    <row r="4" spans="1:14" ht="15.6" x14ac:dyDescent="0.3">
      <c r="A4" s="12" t="s">
        <v>94</v>
      </c>
    </row>
    <row r="5" spans="1:14" x14ac:dyDescent="0.3">
      <c r="A5" s="16" t="str">
        <f>HYPERLINK("#'Table of contents'!A153",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427</v>
      </c>
      <c r="C8" s="1">
        <v>455</v>
      </c>
      <c r="D8" s="1">
        <v>483</v>
      </c>
      <c r="E8" s="1">
        <v>504</v>
      </c>
      <c r="F8" s="1">
        <v>547</v>
      </c>
      <c r="G8" s="1">
        <v>604</v>
      </c>
      <c r="H8" s="1">
        <v>644</v>
      </c>
      <c r="I8" s="1">
        <v>696</v>
      </c>
      <c r="J8" s="1">
        <v>728</v>
      </c>
      <c r="K8" s="1">
        <v>782</v>
      </c>
      <c r="L8" s="1">
        <v>837</v>
      </c>
      <c r="M8" s="1">
        <v>906</v>
      </c>
      <c r="N8" s="1">
        <v>968</v>
      </c>
    </row>
    <row r="9" spans="1:14" x14ac:dyDescent="0.3">
      <c r="A9" s="7" t="s">
        <v>100</v>
      </c>
      <c r="B9" s="1">
        <v>29</v>
      </c>
      <c r="C9" s="1">
        <v>29</v>
      </c>
      <c r="D9" s="1">
        <v>27</v>
      </c>
      <c r="E9" s="1">
        <v>29</v>
      </c>
      <c r="F9" s="1">
        <v>31</v>
      </c>
      <c r="G9" s="1">
        <v>33</v>
      </c>
      <c r="H9" s="1">
        <v>36</v>
      </c>
      <c r="I9" s="1">
        <v>37</v>
      </c>
      <c r="J9" s="1">
        <v>42</v>
      </c>
      <c r="K9" s="1">
        <v>45</v>
      </c>
      <c r="L9" s="1">
        <v>53</v>
      </c>
      <c r="M9" s="1">
        <v>58</v>
      </c>
      <c r="N9" s="1">
        <v>57</v>
      </c>
    </row>
    <row r="10" spans="1:14" x14ac:dyDescent="0.3">
      <c r="A10" s="7" t="s">
        <v>101</v>
      </c>
      <c r="B10" s="1">
        <v>61</v>
      </c>
      <c r="C10" s="1">
        <v>67</v>
      </c>
      <c r="D10" s="1">
        <v>74</v>
      </c>
      <c r="E10" s="1">
        <v>82</v>
      </c>
      <c r="F10" s="1">
        <v>89</v>
      </c>
      <c r="G10" s="1">
        <v>100</v>
      </c>
      <c r="H10" s="1">
        <v>101</v>
      </c>
      <c r="I10" s="1">
        <v>115</v>
      </c>
      <c r="J10" s="1">
        <v>130</v>
      </c>
      <c r="K10" s="1">
        <v>146</v>
      </c>
      <c r="L10" s="1">
        <v>162</v>
      </c>
      <c r="M10" s="1">
        <v>185</v>
      </c>
      <c r="N10" s="1">
        <v>200</v>
      </c>
    </row>
    <row r="11" spans="1:14" x14ac:dyDescent="0.3">
      <c r="A11" s="7" t="s">
        <v>102</v>
      </c>
      <c r="B11" s="1">
        <v>4880</v>
      </c>
      <c r="C11" s="1">
        <v>4970</v>
      </c>
      <c r="D11" s="1">
        <v>5042</v>
      </c>
      <c r="E11" s="1">
        <v>5122</v>
      </c>
      <c r="F11" s="1">
        <v>5226</v>
      </c>
      <c r="G11" s="1">
        <v>5359</v>
      </c>
      <c r="H11" s="1">
        <v>5497</v>
      </c>
      <c r="I11" s="1">
        <v>5593</v>
      </c>
      <c r="J11" s="1">
        <v>5772</v>
      </c>
      <c r="K11" s="1">
        <v>5978</v>
      </c>
      <c r="L11" s="1">
        <v>6180</v>
      </c>
      <c r="M11" s="1">
        <v>6424</v>
      </c>
      <c r="N11" s="1">
        <v>6587</v>
      </c>
    </row>
    <row r="12" spans="1:14" x14ac:dyDescent="0.3">
      <c r="A12" s="7" t="s">
        <v>103</v>
      </c>
      <c r="B12" s="1">
        <v>34</v>
      </c>
      <c r="C12" s="1">
        <v>38</v>
      </c>
      <c r="D12" s="1">
        <v>40</v>
      </c>
      <c r="E12" s="1">
        <v>43</v>
      </c>
      <c r="F12" s="1">
        <v>45</v>
      </c>
      <c r="G12" s="1">
        <v>56</v>
      </c>
      <c r="H12" s="1">
        <v>61</v>
      </c>
      <c r="I12" s="1">
        <v>62</v>
      </c>
      <c r="J12" s="1">
        <v>69</v>
      </c>
      <c r="K12" s="1">
        <v>76</v>
      </c>
      <c r="L12" s="1">
        <v>83</v>
      </c>
      <c r="M12" s="1">
        <v>90</v>
      </c>
      <c r="N12" s="1">
        <v>99</v>
      </c>
    </row>
    <row r="13" spans="1:14" x14ac:dyDescent="0.3">
      <c r="A13" s="7" t="s">
        <v>104</v>
      </c>
      <c r="B13" s="1">
        <v>529</v>
      </c>
      <c r="C13" s="1">
        <v>521</v>
      </c>
      <c r="D13" s="1">
        <v>502</v>
      </c>
      <c r="E13" s="1">
        <v>488</v>
      </c>
      <c r="F13" s="1">
        <v>497</v>
      </c>
      <c r="G13" s="1">
        <v>498</v>
      </c>
      <c r="H13" s="1">
        <v>493</v>
      </c>
      <c r="I13" s="1">
        <v>482</v>
      </c>
      <c r="J13" s="1">
        <v>479</v>
      </c>
      <c r="K13" s="1">
        <v>482</v>
      </c>
      <c r="L13" s="1">
        <v>446</v>
      </c>
      <c r="M13" s="1">
        <v>406</v>
      </c>
      <c r="N13" s="1">
        <v>401</v>
      </c>
    </row>
    <row r="14" spans="1:14" x14ac:dyDescent="0.3">
      <c r="A14" s="7" t="s">
        <v>105</v>
      </c>
      <c r="B14" s="1">
        <v>1339</v>
      </c>
      <c r="C14" s="1">
        <v>1442</v>
      </c>
      <c r="D14" s="1">
        <v>1473</v>
      </c>
      <c r="E14" s="1">
        <v>1531</v>
      </c>
      <c r="F14" s="1">
        <v>1577</v>
      </c>
      <c r="G14" s="1">
        <v>1589</v>
      </c>
      <c r="H14" s="1">
        <v>1600</v>
      </c>
      <c r="I14" s="1">
        <v>1618</v>
      </c>
      <c r="J14" s="1">
        <v>1648</v>
      </c>
      <c r="K14" s="1">
        <v>1637</v>
      </c>
      <c r="L14" s="1">
        <v>1666</v>
      </c>
      <c r="M14" s="1">
        <v>1739</v>
      </c>
      <c r="N14" s="1">
        <v>1794</v>
      </c>
    </row>
    <row r="15" spans="1:14" x14ac:dyDescent="0.3">
      <c r="A15" s="7" t="s">
        <v>106</v>
      </c>
      <c r="B15" s="1">
        <v>122</v>
      </c>
      <c r="C15" s="1">
        <v>123</v>
      </c>
      <c r="D15" s="1">
        <v>118</v>
      </c>
      <c r="E15" s="1">
        <v>116</v>
      </c>
      <c r="F15" s="1">
        <v>117</v>
      </c>
      <c r="G15" s="1">
        <v>119</v>
      </c>
      <c r="H15" s="1">
        <v>117</v>
      </c>
      <c r="I15" s="1">
        <v>122</v>
      </c>
      <c r="J15" s="1">
        <v>122</v>
      </c>
      <c r="K15" s="1">
        <v>120</v>
      </c>
      <c r="L15" s="1">
        <v>121</v>
      </c>
      <c r="M15" s="1">
        <v>121</v>
      </c>
      <c r="N15" s="1">
        <v>124</v>
      </c>
    </row>
    <row r="16" spans="1:14" x14ac:dyDescent="0.3">
      <c r="A16" s="7" t="s">
        <v>107</v>
      </c>
      <c r="B16" s="1">
        <v>55</v>
      </c>
      <c r="C16" s="1">
        <v>55</v>
      </c>
      <c r="D16" s="1">
        <v>55</v>
      </c>
      <c r="E16" s="1">
        <v>54</v>
      </c>
      <c r="F16" s="1">
        <v>52</v>
      </c>
      <c r="G16" s="1">
        <v>55</v>
      </c>
      <c r="H16" s="1">
        <v>55</v>
      </c>
      <c r="I16" s="1">
        <v>59</v>
      </c>
      <c r="J16" s="1">
        <v>59</v>
      </c>
      <c r="K16" s="1">
        <v>58</v>
      </c>
      <c r="L16" s="1">
        <v>65</v>
      </c>
      <c r="M16" s="1">
        <v>70</v>
      </c>
      <c r="N16" s="1">
        <v>69</v>
      </c>
    </row>
    <row r="17" spans="1:14" x14ac:dyDescent="0.3">
      <c r="A17" s="7" t="s">
        <v>108</v>
      </c>
      <c r="B17" s="1">
        <v>1618</v>
      </c>
      <c r="C17" s="1">
        <v>1628</v>
      </c>
      <c r="D17" s="1">
        <v>1605</v>
      </c>
      <c r="E17" s="1">
        <v>1514</v>
      </c>
      <c r="F17" s="1">
        <v>1484</v>
      </c>
      <c r="G17" s="1">
        <v>1481</v>
      </c>
      <c r="H17" s="1">
        <v>1475</v>
      </c>
      <c r="I17" s="1">
        <v>1469</v>
      </c>
      <c r="J17" s="1">
        <v>1502</v>
      </c>
      <c r="K17" s="1">
        <v>1455</v>
      </c>
      <c r="L17" s="1">
        <v>1406</v>
      </c>
      <c r="M17" s="1">
        <v>1377</v>
      </c>
      <c r="N17" s="1">
        <v>1362</v>
      </c>
    </row>
    <row r="18" spans="1:14" x14ac:dyDescent="0.3">
      <c r="A18" s="7" t="s">
        <v>109</v>
      </c>
      <c r="B18" s="1">
        <v>139</v>
      </c>
      <c r="C18" s="1">
        <v>138</v>
      </c>
      <c r="D18" s="1">
        <v>138</v>
      </c>
      <c r="E18" s="1">
        <v>138</v>
      </c>
      <c r="F18" s="1">
        <v>133</v>
      </c>
      <c r="G18" s="1">
        <v>141</v>
      </c>
      <c r="H18" s="1">
        <v>140</v>
      </c>
      <c r="I18" s="1">
        <v>138</v>
      </c>
      <c r="J18" s="1">
        <v>154</v>
      </c>
      <c r="K18" s="1">
        <v>159</v>
      </c>
      <c r="L18" s="1">
        <v>177</v>
      </c>
      <c r="M18" s="1">
        <v>193</v>
      </c>
      <c r="N18" s="1">
        <v>212</v>
      </c>
    </row>
    <row r="19" spans="1:14" x14ac:dyDescent="0.3">
      <c r="A19" s="7" t="s">
        <v>110</v>
      </c>
      <c r="B19" s="1">
        <v>372</v>
      </c>
      <c r="C19" s="1">
        <v>318</v>
      </c>
      <c r="D19" s="1">
        <v>252</v>
      </c>
      <c r="E19" s="1">
        <v>213</v>
      </c>
      <c r="F19" s="1">
        <v>206</v>
      </c>
      <c r="G19" s="1">
        <v>201</v>
      </c>
      <c r="H19" s="1">
        <v>201</v>
      </c>
      <c r="I19" s="1">
        <v>195</v>
      </c>
      <c r="J19" s="1">
        <v>192</v>
      </c>
      <c r="K19" s="1">
        <v>187</v>
      </c>
      <c r="L19" s="1">
        <v>170</v>
      </c>
      <c r="M19" s="1">
        <v>152</v>
      </c>
      <c r="N19" s="1">
        <v>153</v>
      </c>
    </row>
    <row r="20" spans="1:14" x14ac:dyDescent="0.3">
      <c r="A20" s="10" t="s">
        <v>15</v>
      </c>
      <c r="B20" s="5">
        <v>9605</v>
      </c>
      <c r="C20" s="5">
        <v>9784</v>
      </c>
      <c r="D20" s="5">
        <v>9809</v>
      </c>
      <c r="E20" s="5">
        <v>9834</v>
      </c>
      <c r="F20" s="5">
        <v>10004</v>
      </c>
      <c r="G20" s="5">
        <v>10236</v>
      </c>
      <c r="H20" s="5">
        <v>10420</v>
      </c>
      <c r="I20" s="5">
        <v>10586</v>
      </c>
      <c r="J20" s="5">
        <v>10897</v>
      </c>
      <c r="K20" s="5">
        <v>11125</v>
      </c>
      <c r="L20" s="5">
        <v>11366</v>
      </c>
      <c r="M20" s="5">
        <v>11721</v>
      </c>
      <c r="N20" s="5">
        <v>12026</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7.1644295302013397E-2</v>
      </c>
      <c r="C25" s="2">
        <v>7.4835526315789505E-2</v>
      </c>
      <c r="D25" s="2">
        <v>7.8307392996108893E-2</v>
      </c>
      <c r="E25" s="2">
        <v>8.0408423739629906E-2</v>
      </c>
      <c r="F25" s="2">
        <v>8.5003885003885005E-2</v>
      </c>
      <c r="G25" s="2">
        <v>9.0827067669172895E-2</v>
      </c>
      <c r="H25" s="2">
        <v>9.4262295081967207E-2</v>
      </c>
      <c r="I25" s="2">
        <v>9.9642090193271304E-2</v>
      </c>
      <c r="J25" s="2">
        <v>0.100831024930748</v>
      </c>
      <c r="K25" s="2">
        <v>0.10414169663071</v>
      </c>
      <c r="L25" s="2">
        <v>0.107846926942404</v>
      </c>
      <c r="M25" s="2">
        <v>0.112281571446276</v>
      </c>
      <c r="N25" s="2">
        <v>0.116458132820019</v>
      </c>
    </row>
    <row r="26" spans="1:14" x14ac:dyDescent="0.3">
      <c r="A26" s="8" t="s">
        <v>100</v>
      </c>
      <c r="B26" s="2">
        <v>4.8657718120805396E-3</v>
      </c>
      <c r="C26" s="2">
        <v>4.7697368421052598E-3</v>
      </c>
      <c r="D26" s="2">
        <v>4.3774319066147904E-3</v>
      </c>
      <c r="E26" s="2">
        <v>4.62667517549458E-3</v>
      </c>
      <c r="F26" s="2">
        <v>4.81740481740482E-3</v>
      </c>
      <c r="G26" s="2">
        <v>4.96240601503759E-3</v>
      </c>
      <c r="H26" s="2">
        <v>5.2693208430913303E-3</v>
      </c>
      <c r="I26" s="2">
        <v>5.2970651395848204E-3</v>
      </c>
      <c r="J26" s="2">
        <v>5.8171745152354598E-3</v>
      </c>
      <c r="K26" s="2">
        <v>5.99280862964443E-3</v>
      </c>
      <c r="L26" s="2">
        <v>6.8290168792681403E-3</v>
      </c>
      <c r="M26" s="2">
        <v>7.1880034700706396E-3</v>
      </c>
      <c r="N26" s="2">
        <v>6.8575553416746898E-3</v>
      </c>
    </row>
    <row r="27" spans="1:14" x14ac:dyDescent="0.3">
      <c r="A27" s="8" t="s">
        <v>101</v>
      </c>
      <c r="B27" s="2">
        <v>1.02348993288591E-2</v>
      </c>
      <c r="C27" s="2">
        <v>1.1019736842105299E-2</v>
      </c>
      <c r="D27" s="2">
        <v>1.1997405966277601E-2</v>
      </c>
      <c r="E27" s="2">
        <v>1.30823229100191E-2</v>
      </c>
      <c r="F27" s="2">
        <v>1.38306138306138E-2</v>
      </c>
      <c r="G27" s="2">
        <v>1.50375939849624E-2</v>
      </c>
      <c r="H27" s="2">
        <v>1.47833723653396E-2</v>
      </c>
      <c r="I27" s="2">
        <v>1.6463851109520401E-2</v>
      </c>
      <c r="J27" s="2">
        <v>1.8005540166205002E-2</v>
      </c>
      <c r="K27" s="2">
        <v>1.9443334665068601E-2</v>
      </c>
      <c r="L27" s="2">
        <v>2.0873598763046002E-2</v>
      </c>
      <c r="M27" s="2">
        <v>2.2927252447639102E-2</v>
      </c>
      <c r="N27" s="2">
        <v>2.40615976900866E-2</v>
      </c>
    </row>
    <row r="28" spans="1:14" x14ac:dyDescent="0.3">
      <c r="A28" s="8" t="s">
        <v>102</v>
      </c>
      <c r="B28" s="2">
        <v>0.81879194630872498</v>
      </c>
      <c r="C28" s="2">
        <v>0.81743421052631604</v>
      </c>
      <c r="D28" s="2">
        <v>0.81744487678339794</v>
      </c>
      <c r="E28" s="2">
        <v>0.81716656030631796</v>
      </c>
      <c r="F28" s="2">
        <v>0.81212121212121202</v>
      </c>
      <c r="G28" s="2">
        <v>0.80586466165413495</v>
      </c>
      <c r="H28" s="2">
        <v>0.80459601873536302</v>
      </c>
      <c r="I28" s="2">
        <v>0.80071581961345695</v>
      </c>
      <c r="J28" s="2">
        <v>0.79944598337950101</v>
      </c>
      <c r="K28" s="2">
        <v>0.796111333066986</v>
      </c>
      <c r="L28" s="2">
        <v>0.79628913799768097</v>
      </c>
      <c r="M28" s="2">
        <v>0.79613334985747897</v>
      </c>
      <c r="N28" s="2">
        <v>0.79246871992300305</v>
      </c>
    </row>
    <row r="29" spans="1:14" x14ac:dyDescent="0.3">
      <c r="A29" s="8" t="s">
        <v>103</v>
      </c>
      <c r="B29" s="2">
        <v>5.7046979865771801E-3</v>
      </c>
      <c r="C29" s="2">
        <v>6.2500000000000003E-3</v>
      </c>
      <c r="D29" s="2">
        <v>6.4850843060959796E-3</v>
      </c>
      <c r="E29" s="2">
        <v>6.8602425015953997E-3</v>
      </c>
      <c r="F29" s="2">
        <v>6.9930069930069904E-3</v>
      </c>
      <c r="G29" s="2">
        <v>8.4210526315789506E-3</v>
      </c>
      <c r="H29" s="2">
        <v>8.9285714285714298E-3</v>
      </c>
      <c r="I29" s="2">
        <v>8.8761632068718697E-3</v>
      </c>
      <c r="J29" s="2">
        <v>9.5567867036011108E-3</v>
      </c>
      <c r="K29" s="2">
        <v>1.0121187907843899E-2</v>
      </c>
      <c r="L29" s="2">
        <v>1.06944981316841E-2</v>
      </c>
      <c r="M29" s="2">
        <v>1.11537984880406E-2</v>
      </c>
      <c r="N29" s="2">
        <v>1.19104908565929E-2</v>
      </c>
    </row>
    <row r="30" spans="1:14" x14ac:dyDescent="0.3">
      <c r="A30" s="8" t="s">
        <v>104</v>
      </c>
      <c r="B30" s="2">
        <v>8.8758389261744994E-2</v>
      </c>
      <c r="C30" s="2">
        <v>8.5690789473684206E-2</v>
      </c>
      <c r="D30" s="2">
        <v>8.13878080415045E-2</v>
      </c>
      <c r="E30" s="2">
        <v>7.78557753669432E-2</v>
      </c>
      <c r="F30" s="2">
        <v>7.7233877233877202E-2</v>
      </c>
      <c r="G30" s="2">
        <v>7.4887218045112794E-2</v>
      </c>
      <c r="H30" s="2">
        <v>7.2160421545667403E-2</v>
      </c>
      <c r="I30" s="2">
        <v>6.9005010737294203E-2</v>
      </c>
      <c r="J30" s="2">
        <v>6.6343490304709096E-2</v>
      </c>
      <c r="K30" s="2">
        <v>6.4189639099746995E-2</v>
      </c>
      <c r="L30" s="2">
        <v>5.7466821285916798E-2</v>
      </c>
      <c r="M30" s="2">
        <v>5.0316024290494497E-2</v>
      </c>
      <c r="N30" s="2">
        <v>4.8243503368623701E-2</v>
      </c>
    </row>
    <row r="31" spans="1:14" x14ac:dyDescent="0.3">
      <c r="A31" s="8" t="s">
        <v>105</v>
      </c>
      <c r="B31" s="2">
        <v>0.36735253772290799</v>
      </c>
      <c r="C31" s="2">
        <v>0.38930885529157699</v>
      </c>
      <c r="D31" s="2">
        <v>0.40455918703652799</v>
      </c>
      <c r="E31" s="2">
        <v>0.42933258553000597</v>
      </c>
      <c r="F31" s="2">
        <v>0.44186046511627902</v>
      </c>
      <c r="G31" s="2">
        <v>0.44311210262130502</v>
      </c>
      <c r="H31" s="2">
        <v>0.44593088071348902</v>
      </c>
      <c r="I31" s="2">
        <v>0.44931963343515702</v>
      </c>
      <c r="J31" s="2">
        <v>0.44819146042969799</v>
      </c>
      <c r="K31" s="2">
        <v>0.45271017699115002</v>
      </c>
      <c r="L31" s="2">
        <v>0.46213592233009698</v>
      </c>
      <c r="M31" s="2">
        <v>0.476177437020811</v>
      </c>
      <c r="N31" s="2">
        <v>0.48303715670436198</v>
      </c>
    </row>
    <row r="32" spans="1:14" x14ac:dyDescent="0.3">
      <c r="A32" s="8" t="s">
        <v>106</v>
      </c>
      <c r="B32" s="2">
        <v>3.3470507544581599E-2</v>
      </c>
      <c r="C32" s="2">
        <v>3.3207343412526999E-2</v>
      </c>
      <c r="D32" s="2">
        <v>3.2408678934358698E-2</v>
      </c>
      <c r="E32" s="2">
        <v>3.2529444756029202E-2</v>
      </c>
      <c r="F32" s="2">
        <v>3.2782291958531801E-2</v>
      </c>
      <c r="G32" s="2">
        <v>3.3184606804238702E-2</v>
      </c>
      <c r="H32" s="2">
        <v>3.2608695652173898E-2</v>
      </c>
      <c r="I32" s="2">
        <v>3.3879477922799203E-2</v>
      </c>
      <c r="J32" s="2">
        <v>3.31792221920044E-2</v>
      </c>
      <c r="K32" s="2">
        <v>3.3185840707964598E-2</v>
      </c>
      <c r="L32" s="2">
        <v>3.3564493758668497E-2</v>
      </c>
      <c r="M32" s="2">
        <v>3.3132530120481903E-2</v>
      </c>
      <c r="N32" s="2">
        <v>3.3387183629510001E-2</v>
      </c>
    </row>
    <row r="33" spans="1:15" x14ac:dyDescent="0.3">
      <c r="A33" s="8" t="s">
        <v>107</v>
      </c>
      <c r="B33" s="2">
        <v>1.5089163237311401E-2</v>
      </c>
      <c r="C33" s="2">
        <v>1.48488120950324E-2</v>
      </c>
      <c r="D33" s="2">
        <v>1.51057401812689E-2</v>
      </c>
      <c r="E33" s="2">
        <v>1.51430173864274E-2</v>
      </c>
      <c r="F33" s="2">
        <v>1.45699075371252E-2</v>
      </c>
      <c r="G33" s="2">
        <v>1.5337423312883401E-2</v>
      </c>
      <c r="H33" s="2">
        <v>1.53288740245262E-2</v>
      </c>
      <c r="I33" s="2">
        <v>1.63843376839767E-2</v>
      </c>
      <c r="J33" s="2">
        <v>1.6045689420723399E-2</v>
      </c>
      <c r="K33" s="2">
        <v>1.60398230088496E-2</v>
      </c>
      <c r="L33" s="2">
        <v>1.8030513176144201E-2</v>
      </c>
      <c r="M33" s="2">
        <v>1.91675794085433E-2</v>
      </c>
      <c r="N33" s="2">
        <v>1.8578352180937001E-2</v>
      </c>
    </row>
    <row r="34" spans="1:15" x14ac:dyDescent="0.3">
      <c r="A34" s="8" t="s">
        <v>108</v>
      </c>
      <c r="B34" s="2">
        <v>0.443895747599451</v>
      </c>
      <c r="C34" s="2">
        <v>0.439524838012959</v>
      </c>
      <c r="D34" s="2">
        <v>0.440812963471574</v>
      </c>
      <c r="E34" s="2">
        <v>0.42456533931576002</v>
      </c>
      <c r="F34" s="2">
        <v>0.41580274586719002</v>
      </c>
      <c r="G34" s="2">
        <v>0.412994980479643</v>
      </c>
      <c r="H34" s="2">
        <v>0.41109253065774798</v>
      </c>
      <c r="I34" s="2">
        <v>0.40794223826714798</v>
      </c>
      <c r="J34" s="2">
        <v>0.40848517813434898</v>
      </c>
      <c r="K34" s="2">
        <v>0.40237831858407103</v>
      </c>
      <c r="L34" s="2">
        <v>0.39001386962551998</v>
      </c>
      <c r="M34" s="2">
        <v>0.37705366922234401</v>
      </c>
      <c r="N34" s="2">
        <v>0.36672051696284302</v>
      </c>
    </row>
    <row r="35" spans="1:15" x14ac:dyDescent="0.3">
      <c r="A35" s="8" t="s">
        <v>109</v>
      </c>
      <c r="B35" s="2">
        <v>3.81344307270233E-2</v>
      </c>
      <c r="C35" s="2">
        <v>3.7257019438444901E-2</v>
      </c>
      <c r="D35" s="2">
        <v>3.7901675363911001E-2</v>
      </c>
      <c r="E35" s="2">
        <v>3.8698822209758801E-2</v>
      </c>
      <c r="F35" s="2">
        <v>3.7265340431493398E-2</v>
      </c>
      <c r="G35" s="2">
        <v>3.9319576129392103E-2</v>
      </c>
      <c r="H35" s="2">
        <v>3.90189520624303E-2</v>
      </c>
      <c r="I35" s="2">
        <v>3.8322688142182697E-2</v>
      </c>
      <c r="J35" s="2">
        <v>4.18819689964645E-2</v>
      </c>
      <c r="K35" s="2">
        <v>4.3971238938053103E-2</v>
      </c>
      <c r="L35" s="2">
        <v>4.9098474341192799E-2</v>
      </c>
      <c r="M35" s="2">
        <v>5.2847754654983599E-2</v>
      </c>
      <c r="N35" s="2">
        <v>5.7081313947226701E-2</v>
      </c>
    </row>
    <row r="36" spans="1:15" x14ac:dyDescent="0.3">
      <c r="A36" s="8" t="s">
        <v>110</v>
      </c>
      <c r="B36" s="2">
        <v>0.102057613168724</v>
      </c>
      <c r="C36" s="2">
        <v>8.5853131749459993E-2</v>
      </c>
      <c r="D36" s="2">
        <v>6.9211755012359197E-2</v>
      </c>
      <c r="E36" s="2">
        <v>5.9730790802019103E-2</v>
      </c>
      <c r="F36" s="2">
        <v>5.7719249089380802E-2</v>
      </c>
      <c r="G36" s="2">
        <v>5.60513106525376E-2</v>
      </c>
      <c r="H36" s="2">
        <v>5.6020066889632097E-2</v>
      </c>
      <c r="I36" s="2">
        <v>5.4151624548736503E-2</v>
      </c>
      <c r="J36" s="2">
        <v>5.2216480826760898E-2</v>
      </c>
      <c r="K36" s="2">
        <v>5.1714601769911502E-2</v>
      </c>
      <c r="L36" s="2">
        <v>4.7156726768377302E-2</v>
      </c>
      <c r="M36" s="2">
        <v>4.1621029572836803E-2</v>
      </c>
      <c r="N36" s="2">
        <v>4.1195476575121202E-2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6.5573770491803296E-2</v>
      </c>
      <c r="C41" s="2">
        <v>6.15384615384615E-2</v>
      </c>
      <c r="D41" s="2">
        <v>4.3478260869565202E-2</v>
      </c>
      <c r="E41" s="2">
        <v>8.5317460317460306E-2</v>
      </c>
      <c r="F41" s="2">
        <v>0.104204753199269</v>
      </c>
      <c r="G41" s="2">
        <v>6.6225165562913899E-2</v>
      </c>
      <c r="H41" s="2">
        <v>8.0745341614906804E-2</v>
      </c>
      <c r="I41" s="2">
        <v>4.5977011494252901E-2</v>
      </c>
      <c r="J41" s="2">
        <v>7.4175824175824204E-2</v>
      </c>
      <c r="K41" s="2">
        <v>7.0332480818414297E-2</v>
      </c>
      <c r="L41" s="2">
        <v>8.2437275985663097E-2</v>
      </c>
      <c r="M41" s="2">
        <v>6.8432671081677707E-2</v>
      </c>
      <c r="N41" s="3">
        <v>0.32967032967033</v>
      </c>
      <c r="O41" s="3">
        <v>1.2669789227166299</v>
      </c>
    </row>
    <row r="42" spans="1:15" x14ac:dyDescent="0.3">
      <c r="A42" s="8" t="s">
        <v>100</v>
      </c>
      <c r="B42" s="2">
        <v>0</v>
      </c>
      <c r="C42" s="2">
        <v>-6.8965517241379296E-2</v>
      </c>
      <c r="D42" s="2">
        <v>7.4074074074074098E-2</v>
      </c>
      <c r="E42" s="2">
        <v>6.8965517241379296E-2</v>
      </c>
      <c r="F42" s="2">
        <v>6.4516129032258104E-2</v>
      </c>
      <c r="G42" s="2">
        <v>9.0909090909090898E-2</v>
      </c>
      <c r="H42" s="2">
        <v>2.7777777777777801E-2</v>
      </c>
      <c r="I42" s="2">
        <v>0.135135135135135</v>
      </c>
      <c r="J42" s="2">
        <v>7.1428571428571397E-2</v>
      </c>
      <c r="K42" s="2">
        <v>0.17777777777777801</v>
      </c>
      <c r="L42" s="2">
        <v>9.4339622641509399E-2</v>
      </c>
      <c r="M42" s="2">
        <v>-1.72413793103448E-2</v>
      </c>
      <c r="N42" s="3">
        <v>0.35714285714285698</v>
      </c>
      <c r="O42" s="3">
        <v>0.96551724137931005</v>
      </c>
    </row>
    <row r="43" spans="1:15" x14ac:dyDescent="0.3">
      <c r="A43" s="8" t="s">
        <v>101</v>
      </c>
      <c r="B43" s="2">
        <v>9.8360655737704902E-2</v>
      </c>
      <c r="C43" s="2">
        <v>0.104477611940299</v>
      </c>
      <c r="D43" s="2">
        <v>0.108108108108108</v>
      </c>
      <c r="E43" s="2">
        <v>8.5365853658536606E-2</v>
      </c>
      <c r="F43" s="2">
        <v>0.123595505617978</v>
      </c>
      <c r="G43" s="2">
        <v>0.01</v>
      </c>
      <c r="H43" s="2">
        <v>0.13861386138613899</v>
      </c>
      <c r="I43" s="2">
        <v>0.13043478260869601</v>
      </c>
      <c r="J43" s="2">
        <v>0.123076923076923</v>
      </c>
      <c r="K43" s="2">
        <v>0.10958904109589</v>
      </c>
      <c r="L43" s="2">
        <v>0.141975308641975</v>
      </c>
      <c r="M43" s="2">
        <v>8.1081081081081099E-2</v>
      </c>
      <c r="N43" s="3">
        <v>0.53846153846153799</v>
      </c>
      <c r="O43" s="3">
        <v>2.27868852459016</v>
      </c>
    </row>
    <row r="44" spans="1:15" x14ac:dyDescent="0.3">
      <c r="A44" s="8" t="s">
        <v>102</v>
      </c>
      <c r="B44" s="2">
        <v>1.84426229508197E-2</v>
      </c>
      <c r="C44" s="2">
        <v>1.4486921529175099E-2</v>
      </c>
      <c r="D44" s="2">
        <v>1.5866719555731899E-2</v>
      </c>
      <c r="E44" s="2">
        <v>2.0304568527918801E-2</v>
      </c>
      <c r="F44" s="2">
        <v>2.5449674703405999E-2</v>
      </c>
      <c r="G44" s="2">
        <v>2.5751072961373401E-2</v>
      </c>
      <c r="H44" s="2">
        <v>1.7464071311624502E-2</v>
      </c>
      <c r="I44" s="2">
        <v>3.20042910781334E-2</v>
      </c>
      <c r="J44" s="2">
        <v>3.5689535689535701E-2</v>
      </c>
      <c r="K44" s="2">
        <v>3.3790565406490503E-2</v>
      </c>
      <c r="L44" s="2">
        <v>3.9482200647249201E-2</v>
      </c>
      <c r="M44" s="2">
        <v>2.5373599003736001E-2</v>
      </c>
      <c r="N44" s="3">
        <v>0.14119889119889101</v>
      </c>
      <c r="O44" s="3">
        <v>0.34979508196721298</v>
      </c>
    </row>
    <row r="45" spans="1:15" x14ac:dyDescent="0.3">
      <c r="A45" s="8" t="s">
        <v>103</v>
      </c>
      <c r="B45" s="2">
        <v>0.11764705882352899</v>
      </c>
      <c r="C45" s="2">
        <v>5.2631578947368397E-2</v>
      </c>
      <c r="D45" s="2">
        <v>7.4999999999999997E-2</v>
      </c>
      <c r="E45" s="2">
        <v>4.6511627906976702E-2</v>
      </c>
      <c r="F45" s="2">
        <v>0.24444444444444399</v>
      </c>
      <c r="G45" s="2">
        <v>8.9285714285714302E-2</v>
      </c>
      <c r="H45" s="2">
        <v>1.63934426229508E-2</v>
      </c>
      <c r="I45" s="2">
        <v>0.112903225806452</v>
      </c>
      <c r="J45" s="2">
        <v>0.101449275362319</v>
      </c>
      <c r="K45" s="2">
        <v>9.2105263157894704E-2</v>
      </c>
      <c r="L45" s="2">
        <v>8.4337349397590397E-2</v>
      </c>
      <c r="M45" s="2">
        <v>0.1</v>
      </c>
      <c r="N45" s="3">
        <v>0.434782608695652</v>
      </c>
      <c r="O45" s="3">
        <v>1.9117647058823499</v>
      </c>
    </row>
    <row r="46" spans="1:15" x14ac:dyDescent="0.3">
      <c r="A46" s="8" t="s">
        <v>104</v>
      </c>
      <c r="B46" s="2">
        <v>-1.51228733459357E-2</v>
      </c>
      <c r="C46" s="2">
        <v>-3.6468330134356998E-2</v>
      </c>
      <c r="D46" s="2">
        <v>-2.78884462151394E-2</v>
      </c>
      <c r="E46" s="2">
        <v>1.84426229508197E-2</v>
      </c>
      <c r="F46" s="2">
        <v>2.0120724346076499E-3</v>
      </c>
      <c r="G46" s="2">
        <v>-1.00401606425703E-2</v>
      </c>
      <c r="H46" s="2">
        <v>-2.2312373225152098E-2</v>
      </c>
      <c r="I46" s="2">
        <v>-6.2240663900414899E-3</v>
      </c>
      <c r="J46" s="2">
        <v>6.2630480167014599E-3</v>
      </c>
      <c r="K46" s="2">
        <v>-7.4688796680497896E-2</v>
      </c>
      <c r="L46" s="2">
        <v>-8.9686098654708502E-2</v>
      </c>
      <c r="M46" s="2">
        <v>-1.23152709359606E-2</v>
      </c>
      <c r="N46" s="3">
        <v>-0.162839248434238</v>
      </c>
      <c r="O46" s="3">
        <v>-0.24196597353497201</v>
      </c>
    </row>
    <row r="47" spans="1:15" x14ac:dyDescent="0.3">
      <c r="A47" s="8" t="s">
        <v>105</v>
      </c>
      <c r="B47" s="2">
        <v>7.69230769230769E-2</v>
      </c>
      <c r="C47" s="2">
        <v>2.1497919556172002E-2</v>
      </c>
      <c r="D47" s="2">
        <v>3.9375424304141197E-2</v>
      </c>
      <c r="E47" s="2">
        <v>3.00457217504899E-2</v>
      </c>
      <c r="F47" s="2">
        <v>7.60938490805327E-3</v>
      </c>
      <c r="G47" s="2">
        <v>6.9225928256765297E-3</v>
      </c>
      <c r="H47" s="2">
        <v>1.125E-2</v>
      </c>
      <c r="I47" s="2">
        <v>1.8541409147095199E-2</v>
      </c>
      <c r="J47" s="2">
        <v>-6.6747572815534003E-3</v>
      </c>
      <c r="K47" s="2">
        <v>1.77153329260843E-2</v>
      </c>
      <c r="L47" s="2">
        <v>4.3817527010804297E-2</v>
      </c>
      <c r="M47" s="2">
        <v>3.1627372052904001E-2</v>
      </c>
      <c r="N47" s="3">
        <v>8.8592233009708699E-2</v>
      </c>
      <c r="O47" s="3">
        <v>0.33980582524271802</v>
      </c>
    </row>
    <row r="48" spans="1:15" x14ac:dyDescent="0.3">
      <c r="A48" s="8" t="s">
        <v>106</v>
      </c>
      <c r="B48" s="2">
        <v>8.1967213114754103E-3</v>
      </c>
      <c r="C48" s="2">
        <v>-4.0650406504064998E-2</v>
      </c>
      <c r="D48" s="2">
        <v>-1.6949152542372899E-2</v>
      </c>
      <c r="E48" s="2">
        <v>8.6206896551724102E-3</v>
      </c>
      <c r="F48" s="2">
        <v>1.7094017094017099E-2</v>
      </c>
      <c r="G48" s="2">
        <v>-1.6806722689075598E-2</v>
      </c>
      <c r="H48" s="2">
        <v>4.2735042735042701E-2</v>
      </c>
      <c r="I48" s="2">
        <v>0</v>
      </c>
      <c r="J48" s="2">
        <v>-1.63934426229508E-2</v>
      </c>
      <c r="K48" s="2">
        <v>8.3333333333333297E-3</v>
      </c>
      <c r="L48" s="2">
        <v>0</v>
      </c>
      <c r="M48" s="2">
        <v>2.4793388429752101E-2</v>
      </c>
      <c r="N48" s="3">
        <v>1.63934426229508E-2</v>
      </c>
      <c r="O48" s="3">
        <v>1.63934426229508E-2</v>
      </c>
    </row>
    <row r="49" spans="1:15" x14ac:dyDescent="0.3">
      <c r="A49" s="8" t="s">
        <v>107</v>
      </c>
      <c r="B49" s="2">
        <v>0</v>
      </c>
      <c r="C49" s="2">
        <v>0</v>
      </c>
      <c r="D49" s="2">
        <v>-1.8181818181818198E-2</v>
      </c>
      <c r="E49" s="2">
        <v>-3.7037037037037E-2</v>
      </c>
      <c r="F49" s="2">
        <v>5.7692307692307702E-2</v>
      </c>
      <c r="G49" s="2">
        <v>0</v>
      </c>
      <c r="H49" s="2">
        <v>7.2727272727272696E-2</v>
      </c>
      <c r="I49" s="2">
        <v>0</v>
      </c>
      <c r="J49" s="2">
        <v>-1.6949152542372899E-2</v>
      </c>
      <c r="K49" s="2">
        <v>0.12068965517241401</v>
      </c>
      <c r="L49" s="2">
        <v>7.69230769230769E-2</v>
      </c>
      <c r="M49" s="2">
        <v>-1.4285714285714299E-2</v>
      </c>
      <c r="N49" s="3">
        <v>0.169491525423729</v>
      </c>
      <c r="O49" s="3">
        <v>0.25454545454545502</v>
      </c>
    </row>
    <row r="50" spans="1:15" x14ac:dyDescent="0.3">
      <c r="A50" s="8" t="s">
        <v>108</v>
      </c>
      <c r="B50" s="2">
        <v>6.1804697156983904E-3</v>
      </c>
      <c r="C50" s="2">
        <v>-1.4127764127764101E-2</v>
      </c>
      <c r="D50" s="2">
        <v>-5.6697819314641698E-2</v>
      </c>
      <c r="E50" s="2">
        <v>-1.98150594451783E-2</v>
      </c>
      <c r="F50" s="2">
        <v>-2.0215633423180598E-3</v>
      </c>
      <c r="G50" s="2">
        <v>-4.0513166779203198E-3</v>
      </c>
      <c r="H50" s="2">
        <v>-4.0677966101694898E-3</v>
      </c>
      <c r="I50" s="2">
        <v>2.24642614023145E-2</v>
      </c>
      <c r="J50" s="2">
        <v>-3.1291611185086603E-2</v>
      </c>
      <c r="K50" s="2">
        <v>-3.3676975945017201E-2</v>
      </c>
      <c r="L50" s="2">
        <v>-2.0625889046941698E-2</v>
      </c>
      <c r="M50" s="2">
        <v>-1.08932461873638E-2</v>
      </c>
      <c r="N50" s="3">
        <v>-9.3209054593874796E-2</v>
      </c>
      <c r="O50" s="3">
        <v>-0.15822002472187899</v>
      </c>
    </row>
    <row r="51" spans="1:15" x14ac:dyDescent="0.3">
      <c r="A51" s="8" t="s">
        <v>109</v>
      </c>
      <c r="B51" s="2">
        <v>-7.1942446043165497E-3</v>
      </c>
      <c r="C51" s="2">
        <v>0</v>
      </c>
      <c r="D51" s="2">
        <v>0</v>
      </c>
      <c r="E51" s="2">
        <v>-3.6231884057971002E-2</v>
      </c>
      <c r="F51" s="2">
        <v>6.01503759398496E-2</v>
      </c>
      <c r="G51" s="2">
        <v>-7.09219858156028E-3</v>
      </c>
      <c r="H51" s="2">
        <v>-1.4285714285714299E-2</v>
      </c>
      <c r="I51" s="2">
        <v>0.115942028985507</v>
      </c>
      <c r="J51" s="2">
        <v>3.2467532467532499E-2</v>
      </c>
      <c r="K51" s="2">
        <v>0.113207547169811</v>
      </c>
      <c r="L51" s="2">
        <v>9.03954802259887E-2</v>
      </c>
      <c r="M51" s="2">
        <v>9.8445595854922296E-2</v>
      </c>
      <c r="N51" s="3">
        <v>0.37662337662337703</v>
      </c>
      <c r="O51" s="3">
        <v>0.52517985611510798</v>
      </c>
    </row>
    <row r="52" spans="1:15" x14ac:dyDescent="0.3">
      <c r="A52" s="8" t="s">
        <v>110</v>
      </c>
      <c r="B52" s="2">
        <v>-0.14516129032258099</v>
      </c>
      <c r="C52" s="2">
        <v>-0.20754716981132099</v>
      </c>
      <c r="D52" s="2">
        <v>-0.15476190476190499</v>
      </c>
      <c r="E52" s="2">
        <v>-3.2863849765258198E-2</v>
      </c>
      <c r="F52" s="2">
        <v>-2.4271844660194199E-2</v>
      </c>
      <c r="G52" s="2">
        <v>0</v>
      </c>
      <c r="H52" s="2">
        <v>-2.9850746268656699E-2</v>
      </c>
      <c r="I52" s="2">
        <v>-1.5384615384615399E-2</v>
      </c>
      <c r="J52" s="2">
        <v>-2.6041666666666699E-2</v>
      </c>
      <c r="K52" s="2">
        <v>-9.0909090909090898E-2</v>
      </c>
      <c r="L52" s="2">
        <v>-0.105882352941176</v>
      </c>
      <c r="M52" s="2">
        <v>6.5789473684210497E-3</v>
      </c>
      <c r="N52" s="3">
        <v>-0.203125</v>
      </c>
      <c r="O52" s="3">
        <v>-0.58870967741935498</v>
      </c>
    </row>
    <row r="53" spans="1:15" x14ac:dyDescent="0.3">
      <c r="A53" s="11" t="s">
        <v>15</v>
      </c>
      <c r="B53" s="3">
        <v>1.8636127017178601E-2</v>
      </c>
      <c r="C53" s="3">
        <v>2.5551921504497099E-3</v>
      </c>
      <c r="D53" s="3">
        <v>2.5486797838719499E-3</v>
      </c>
      <c r="E53" s="3">
        <v>1.72869635956884E-2</v>
      </c>
      <c r="F53" s="3">
        <v>2.3190723710515799E-2</v>
      </c>
      <c r="G53" s="3">
        <v>1.79757717858538E-2</v>
      </c>
      <c r="H53" s="3">
        <v>1.5930902111324401E-2</v>
      </c>
      <c r="I53" s="3">
        <v>2.9378424334026099E-2</v>
      </c>
      <c r="J53" s="3">
        <v>2.0923189868771199E-2</v>
      </c>
      <c r="K53" s="3">
        <v>2.1662921348314601E-2</v>
      </c>
      <c r="L53" s="3">
        <v>3.1233503431286301E-2</v>
      </c>
      <c r="M53" s="3">
        <v>2.60216705059295E-2</v>
      </c>
      <c r="N53" s="3">
        <v>0.103606497201065</v>
      </c>
      <c r="O53" s="3">
        <v>0.25205622071837602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610</v>
      </c>
    </row>
    <row r="2" spans="1:14" ht="15.6" x14ac:dyDescent="0.3">
      <c r="A2" s="12" t="s">
        <v>611</v>
      </c>
    </row>
    <row r="3" spans="1:14" ht="15.6" x14ac:dyDescent="0.3">
      <c r="A3" s="12" t="s">
        <v>68</v>
      </c>
    </row>
    <row r="4" spans="1:14" x14ac:dyDescent="0.3">
      <c r="A4" s="15"/>
    </row>
    <row r="5" spans="1:14" x14ac:dyDescent="0.3">
      <c r="A5" s="16" t="str">
        <f>HYPERLINK("#'Table of contents'!A154",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0</v>
      </c>
      <c r="E8" s="1">
        <v>0</v>
      </c>
      <c r="F8" s="1">
        <v>0</v>
      </c>
      <c r="G8" s="1">
        <v>0</v>
      </c>
      <c r="H8" s="1">
        <v>0</v>
      </c>
      <c r="I8" s="1">
        <v>0</v>
      </c>
      <c r="J8" s="1">
        <v>0</v>
      </c>
      <c r="K8" s="1">
        <v>0</v>
      </c>
      <c r="L8" s="1">
        <v>0</v>
      </c>
      <c r="M8" s="1">
        <v>2</v>
      </c>
      <c r="N8" s="1">
        <v>0</v>
      </c>
    </row>
    <row r="9" spans="1:14" x14ac:dyDescent="0.3">
      <c r="A9" s="7" t="s">
        <v>62</v>
      </c>
      <c r="B9" s="1">
        <v>403</v>
      </c>
      <c r="C9" s="1">
        <v>434</v>
      </c>
      <c r="D9" s="1">
        <v>470</v>
      </c>
      <c r="E9" s="1">
        <v>467</v>
      </c>
      <c r="F9" s="1">
        <v>492</v>
      </c>
      <c r="G9" s="1">
        <v>523</v>
      </c>
      <c r="H9" s="1">
        <v>555</v>
      </c>
      <c r="I9" s="1">
        <v>572</v>
      </c>
      <c r="J9" s="1">
        <v>613</v>
      </c>
      <c r="K9" s="1">
        <v>599</v>
      </c>
      <c r="L9" s="1">
        <v>623</v>
      </c>
      <c r="M9" s="1">
        <v>607</v>
      </c>
      <c r="N9" s="1">
        <v>581</v>
      </c>
    </row>
    <row r="10" spans="1:14" x14ac:dyDescent="0.3">
      <c r="A10" s="7" t="s">
        <v>63</v>
      </c>
      <c r="B10" s="1">
        <v>1601</v>
      </c>
      <c r="C10" s="1">
        <v>1625</v>
      </c>
      <c r="D10" s="1">
        <v>1602</v>
      </c>
      <c r="E10" s="1">
        <v>1539</v>
      </c>
      <c r="F10" s="1">
        <v>1510</v>
      </c>
      <c r="G10" s="1">
        <v>1482</v>
      </c>
      <c r="H10" s="1">
        <v>1494</v>
      </c>
      <c r="I10" s="1">
        <v>1497</v>
      </c>
      <c r="J10" s="1">
        <v>1525</v>
      </c>
      <c r="K10" s="1">
        <v>1560</v>
      </c>
      <c r="L10" s="1">
        <v>1607</v>
      </c>
      <c r="M10" s="1">
        <v>1680</v>
      </c>
      <c r="N10" s="1">
        <v>1768</v>
      </c>
    </row>
    <row r="11" spans="1:14" x14ac:dyDescent="0.3">
      <c r="A11" s="7" t="s">
        <v>64</v>
      </c>
      <c r="B11" s="1">
        <v>1166</v>
      </c>
      <c r="C11" s="1">
        <v>1229</v>
      </c>
      <c r="D11" s="1">
        <v>1295</v>
      </c>
      <c r="E11" s="1">
        <v>1308</v>
      </c>
      <c r="F11" s="1">
        <v>1340</v>
      </c>
      <c r="G11" s="1">
        <v>1380</v>
      </c>
      <c r="H11" s="1">
        <v>1395</v>
      </c>
      <c r="I11" s="1">
        <v>1469</v>
      </c>
      <c r="J11" s="1">
        <v>1528</v>
      </c>
      <c r="K11" s="1">
        <v>1564</v>
      </c>
      <c r="L11" s="1">
        <v>1601</v>
      </c>
      <c r="M11" s="1">
        <v>1613</v>
      </c>
      <c r="N11" s="1">
        <v>1623</v>
      </c>
    </row>
    <row r="12" spans="1:14" x14ac:dyDescent="0.3">
      <c r="A12" s="7" t="s">
        <v>65</v>
      </c>
      <c r="B12" s="1">
        <v>432</v>
      </c>
      <c r="C12" s="1">
        <v>448</v>
      </c>
      <c r="D12" s="1">
        <v>443</v>
      </c>
      <c r="E12" s="1">
        <v>431</v>
      </c>
      <c r="F12" s="1">
        <v>449</v>
      </c>
      <c r="G12" s="1">
        <v>462</v>
      </c>
      <c r="H12" s="1">
        <v>493</v>
      </c>
      <c r="I12" s="1">
        <v>522</v>
      </c>
      <c r="J12" s="1">
        <v>579</v>
      </c>
      <c r="K12" s="1">
        <v>624</v>
      </c>
      <c r="L12" s="1">
        <v>670</v>
      </c>
      <c r="M12" s="1">
        <v>745</v>
      </c>
      <c r="N12" s="1">
        <v>804</v>
      </c>
    </row>
    <row r="13" spans="1:14" x14ac:dyDescent="0.3">
      <c r="A13" s="7" t="s">
        <v>66</v>
      </c>
      <c r="B13" s="1">
        <v>70</v>
      </c>
      <c r="C13" s="1">
        <v>68</v>
      </c>
      <c r="D13" s="1">
        <v>55</v>
      </c>
      <c r="E13" s="1">
        <v>41</v>
      </c>
      <c r="F13" s="1">
        <v>51</v>
      </c>
      <c r="G13" s="1">
        <v>57</v>
      </c>
      <c r="H13" s="1">
        <v>68</v>
      </c>
      <c r="I13" s="1">
        <v>71</v>
      </c>
      <c r="J13" s="1">
        <v>78</v>
      </c>
      <c r="K13" s="1">
        <v>82</v>
      </c>
      <c r="L13" s="1">
        <v>85</v>
      </c>
      <c r="M13" s="1">
        <v>95</v>
      </c>
      <c r="N13" s="1">
        <v>108</v>
      </c>
    </row>
    <row r="14" spans="1:14" x14ac:dyDescent="0.3">
      <c r="A14" s="10" t="s">
        <v>15</v>
      </c>
      <c r="B14" s="5">
        <v>3672</v>
      </c>
      <c r="C14" s="5">
        <v>3804</v>
      </c>
      <c r="D14" s="5">
        <v>3865</v>
      </c>
      <c r="E14" s="5">
        <v>3786</v>
      </c>
      <c r="F14" s="5">
        <v>3842</v>
      </c>
      <c r="G14" s="5">
        <v>3904</v>
      </c>
      <c r="H14" s="5">
        <v>4005</v>
      </c>
      <c r="I14" s="5">
        <v>4131</v>
      </c>
      <c r="J14" s="5">
        <v>4323</v>
      </c>
      <c r="K14" s="5">
        <v>4429</v>
      </c>
      <c r="L14" s="5">
        <v>4586</v>
      </c>
      <c r="M14" s="5">
        <v>4742</v>
      </c>
      <c r="N14" s="5">
        <v>4884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0</v>
      </c>
      <c r="E19" s="2">
        <v>0</v>
      </c>
      <c r="F19" s="2">
        <v>0</v>
      </c>
      <c r="G19" s="2">
        <v>0</v>
      </c>
      <c r="H19" s="2">
        <v>0</v>
      </c>
      <c r="I19" s="2">
        <v>0</v>
      </c>
      <c r="J19" s="2">
        <v>0</v>
      </c>
      <c r="K19" s="2">
        <v>0</v>
      </c>
      <c r="L19" s="2">
        <v>0</v>
      </c>
      <c r="M19" s="2">
        <v>4.2176296921130302E-4</v>
      </c>
      <c r="N19" s="2">
        <v>0</v>
      </c>
    </row>
    <row r="20" spans="1:15" x14ac:dyDescent="0.3">
      <c r="A20" s="8" t="s">
        <v>62</v>
      </c>
      <c r="B20" s="2">
        <v>0.109749455337691</v>
      </c>
      <c r="C20" s="2">
        <v>0.11409043112513099</v>
      </c>
      <c r="D20" s="2">
        <v>0.12160413971539499</v>
      </c>
      <c r="E20" s="2">
        <v>0.123349181193872</v>
      </c>
      <c r="F20" s="2">
        <v>0.128058302967205</v>
      </c>
      <c r="G20" s="2">
        <v>0.13396516393442601</v>
      </c>
      <c r="H20" s="2">
        <v>0.13857677902621701</v>
      </c>
      <c r="I20" s="2">
        <v>0.138465262648269</v>
      </c>
      <c r="J20" s="2">
        <v>0.14179967615082101</v>
      </c>
      <c r="K20" s="2">
        <v>0.135244976292617</v>
      </c>
      <c r="L20" s="2">
        <v>0.13584823375490601</v>
      </c>
      <c r="M20" s="2">
        <v>0.12800506115563101</v>
      </c>
      <c r="N20" s="2">
        <v>0.118959868959869</v>
      </c>
    </row>
    <row r="21" spans="1:15" x14ac:dyDescent="0.3">
      <c r="A21" s="8" t="s">
        <v>63</v>
      </c>
      <c r="B21" s="2">
        <v>0.43600217864923702</v>
      </c>
      <c r="C21" s="2">
        <v>0.427181913774974</v>
      </c>
      <c r="D21" s="2">
        <v>0.41448900388098298</v>
      </c>
      <c r="E21" s="2">
        <v>0.406497622820919</v>
      </c>
      <c r="F21" s="2">
        <v>0.39302446642373801</v>
      </c>
      <c r="G21" s="2">
        <v>0.37961065573770503</v>
      </c>
      <c r="H21" s="2">
        <v>0.37303370786516898</v>
      </c>
      <c r="I21" s="2">
        <v>0.36238198983296999</v>
      </c>
      <c r="J21" s="2">
        <v>0.352764284061994</v>
      </c>
      <c r="K21" s="2">
        <v>0.352223978324678</v>
      </c>
      <c r="L21" s="2">
        <v>0.35041430440471</v>
      </c>
      <c r="M21" s="2">
        <v>0.35428089413749497</v>
      </c>
      <c r="N21" s="2">
        <v>0.36199836199836199</v>
      </c>
    </row>
    <row r="22" spans="1:15" x14ac:dyDescent="0.3">
      <c r="A22" s="8" t="s">
        <v>64</v>
      </c>
      <c r="B22" s="2">
        <v>0.31753812636165601</v>
      </c>
      <c r="C22" s="2">
        <v>0.32308096740273401</v>
      </c>
      <c r="D22" s="2">
        <v>0.33505821474773601</v>
      </c>
      <c r="E22" s="2">
        <v>0.34548335974643402</v>
      </c>
      <c r="F22" s="2">
        <v>0.34877667881311802</v>
      </c>
      <c r="G22" s="2">
        <v>0.35348360655737698</v>
      </c>
      <c r="H22" s="2">
        <v>0.348314606741573</v>
      </c>
      <c r="I22" s="2">
        <v>0.35560396998305499</v>
      </c>
      <c r="J22" s="2">
        <v>0.353458246588018</v>
      </c>
      <c r="K22" s="2">
        <v>0.35312711673063901</v>
      </c>
      <c r="L22" s="2">
        <v>0.34910597470562599</v>
      </c>
      <c r="M22" s="2">
        <v>0.34015183466891602</v>
      </c>
      <c r="N22" s="2">
        <v>0.33230958230958202</v>
      </c>
    </row>
    <row r="23" spans="1:15" x14ac:dyDescent="0.3">
      <c r="A23" s="8" t="s">
        <v>65</v>
      </c>
      <c r="B23" s="2">
        <v>0.11764705882352899</v>
      </c>
      <c r="C23" s="2">
        <v>0.11777076761303901</v>
      </c>
      <c r="D23" s="2">
        <v>0.114618369987063</v>
      </c>
      <c r="E23" s="2">
        <v>0.113840464870576</v>
      </c>
      <c r="F23" s="2">
        <v>0.116866215512754</v>
      </c>
      <c r="G23" s="2">
        <v>0.11834016393442599</v>
      </c>
      <c r="H23" s="2">
        <v>0.123096129837703</v>
      </c>
      <c r="I23" s="2">
        <v>0.12636165577342001</v>
      </c>
      <c r="J23" s="2">
        <v>0.13393476752255401</v>
      </c>
      <c r="K23" s="2">
        <v>0.140889591329871</v>
      </c>
      <c r="L23" s="2">
        <v>0.146096816397732</v>
      </c>
      <c r="M23" s="2">
        <v>0.15710670603120999</v>
      </c>
      <c r="N23" s="2">
        <v>0.16461916461916501</v>
      </c>
    </row>
    <row r="24" spans="1:15" x14ac:dyDescent="0.3">
      <c r="A24" s="8" t="s">
        <v>66</v>
      </c>
      <c r="B24" s="2">
        <v>1.9063180827886699E-2</v>
      </c>
      <c r="C24" s="2">
        <v>1.7875920084122001E-2</v>
      </c>
      <c r="D24" s="2">
        <v>1.42302716688228E-2</v>
      </c>
      <c r="E24" s="2">
        <v>1.0829371368198599E-2</v>
      </c>
      <c r="F24" s="2">
        <v>1.3274336283185801E-2</v>
      </c>
      <c r="G24" s="2">
        <v>1.46004098360656E-2</v>
      </c>
      <c r="H24" s="2">
        <v>1.69787765293383E-2</v>
      </c>
      <c r="I24" s="2">
        <v>1.71871217622852E-2</v>
      </c>
      <c r="J24" s="2">
        <v>1.8043025676613499E-2</v>
      </c>
      <c r="K24" s="2">
        <v>1.85143373221946E-2</v>
      </c>
      <c r="L24" s="2">
        <v>1.8534670737025701E-2</v>
      </c>
      <c r="M24" s="2">
        <v>2.0033741037536901E-2</v>
      </c>
      <c r="N24" s="2">
        <v>2.2113022113022102E-2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0</v>
      </c>
      <c r="E29" s="2">
        <v>0</v>
      </c>
      <c r="F29" s="2">
        <v>0</v>
      </c>
      <c r="G29" s="2">
        <v>0</v>
      </c>
      <c r="H29" s="2">
        <v>0</v>
      </c>
      <c r="I29" s="2">
        <v>0</v>
      </c>
      <c r="J29" s="2">
        <v>0</v>
      </c>
      <c r="K29" s="2">
        <v>0</v>
      </c>
      <c r="L29" s="2">
        <v>0</v>
      </c>
      <c r="M29" s="2">
        <v>-1</v>
      </c>
      <c r="N29" s="3">
        <v>0</v>
      </c>
      <c r="O29" s="3">
        <v>0</v>
      </c>
    </row>
    <row r="30" spans="1:15" x14ac:dyDescent="0.3">
      <c r="A30" s="8" t="s">
        <v>62</v>
      </c>
      <c r="B30" s="2">
        <v>7.69230769230769E-2</v>
      </c>
      <c r="C30" s="2">
        <v>8.2949308755760398E-2</v>
      </c>
      <c r="D30" s="2">
        <v>-6.3829787234042498E-3</v>
      </c>
      <c r="E30" s="2">
        <v>5.3533190578158502E-2</v>
      </c>
      <c r="F30" s="2">
        <v>6.3008130081300795E-2</v>
      </c>
      <c r="G30" s="2">
        <v>6.11854684512428E-2</v>
      </c>
      <c r="H30" s="2">
        <v>3.0630630630630599E-2</v>
      </c>
      <c r="I30" s="2">
        <v>7.1678321678321694E-2</v>
      </c>
      <c r="J30" s="2">
        <v>-2.2838499184339299E-2</v>
      </c>
      <c r="K30" s="2">
        <v>4.0066777963272099E-2</v>
      </c>
      <c r="L30" s="2">
        <v>-2.56821829855538E-2</v>
      </c>
      <c r="M30" s="2">
        <v>-4.2833607907743002E-2</v>
      </c>
      <c r="N30" s="3">
        <v>-5.2202283849918402E-2</v>
      </c>
      <c r="O30" s="3">
        <v>0.44168734491315098</v>
      </c>
    </row>
    <row r="31" spans="1:15" x14ac:dyDescent="0.3">
      <c r="A31" s="8" t="s">
        <v>63</v>
      </c>
      <c r="B31" s="2">
        <v>1.49906308557152E-2</v>
      </c>
      <c r="C31" s="2">
        <v>-1.4153846153846201E-2</v>
      </c>
      <c r="D31" s="2">
        <v>-3.9325842696629199E-2</v>
      </c>
      <c r="E31" s="2">
        <v>-1.8843404808317098E-2</v>
      </c>
      <c r="F31" s="2">
        <v>-1.8543046357615899E-2</v>
      </c>
      <c r="G31" s="2">
        <v>8.0971659919028306E-3</v>
      </c>
      <c r="H31" s="2">
        <v>2.0080321285140599E-3</v>
      </c>
      <c r="I31" s="2">
        <v>1.87040748162993E-2</v>
      </c>
      <c r="J31" s="2">
        <v>2.2950819672131102E-2</v>
      </c>
      <c r="K31" s="2">
        <v>3.0128205128205101E-2</v>
      </c>
      <c r="L31" s="2">
        <v>4.5426260112010002E-2</v>
      </c>
      <c r="M31" s="2">
        <v>5.2380952380952403E-2</v>
      </c>
      <c r="N31" s="3">
        <v>0.159344262295082</v>
      </c>
      <c r="O31" s="3">
        <v>0.104309806371018</v>
      </c>
    </row>
    <row r="32" spans="1:15" x14ac:dyDescent="0.3">
      <c r="A32" s="8" t="s">
        <v>64</v>
      </c>
      <c r="B32" s="2">
        <v>5.40308747855918E-2</v>
      </c>
      <c r="C32" s="2">
        <v>5.3702196908055298E-2</v>
      </c>
      <c r="D32" s="2">
        <v>1.0038610038610001E-2</v>
      </c>
      <c r="E32" s="2">
        <v>2.4464831804281301E-2</v>
      </c>
      <c r="F32" s="2">
        <v>2.9850746268656699E-2</v>
      </c>
      <c r="G32" s="2">
        <v>1.0869565217391301E-2</v>
      </c>
      <c r="H32" s="2">
        <v>5.30465949820789E-2</v>
      </c>
      <c r="I32" s="2">
        <v>4.0163376446562302E-2</v>
      </c>
      <c r="J32" s="2">
        <v>2.3560209424083801E-2</v>
      </c>
      <c r="K32" s="2">
        <v>2.3657289002557501E-2</v>
      </c>
      <c r="L32" s="2">
        <v>7.4953154278575903E-3</v>
      </c>
      <c r="M32" s="2">
        <v>6.1996280223186604E-3</v>
      </c>
      <c r="N32" s="3">
        <v>6.2172774869109999E-2</v>
      </c>
      <c r="O32" s="3">
        <v>0.39193825042881603</v>
      </c>
    </row>
    <row r="33" spans="1:15" x14ac:dyDescent="0.3">
      <c r="A33" s="8" t="s">
        <v>65</v>
      </c>
      <c r="B33" s="2">
        <v>3.7037037037037E-2</v>
      </c>
      <c r="C33" s="2">
        <v>-1.11607142857143E-2</v>
      </c>
      <c r="D33" s="2">
        <v>-2.70880361173815E-2</v>
      </c>
      <c r="E33" s="2">
        <v>4.1763341067285402E-2</v>
      </c>
      <c r="F33" s="2">
        <v>2.89532293986637E-2</v>
      </c>
      <c r="G33" s="2">
        <v>6.7099567099567103E-2</v>
      </c>
      <c r="H33" s="2">
        <v>5.8823529411764698E-2</v>
      </c>
      <c r="I33" s="2">
        <v>0.109195402298851</v>
      </c>
      <c r="J33" s="2">
        <v>7.7720207253885995E-2</v>
      </c>
      <c r="K33" s="2">
        <v>7.3717948717948706E-2</v>
      </c>
      <c r="L33" s="2">
        <v>0.111940298507463</v>
      </c>
      <c r="M33" s="2">
        <v>7.9194630872483199E-2</v>
      </c>
      <c r="N33" s="3">
        <v>0.38860103626942999</v>
      </c>
      <c r="O33" s="3">
        <v>0.86111111111111105</v>
      </c>
    </row>
    <row r="34" spans="1:15" x14ac:dyDescent="0.3">
      <c r="A34" s="8" t="s">
        <v>66</v>
      </c>
      <c r="B34" s="2">
        <v>-2.8571428571428598E-2</v>
      </c>
      <c r="C34" s="2">
        <v>-0.191176470588235</v>
      </c>
      <c r="D34" s="2">
        <v>-0.25454545454545502</v>
      </c>
      <c r="E34" s="2">
        <v>0.24390243902438999</v>
      </c>
      <c r="F34" s="2">
        <v>0.11764705882352899</v>
      </c>
      <c r="G34" s="2">
        <v>0.19298245614035101</v>
      </c>
      <c r="H34" s="2">
        <v>4.4117647058823498E-2</v>
      </c>
      <c r="I34" s="2">
        <v>9.85915492957746E-2</v>
      </c>
      <c r="J34" s="2">
        <v>5.1282051282051301E-2</v>
      </c>
      <c r="K34" s="2">
        <v>3.65853658536585E-2</v>
      </c>
      <c r="L34" s="2">
        <v>0.11764705882352899</v>
      </c>
      <c r="M34" s="2">
        <v>0.13684210526315799</v>
      </c>
      <c r="N34" s="3">
        <v>0.38461538461538503</v>
      </c>
      <c r="O34" s="3">
        <v>0.54285714285714304</v>
      </c>
    </row>
    <row r="35" spans="1:15" x14ac:dyDescent="0.3">
      <c r="A35" s="11" t="s">
        <v>15</v>
      </c>
      <c r="B35" s="3">
        <v>3.5947712418300699E-2</v>
      </c>
      <c r="C35" s="3">
        <v>1.60357518401682E-2</v>
      </c>
      <c r="D35" s="3">
        <v>-2.0439844760672701E-2</v>
      </c>
      <c r="E35" s="3">
        <v>1.47913365029054E-2</v>
      </c>
      <c r="F35" s="3">
        <v>1.6137428422696502E-2</v>
      </c>
      <c r="G35" s="3">
        <v>2.5870901639344301E-2</v>
      </c>
      <c r="H35" s="3">
        <v>3.14606741573034E-2</v>
      </c>
      <c r="I35" s="3">
        <v>4.6477850399418999E-2</v>
      </c>
      <c r="J35" s="3">
        <v>2.4520009252833701E-2</v>
      </c>
      <c r="K35" s="3">
        <v>3.5448182433958003E-2</v>
      </c>
      <c r="L35" s="3">
        <v>3.4016572176188399E-2</v>
      </c>
      <c r="M35" s="3">
        <v>2.9945170814002501E-2</v>
      </c>
      <c r="N35" s="3">
        <v>0.12977099236641201</v>
      </c>
      <c r="O35" s="3">
        <v>0.33006535947712401</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612</v>
      </c>
    </row>
    <row r="2" spans="1:14" ht="15.6" x14ac:dyDescent="0.3">
      <c r="A2" s="12" t="s">
        <v>611</v>
      </c>
    </row>
    <row r="3" spans="1:14" ht="15.6" x14ac:dyDescent="0.3">
      <c r="A3" s="12" t="s">
        <v>72</v>
      </c>
    </row>
    <row r="4" spans="1:14" x14ac:dyDescent="0.3">
      <c r="A4" s="15"/>
    </row>
    <row r="5" spans="1:14" x14ac:dyDescent="0.3">
      <c r="A5" s="16" t="str">
        <f>HYPERLINK("#'Table of contents'!A155",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1600</v>
      </c>
      <c r="C8" s="1">
        <v>1744</v>
      </c>
      <c r="D8" s="1">
        <v>1867</v>
      </c>
      <c r="E8" s="1">
        <v>1917</v>
      </c>
      <c r="F8" s="1">
        <v>2014</v>
      </c>
      <c r="G8" s="1">
        <v>2109</v>
      </c>
      <c r="H8" s="1">
        <v>2250</v>
      </c>
      <c r="I8" s="1">
        <v>2368</v>
      </c>
      <c r="J8" s="1">
        <v>2539</v>
      </c>
      <c r="K8" s="1">
        <v>2658</v>
      </c>
      <c r="L8" s="1">
        <v>2796</v>
      </c>
      <c r="M8" s="1">
        <v>2933</v>
      </c>
      <c r="N8" s="1">
        <v>3077</v>
      </c>
    </row>
    <row r="9" spans="1:14" x14ac:dyDescent="0.3">
      <c r="A9" s="7" t="s">
        <v>70</v>
      </c>
      <c r="B9" s="1">
        <v>2072</v>
      </c>
      <c r="C9" s="1">
        <v>2060</v>
      </c>
      <c r="D9" s="1">
        <v>1998</v>
      </c>
      <c r="E9" s="1">
        <v>1869</v>
      </c>
      <c r="F9" s="1">
        <v>1828</v>
      </c>
      <c r="G9" s="1">
        <v>1795</v>
      </c>
      <c r="H9" s="1">
        <v>1755</v>
      </c>
      <c r="I9" s="1">
        <v>1763</v>
      </c>
      <c r="J9" s="1">
        <v>1784</v>
      </c>
      <c r="K9" s="1">
        <v>1771</v>
      </c>
      <c r="L9" s="1">
        <v>1790</v>
      </c>
      <c r="M9" s="1">
        <v>1809</v>
      </c>
      <c r="N9" s="1">
        <v>1807</v>
      </c>
    </row>
    <row r="10" spans="1:14" x14ac:dyDescent="0.3">
      <c r="A10" s="10" t="s">
        <v>15</v>
      </c>
      <c r="B10" s="5">
        <v>3672</v>
      </c>
      <c r="C10" s="5">
        <v>3804</v>
      </c>
      <c r="D10" s="5">
        <v>3865</v>
      </c>
      <c r="E10" s="5">
        <v>3786</v>
      </c>
      <c r="F10" s="5">
        <v>3842</v>
      </c>
      <c r="G10" s="5">
        <v>3904</v>
      </c>
      <c r="H10" s="5">
        <v>4005</v>
      </c>
      <c r="I10" s="5">
        <v>4131</v>
      </c>
      <c r="J10" s="5">
        <v>4323</v>
      </c>
      <c r="K10" s="5">
        <v>4429</v>
      </c>
      <c r="L10" s="5">
        <v>4586</v>
      </c>
      <c r="M10" s="5">
        <v>4742</v>
      </c>
      <c r="N10" s="5">
        <v>4884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0.43572984749455301</v>
      </c>
      <c r="C15" s="2">
        <v>0.45846477392218699</v>
      </c>
      <c r="D15" s="2">
        <v>0.48305304010349298</v>
      </c>
      <c r="E15" s="2">
        <v>0.50633914421553095</v>
      </c>
      <c r="F15" s="2">
        <v>0.52420614263404497</v>
      </c>
      <c r="G15" s="2">
        <v>0.54021516393442603</v>
      </c>
      <c r="H15" s="2">
        <v>0.56179775280898903</v>
      </c>
      <c r="I15" s="2">
        <v>0.573226821592835</v>
      </c>
      <c r="J15" s="2">
        <v>0.58732361785796905</v>
      </c>
      <c r="K15" s="2">
        <v>0.60013547076089402</v>
      </c>
      <c r="L15" s="2">
        <v>0.60968163977322298</v>
      </c>
      <c r="M15" s="2">
        <v>0.61851539434837599</v>
      </c>
      <c r="N15" s="2">
        <v>0.63001638001638005</v>
      </c>
    </row>
    <row r="16" spans="1:14" x14ac:dyDescent="0.3">
      <c r="A16" s="8" t="s">
        <v>70</v>
      </c>
      <c r="B16" s="2">
        <v>0.56427015250544699</v>
      </c>
      <c r="C16" s="2">
        <v>0.54153522607781301</v>
      </c>
      <c r="D16" s="2">
        <v>0.51694695989650696</v>
      </c>
      <c r="E16" s="2">
        <v>0.493660855784469</v>
      </c>
      <c r="F16" s="2">
        <v>0.47579385736595498</v>
      </c>
      <c r="G16" s="2">
        <v>0.45978483606557402</v>
      </c>
      <c r="H16" s="2">
        <v>0.43820224719101097</v>
      </c>
      <c r="I16" s="2">
        <v>0.426773178407165</v>
      </c>
      <c r="J16" s="2">
        <v>0.41267638214203101</v>
      </c>
      <c r="K16" s="2">
        <v>0.39986452923910598</v>
      </c>
      <c r="L16" s="2">
        <v>0.39031836022677702</v>
      </c>
      <c r="M16" s="2">
        <v>0.38148460565162401</v>
      </c>
      <c r="N16" s="2">
        <v>0.36998361998362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0.09</v>
      </c>
      <c r="C21" s="2">
        <v>7.0527522935779796E-2</v>
      </c>
      <c r="D21" s="2">
        <v>2.67809319764328E-2</v>
      </c>
      <c r="E21" s="2">
        <v>5.0599895670318203E-2</v>
      </c>
      <c r="F21" s="2">
        <v>4.71698113207547E-2</v>
      </c>
      <c r="G21" s="2">
        <v>6.6856330014224793E-2</v>
      </c>
      <c r="H21" s="2">
        <v>5.2444444444444398E-2</v>
      </c>
      <c r="I21" s="2">
        <v>7.2212837837837801E-2</v>
      </c>
      <c r="J21" s="2">
        <v>4.6868846002363101E-2</v>
      </c>
      <c r="K21" s="2">
        <v>5.1918735891647902E-2</v>
      </c>
      <c r="L21" s="2">
        <v>4.8998569384835503E-2</v>
      </c>
      <c r="M21" s="2">
        <v>4.9096488237299701E-2</v>
      </c>
      <c r="N21" s="3">
        <v>0.21189444663253201</v>
      </c>
      <c r="O21" s="3">
        <v>0.92312499999999997</v>
      </c>
    </row>
    <row r="22" spans="1:15" x14ac:dyDescent="0.3">
      <c r="A22" s="8" t="s">
        <v>70</v>
      </c>
      <c r="B22" s="2">
        <v>-5.7915057915057903E-3</v>
      </c>
      <c r="C22" s="2">
        <v>-3.0097087378640801E-2</v>
      </c>
      <c r="D22" s="2">
        <v>-6.4564564564564594E-2</v>
      </c>
      <c r="E22" s="2">
        <v>-2.1936864633493799E-2</v>
      </c>
      <c r="F22" s="2">
        <v>-1.8052516411378599E-2</v>
      </c>
      <c r="G22" s="2">
        <v>-2.2284122562674102E-2</v>
      </c>
      <c r="H22" s="2">
        <v>4.5584045584045598E-3</v>
      </c>
      <c r="I22" s="2">
        <v>1.1911514463981801E-2</v>
      </c>
      <c r="J22" s="2">
        <v>-7.2869955156950701E-3</v>
      </c>
      <c r="K22" s="2">
        <v>1.07284020327499E-2</v>
      </c>
      <c r="L22" s="2">
        <v>1.06145251396648E-2</v>
      </c>
      <c r="M22" s="2">
        <v>-1.10558319513543E-3</v>
      </c>
      <c r="N22" s="3">
        <v>1.2892376681614399E-2</v>
      </c>
      <c r="O22" s="3">
        <v>-0.127895752895753</v>
      </c>
    </row>
    <row r="23" spans="1:15" x14ac:dyDescent="0.3">
      <c r="A23" s="11" t="s">
        <v>15</v>
      </c>
      <c r="B23" s="3">
        <v>3.5947712418300699E-2</v>
      </c>
      <c r="C23" s="3">
        <v>1.60357518401682E-2</v>
      </c>
      <c r="D23" s="3">
        <v>-2.0439844760672701E-2</v>
      </c>
      <c r="E23" s="3">
        <v>1.47913365029054E-2</v>
      </c>
      <c r="F23" s="3">
        <v>1.6137428422696502E-2</v>
      </c>
      <c r="G23" s="3">
        <v>2.5870901639344301E-2</v>
      </c>
      <c r="H23" s="3">
        <v>3.14606741573034E-2</v>
      </c>
      <c r="I23" s="3">
        <v>4.6477850399418999E-2</v>
      </c>
      <c r="J23" s="3">
        <v>2.4520009252833701E-2</v>
      </c>
      <c r="K23" s="3">
        <v>3.5448182433958003E-2</v>
      </c>
      <c r="L23" s="3">
        <v>3.4016572176188399E-2</v>
      </c>
      <c r="M23" s="3">
        <v>2.9945170814002501E-2</v>
      </c>
      <c r="N23" s="3">
        <v>0.12977099236641201</v>
      </c>
      <c r="O23" s="3">
        <v>0.33006535947712401</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613</v>
      </c>
    </row>
    <row r="2" spans="1:14" ht="15.6" x14ac:dyDescent="0.3">
      <c r="A2" s="12" t="s">
        <v>611</v>
      </c>
    </row>
    <row r="3" spans="1:14" ht="15.6" x14ac:dyDescent="0.3">
      <c r="A3" s="12" t="s">
        <v>72</v>
      </c>
    </row>
    <row r="4" spans="1:14" ht="15.6" x14ac:dyDescent="0.3">
      <c r="A4" s="12" t="s">
        <v>68</v>
      </c>
    </row>
    <row r="5" spans="1:14" x14ac:dyDescent="0.3">
      <c r="A5" s="16" t="str">
        <f>HYPERLINK("#'Table of contents'!A156",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1</v>
      </c>
      <c r="N8" s="1">
        <v>0</v>
      </c>
    </row>
    <row r="9" spans="1:14" x14ac:dyDescent="0.3">
      <c r="A9" s="7" t="s">
        <v>74</v>
      </c>
      <c r="B9" s="1">
        <v>219</v>
      </c>
      <c r="C9" s="1">
        <v>257</v>
      </c>
      <c r="D9" s="1">
        <v>289</v>
      </c>
      <c r="E9" s="1">
        <v>300</v>
      </c>
      <c r="F9" s="1">
        <v>327</v>
      </c>
      <c r="G9" s="1">
        <v>352</v>
      </c>
      <c r="H9" s="1">
        <v>384</v>
      </c>
      <c r="I9" s="1">
        <v>409</v>
      </c>
      <c r="J9" s="1">
        <v>432</v>
      </c>
      <c r="K9" s="1">
        <v>428</v>
      </c>
      <c r="L9" s="1">
        <v>445</v>
      </c>
      <c r="M9" s="1">
        <v>425</v>
      </c>
      <c r="N9" s="1">
        <v>401</v>
      </c>
    </row>
    <row r="10" spans="1:14" x14ac:dyDescent="0.3">
      <c r="A10" s="7" t="s">
        <v>75</v>
      </c>
      <c r="B10" s="1">
        <v>864</v>
      </c>
      <c r="C10" s="1">
        <v>921</v>
      </c>
      <c r="D10" s="1">
        <v>959</v>
      </c>
      <c r="E10" s="1">
        <v>965</v>
      </c>
      <c r="F10" s="1">
        <v>969</v>
      </c>
      <c r="G10" s="1">
        <v>973</v>
      </c>
      <c r="H10" s="1">
        <v>1018</v>
      </c>
      <c r="I10" s="1">
        <v>1021</v>
      </c>
      <c r="J10" s="1">
        <v>1074</v>
      </c>
      <c r="K10" s="1">
        <v>1110</v>
      </c>
      <c r="L10" s="1">
        <v>1150</v>
      </c>
      <c r="M10" s="1">
        <v>1214</v>
      </c>
      <c r="N10" s="1">
        <v>1301</v>
      </c>
    </row>
    <row r="11" spans="1:14" x14ac:dyDescent="0.3">
      <c r="A11" s="7" t="s">
        <v>76</v>
      </c>
      <c r="B11" s="1">
        <v>419</v>
      </c>
      <c r="C11" s="1">
        <v>464</v>
      </c>
      <c r="D11" s="1">
        <v>515</v>
      </c>
      <c r="E11" s="1">
        <v>544</v>
      </c>
      <c r="F11" s="1">
        <v>592</v>
      </c>
      <c r="G11" s="1">
        <v>654</v>
      </c>
      <c r="H11" s="1">
        <v>693</v>
      </c>
      <c r="I11" s="1">
        <v>772</v>
      </c>
      <c r="J11" s="1">
        <v>835</v>
      </c>
      <c r="K11" s="1">
        <v>889</v>
      </c>
      <c r="L11" s="1">
        <v>943</v>
      </c>
      <c r="M11" s="1">
        <v>990</v>
      </c>
      <c r="N11" s="1">
        <v>1039</v>
      </c>
    </row>
    <row r="12" spans="1:14" x14ac:dyDescent="0.3">
      <c r="A12" s="7" t="s">
        <v>77</v>
      </c>
      <c r="B12" s="1">
        <v>90</v>
      </c>
      <c r="C12" s="1">
        <v>94</v>
      </c>
      <c r="D12" s="1">
        <v>97</v>
      </c>
      <c r="E12" s="1">
        <v>105</v>
      </c>
      <c r="F12" s="1">
        <v>121</v>
      </c>
      <c r="G12" s="1">
        <v>123</v>
      </c>
      <c r="H12" s="1">
        <v>145</v>
      </c>
      <c r="I12" s="1">
        <v>154</v>
      </c>
      <c r="J12" s="1">
        <v>181</v>
      </c>
      <c r="K12" s="1">
        <v>213</v>
      </c>
      <c r="L12" s="1">
        <v>239</v>
      </c>
      <c r="M12" s="1">
        <v>281</v>
      </c>
      <c r="N12" s="1">
        <v>308</v>
      </c>
    </row>
    <row r="13" spans="1:14" x14ac:dyDescent="0.3">
      <c r="A13" s="7" t="s">
        <v>78</v>
      </c>
      <c r="B13" s="1">
        <v>8</v>
      </c>
      <c r="C13" s="1">
        <v>8</v>
      </c>
      <c r="D13" s="1">
        <v>7</v>
      </c>
      <c r="E13" s="1">
        <v>3</v>
      </c>
      <c r="F13" s="1">
        <v>5</v>
      </c>
      <c r="G13" s="1">
        <v>7</v>
      </c>
      <c r="H13" s="1">
        <v>10</v>
      </c>
      <c r="I13" s="1">
        <v>12</v>
      </c>
      <c r="J13" s="1">
        <v>17</v>
      </c>
      <c r="K13" s="1">
        <v>18</v>
      </c>
      <c r="L13" s="1">
        <v>19</v>
      </c>
      <c r="M13" s="1">
        <v>22</v>
      </c>
      <c r="N13" s="1">
        <v>28</v>
      </c>
    </row>
    <row r="14" spans="1:14" x14ac:dyDescent="0.3">
      <c r="A14" s="7" t="s">
        <v>79</v>
      </c>
      <c r="B14" s="1">
        <v>0</v>
      </c>
      <c r="C14" s="1">
        <v>0</v>
      </c>
      <c r="D14" s="1">
        <v>0</v>
      </c>
      <c r="E14" s="1">
        <v>0</v>
      </c>
      <c r="F14" s="1">
        <v>0</v>
      </c>
      <c r="G14" s="1">
        <v>0</v>
      </c>
      <c r="H14" s="1">
        <v>0</v>
      </c>
      <c r="I14" s="1">
        <v>0</v>
      </c>
      <c r="J14" s="1">
        <v>0</v>
      </c>
      <c r="K14" s="1">
        <v>0</v>
      </c>
      <c r="L14" s="1">
        <v>0</v>
      </c>
      <c r="M14" s="1">
        <v>1</v>
      </c>
      <c r="N14" s="1">
        <v>0</v>
      </c>
    </row>
    <row r="15" spans="1:14" x14ac:dyDescent="0.3">
      <c r="A15" s="7" t="s">
        <v>80</v>
      </c>
      <c r="B15" s="1">
        <v>184</v>
      </c>
      <c r="C15" s="1">
        <v>177</v>
      </c>
      <c r="D15" s="1">
        <v>181</v>
      </c>
      <c r="E15" s="1">
        <v>167</v>
      </c>
      <c r="F15" s="1">
        <v>165</v>
      </c>
      <c r="G15" s="1">
        <v>171</v>
      </c>
      <c r="H15" s="1">
        <v>171</v>
      </c>
      <c r="I15" s="1">
        <v>163</v>
      </c>
      <c r="J15" s="1">
        <v>181</v>
      </c>
      <c r="K15" s="1">
        <v>171</v>
      </c>
      <c r="L15" s="1">
        <v>178</v>
      </c>
      <c r="M15" s="1">
        <v>182</v>
      </c>
      <c r="N15" s="1">
        <v>180</v>
      </c>
    </row>
    <row r="16" spans="1:14" x14ac:dyDescent="0.3">
      <c r="A16" s="7" t="s">
        <v>81</v>
      </c>
      <c r="B16" s="1">
        <v>737</v>
      </c>
      <c r="C16" s="1">
        <v>704</v>
      </c>
      <c r="D16" s="1">
        <v>643</v>
      </c>
      <c r="E16" s="1">
        <v>574</v>
      </c>
      <c r="F16" s="1">
        <v>541</v>
      </c>
      <c r="G16" s="1">
        <v>509</v>
      </c>
      <c r="H16" s="1">
        <v>476</v>
      </c>
      <c r="I16" s="1">
        <v>476</v>
      </c>
      <c r="J16" s="1">
        <v>451</v>
      </c>
      <c r="K16" s="1">
        <v>450</v>
      </c>
      <c r="L16" s="1">
        <v>457</v>
      </c>
      <c r="M16" s="1">
        <v>466</v>
      </c>
      <c r="N16" s="1">
        <v>467</v>
      </c>
    </row>
    <row r="17" spans="1:14" x14ac:dyDescent="0.3">
      <c r="A17" s="7" t="s">
        <v>82</v>
      </c>
      <c r="B17" s="1">
        <v>747</v>
      </c>
      <c r="C17" s="1">
        <v>765</v>
      </c>
      <c r="D17" s="1">
        <v>780</v>
      </c>
      <c r="E17" s="1">
        <v>764</v>
      </c>
      <c r="F17" s="1">
        <v>748</v>
      </c>
      <c r="G17" s="1">
        <v>726</v>
      </c>
      <c r="H17" s="1">
        <v>702</v>
      </c>
      <c r="I17" s="1">
        <v>697</v>
      </c>
      <c r="J17" s="1">
        <v>693</v>
      </c>
      <c r="K17" s="1">
        <v>675</v>
      </c>
      <c r="L17" s="1">
        <v>658</v>
      </c>
      <c r="M17" s="1">
        <v>623</v>
      </c>
      <c r="N17" s="1">
        <v>584</v>
      </c>
    </row>
    <row r="18" spans="1:14" x14ac:dyDescent="0.3">
      <c r="A18" s="7" t="s">
        <v>83</v>
      </c>
      <c r="B18" s="1">
        <v>342</v>
      </c>
      <c r="C18" s="1">
        <v>354</v>
      </c>
      <c r="D18" s="1">
        <v>346</v>
      </c>
      <c r="E18" s="1">
        <v>326</v>
      </c>
      <c r="F18" s="1">
        <v>328</v>
      </c>
      <c r="G18" s="1">
        <v>339</v>
      </c>
      <c r="H18" s="1">
        <v>348</v>
      </c>
      <c r="I18" s="1">
        <v>368</v>
      </c>
      <c r="J18" s="1">
        <v>398</v>
      </c>
      <c r="K18" s="1">
        <v>411</v>
      </c>
      <c r="L18" s="1">
        <v>431</v>
      </c>
      <c r="M18" s="1">
        <v>464</v>
      </c>
      <c r="N18" s="1">
        <v>496</v>
      </c>
    </row>
    <row r="19" spans="1:14" x14ac:dyDescent="0.3">
      <c r="A19" s="7" t="s">
        <v>84</v>
      </c>
      <c r="B19" s="1">
        <v>62</v>
      </c>
      <c r="C19" s="1">
        <v>60</v>
      </c>
      <c r="D19" s="1">
        <v>48</v>
      </c>
      <c r="E19" s="1">
        <v>38</v>
      </c>
      <c r="F19" s="1">
        <v>46</v>
      </c>
      <c r="G19" s="1">
        <v>50</v>
      </c>
      <c r="H19" s="1">
        <v>58</v>
      </c>
      <c r="I19" s="1">
        <v>59</v>
      </c>
      <c r="J19" s="1">
        <v>61</v>
      </c>
      <c r="K19" s="1">
        <v>64</v>
      </c>
      <c r="L19" s="1">
        <v>66</v>
      </c>
      <c r="M19" s="1">
        <v>73</v>
      </c>
      <c r="N19" s="1">
        <v>80</v>
      </c>
    </row>
    <row r="20" spans="1:14" x14ac:dyDescent="0.3">
      <c r="A20" s="10" t="s">
        <v>15</v>
      </c>
      <c r="B20" s="5">
        <v>3672</v>
      </c>
      <c r="C20" s="5">
        <v>3804</v>
      </c>
      <c r="D20" s="5">
        <v>3865</v>
      </c>
      <c r="E20" s="5">
        <v>3786</v>
      </c>
      <c r="F20" s="5">
        <v>3842</v>
      </c>
      <c r="G20" s="5">
        <v>3904</v>
      </c>
      <c r="H20" s="5">
        <v>4005</v>
      </c>
      <c r="I20" s="5">
        <v>4131</v>
      </c>
      <c r="J20" s="5">
        <v>4323</v>
      </c>
      <c r="K20" s="5">
        <v>4429</v>
      </c>
      <c r="L20" s="5">
        <v>4586</v>
      </c>
      <c r="M20" s="5">
        <v>4742</v>
      </c>
      <c r="N20" s="5">
        <v>4884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3.4094783498124802E-4</v>
      </c>
      <c r="N25" s="2">
        <v>0</v>
      </c>
    </row>
    <row r="26" spans="1:14" x14ac:dyDescent="0.3">
      <c r="A26" s="8" t="s">
        <v>74</v>
      </c>
      <c r="B26" s="2">
        <v>0.136875</v>
      </c>
      <c r="C26" s="2">
        <v>0.14736238532110099</v>
      </c>
      <c r="D26" s="2">
        <v>0.154793786823781</v>
      </c>
      <c r="E26" s="2">
        <v>0.156494522691706</v>
      </c>
      <c r="F26" s="2">
        <v>0.16236345580933501</v>
      </c>
      <c r="G26" s="2">
        <v>0.166903745851114</v>
      </c>
      <c r="H26" s="2">
        <v>0.17066666666666699</v>
      </c>
      <c r="I26" s="2">
        <v>0.17271959459459499</v>
      </c>
      <c r="J26" s="2">
        <v>0.17014572666404101</v>
      </c>
      <c r="K26" s="2">
        <v>0.16102332580887899</v>
      </c>
      <c r="L26" s="2">
        <v>0.15915593705293299</v>
      </c>
      <c r="M26" s="2">
        <v>0.14490282986702999</v>
      </c>
      <c r="N26" s="2">
        <v>0.13032174195645099</v>
      </c>
    </row>
    <row r="27" spans="1:14" x14ac:dyDescent="0.3">
      <c r="A27" s="8" t="s">
        <v>75</v>
      </c>
      <c r="B27" s="2">
        <v>0.54</v>
      </c>
      <c r="C27" s="2">
        <v>0.52809633027522895</v>
      </c>
      <c r="D27" s="2">
        <v>0.51365827530798103</v>
      </c>
      <c r="E27" s="2">
        <v>0.50339071465831997</v>
      </c>
      <c r="F27" s="2">
        <v>0.48113207547169801</v>
      </c>
      <c r="G27" s="2">
        <v>0.46135609293503999</v>
      </c>
      <c r="H27" s="2">
        <v>0.45244444444444398</v>
      </c>
      <c r="I27" s="2">
        <v>0.43116554054054101</v>
      </c>
      <c r="J27" s="2">
        <v>0.42300118156754601</v>
      </c>
      <c r="K27" s="2">
        <v>0.41760722347629797</v>
      </c>
      <c r="L27" s="2">
        <v>0.41130185979971401</v>
      </c>
      <c r="M27" s="2">
        <v>0.413910671667235</v>
      </c>
      <c r="N27" s="2">
        <v>0.42281442963925903</v>
      </c>
    </row>
    <row r="28" spans="1:14" x14ac:dyDescent="0.3">
      <c r="A28" s="8" t="s">
        <v>76</v>
      </c>
      <c r="B28" s="2">
        <v>0.26187500000000002</v>
      </c>
      <c r="C28" s="2">
        <v>0.26605504587155998</v>
      </c>
      <c r="D28" s="2">
        <v>0.275843599357258</v>
      </c>
      <c r="E28" s="2">
        <v>0.28377673448096002</v>
      </c>
      <c r="F28" s="2">
        <v>0.293942403177756</v>
      </c>
      <c r="G28" s="2">
        <v>0.31009957325746801</v>
      </c>
      <c r="H28" s="2">
        <v>0.308</v>
      </c>
      <c r="I28" s="2">
        <v>0.32601351351351299</v>
      </c>
      <c r="J28" s="2">
        <v>0.32886963371406103</v>
      </c>
      <c r="K28" s="2">
        <v>0.33446200150489103</v>
      </c>
      <c r="L28" s="2">
        <v>0.33726752503576501</v>
      </c>
      <c r="M28" s="2">
        <v>0.337538356631435</v>
      </c>
      <c r="N28" s="2">
        <v>0.33766655833604198</v>
      </c>
    </row>
    <row r="29" spans="1:14" x14ac:dyDescent="0.3">
      <c r="A29" s="8" t="s">
        <v>77</v>
      </c>
      <c r="B29" s="2">
        <v>5.6250000000000001E-2</v>
      </c>
      <c r="C29" s="2">
        <v>5.3899082568807301E-2</v>
      </c>
      <c r="D29" s="2">
        <v>5.1955008034279597E-2</v>
      </c>
      <c r="E29" s="2">
        <v>5.4773082942096998E-2</v>
      </c>
      <c r="F29" s="2">
        <v>6.0079443892750703E-2</v>
      </c>
      <c r="G29" s="2">
        <v>5.8321479374111002E-2</v>
      </c>
      <c r="H29" s="2">
        <v>6.4444444444444401E-2</v>
      </c>
      <c r="I29" s="2">
        <v>6.50337837837838E-2</v>
      </c>
      <c r="J29" s="2">
        <v>7.1287908625443097E-2</v>
      </c>
      <c r="K29" s="2">
        <v>8.0135440180586895E-2</v>
      </c>
      <c r="L29" s="2">
        <v>8.5479256080114405E-2</v>
      </c>
      <c r="M29" s="2">
        <v>9.5806341629730604E-2</v>
      </c>
      <c r="N29" s="2">
        <v>0.10009749756256101</v>
      </c>
    </row>
    <row r="30" spans="1:14" x14ac:dyDescent="0.3">
      <c r="A30" s="8" t="s">
        <v>78</v>
      </c>
      <c r="B30" s="2">
        <v>5.0000000000000001E-3</v>
      </c>
      <c r="C30" s="2">
        <v>4.5871559633027499E-3</v>
      </c>
      <c r="D30" s="2">
        <v>3.74933047670059E-3</v>
      </c>
      <c r="E30" s="2">
        <v>1.5649452269170601E-3</v>
      </c>
      <c r="F30" s="2">
        <v>2.4826216484607698E-3</v>
      </c>
      <c r="G30" s="2">
        <v>3.3191085822664801E-3</v>
      </c>
      <c r="H30" s="2">
        <v>4.4444444444444401E-3</v>
      </c>
      <c r="I30" s="2">
        <v>5.0675675675675696E-3</v>
      </c>
      <c r="J30" s="2">
        <v>6.6955494289090197E-3</v>
      </c>
      <c r="K30" s="2">
        <v>6.7720090293453697E-3</v>
      </c>
      <c r="L30" s="2">
        <v>6.7954220314735301E-3</v>
      </c>
      <c r="M30" s="2">
        <v>7.5008523695874497E-3</v>
      </c>
      <c r="N30" s="2">
        <v>9.0997725056873608E-3</v>
      </c>
    </row>
    <row r="31" spans="1:14" x14ac:dyDescent="0.3">
      <c r="A31" s="8" t="s">
        <v>79</v>
      </c>
      <c r="B31" s="2">
        <v>0</v>
      </c>
      <c r="C31" s="2">
        <v>0</v>
      </c>
      <c r="D31" s="2">
        <v>0</v>
      </c>
      <c r="E31" s="2">
        <v>0</v>
      </c>
      <c r="F31" s="2">
        <v>0</v>
      </c>
      <c r="G31" s="2">
        <v>0</v>
      </c>
      <c r="H31" s="2">
        <v>0</v>
      </c>
      <c r="I31" s="2">
        <v>0</v>
      </c>
      <c r="J31" s="2">
        <v>0</v>
      </c>
      <c r="K31" s="2">
        <v>0</v>
      </c>
      <c r="L31" s="2">
        <v>0</v>
      </c>
      <c r="M31" s="2">
        <v>5.5279159756771695E-4</v>
      </c>
      <c r="N31" s="2">
        <v>0</v>
      </c>
    </row>
    <row r="32" spans="1:14" x14ac:dyDescent="0.3">
      <c r="A32" s="8" t="s">
        <v>80</v>
      </c>
      <c r="B32" s="2">
        <v>8.8803088803088806E-2</v>
      </c>
      <c r="C32" s="2">
        <v>8.5922330097087399E-2</v>
      </c>
      <c r="D32" s="2">
        <v>9.0590590590590603E-2</v>
      </c>
      <c r="E32" s="2">
        <v>8.9352594970572505E-2</v>
      </c>
      <c r="F32" s="2">
        <v>9.0262582056892804E-2</v>
      </c>
      <c r="G32" s="2">
        <v>9.5264623955431796E-2</v>
      </c>
      <c r="H32" s="2">
        <v>9.7435897435897395E-2</v>
      </c>
      <c r="I32" s="2">
        <v>9.2456040839478199E-2</v>
      </c>
      <c r="J32" s="2">
        <v>0.101457399103139</v>
      </c>
      <c r="K32" s="2">
        <v>9.6555618294748694E-2</v>
      </c>
      <c r="L32" s="2">
        <v>9.9441340782122897E-2</v>
      </c>
      <c r="M32" s="2">
        <v>0.100608070757324</v>
      </c>
      <c r="N32" s="2">
        <v>9.9612617598229106E-2</v>
      </c>
    </row>
    <row r="33" spans="1:15" x14ac:dyDescent="0.3">
      <c r="A33" s="8" t="s">
        <v>81</v>
      </c>
      <c r="B33" s="2">
        <v>0.35569498069498101</v>
      </c>
      <c r="C33" s="2">
        <v>0.34174757281553397</v>
      </c>
      <c r="D33" s="2">
        <v>0.32182182182182201</v>
      </c>
      <c r="E33" s="2">
        <v>0.307116104868914</v>
      </c>
      <c r="F33" s="2">
        <v>0.29595185995623602</v>
      </c>
      <c r="G33" s="2">
        <v>0.28356545961002799</v>
      </c>
      <c r="H33" s="2">
        <v>0.271225071225071</v>
      </c>
      <c r="I33" s="2">
        <v>0.26999432785025501</v>
      </c>
      <c r="J33" s="2">
        <v>0.25280269058296001</v>
      </c>
      <c r="K33" s="2">
        <v>0.25409373235460198</v>
      </c>
      <c r="L33" s="2">
        <v>0.25530726256983199</v>
      </c>
      <c r="M33" s="2">
        <v>0.25760088446655599</v>
      </c>
      <c r="N33" s="2">
        <v>0.25843940232429402</v>
      </c>
    </row>
    <row r="34" spans="1:15" x14ac:dyDescent="0.3">
      <c r="A34" s="8" t="s">
        <v>82</v>
      </c>
      <c r="B34" s="2">
        <v>0.360521235521235</v>
      </c>
      <c r="C34" s="2">
        <v>0.37135922330097099</v>
      </c>
      <c r="D34" s="2">
        <v>0.39039039039038997</v>
      </c>
      <c r="E34" s="2">
        <v>0.40877474585339801</v>
      </c>
      <c r="F34" s="2">
        <v>0.40919037199124703</v>
      </c>
      <c r="G34" s="2">
        <v>0.40445682451253501</v>
      </c>
      <c r="H34" s="2">
        <v>0.4</v>
      </c>
      <c r="I34" s="2">
        <v>0.39534883720930197</v>
      </c>
      <c r="J34" s="2">
        <v>0.38845291479820598</v>
      </c>
      <c r="K34" s="2">
        <v>0.38114059853190302</v>
      </c>
      <c r="L34" s="2">
        <v>0.36759776536312799</v>
      </c>
      <c r="M34" s="2">
        <v>0.34438916528468799</v>
      </c>
      <c r="N34" s="2">
        <v>0.32318760376314298</v>
      </c>
    </row>
    <row r="35" spans="1:15" x14ac:dyDescent="0.3">
      <c r="A35" s="8" t="s">
        <v>83</v>
      </c>
      <c r="B35" s="2">
        <v>0.16505791505791501</v>
      </c>
      <c r="C35" s="2">
        <v>0.17184466019417499</v>
      </c>
      <c r="D35" s="2">
        <v>0.17317317317317299</v>
      </c>
      <c r="E35" s="2">
        <v>0.17442482611021901</v>
      </c>
      <c r="F35" s="2">
        <v>0.17943107221006599</v>
      </c>
      <c r="G35" s="2">
        <v>0.18885793871866299</v>
      </c>
      <c r="H35" s="2">
        <v>0.198290598290598</v>
      </c>
      <c r="I35" s="2">
        <v>0.20873511060691999</v>
      </c>
      <c r="J35" s="2">
        <v>0.22309417040358701</v>
      </c>
      <c r="K35" s="2">
        <v>0.232072275550536</v>
      </c>
      <c r="L35" s="2">
        <v>0.24078212290502801</v>
      </c>
      <c r="M35" s="2">
        <v>0.25649530127142101</v>
      </c>
      <c r="N35" s="2">
        <v>0.27448810182623101</v>
      </c>
    </row>
    <row r="36" spans="1:15" x14ac:dyDescent="0.3">
      <c r="A36" s="8" t="s">
        <v>84</v>
      </c>
      <c r="B36" s="2">
        <v>2.9922779922779901E-2</v>
      </c>
      <c r="C36" s="2">
        <v>2.9126213592233E-2</v>
      </c>
      <c r="D36" s="2">
        <v>2.4024024024024E-2</v>
      </c>
      <c r="E36" s="2">
        <v>2.0331728196896701E-2</v>
      </c>
      <c r="F36" s="2">
        <v>2.5164113785557999E-2</v>
      </c>
      <c r="G36" s="2">
        <v>2.78551532033426E-2</v>
      </c>
      <c r="H36" s="2">
        <v>3.30484330484331E-2</v>
      </c>
      <c r="I36" s="2">
        <v>3.3465683494044197E-2</v>
      </c>
      <c r="J36" s="2">
        <v>3.4192825112107597E-2</v>
      </c>
      <c r="K36" s="2">
        <v>3.613777526821E-2</v>
      </c>
      <c r="L36" s="2">
        <v>3.6871508379888299E-2</v>
      </c>
      <c r="M36" s="2">
        <v>4.0353786622443301E-2</v>
      </c>
      <c r="N36" s="2">
        <v>4.4272274488101802E-2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-1</v>
      </c>
      <c r="N41" s="3">
        <v>0</v>
      </c>
      <c r="O41" s="3">
        <v>0</v>
      </c>
    </row>
    <row r="42" spans="1:15" x14ac:dyDescent="0.3">
      <c r="A42" s="8" t="s">
        <v>74</v>
      </c>
      <c r="B42" s="2">
        <v>0.17351598173516</v>
      </c>
      <c r="C42" s="2">
        <v>0.124513618677043</v>
      </c>
      <c r="D42" s="2">
        <v>3.8062283737024201E-2</v>
      </c>
      <c r="E42" s="2">
        <v>0.09</v>
      </c>
      <c r="F42" s="2">
        <v>7.64525993883792E-2</v>
      </c>
      <c r="G42" s="2">
        <v>9.0909090909090898E-2</v>
      </c>
      <c r="H42" s="2">
        <v>6.5104166666666699E-2</v>
      </c>
      <c r="I42" s="2">
        <v>5.6234718826405898E-2</v>
      </c>
      <c r="J42" s="2">
        <v>-9.2592592592592605E-3</v>
      </c>
      <c r="K42" s="2">
        <v>3.9719626168224297E-2</v>
      </c>
      <c r="L42" s="2">
        <v>-4.49438202247191E-2</v>
      </c>
      <c r="M42" s="2">
        <v>-5.6470588235294099E-2</v>
      </c>
      <c r="N42" s="3">
        <v>-7.17592592592593E-2</v>
      </c>
      <c r="O42" s="3">
        <v>0.83105022831050201</v>
      </c>
    </row>
    <row r="43" spans="1:15" x14ac:dyDescent="0.3">
      <c r="A43" s="8" t="s">
        <v>75</v>
      </c>
      <c r="B43" s="2">
        <v>6.5972222222222196E-2</v>
      </c>
      <c r="C43" s="2">
        <v>4.1259500542888197E-2</v>
      </c>
      <c r="D43" s="2">
        <v>6.2565172054223203E-3</v>
      </c>
      <c r="E43" s="2">
        <v>4.1450777202072502E-3</v>
      </c>
      <c r="F43" s="2">
        <v>4.1279669762641904E-3</v>
      </c>
      <c r="G43" s="2">
        <v>4.6248715313463501E-2</v>
      </c>
      <c r="H43" s="2">
        <v>2.9469548133595298E-3</v>
      </c>
      <c r="I43" s="2">
        <v>5.1909892262487801E-2</v>
      </c>
      <c r="J43" s="2">
        <v>3.3519553072625698E-2</v>
      </c>
      <c r="K43" s="2">
        <v>3.6036036036036001E-2</v>
      </c>
      <c r="L43" s="2">
        <v>5.5652173913043501E-2</v>
      </c>
      <c r="M43" s="2">
        <v>7.1663920922569999E-2</v>
      </c>
      <c r="N43" s="3">
        <v>0.21135940409683401</v>
      </c>
      <c r="O43" s="3">
        <v>0.50578703703703698</v>
      </c>
    </row>
    <row r="44" spans="1:15" x14ac:dyDescent="0.3">
      <c r="A44" s="8" t="s">
        <v>76</v>
      </c>
      <c r="B44" s="2">
        <v>0.107398568019093</v>
      </c>
      <c r="C44" s="2">
        <v>0.109913793103448</v>
      </c>
      <c r="D44" s="2">
        <v>5.6310679611650503E-2</v>
      </c>
      <c r="E44" s="2">
        <v>8.8235294117647106E-2</v>
      </c>
      <c r="F44" s="2">
        <v>0.10472972972973001</v>
      </c>
      <c r="G44" s="2">
        <v>5.9633027522935797E-2</v>
      </c>
      <c r="H44" s="2">
        <v>0.113997113997114</v>
      </c>
      <c r="I44" s="2">
        <v>8.1606217616580295E-2</v>
      </c>
      <c r="J44" s="2">
        <v>6.4670658682634705E-2</v>
      </c>
      <c r="K44" s="2">
        <v>6.0742407199100103E-2</v>
      </c>
      <c r="L44" s="2">
        <v>4.9840933191940599E-2</v>
      </c>
      <c r="M44" s="2">
        <v>4.9494949494949501E-2</v>
      </c>
      <c r="N44" s="3">
        <v>0.244311377245509</v>
      </c>
      <c r="O44" s="3">
        <v>1.47971360381862</v>
      </c>
    </row>
    <row r="45" spans="1:15" x14ac:dyDescent="0.3">
      <c r="A45" s="8" t="s">
        <v>77</v>
      </c>
      <c r="B45" s="2">
        <v>4.4444444444444398E-2</v>
      </c>
      <c r="C45" s="2">
        <v>3.1914893617021302E-2</v>
      </c>
      <c r="D45" s="2">
        <v>8.2474226804123696E-2</v>
      </c>
      <c r="E45" s="2">
        <v>0.15238095238095201</v>
      </c>
      <c r="F45" s="2">
        <v>1.6528925619834701E-2</v>
      </c>
      <c r="G45" s="2">
        <v>0.17886178861788599</v>
      </c>
      <c r="H45" s="2">
        <v>6.2068965517241399E-2</v>
      </c>
      <c r="I45" s="2">
        <v>0.17532467532467499</v>
      </c>
      <c r="J45" s="2">
        <v>0.17679558011049701</v>
      </c>
      <c r="K45" s="2">
        <v>0.122065727699531</v>
      </c>
      <c r="L45" s="2">
        <v>0.17573221757322199</v>
      </c>
      <c r="M45" s="2">
        <v>9.6085409252668993E-2</v>
      </c>
      <c r="N45" s="3">
        <v>0.70165745856353601</v>
      </c>
      <c r="O45" s="3">
        <v>2.4222222222222198</v>
      </c>
    </row>
    <row r="46" spans="1:15" x14ac:dyDescent="0.3">
      <c r="A46" s="8" t="s">
        <v>78</v>
      </c>
      <c r="B46" s="2">
        <v>0</v>
      </c>
      <c r="C46" s="2">
        <v>-0.125</v>
      </c>
      <c r="D46" s="2">
        <v>-0.57142857142857095</v>
      </c>
      <c r="E46" s="2">
        <v>0.66666666666666696</v>
      </c>
      <c r="F46" s="2">
        <v>0.4</v>
      </c>
      <c r="G46" s="2">
        <v>0.42857142857142899</v>
      </c>
      <c r="H46" s="2">
        <v>0.2</v>
      </c>
      <c r="I46" s="2">
        <v>0.41666666666666702</v>
      </c>
      <c r="J46" s="2">
        <v>5.8823529411764698E-2</v>
      </c>
      <c r="K46" s="2">
        <v>5.5555555555555601E-2</v>
      </c>
      <c r="L46" s="2">
        <v>0.157894736842105</v>
      </c>
      <c r="M46" s="2">
        <v>0.27272727272727298</v>
      </c>
      <c r="N46" s="3">
        <v>0.64705882352941202</v>
      </c>
      <c r="O46" s="3">
        <v>2.5</v>
      </c>
    </row>
    <row r="47" spans="1:15" x14ac:dyDescent="0.3">
      <c r="A47" s="8" t="s">
        <v>79</v>
      </c>
      <c r="B47" s="2">
        <v>0</v>
      </c>
      <c r="C47" s="2">
        <v>0</v>
      </c>
      <c r="D47" s="2">
        <v>0</v>
      </c>
      <c r="E47" s="2">
        <v>0</v>
      </c>
      <c r="F47" s="2">
        <v>0</v>
      </c>
      <c r="G47" s="2">
        <v>0</v>
      </c>
      <c r="H47" s="2">
        <v>0</v>
      </c>
      <c r="I47" s="2">
        <v>0</v>
      </c>
      <c r="J47" s="2">
        <v>0</v>
      </c>
      <c r="K47" s="2">
        <v>0</v>
      </c>
      <c r="L47" s="2">
        <v>0</v>
      </c>
      <c r="M47" s="2">
        <v>-1</v>
      </c>
      <c r="N47" s="3">
        <v>0</v>
      </c>
      <c r="O47" s="3">
        <v>0</v>
      </c>
    </row>
    <row r="48" spans="1:15" x14ac:dyDescent="0.3">
      <c r="A48" s="8" t="s">
        <v>80</v>
      </c>
      <c r="B48" s="2">
        <v>-3.8043478260869602E-2</v>
      </c>
      <c r="C48" s="2">
        <v>2.2598870056497199E-2</v>
      </c>
      <c r="D48" s="2">
        <v>-7.7348066298342497E-2</v>
      </c>
      <c r="E48" s="2">
        <v>-1.19760479041916E-2</v>
      </c>
      <c r="F48" s="2">
        <v>3.6363636363636397E-2</v>
      </c>
      <c r="G48" s="2">
        <v>0</v>
      </c>
      <c r="H48" s="2">
        <v>-4.6783625730994101E-2</v>
      </c>
      <c r="I48" s="2">
        <v>0.110429447852761</v>
      </c>
      <c r="J48" s="2">
        <v>-5.5248618784530398E-2</v>
      </c>
      <c r="K48" s="2">
        <v>4.0935672514619902E-2</v>
      </c>
      <c r="L48" s="2">
        <v>2.2471910112359501E-2</v>
      </c>
      <c r="M48" s="2">
        <v>-1.0989010989011E-2</v>
      </c>
      <c r="N48" s="3">
        <v>-5.5248618784530402E-3</v>
      </c>
      <c r="O48" s="3">
        <v>-2.1739130434782601E-2</v>
      </c>
    </row>
    <row r="49" spans="1:15" x14ac:dyDescent="0.3">
      <c r="A49" s="8" t="s">
        <v>81</v>
      </c>
      <c r="B49" s="2">
        <v>-4.47761194029851E-2</v>
      </c>
      <c r="C49" s="2">
        <v>-8.6647727272727307E-2</v>
      </c>
      <c r="D49" s="2">
        <v>-0.107309486780715</v>
      </c>
      <c r="E49" s="2">
        <v>-5.7491289198606299E-2</v>
      </c>
      <c r="F49" s="2">
        <v>-5.9149722735674697E-2</v>
      </c>
      <c r="G49" s="2">
        <v>-6.4833005893909598E-2</v>
      </c>
      <c r="H49" s="2">
        <v>0</v>
      </c>
      <c r="I49" s="2">
        <v>-5.2521008403361297E-2</v>
      </c>
      <c r="J49" s="2">
        <v>-2.2172949002217299E-3</v>
      </c>
      <c r="K49" s="2">
        <v>1.55555555555556E-2</v>
      </c>
      <c r="L49" s="2">
        <v>1.9693654266958401E-2</v>
      </c>
      <c r="M49" s="2">
        <v>2.1459227467811202E-3</v>
      </c>
      <c r="N49" s="3">
        <v>3.54767184035477E-2</v>
      </c>
      <c r="O49" s="3">
        <v>-0.36635006784260499</v>
      </c>
    </row>
    <row r="50" spans="1:15" x14ac:dyDescent="0.3">
      <c r="A50" s="8" t="s">
        <v>82</v>
      </c>
      <c r="B50" s="2">
        <v>2.40963855421687E-2</v>
      </c>
      <c r="C50" s="2">
        <v>1.9607843137254902E-2</v>
      </c>
      <c r="D50" s="2">
        <v>-2.0512820512820499E-2</v>
      </c>
      <c r="E50" s="2">
        <v>-2.0942408376963401E-2</v>
      </c>
      <c r="F50" s="2">
        <v>-2.9411764705882401E-2</v>
      </c>
      <c r="G50" s="2">
        <v>-3.3057851239669402E-2</v>
      </c>
      <c r="H50" s="2">
        <v>-7.12250712250712E-3</v>
      </c>
      <c r="I50" s="2">
        <v>-5.7388809182209498E-3</v>
      </c>
      <c r="J50" s="2">
        <v>-2.5974025974026E-2</v>
      </c>
      <c r="K50" s="2">
        <v>-2.5185185185185199E-2</v>
      </c>
      <c r="L50" s="2">
        <v>-5.31914893617021E-2</v>
      </c>
      <c r="M50" s="2">
        <v>-6.2600321027287298E-2</v>
      </c>
      <c r="N50" s="3">
        <v>-0.157287157287157</v>
      </c>
      <c r="O50" s="3">
        <v>-0.21820615796519399</v>
      </c>
    </row>
    <row r="51" spans="1:15" x14ac:dyDescent="0.3">
      <c r="A51" s="8" t="s">
        <v>83</v>
      </c>
      <c r="B51" s="2">
        <v>3.5087719298245598E-2</v>
      </c>
      <c r="C51" s="2">
        <v>-2.2598870056497199E-2</v>
      </c>
      <c r="D51" s="2">
        <v>-5.7803468208092498E-2</v>
      </c>
      <c r="E51" s="2">
        <v>6.13496932515337E-3</v>
      </c>
      <c r="F51" s="2">
        <v>3.3536585365853702E-2</v>
      </c>
      <c r="G51" s="2">
        <v>2.6548672566371698E-2</v>
      </c>
      <c r="H51" s="2">
        <v>5.7471264367816098E-2</v>
      </c>
      <c r="I51" s="2">
        <v>8.1521739130434798E-2</v>
      </c>
      <c r="J51" s="2">
        <v>3.2663316582914603E-2</v>
      </c>
      <c r="K51" s="2">
        <v>4.8661800486618001E-2</v>
      </c>
      <c r="L51" s="2">
        <v>7.6566125290023199E-2</v>
      </c>
      <c r="M51" s="2">
        <v>6.8965517241379296E-2</v>
      </c>
      <c r="N51" s="3">
        <v>0.24623115577889401</v>
      </c>
      <c r="O51" s="3">
        <v>0.45029239766081902</v>
      </c>
    </row>
    <row r="52" spans="1:15" x14ac:dyDescent="0.3">
      <c r="A52" s="8" t="s">
        <v>84</v>
      </c>
      <c r="B52" s="2">
        <v>-3.2258064516128997E-2</v>
      </c>
      <c r="C52" s="2">
        <v>-0.2</v>
      </c>
      <c r="D52" s="2">
        <v>-0.20833333333333301</v>
      </c>
      <c r="E52" s="2">
        <v>0.21052631578947401</v>
      </c>
      <c r="F52" s="2">
        <v>8.6956521739130405E-2</v>
      </c>
      <c r="G52" s="2">
        <v>0.16</v>
      </c>
      <c r="H52" s="2">
        <v>1.72413793103448E-2</v>
      </c>
      <c r="I52" s="2">
        <v>3.3898305084745797E-2</v>
      </c>
      <c r="J52" s="2">
        <v>4.91803278688525E-2</v>
      </c>
      <c r="K52" s="2">
        <v>3.125E-2</v>
      </c>
      <c r="L52" s="2">
        <v>0.10606060606060599</v>
      </c>
      <c r="M52" s="2">
        <v>9.5890410958904104E-2</v>
      </c>
      <c r="N52" s="3">
        <v>0.31147540983606598</v>
      </c>
      <c r="O52" s="3">
        <v>0.29032258064516098</v>
      </c>
    </row>
    <row r="53" spans="1:15" x14ac:dyDescent="0.3">
      <c r="A53" s="11" t="s">
        <v>15</v>
      </c>
      <c r="B53" s="3">
        <v>3.5947712418300699E-2</v>
      </c>
      <c r="C53" s="3">
        <v>1.60357518401682E-2</v>
      </c>
      <c r="D53" s="3">
        <v>-2.0439844760672701E-2</v>
      </c>
      <c r="E53" s="3">
        <v>1.47913365029054E-2</v>
      </c>
      <c r="F53" s="3">
        <v>1.6137428422696502E-2</v>
      </c>
      <c r="G53" s="3">
        <v>2.5870901639344301E-2</v>
      </c>
      <c r="H53" s="3">
        <v>3.14606741573034E-2</v>
      </c>
      <c r="I53" s="3">
        <v>4.6477850399418999E-2</v>
      </c>
      <c r="J53" s="3">
        <v>2.4520009252833701E-2</v>
      </c>
      <c r="K53" s="3">
        <v>3.5448182433958003E-2</v>
      </c>
      <c r="L53" s="3">
        <v>3.4016572176188399E-2</v>
      </c>
      <c r="M53" s="3">
        <v>2.9945170814002501E-2</v>
      </c>
      <c r="N53" s="3">
        <v>0.12977099236641201</v>
      </c>
      <c r="O53" s="3">
        <v>0.33006535947712401</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614</v>
      </c>
    </row>
    <row r="2" spans="1:14" ht="15.6" x14ac:dyDescent="0.3">
      <c r="A2" s="12" t="s">
        <v>611</v>
      </c>
    </row>
    <row r="3" spans="1:14" ht="15.6" x14ac:dyDescent="0.3">
      <c r="A3" s="12" t="s">
        <v>94</v>
      </c>
    </row>
    <row r="4" spans="1:14" x14ac:dyDescent="0.3">
      <c r="A4" s="15"/>
    </row>
    <row r="5" spans="1:14" x14ac:dyDescent="0.3">
      <c r="A5" s="16" t="str">
        <f>HYPERLINK("#'Table of contents'!A157",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894</v>
      </c>
      <c r="C8" s="1">
        <v>992</v>
      </c>
      <c r="D8" s="1">
        <v>1056</v>
      </c>
      <c r="E8" s="1">
        <v>1086</v>
      </c>
      <c r="F8" s="1">
        <v>1129</v>
      </c>
      <c r="G8" s="1">
        <v>1152</v>
      </c>
      <c r="H8" s="1">
        <v>1187</v>
      </c>
      <c r="I8" s="1">
        <v>1220</v>
      </c>
      <c r="J8" s="1">
        <v>1285</v>
      </c>
      <c r="K8" s="1">
        <v>1335</v>
      </c>
      <c r="L8" s="1">
        <v>1407</v>
      </c>
      <c r="M8" s="1">
        <v>1463</v>
      </c>
      <c r="N8" s="1">
        <v>1523</v>
      </c>
    </row>
    <row r="9" spans="1:14" x14ac:dyDescent="0.3">
      <c r="A9" s="7" t="s">
        <v>88</v>
      </c>
      <c r="B9" s="1">
        <v>276</v>
      </c>
      <c r="C9" s="1">
        <v>287</v>
      </c>
      <c r="D9" s="1">
        <v>292</v>
      </c>
      <c r="E9" s="1">
        <v>288</v>
      </c>
      <c r="F9" s="1">
        <v>285</v>
      </c>
      <c r="G9" s="1">
        <v>271</v>
      </c>
      <c r="H9" s="1">
        <v>266</v>
      </c>
      <c r="I9" s="1">
        <v>274</v>
      </c>
      <c r="J9" s="1">
        <v>279</v>
      </c>
      <c r="K9" s="1">
        <v>277</v>
      </c>
      <c r="L9" s="1">
        <v>300</v>
      </c>
      <c r="M9" s="1">
        <v>314</v>
      </c>
      <c r="N9" s="1">
        <v>336</v>
      </c>
    </row>
    <row r="10" spans="1:14" x14ac:dyDescent="0.3">
      <c r="A10" s="7" t="s">
        <v>89</v>
      </c>
      <c r="B10" s="1">
        <v>84</v>
      </c>
      <c r="C10" s="1">
        <v>90</v>
      </c>
      <c r="D10" s="1">
        <v>89</v>
      </c>
      <c r="E10" s="1">
        <v>84</v>
      </c>
      <c r="F10" s="1">
        <v>88</v>
      </c>
      <c r="G10" s="1">
        <v>85</v>
      </c>
      <c r="H10" s="1">
        <v>91</v>
      </c>
      <c r="I10" s="1">
        <v>93</v>
      </c>
      <c r="J10" s="1">
        <v>98</v>
      </c>
      <c r="K10" s="1">
        <v>107</v>
      </c>
      <c r="L10" s="1">
        <v>119</v>
      </c>
      <c r="M10" s="1">
        <v>126</v>
      </c>
      <c r="N10" s="1">
        <v>137</v>
      </c>
    </row>
    <row r="11" spans="1:14" x14ac:dyDescent="0.3">
      <c r="A11" s="7" t="s">
        <v>90</v>
      </c>
      <c r="B11" s="1">
        <v>1947</v>
      </c>
      <c r="C11" s="1">
        <v>1969</v>
      </c>
      <c r="D11" s="1">
        <v>1981</v>
      </c>
      <c r="E11" s="1">
        <v>1915</v>
      </c>
      <c r="F11" s="1">
        <v>1923</v>
      </c>
      <c r="G11" s="1">
        <v>1969</v>
      </c>
      <c r="H11" s="1">
        <v>2023</v>
      </c>
      <c r="I11" s="1">
        <v>2086</v>
      </c>
      <c r="J11" s="1">
        <v>2194</v>
      </c>
      <c r="K11" s="1">
        <v>2232</v>
      </c>
      <c r="L11" s="1">
        <v>2299</v>
      </c>
      <c r="M11" s="1">
        <v>2374</v>
      </c>
      <c r="N11" s="1">
        <v>2423</v>
      </c>
    </row>
    <row r="12" spans="1:14" x14ac:dyDescent="0.3">
      <c r="A12" s="7" t="s">
        <v>91</v>
      </c>
      <c r="B12" s="1">
        <v>192</v>
      </c>
      <c r="C12" s="1">
        <v>200</v>
      </c>
      <c r="D12" s="1">
        <v>200</v>
      </c>
      <c r="E12" s="1">
        <v>190</v>
      </c>
      <c r="F12" s="1">
        <v>190</v>
      </c>
      <c r="G12" s="1">
        <v>198</v>
      </c>
      <c r="H12" s="1">
        <v>201</v>
      </c>
      <c r="I12" s="1">
        <v>216</v>
      </c>
      <c r="J12" s="1">
        <v>226</v>
      </c>
      <c r="K12" s="1">
        <v>238</v>
      </c>
      <c r="L12" s="1">
        <v>253</v>
      </c>
      <c r="M12" s="1">
        <v>282</v>
      </c>
      <c r="N12" s="1">
        <v>298</v>
      </c>
    </row>
    <row r="13" spans="1:14" x14ac:dyDescent="0.3">
      <c r="A13" s="7" t="s">
        <v>92</v>
      </c>
      <c r="B13" s="1">
        <v>279</v>
      </c>
      <c r="C13" s="1">
        <v>266</v>
      </c>
      <c r="D13" s="1">
        <v>247</v>
      </c>
      <c r="E13" s="1">
        <v>223</v>
      </c>
      <c r="F13" s="1">
        <v>227</v>
      </c>
      <c r="G13" s="1">
        <v>229</v>
      </c>
      <c r="H13" s="1">
        <v>237</v>
      </c>
      <c r="I13" s="1">
        <v>242</v>
      </c>
      <c r="J13" s="1">
        <v>241</v>
      </c>
      <c r="K13" s="1">
        <v>240</v>
      </c>
      <c r="L13" s="1">
        <v>208</v>
      </c>
      <c r="M13" s="1">
        <v>183</v>
      </c>
      <c r="N13" s="1">
        <v>167</v>
      </c>
    </row>
    <row r="14" spans="1:14" x14ac:dyDescent="0.3">
      <c r="A14" s="10" t="s">
        <v>15</v>
      </c>
      <c r="B14" s="5">
        <v>3672</v>
      </c>
      <c r="C14" s="5">
        <v>3804</v>
      </c>
      <c r="D14" s="5">
        <v>3865</v>
      </c>
      <c r="E14" s="5">
        <v>3786</v>
      </c>
      <c r="F14" s="5">
        <v>3842</v>
      </c>
      <c r="G14" s="5">
        <v>3904</v>
      </c>
      <c r="H14" s="5">
        <v>4005</v>
      </c>
      <c r="I14" s="5">
        <v>4131</v>
      </c>
      <c r="J14" s="5">
        <v>4323</v>
      </c>
      <c r="K14" s="5">
        <v>4429</v>
      </c>
      <c r="L14" s="5">
        <v>4586</v>
      </c>
      <c r="M14" s="5">
        <v>4742</v>
      </c>
      <c r="N14" s="5">
        <v>4884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0.243464052287582</v>
      </c>
      <c r="C19" s="2">
        <v>0.26077812828601499</v>
      </c>
      <c r="D19" s="2">
        <v>0.27322121604139699</v>
      </c>
      <c r="E19" s="2">
        <v>0.28684627575277299</v>
      </c>
      <c r="F19" s="2">
        <v>0.29385736595523199</v>
      </c>
      <c r="G19" s="2">
        <v>0.29508196721311503</v>
      </c>
      <c r="H19" s="2">
        <v>0.29637952559300901</v>
      </c>
      <c r="I19" s="2">
        <v>0.29532800774630802</v>
      </c>
      <c r="J19" s="2">
        <v>0.29724728198010603</v>
      </c>
      <c r="K19" s="2">
        <v>0.30142244298938797</v>
      </c>
      <c r="L19" s="2">
        <v>0.30680331443523801</v>
      </c>
      <c r="M19" s="2">
        <v>0.30851961197806799</v>
      </c>
      <c r="N19" s="2">
        <v>0.31183456183456199</v>
      </c>
    </row>
    <row r="20" spans="1:15" x14ac:dyDescent="0.3">
      <c r="A20" s="8" t="s">
        <v>88</v>
      </c>
      <c r="B20" s="2">
        <v>7.5163398692810496E-2</v>
      </c>
      <c r="C20" s="2">
        <v>7.5446898002103094E-2</v>
      </c>
      <c r="D20" s="2">
        <v>7.5549805950840904E-2</v>
      </c>
      <c r="E20" s="2">
        <v>7.6069730586370801E-2</v>
      </c>
      <c r="F20" s="2">
        <v>7.41801145236856E-2</v>
      </c>
      <c r="G20" s="2">
        <v>6.9415983606557402E-2</v>
      </c>
      <c r="H20" s="2">
        <v>6.6416978776529301E-2</v>
      </c>
      <c r="I20" s="2">
        <v>6.6327765674170897E-2</v>
      </c>
      <c r="J20" s="2">
        <v>6.4538514920194301E-2</v>
      </c>
      <c r="K20" s="2">
        <v>6.2542334612779402E-2</v>
      </c>
      <c r="L20" s="2">
        <v>6.5416484954208501E-2</v>
      </c>
      <c r="M20" s="2">
        <v>6.6216786166174602E-2</v>
      </c>
      <c r="N20" s="2">
        <v>6.8796068796068796E-2</v>
      </c>
    </row>
    <row r="21" spans="1:15" x14ac:dyDescent="0.3">
      <c r="A21" s="8" t="s">
        <v>89</v>
      </c>
      <c r="B21" s="2">
        <v>2.2875816993464099E-2</v>
      </c>
      <c r="C21" s="2">
        <v>2.3659305993690899E-2</v>
      </c>
      <c r="D21" s="2">
        <v>2.3027166882276798E-2</v>
      </c>
      <c r="E21" s="2">
        <v>2.2187004754358201E-2</v>
      </c>
      <c r="F21" s="2">
        <v>2.29047371160854E-2</v>
      </c>
      <c r="G21" s="2">
        <v>2.1772540983606599E-2</v>
      </c>
      <c r="H21" s="2">
        <v>2.2721598002496901E-2</v>
      </c>
      <c r="I21" s="2">
        <v>2.2512708787218599E-2</v>
      </c>
      <c r="J21" s="2">
        <v>2.2669442516770801E-2</v>
      </c>
      <c r="K21" s="2">
        <v>2.41589523594491E-2</v>
      </c>
      <c r="L21" s="2">
        <v>2.5948539031835999E-2</v>
      </c>
      <c r="M21" s="2">
        <v>2.6571067060312099E-2</v>
      </c>
      <c r="N21" s="2">
        <v>2.8050778050778099E-2</v>
      </c>
    </row>
    <row r="22" spans="1:15" x14ac:dyDescent="0.3">
      <c r="A22" s="8" t="s">
        <v>90</v>
      </c>
      <c r="B22" s="2">
        <v>0.53022875816993498</v>
      </c>
      <c r="C22" s="2">
        <v>0.51761303890641397</v>
      </c>
      <c r="D22" s="2">
        <v>0.51254851228978004</v>
      </c>
      <c r="E22" s="2">
        <v>0.50581088219756998</v>
      </c>
      <c r="F22" s="2">
        <v>0.50052056220718399</v>
      </c>
      <c r="G22" s="2">
        <v>0.50435450819672101</v>
      </c>
      <c r="H22" s="2">
        <v>0.50511860174781498</v>
      </c>
      <c r="I22" s="2">
        <v>0.50496247881868805</v>
      </c>
      <c r="J22" s="2">
        <v>0.50751792736525603</v>
      </c>
      <c r="K22" s="2">
        <v>0.50395123052607804</v>
      </c>
      <c r="L22" s="2">
        <v>0.50130832969908401</v>
      </c>
      <c r="M22" s="2">
        <v>0.50063264445381706</v>
      </c>
      <c r="N22" s="2">
        <v>0.49610974610974601</v>
      </c>
    </row>
    <row r="23" spans="1:15" x14ac:dyDescent="0.3">
      <c r="A23" s="8" t="s">
        <v>91</v>
      </c>
      <c r="B23" s="2">
        <v>5.22875816993464E-2</v>
      </c>
      <c r="C23" s="2">
        <v>5.2576235541535198E-2</v>
      </c>
      <c r="D23" s="2">
        <v>5.1746442432082797E-2</v>
      </c>
      <c r="E23" s="2">
        <v>5.0184891706286303E-2</v>
      </c>
      <c r="F23" s="2">
        <v>4.9453409682457102E-2</v>
      </c>
      <c r="G23" s="2">
        <v>5.0717213114754099E-2</v>
      </c>
      <c r="H23" s="2">
        <v>5.0187265917603002E-2</v>
      </c>
      <c r="I23" s="2">
        <v>5.22875816993464E-2</v>
      </c>
      <c r="J23" s="2">
        <v>5.2278510293777503E-2</v>
      </c>
      <c r="K23" s="2">
        <v>5.3736735154662499E-2</v>
      </c>
      <c r="L23" s="2">
        <v>5.5167902311382501E-2</v>
      </c>
      <c r="M23" s="2">
        <v>5.9468578658793798E-2</v>
      </c>
      <c r="N23" s="2">
        <v>6.1015561015561E-2</v>
      </c>
    </row>
    <row r="24" spans="1:15" x14ac:dyDescent="0.3">
      <c r="A24" s="8" t="s">
        <v>92</v>
      </c>
      <c r="B24" s="2">
        <v>7.5980392156862697E-2</v>
      </c>
      <c r="C24" s="2">
        <v>6.9926393270241805E-2</v>
      </c>
      <c r="D24" s="2">
        <v>6.3906856403622203E-2</v>
      </c>
      <c r="E24" s="2">
        <v>5.8901215002641297E-2</v>
      </c>
      <c r="F24" s="2">
        <v>5.9083810515356598E-2</v>
      </c>
      <c r="G24" s="2">
        <v>5.8657786885245901E-2</v>
      </c>
      <c r="H24" s="2">
        <v>5.9176029962546797E-2</v>
      </c>
      <c r="I24" s="2">
        <v>5.8581457274267702E-2</v>
      </c>
      <c r="J24" s="2">
        <v>5.5748322923895401E-2</v>
      </c>
      <c r="K24" s="2">
        <v>5.4188304357642797E-2</v>
      </c>
      <c r="L24" s="2">
        <v>4.5355429568251199E-2</v>
      </c>
      <c r="M24" s="2">
        <v>3.8591311682834299E-2</v>
      </c>
      <c r="N24" s="2">
        <v>3.4193284193284199E-2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0.109619686800895</v>
      </c>
      <c r="C29" s="2">
        <v>6.4516129032258104E-2</v>
      </c>
      <c r="D29" s="2">
        <v>2.8409090909090901E-2</v>
      </c>
      <c r="E29" s="2">
        <v>3.9594843462246801E-2</v>
      </c>
      <c r="F29" s="2">
        <v>2.0372010628875101E-2</v>
      </c>
      <c r="G29" s="2">
        <v>3.0381944444444399E-2</v>
      </c>
      <c r="H29" s="2">
        <v>2.78011794439764E-2</v>
      </c>
      <c r="I29" s="2">
        <v>5.3278688524590202E-2</v>
      </c>
      <c r="J29" s="2">
        <v>3.8910505836575897E-2</v>
      </c>
      <c r="K29" s="2">
        <v>5.3932584269662902E-2</v>
      </c>
      <c r="L29" s="2">
        <v>3.98009950248756E-2</v>
      </c>
      <c r="M29" s="2">
        <v>4.1011619958988402E-2</v>
      </c>
      <c r="N29" s="3">
        <v>0.18521400778210101</v>
      </c>
      <c r="O29" s="3">
        <v>0.70357941834451898</v>
      </c>
    </row>
    <row r="30" spans="1:15" x14ac:dyDescent="0.3">
      <c r="A30" s="8" t="s">
        <v>88</v>
      </c>
      <c r="B30" s="2">
        <v>3.9855072463768099E-2</v>
      </c>
      <c r="C30" s="2">
        <v>1.74216027874564E-2</v>
      </c>
      <c r="D30" s="2">
        <v>-1.3698630136986301E-2</v>
      </c>
      <c r="E30" s="2">
        <v>-1.0416666666666701E-2</v>
      </c>
      <c r="F30" s="2">
        <v>-4.9122807017543901E-2</v>
      </c>
      <c r="G30" s="2">
        <v>-1.8450184501845001E-2</v>
      </c>
      <c r="H30" s="2">
        <v>3.00751879699248E-2</v>
      </c>
      <c r="I30" s="2">
        <v>1.8248175182481799E-2</v>
      </c>
      <c r="J30" s="2">
        <v>-7.1684587813620098E-3</v>
      </c>
      <c r="K30" s="2">
        <v>8.3032490974729201E-2</v>
      </c>
      <c r="L30" s="2">
        <v>4.6666666666666697E-2</v>
      </c>
      <c r="M30" s="2">
        <v>7.0063694267515894E-2</v>
      </c>
      <c r="N30" s="3">
        <v>0.204301075268817</v>
      </c>
      <c r="O30" s="3">
        <v>0.217391304347826</v>
      </c>
    </row>
    <row r="31" spans="1:15" x14ac:dyDescent="0.3">
      <c r="A31" s="8" t="s">
        <v>89</v>
      </c>
      <c r="B31" s="2">
        <v>7.1428571428571397E-2</v>
      </c>
      <c r="C31" s="2">
        <v>-1.1111111111111099E-2</v>
      </c>
      <c r="D31" s="2">
        <v>-5.6179775280898903E-2</v>
      </c>
      <c r="E31" s="2">
        <v>4.7619047619047603E-2</v>
      </c>
      <c r="F31" s="2">
        <v>-3.4090909090909102E-2</v>
      </c>
      <c r="G31" s="2">
        <v>7.0588235294117604E-2</v>
      </c>
      <c r="H31" s="2">
        <v>2.1978021978022001E-2</v>
      </c>
      <c r="I31" s="2">
        <v>5.3763440860215103E-2</v>
      </c>
      <c r="J31" s="2">
        <v>9.1836734693877597E-2</v>
      </c>
      <c r="K31" s="2">
        <v>0.11214953271028</v>
      </c>
      <c r="L31" s="2">
        <v>5.8823529411764698E-2</v>
      </c>
      <c r="M31" s="2">
        <v>8.7301587301587297E-2</v>
      </c>
      <c r="N31" s="3">
        <v>0.397959183673469</v>
      </c>
      <c r="O31" s="3">
        <v>0.63095238095238104</v>
      </c>
    </row>
    <row r="32" spans="1:15" x14ac:dyDescent="0.3">
      <c r="A32" s="8" t="s">
        <v>90</v>
      </c>
      <c r="B32" s="2">
        <v>1.12994350282486E-2</v>
      </c>
      <c r="C32" s="2">
        <v>6.0944641950228503E-3</v>
      </c>
      <c r="D32" s="2">
        <v>-3.331650681474E-2</v>
      </c>
      <c r="E32" s="2">
        <v>4.1775456919060103E-3</v>
      </c>
      <c r="F32" s="2">
        <v>2.3920956838273499E-2</v>
      </c>
      <c r="G32" s="2">
        <v>2.74250888776028E-2</v>
      </c>
      <c r="H32" s="2">
        <v>3.1141868512110701E-2</v>
      </c>
      <c r="I32" s="2">
        <v>5.1773729626078603E-2</v>
      </c>
      <c r="J32" s="2">
        <v>1.7319963536918899E-2</v>
      </c>
      <c r="K32" s="2">
        <v>3.00179211469534E-2</v>
      </c>
      <c r="L32" s="2">
        <v>3.2622879512831701E-2</v>
      </c>
      <c r="M32" s="2">
        <v>2.0640269587194601E-2</v>
      </c>
      <c r="N32" s="3">
        <v>0.10437556973564301</v>
      </c>
      <c r="O32" s="3">
        <v>0.244478685156651</v>
      </c>
    </row>
    <row r="33" spans="1:15" x14ac:dyDescent="0.3">
      <c r="A33" s="8" t="s">
        <v>91</v>
      </c>
      <c r="B33" s="2">
        <v>4.1666666666666699E-2</v>
      </c>
      <c r="C33" s="2">
        <v>0</v>
      </c>
      <c r="D33" s="2">
        <v>-0.05</v>
      </c>
      <c r="E33" s="2">
        <v>0</v>
      </c>
      <c r="F33" s="2">
        <v>4.2105263157894701E-2</v>
      </c>
      <c r="G33" s="2">
        <v>1.5151515151515201E-2</v>
      </c>
      <c r="H33" s="2">
        <v>7.4626865671641798E-2</v>
      </c>
      <c r="I33" s="2">
        <v>4.6296296296296301E-2</v>
      </c>
      <c r="J33" s="2">
        <v>5.3097345132743397E-2</v>
      </c>
      <c r="K33" s="2">
        <v>6.3025210084033598E-2</v>
      </c>
      <c r="L33" s="2">
        <v>0.114624505928854</v>
      </c>
      <c r="M33" s="2">
        <v>5.6737588652482303E-2</v>
      </c>
      <c r="N33" s="3">
        <v>0.31858407079646001</v>
      </c>
      <c r="O33" s="3">
        <v>0.55208333333333304</v>
      </c>
    </row>
    <row r="34" spans="1:15" x14ac:dyDescent="0.3">
      <c r="A34" s="8" t="s">
        <v>92</v>
      </c>
      <c r="B34" s="2">
        <v>-4.6594982078853001E-2</v>
      </c>
      <c r="C34" s="2">
        <v>-7.1428571428571397E-2</v>
      </c>
      <c r="D34" s="2">
        <v>-9.7165991902833995E-2</v>
      </c>
      <c r="E34" s="2">
        <v>1.79372197309417E-2</v>
      </c>
      <c r="F34" s="2">
        <v>8.8105726872246704E-3</v>
      </c>
      <c r="G34" s="2">
        <v>3.4934497816593899E-2</v>
      </c>
      <c r="H34" s="2">
        <v>2.1097046413502098E-2</v>
      </c>
      <c r="I34" s="2">
        <v>-4.1322314049586804E-3</v>
      </c>
      <c r="J34" s="2">
        <v>-4.1493775933610002E-3</v>
      </c>
      <c r="K34" s="2">
        <v>-0.133333333333333</v>
      </c>
      <c r="L34" s="2">
        <v>-0.120192307692308</v>
      </c>
      <c r="M34" s="2">
        <v>-8.7431693989070997E-2</v>
      </c>
      <c r="N34" s="3">
        <v>-0.30705394190871399</v>
      </c>
      <c r="O34" s="3">
        <v>-0.40143369175627203</v>
      </c>
    </row>
    <row r="35" spans="1:15" x14ac:dyDescent="0.3">
      <c r="A35" s="11" t="s">
        <v>15</v>
      </c>
      <c r="B35" s="3">
        <v>3.5947712418300699E-2</v>
      </c>
      <c r="C35" s="3">
        <v>1.60357518401682E-2</v>
      </c>
      <c r="D35" s="3">
        <v>-2.0439844760672701E-2</v>
      </c>
      <c r="E35" s="3">
        <v>1.47913365029054E-2</v>
      </c>
      <c r="F35" s="3">
        <v>1.6137428422696502E-2</v>
      </c>
      <c r="G35" s="3">
        <v>2.5870901639344301E-2</v>
      </c>
      <c r="H35" s="3">
        <v>3.14606741573034E-2</v>
      </c>
      <c r="I35" s="3">
        <v>4.6477850399418999E-2</v>
      </c>
      <c r="J35" s="3">
        <v>2.4520009252833701E-2</v>
      </c>
      <c r="K35" s="3">
        <v>3.5448182433958003E-2</v>
      </c>
      <c r="L35" s="3">
        <v>3.4016572176188399E-2</v>
      </c>
      <c r="M35" s="3">
        <v>2.9945170814002501E-2</v>
      </c>
      <c r="N35" s="3">
        <v>0.12977099236641201</v>
      </c>
      <c r="O35" s="3">
        <v>0.33006535947712401</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615</v>
      </c>
    </row>
    <row r="2" spans="1:14" ht="15.6" x14ac:dyDescent="0.3">
      <c r="A2" s="12" t="s">
        <v>611</v>
      </c>
    </row>
    <row r="3" spans="1:14" ht="15.6" x14ac:dyDescent="0.3">
      <c r="A3" s="12" t="s">
        <v>98</v>
      </c>
    </row>
    <row r="4" spans="1:14" x14ac:dyDescent="0.3">
      <c r="A4" s="15"/>
    </row>
    <row r="5" spans="1:14" x14ac:dyDescent="0.3">
      <c r="A5" s="16" t="str">
        <f>HYPERLINK("#'Table of contents'!A158",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1672</v>
      </c>
      <c r="C8" s="1">
        <v>1686</v>
      </c>
      <c r="D8" s="1">
        <v>1691</v>
      </c>
      <c r="E8" s="1">
        <v>1663</v>
      </c>
      <c r="F8" s="1">
        <v>1709</v>
      </c>
      <c r="G8" s="1">
        <v>1767</v>
      </c>
      <c r="H8" s="1">
        <v>1833</v>
      </c>
      <c r="I8" s="1">
        <v>1918</v>
      </c>
      <c r="J8" s="1">
        <v>2033</v>
      </c>
      <c r="K8" s="1">
        <v>2125</v>
      </c>
      <c r="L8" s="1">
        <v>2230</v>
      </c>
      <c r="M8" s="1">
        <v>2315</v>
      </c>
      <c r="N8" s="1">
        <v>2413</v>
      </c>
    </row>
    <row r="9" spans="1:14" x14ac:dyDescent="0.3">
      <c r="A9" s="7" t="s">
        <v>96</v>
      </c>
      <c r="B9" s="1">
        <v>2000</v>
      </c>
      <c r="C9" s="1">
        <v>2118</v>
      </c>
      <c r="D9" s="1">
        <v>2174</v>
      </c>
      <c r="E9" s="1">
        <v>2123</v>
      </c>
      <c r="F9" s="1">
        <v>2133</v>
      </c>
      <c r="G9" s="1">
        <v>2137</v>
      </c>
      <c r="H9" s="1">
        <v>2172</v>
      </c>
      <c r="I9" s="1">
        <v>2213</v>
      </c>
      <c r="J9" s="1">
        <v>2290</v>
      </c>
      <c r="K9" s="1">
        <v>2304</v>
      </c>
      <c r="L9" s="1">
        <v>2356</v>
      </c>
      <c r="M9" s="1">
        <v>2427</v>
      </c>
      <c r="N9" s="1">
        <v>2471</v>
      </c>
    </row>
    <row r="10" spans="1:14" x14ac:dyDescent="0.3">
      <c r="A10" s="10" t="s">
        <v>15</v>
      </c>
      <c r="B10" s="5">
        <v>3672</v>
      </c>
      <c r="C10" s="5">
        <v>3804</v>
      </c>
      <c r="D10" s="5">
        <v>3865</v>
      </c>
      <c r="E10" s="5">
        <v>3786</v>
      </c>
      <c r="F10" s="5">
        <v>3842</v>
      </c>
      <c r="G10" s="5">
        <v>3904</v>
      </c>
      <c r="H10" s="5">
        <v>4005</v>
      </c>
      <c r="I10" s="5">
        <v>4131</v>
      </c>
      <c r="J10" s="5">
        <v>4323</v>
      </c>
      <c r="K10" s="5">
        <v>4429</v>
      </c>
      <c r="L10" s="5">
        <v>4586</v>
      </c>
      <c r="M10" s="5">
        <v>4742</v>
      </c>
      <c r="N10" s="5">
        <v>4884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0.45533769063180801</v>
      </c>
      <c r="C15" s="2">
        <v>0.44321766561514198</v>
      </c>
      <c r="D15" s="2">
        <v>0.43751617076325999</v>
      </c>
      <c r="E15" s="2">
        <v>0.439249867934495</v>
      </c>
      <c r="F15" s="2">
        <v>0.44482040603852202</v>
      </c>
      <c r="G15" s="2">
        <v>0.45261270491803302</v>
      </c>
      <c r="H15" s="2">
        <v>0.45767790262172298</v>
      </c>
      <c r="I15" s="2">
        <v>0.46429435971919603</v>
      </c>
      <c r="J15" s="2">
        <v>0.47027527180198903</v>
      </c>
      <c r="K15" s="2">
        <v>0.479792278166629</v>
      </c>
      <c r="L15" s="2">
        <v>0.48626253815961601</v>
      </c>
      <c r="M15" s="2">
        <v>0.48819063686208403</v>
      </c>
      <c r="N15" s="2">
        <v>0.49406224406224403</v>
      </c>
    </row>
    <row r="16" spans="1:14" x14ac:dyDescent="0.3">
      <c r="A16" s="8" t="s">
        <v>96</v>
      </c>
      <c r="B16" s="2">
        <v>0.54466230936819204</v>
      </c>
      <c r="C16" s="2">
        <v>0.55678233438485802</v>
      </c>
      <c r="D16" s="2">
        <v>0.56248382923674001</v>
      </c>
      <c r="E16" s="2">
        <v>0.56075013206550495</v>
      </c>
      <c r="F16" s="2">
        <v>0.55517959396147798</v>
      </c>
      <c r="G16" s="2">
        <v>0.54738729508196704</v>
      </c>
      <c r="H16" s="2">
        <v>0.54232209737827697</v>
      </c>
      <c r="I16" s="2">
        <v>0.53570564028080403</v>
      </c>
      <c r="J16" s="2">
        <v>0.52972472819801097</v>
      </c>
      <c r="K16" s="2">
        <v>0.52020772183337105</v>
      </c>
      <c r="L16" s="2">
        <v>0.51373746184038405</v>
      </c>
      <c r="M16" s="2">
        <v>0.51180936313791603</v>
      </c>
      <c r="N16" s="2">
        <v>0.50593775593775603</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8.3732057416267894E-3</v>
      </c>
      <c r="C21" s="2">
        <v>2.9655990510083002E-3</v>
      </c>
      <c r="D21" s="2">
        <v>-1.6558249556475502E-2</v>
      </c>
      <c r="E21" s="2">
        <v>2.7660853878532801E-2</v>
      </c>
      <c r="F21" s="2">
        <v>3.3937975424224699E-2</v>
      </c>
      <c r="G21" s="2">
        <v>3.7351443123938899E-2</v>
      </c>
      <c r="H21" s="2">
        <v>4.6372067648663397E-2</v>
      </c>
      <c r="I21" s="2">
        <v>5.9958289885297202E-2</v>
      </c>
      <c r="J21" s="2">
        <v>4.5253320216428902E-2</v>
      </c>
      <c r="K21" s="2">
        <v>4.9411764705882301E-2</v>
      </c>
      <c r="L21" s="2">
        <v>3.8116591928251099E-2</v>
      </c>
      <c r="M21" s="2">
        <v>4.2332613390928697E-2</v>
      </c>
      <c r="N21" s="3">
        <v>0.18691588785046701</v>
      </c>
      <c r="O21" s="3">
        <v>0.44318181818181801</v>
      </c>
    </row>
    <row r="22" spans="1:15" x14ac:dyDescent="0.3">
      <c r="A22" s="8" t="s">
        <v>96</v>
      </c>
      <c r="B22" s="2">
        <v>5.8999999999999997E-2</v>
      </c>
      <c r="C22" s="2">
        <v>2.6440037771482499E-2</v>
      </c>
      <c r="D22" s="2">
        <v>-2.3459061637534501E-2</v>
      </c>
      <c r="E22" s="2">
        <v>4.7103155911446103E-3</v>
      </c>
      <c r="F22" s="2">
        <v>1.8752930145335201E-3</v>
      </c>
      <c r="G22" s="2">
        <v>1.6378100140383701E-2</v>
      </c>
      <c r="H22" s="2">
        <v>1.88766114180479E-2</v>
      </c>
      <c r="I22" s="2">
        <v>3.4794396746498001E-2</v>
      </c>
      <c r="J22" s="2">
        <v>6.1135371179039302E-3</v>
      </c>
      <c r="K22" s="2">
        <v>2.2569444444444399E-2</v>
      </c>
      <c r="L22" s="2">
        <v>3.0135823429541599E-2</v>
      </c>
      <c r="M22" s="2">
        <v>1.8129377832715302E-2</v>
      </c>
      <c r="N22" s="3">
        <v>7.9039301310043705E-2</v>
      </c>
      <c r="O22" s="3">
        <v>0.23549999999999999</v>
      </c>
    </row>
    <row r="23" spans="1:15" x14ac:dyDescent="0.3">
      <c r="A23" s="11" t="s">
        <v>15</v>
      </c>
      <c r="B23" s="3">
        <v>3.5947712418300699E-2</v>
      </c>
      <c r="C23" s="3">
        <v>1.60357518401682E-2</v>
      </c>
      <c r="D23" s="3">
        <v>-2.0439844760672701E-2</v>
      </c>
      <c r="E23" s="3">
        <v>1.47913365029054E-2</v>
      </c>
      <c r="F23" s="3">
        <v>1.6137428422696502E-2</v>
      </c>
      <c r="G23" s="3">
        <v>2.5870901639344301E-2</v>
      </c>
      <c r="H23" s="3">
        <v>3.14606741573034E-2</v>
      </c>
      <c r="I23" s="3">
        <v>4.6477850399418999E-2</v>
      </c>
      <c r="J23" s="3">
        <v>2.4520009252833701E-2</v>
      </c>
      <c r="K23" s="3">
        <v>3.5448182433958003E-2</v>
      </c>
      <c r="L23" s="3">
        <v>3.4016572176188399E-2</v>
      </c>
      <c r="M23" s="3">
        <v>2.9945170814002501E-2</v>
      </c>
      <c r="N23" s="3">
        <v>0.12977099236641201</v>
      </c>
      <c r="O23" s="3">
        <v>0.33006535947712401</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616</v>
      </c>
    </row>
    <row r="2" spans="1:14" ht="15.6" x14ac:dyDescent="0.3">
      <c r="A2" s="12" t="s">
        <v>611</v>
      </c>
    </row>
    <row r="3" spans="1:14" ht="15.6" x14ac:dyDescent="0.3">
      <c r="A3" s="12" t="s">
        <v>98</v>
      </c>
    </row>
    <row r="4" spans="1:14" ht="15.6" x14ac:dyDescent="0.3">
      <c r="A4" s="12" t="s">
        <v>94</v>
      </c>
    </row>
    <row r="5" spans="1:14" x14ac:dyDescent="0.3">
      <c r="A5" s="16" t="str">
        <f>HYPERLINK("#'Table of contents'!A159",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147</v>
      </c>
      <c r="C8" s="1">
        <v>148</v>
      </c>
      <c r="D8" s="1">
        <v>158</v>
      </c>
      <c r="E8" s="1">
        <v>157</v>
      </c>
      <c r="F8" s="1">
        <v>171</v>
      </c>
      <c r="G8" s="1">
        <v>188</v>
      </c>
      <c r="H8" s="1">
        <v>208</v>
      </c>
      <c r="I8" s="1">
        <v>225</v>
      </c>
      <c r="J8" s="1">
        <v>249</v>
      </c>
      <c r="K8" s="1">
        <v>269</v>
      </c>
      <c r="L8" s="1">
        <v>293</v>
      </c>
      <c r="M8" s="1">
        <v>318</v>
      </c>
      <c r="N8" s="1">
        <v>340</v>
      </c>
    </row>
    <row r="9" spans="1:14" x14ac:dyDescent="0.3">
      <c r="A9" s="7" t="s">
        <v>100</v>
      </c>
      <c r="B9" s="1">
        <v>29</v>
      </c>
      <c r="C9" s="1">
        <v>32</v>
      </c>
      <c r="D9" s="1">
        <v>35</v>
      </c>
      <c r="E9" s="1">
        <v>37</v>
      </c>
      <c r="F9" s="1">
        <v>38</v>
      </c>
      <c r="G9" s="1">
        <v>39</v>
      </c>
      <c r="H9" s="1">
        <v>40</v>
      </c>
      <c r="I9" s="1">
        <v>44</v>
      </c>
      <c r="J9" s="1">
        <v>47</v>
      </c>
      <c r="K9" s="1">
        <v>52</v>
      </c>
      <c r="L9" s="1">
        <v>60</v>
      </c>
      <c r="M9" s="1">
        <v>68</v>
      </c>
      <c r="N9" s="1">
        <v>76</v>
      </c>
    </row>
    <row r="10" spans="1:14" x14ac:dyDescent="0.3">
      <c r="A10" s="7" t="s">
        <v>101</v>
      </c>
      <c r="B10" s="1">
        <v>20</v>
      </c>
      <c r="C10" s="1">
        <v>24</v>
      </c>
      <c r="D10" s="1">
        <v>26</v>
      </c>
      <c r="E10" s="1">
        <v>27</v>
      </c>
      <c r="F10" s="1">
        <v>31</v>
      </c>
      <c r="G10" s="1">
        <v>32</v>
      </c>
      <c r="H10" s="1">
        <v>38</v>
      </c>
      <c r="I10" s="1">
        <v>41</v>
      </c>
      <c r="J10" s="1">
        <v>48</v>
      </c>
      <c r="K10" s="1">
        <v>54</v>
      </c>
      <c r="L10" s="1">
        <v>60</v>
      </c>
      <c r="M10" s="1">
        <v>67</v>
      </c>
      <c r="N10" s="1">
        <v>70</v>
      </c>
    </row>
    <row r="11" spans="1:14" x14ac:dyDescent="0.3">
      <c r="A11" s="7" t="s">
        <v>102</v>
      </c>
      <c r="B11" s="1">
        <v>1342</v>
      </c>
      <c r="C11" s="1">
        <v>1352</v>
      </c>
      <c r="D11" s="1">
        <v>1347</v>
      </c>
      <c r="E11" s="1">
        <v>1325</v>
      </c>
      <c r="F11" s="1">
        <v>1345</v>
      </c>
      <c r="G11" s="1">
        <v>1378</v>
      </c>
      <c r="H11" s="1">
        <v>1411</v>
      </c>
      <c r="I11" s="1">
        <v>1465</v>
      </c>
      <c r="J11" s="1">
        <v>1540</v>
      </c>
      <c r="K11" s="1">
        <v>1596</v>
      </c>
      <c r="L11" s="1">
        <v>1672</v>
      </c>
      <c r="M11" s="1">
        <v>1728</v>
      </c>
      <c r="N11" s="1">
        <v>1787</v>
      </c>
    </row>
    <row r="12" spans="1:14" x14ac:dyDescent="0.3">
      <c r="A12" s="7" t="s">
        <v>103</v>
      </c>
      <c r="B12" s="1">
        <v>15</v>
      </c>
      <c r="C12" s="1">
        <v>16</v>
      </c>
      <c r="D12" s="1">
        <v>18</v>
      </c>
      <c r="E12" s="1">
        <v>18</v>
      </c>
      <c r="F12" s="1">
        <v>22</v>
      </c>
      <c r="G12" s="1">
        <v>26</v>
      </c>
      <c r="H12" s="1">
        <v>28</v>
      </c>
      <c r="I12" s="1">
        <v>32</v>
      </c>
      <c r="J12" s="1">
        <v>38</v>
      </c>
      <c r="K12" s="1">
        <v>39</v>
      </c>
      <c r="L12" s="1">
        <v>40</v>
      </c>
      <c r="M12" s="1">
        <v>44</v>
      </c>
      <c r="N12" s="1">
        <v>54</v>
      </c>
    </row>
    <row r="13" spans="1:14" x14ac:dyDescent="0.3">
      <c r="A13" s="7" t="s">
        <v>104</v>
      </c>
      <c r="B13" s="1">
        <v>119</v>
      </c>
      <c r="C13" s="1">
        <v>114</v>
      </c>
      <c r="D13" s="1">
        <v>107</v>
      </c>
      <c r="E13" s="1">
        <v>99</v>
      </c>
      <c r="F13" s="1">
        <v>102</v>
      </c>
      <c r="G13" s="1">
        <v>104</v>
      </c>
      <c r="H13" s="1">
        <v>108</v>
      </c>
      <c r="I13" s="1">
        <v>111</v>
      </c>
      <c r="J13" s="1">
        <v>111</v>
      </c>
      <c r="K13" s="1">
        <v>115</v>
      </c>
      <c r="L13" s="1">
        <v>105</v>
      </c>
      <c r="M13" s="1">
        <v>90</v>
      </c>
      <c r="N13" s="1">
        <v>86</v>
      </c>
    </row>
    <row r="14" spans="1:14" x14ac:dyDescent="0.3">
      <c r="A14" s="7" t="s">
        <v>105</v>
      </c>
      <c r="B14" s="1">
        <v>747</v>
      </c>
      <c r="C14" s="1">
        <v>844</v>
      </c>
      <c r="D14" s="1">
        <v>898</v>
      </c>
      <c r="E14" s="1">
        <v>929</v>
      </c>
      <c r="F14" s="1">
        <v>958</v>
      </c>
      <c r="G14" s="1">
        <v>964</v>
      </c>
      <c r="H14" s="1">
        <v>979</v>
      </c>
      <c r="I14" s="1">
        <v>995</v>
      </c>
      <c r="J14" s="1">
        <v>1036</v>
      </c>
      <c r="K14" s="1">
        <v>1066</v>
      </c>
      <c r="L14" s="1">
        <v>1114</v>
      </c>
      <c r="M14" s="1">
        <v>1145</v>
      </c>
      <c r="N14" s="1">
        <v>1183</v>
      </c>
    </row>
    <row r="15" spans="1:14" x14ac:dyDescent="0.3">
      <c r="A15" s="7" t="s">
        <v>106</v>
      </c>
      <c r="B15" s="1">
        <v>247</v>
      </c>
      <c r="C15" s="1">
        <v>255</v>
      </c>
      <c r="D15" s="1">
        <v>257</v>
      </c>
      <c r="E15" s="1">
        <v>251</v>
      </c>
      <c r="F15" s="1">
        <v>247</v>
      </c>
      <c r="G15" s="1">
        <v>232</v>
      </c>
      <c r="H15" s="1">
        <v>226</v>
      </c>
      <c r="I15" s="1">
        <v>230</v>
      </c>
      <c r="J15" s="1">
        <v>232</v>
      </c>
      <c r="K15" s="1">
        <v>225</v>
      </c>
      <c r="L15" s="1">
        <v>240</v>
      </c>
      <c r="M15" s="1">
        <v>246</v>
      </c>
      <c r="N15" s="1">
        <v>260</v>
      </c>
    </row>
    <row r="16" spans="1:14" x14ac:dyDescent="0.3">
      <c r="A16" s="7" t="s">
        <v>107</v>
      </c>
      <c r="B16" s="1">
        <v>64</v>
      </c>
      <c r="C16" s="1">
        <v>66</v>
      </c>
      <c r="D16" s="1">
        <v>63</v>
      </c>
      <c r="E16" s="1">
        <v>57</v>
      </c>
      <c r="F16" s="1">
        <v>57</v>
      </c>
      <c r="G16" s="1">
        <v>53</v>
      </c>
      <c r="H16" s="1">
        <v>53</v>
      </c>
      <c r="I16" s="1">
        <v>52</v>
      </c>
      <c r="J16" s="1">
        <v>50</v>
      </c>
      <c r="K16" s="1">
        <v>53</v>
      </c>
      <c r="L16" s="1">
        <v>59</v>
      </c>
      <c r="M16" s="1">
        <v>59</v>
      </c>
      <c r="N16" s="1">
        <v>67</v>
      </c>
    </row>
    <row r="17" spans="1:14" x14ac:dyDescent="0.3">
      <c r="A17" s="7" t="s">
        <v>108</v>
      </c>
      <c r="B17" s="1">
        <v>605</v>
      </c>
      <c r="C17" s="1">
        <v>617</v>
      </c>
      <c r="D17" s="1">
        <v>634</v>
      </c>
      <c r="E17" s="1">
        <v>590</v>
      </c>
      <c r="F17" s="1">
        <v>578</v>
      </c>
      <c r="G17" s="1">
        <v>591</v>
      </c>
      <c r="H17" s="1">
        <v>612</v>
      </c>
      <c r="I17" s="1">
        <v>621</v>
      </c>
      <c r="J17" s="1">
        <v>654</v>
      </c>
      <c r="K17" s="1">
        <v>636</v>
      </c>
      <c r="L17" s="1">
        <v>627</v>
      </c>
      <c r="M17" s="1">
        <v>646</v>
      </c>
      <c r="N17" s="1">
        <v>636</v>
      </c>
    </row>
    <row r="18" spans="1:14" x14ac:dyDescent="0.3">
      <c r="A18" s="7" t="s">
        <v>109</v>
      </c>
      <c r="B18" s="1">
        <v>177</v>
      </c>
      <c r="C18" s="1">
        <v>184</v>
      </c>
      <c r="D18" s="1">
        <v>182</v>
      </c>
      <c r="E18" s="1">
        <v>172</v>
      </c>
      <c r="F18" s="1">
        <v>168</v>
      </c>
      <c r="G18" s="1">
        <v>172</v>
      </c>
      <c r="H18" s="1">
        <v>173</v>
      </c>
      <c r="I18" s="1">
        <v>184</v>
      </c>
      <c r="J18" s="1">
        <v>188</v>
      </c>
      <c r="K18" s="1">
        <v>199</v>
      </c>
      <c r="L18" s="1">
        <v>213</v>
      </c>
      <c r="M18" s="1">
        <v>238</v>
      </c>
      <c r="N18" s="1">
        <v>244</v>
      </c>
    </row>
    <row r="19" spans="1:14" x14ac:dyDescent="0.3">
      <c r="A19" s="7" t="s">
        <v>110</v>
      </c>
      <c r="B19" s="1">
        <v>160</v>
      </c>
      <c r="C19" s="1">
        <v>152</v>
      </c>
      <c r="D19" s="1">
        <v>140</v>
      </c>
      <c r="E19" s="1">
        <v>124</v>
      </c>
      <c r="F19" s="1">
        <v>125</v>
      </c>
      <c r="G19" s="1">
        <v>125</v>
      </c>
      <c r="H19" s="1">
        <v>129</v>
      </c>
      <c r="I19" s="1">
        <v>131</v>
      </c>
      <c r="J19" s="1">
        <v>130</v>
      </c>
      <c r="K19" s="1">
        <v>125</v>
      </c>
      <c r="L19" s="1">
        <v>103</v>
      </c>
      <c r="M19" s="1">
        <v>93</v>
      </c>
      <c r="N19" s="1">
        <v>81</v>
      </c>
    </row>
    <row r="20" spans="1:14" x14ac:dyDescent="0.3">
      <c r="A20" s="10" t="s">
        <v>15</v>
      </c>
      <c r="B20" s="5">
        <v>3672</v>
      </c>
      <c r="C20" s="5">
        <v>3804</v>
      </c>
      <c r="D20" s="5">
        <v>3865</v>
      </c>
      <c r="E20" s="5">
        <v>3786</v>
      </c>
      <c r="F20" s="5">
        <v>3842</v>
      </c>
      <c r="G20" s="5">
        <v>3904</v>
      </c>
      <c r="H20" s="5">
        <v>4005</v>
      </c>
      <c r="I20" s="5">
        <v>4131</v>
      </c>
      <c r="J20" s="5">
        <v>4323</v>
      </c>
      <c r="K20" s="5">
        <v>4429</v>
      </c>
      <c r="L20" s="5">
        <v>4586</v>
      </c>
      <c r="M20" s="5">
        <v>4742</v>
      </c>
      <c r="N20" s="5">
        <v>4884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8.7918660287081299E-2</v>
      </c>
      <c r="C25" s="2">
        <v>8.7781731909845798E-2</v>
      </c>
      <c r="D25" s="2">
        <v>9.3435836782968698E-2</v>
      </c>
      <c r="E25" s="2">
        <v>9.4407696933253196E-2</v>
      </c>
      <c r="F25" s="2">
        <v>0.10005851375073101</v>
      </c>
      <c r="G25" s="2">
        <v>0.10639501980758299</v>
      </c>
      <c r="H25" s="2">
        <v>0.11347517730496499</v>
      </c>
      <c r="I25" s="2">
        <v>0.117309697601668</v>
      </c>
      <c r="J25" s="2">
        <v>0.122479094933596</v>
      </c>
      <c r="K25" s="2">
        <v>0.126588235294118</v>
      </c>
      <c r="L25" s="2">
        <v>0.13139013452914799</v>
      </c>
      <c r="M25" s="2">
        <v>0.13736501079913599</v>
      </c>
      <c r="N25" s="2">
        <v>0.14090343970161601</v>
      </c>
    </row>
    <row r="26" spans="1:14" x14ac:dyDescent="0.3">
      <c r="A26" s="8" t="s">
        <v>100</v>
      </c>
      <c r="B26" s="2">
        <v>1.7344497607655499E-2</v>
      </c>
      <c r="C26" s="2">
        <v>1.89798339264531E-2</v>
      </c>
      <c r="D26" s="2">
        <v>2.0697811945594301E-2</v>
      </c>
      <c r="E26" s="2">
        <v>2.2248947684906799E-2</v>
      </c>
      <c r="F26" s="2">
        <v>2.22352252779403E-2</v>
      </c>
      <c r="G26" s="2">
        <v>2.20713073005093E-2</v>
      </c>
      <c r="H26" s="2">
        <v>2.1822149481724E-2</v>
      </c>
      <c r="I26" s="2">
        <v>2.2940563086548502E-2</v>
      </c>
      <c r="J26" s="2">
        <v>2.31185440236104E-2</v>
      </c>
      <c r="K26" s="2">
        <v>2.4470588235294102E-2</v>
      </c>
      <c r="L26" s="2">
        <v>2.6905829596412599E-2</v>
      </c>
      <c r="M26" s="2">
        <v>2.9373650107991402E-2</v>
      </c>
      <c r="N26" s="2">
        <v>3.1496062992125998E-2</v>
      </c>
    </row>
    <row r="27" spans="1:14" x14ac:dyDescent="0.3">
      <c r="A27" s="8" t="s">
        <v>101</v>
      </c>
      <c r="B27" s="2">
        <v>1.19617224880383E-2</v>
      </c>
      <c r="C27" s="2">
        <v>1.42348754448399E-2</v>
      </c>
      <c r="D27" s="2">
        <v>1.53755174452986E-2</v>
      </c>
      <c r="E27" s="2">
        <v>1.6235718580877901E-2</v>
      </c>
      <c r="F27" s="2">
        <v>1.8139262726740799E-2</v>
      </c>
      <c r="G27" s="2">
        <v>1.81097906055461E-2</v>
      </c>
      <c r="H27" s="2">
        <v>2.0731042007637802E-2</v>
      </c>
      <c r="I27" s="2">
        <v>2.1376433785192901E-2</v>
      </c>
      <c r="J27" s="2">
        <v>2.36104279390064E-2</v>
      </c>
      <c r="K27" s="2">
        <v>2.5411764705882401E-2</v>
      </c>
      <c r="L27" s="2">
        <v>2.6905829596412599E-2</v>
      </c>
      <c r="M27" s="2">
        <v>2.8941684665226799E-2</v>
      </c>
      <c r="N27" s="2">
        <v>2.9009531703273899E-2</v>
      </c>
    </row>
    <row r="28" spans="1:14" x14ac:dyDescent="0.3">
      <c r="A28" s="8" t="s">
        <v>102</v>
      </c>
      <c r="B28" s="2">
        <v>0.80263157894736803</v>
      </c>
      <c r="C28" s="2">
        <v>0.80189798339264495</v>
      </c>
      <c r="D28" s="2">
        <v>0.79657007687758696</v>
      </c>
      <c r="E28" s="2">
        <v>0.79675285628382397</v>
      </c>
      <c r="F28" s="2">
        <v>0.78700994733762397</v>
      </c>
      <c r="G28" s="2">
        <v>0.77985285795132997</v>
      </c>
      <c r="H28" s="2">
        <v>0.76977632296781195</v>
      </c>
      <c r="I28" s="2">
        <v>0.76381647549530796</v>
      </c>
      <c r="J28" s="2">
        <v>0.75750122970978895</v>
      </c>
      <c r="K28" s="2">
        <v>0.751058823529412</v>
      </c>
      <c r="L28" s="2">
        <v>0.74977578475336304</v>
      </c>
      <c r="M28" s="2">
        <v>0.74643628509719195</v>
      </c>
      <c r="N28" s="2">
        <v>0.74057190219643598</v>
      </c>
    </row>
    <row r="29" spans="1:14" x14ac:dyDescent="0.3">
      <c r="A29" s="8" t="s">
        <v>103</v>
      </c>
      <c r="B29" s="2">
        <v>8.9712918660287098E-3</v>
      </c>
      <c r="C29" s="2">
        <v>9.4899169632265707E-3</v>
      </c>
      <c r="D29" s="2">
        <v>1.06445890005914E-2</v>
      </c>
      <c r="E29" s="2">
        <v>1.0823812387252E-2</v>
      </c>
      <c r="F29" s="2">
        <v>1.28730251609128E-2</v>
      </c>
      <c r="G29" s="2">
        <v>1.4714204867006199E-2</v>
      </c>
      <c r="H29" s="2">
        <v>1.52755046372068E-2</v>
      </c>
      <c r="I29" s="2">
        <v>1.6684045881126201E-2</v>
      </c>
      <c r="J29" s="2">
        <v>1.86915887850467E-2</v>
      </c>
      <c r="K29" s="2">
        <v>1.83529411764706E-2</v>
      </c>
      <c r="L29" s="2">
        <v>1.79372197309417E-2</v>
      </c>
      <c r="M29" s="2">
        <v>1.9006479481641501E-2</v>
      </c>
      <c r="N29" s="2">
        <v>2.2378781599668499E-2</v>
      </c>
    </row>
    <row r="30" spans="1:14" x14ac:dyDescent="0.3">
      <c r="A30" s="8" t="s">
        <v>104</v>
      </c>
      <c r="B30" s="2">
        <v>7.1172248803827706E-2</v>
      </c>
      <c r="C30" s="2">
        <v>6.76156583629893E-2</v>
      </c>
      <c r="D30" s="2">
        <v>6.3276167947959802E-2</v>
      </c>
      <c r="E30" s="2">
        <v>5.95309681298858E-2</v>
      </c>
      <c r="F30" s="2">
        <v>5.96840257460503E-2</v>
      </c>
      <c r="G30" s="2">
        <v>5.8856819468024901E-2</v>
      </c>
      <c r="H30" s="2">
        <v>5.8919803600654699E-2</v>
      </c>
      <c r="I30" s="2">
        <v>5.7872784150156398E-2</v>
      </c>
      <c r="J30" s="2">
        <v>5.4599114608952302E-2</v>
      </c>
      <c r="K30" s="2">
        <v>5.41176470588235E-2</v>
      </c>
      <c r="L30" s="2">
        <v>4.7085201793721998E-2</v>
      </c>
      <c r="M30" s="2">
        <v>3.8876889848812102E-2</v>
      </c>
      <c r="N30" s="2">
        <v>3.5640281806879399E-2</v>
      </c>
    </row>
    <row r="31" spans="1:14" x14ac:dyDescent="0.3">
      <c r="A31" s="8" t="s">
        <v>105</v>
      </c>
      <c r="B31" s="2">
        <v>0.3735</v>
      </c>
      <c r="C31" s="2">
        <v>0.398489140698772</v>
      </c>
      <c r="D31" s="2">
        <v>0.413063477460902</v>
      </c>
      <c r="E31" s="2">
        <v>0.43758831841733398</v>
      </c>
      <c r="F31" s="2">
        <v>0.44913267698077802</v>
      </c>
      <c r="G31" s="2">
        <v>0.45109967243799698</v>
      </c>
      <c r="H31" s="2">
        <v>0.45073664825046</v>
      </c>
      <c r="I31" s="2">
        <v>0.449615906009941</v>
      </c>
      <c r="J31" s="2">
        <v>0.45240174672489097</v>
      </c>
      <c r="K31" s="2">
        <v>0.46267361111111099</v>
      </c>
      <c r="L31" s="2">
        <v>0.472835314091681</v>
      </c>
      <c r="M31" s="2">
        <v>0.47177585496497698</v>
      </c>
      <c r="N31" s="2">
        <v>0.47875354107648699</v>
      </c>
    </row>
    <row r="32" spans="1:14" x14ac:dyDescent="0.3">
      <c r="A32" s="8" t="s">
        <v>106</v>
      </c>
      <c r="B32" s="2">
        <v>0.1235</v>
      </c>
      <c r="C32" s="2">
        <v>0.120396600566572</v>
      </c>
      <c r="D32" s="2">
        <v>0.11821527138914401</v>
      </c>
      <c r="E32" s="2">
        <v>0.11822892133773</v>
      </c>
      <c r="F32" s="2">
        <v>0.115799343647445</v>
      </c>
      <c r="G32" s="2">
        <v>0.108563406644829</v>
      </c>
      <c r="H32" s="2">
        <v>0.104051565377532</v>
      </c>
      <c r="I32" s="2">
        <v>0.103931314957072</v>
      </c>
      <c r="J32" s="2">
        <v>0.101310043668122</v>
      </c>
      <c r="K32" s="2">
        <v>9.765625E-2</v>
      </c>
      <c r="L32" s="2">
        <v>0.101867572156197</v>
      </c>
      <c r="M32" s="2">
        <v>0.101359703337454</v>
      </c>
      <c r="N32" s="2">
        <v>0.105220558478349</v>
      </c>
    </row>
    <row r="33" spans="1:15" x14ac:dyDescent="0.3">
      <c r="A33" s="8" t="s">
        <v>107</v>
      </c>
      <c r="B33" s="2">
        <v>3.2000000000000001E-2</v>
      </c>
      <c r="C33" s="2">
        <v>3.1161473087818699E-2</v>
      </c>
      <c r="D33" s="2">
        <v>2.8978840846366101E-2</v>
      </c>
      <c r="E33" s="2">
        <v>2.68487988695243E-2</v>
      </c>
      <c r="F33" s="2">
        <v>2.6722925457102701E-2</v>
      </c>
      <c r="G33" s="2">
        <v>2.4801123069723902E-2</v>
      </c>
      <c r="H33" s="2">
        <v>2.44014732965009E-2</v>
      </c>
      <c r="I33" s="2">
        <v>2.3497514685946699E-2</v>
      </c>
      <c r="J33" s="2">
        <v>2.1834061135371199E-2</v>
      </c>
      <c r="K33" s="2">
        <v>2.3003472222222199E-2</v>
      </c>
      <c r="L33" s="2">
        <v>2.5042444821731701E-2</v>
      </c>
      <c r="M33" s="2">
        <v>2.4309847548413699E-2</v>
      </c>
      <c r="N33" s="2">
        <v>2.7114528530959098E-2</v>
      </c>
    </row>
    <row r="34" spans="1:15" x14ac:dyDescent="0.3">
      <c r="A34" s="8" t="s">
        <v>108</v>
      </c>
      <c r="B34" s="2">
        <v>0.30249999999999999</v>
      </c>
      <c r="C34" s="2">
        <v>0.29131255901794101</v>
      </c>
      <c r="D34" s="2">
        <v>0.291628334866605</v>
      </c>
      <c r="E34" s="2">
        <v>0.27790861987753201</v>
      </c>
      <c r="F34" s="2">
        <v>0.270979840600094</v>
      </c>
      <c r="G34" s="2">
        <v>0.27655591951333602</v>
      </c>
      <c r="H34" s="2">
        <v>0.28176795580110497</v>
      </c>
      <c r="I34" s="2">
        <v>0.280614550384094</v>
      </c>
      <c r="J34" s="2">
        <v>0.28558951965065499</v>
      </c>
      <c r="K34" s="2">
        <v>0.27604166666666702</v>
      </c>
      <c r="L34" s="2">
        <v>0.266129032258065</v>
      </c>
      <c r="M34" s="2">
        <v>0.26617222908941102</v>
      </c>
      <c r="N34" s="2">
        <v>0.25738567381626898</v>
      </c>
    </row>
    <row r="35" spans="1:15" x14ac:dyDescent="0.3">
      <c r="A35" s="8" t="s">
        <v>109</v>
      </c>
      <c r="B35" s="2">
        <v>8.8499999999999995E-2</v>
      </c>
      <c r="C35" s="2">
        <v>8.6874409820585502E-2</v>
      </c>
      <c r="D35" s="2">
        <v>8.3716651333946596E-2</v>
      </c>
      <c r="E35" s="2">
        <v>8.10174281676872E-2</v>
      </c>
      <c r="F35" s="2">
        <v>7.8762306610407895E-2</v>
      </c>
      <c r="G35" s="2">
        <v>8.0486663547028506E-2</v>
      </c>
      <c r="H35" s="2">
        <v>7.9650092081031298E-2</v>
      </c>
      <c r="I35" s="2">
        <v>8.3145051965657496E-2</v>
      </c>
      <c r="J35" s="2">
        <v>8.2096069868995605E-2</v>
      </c>
      <c r="K35" s="2">
        <v>8.6371527777777804E-2</v>
      </c>
      <c r="L35" s="2">
        <v>9.0407470288624794E-2</v>
      </c>
      <c r="M35" s="2">
        <v>9.8063452822414507E-2</v>
      </c>
      <c r="N35" s="2">
        <v>9.8745447187373506E-2</v>
      </c>
    </row>
    <row r="36" spans="1:15" x14ac:dyDescent="0.3">
      <c r="A36" s="8" t="s">
        <v>110</v>
      </c>
      <c r="B36" s="2">
        <v>0.08</v>
      </c>
      <c r="C36" s="2">
        <v>7.1765816808309693E-2</v>
      </c>
      <c r="D36" s="2">
        <v>6.4397424103035894E-2</v>
      </c>
      <c r="E36" s="2">
        <v>5.8407913330193101E-2</v>
      </c>
      <c r="F36" s="2">
        <v>5.8602906704172501E-2</v>
      </c>
      <c r="G36" s="2">
        <v>5.8493214787084698E-2</v>
      </c>
      <c r="H36" s="2">
        <v>5.9392265193370201E-2</v>
      </c>
      <c r="I36" s="2">
        <v>5.91956619972887E-2</v>
      </c>
      <c r="J36" s="2">
        <v>5.6768558951965101E-2</v>
      </c>
      <c r="K36" s="2">
        <v>5.4253472222222203E-2</v>
      </c>
      <c r="L36" s="2">
        <v>4.3718166383701199E-2</v>
      </c>
      <c r="M36" s="2">
        <v>3.831891223733E-2</v>
      </c>
      <c r="N36" s="2">
        <v>3.2780250910562497E-2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6.8027210884353704E-3</v>
      </c>
      <c r="C41" s="2">
        <v>6.7567567567567599E-2</v>
      </c>
      <c r="D41" s="2">
        <v>-6.3291139240506302E-3</v>
      </c>
      <c r="E41" s="2">
        <v>8.9171974522293002E-2</v>
      </c>
      <c r="F41" s="2">
        <v>9.9415204678362595E-2</v>
      </c>
      <c r="G41" s="2">
        <v>0.10638297872340401</v>
      </c>
      <c r="H41" s="2">
        <v>8.1730769230769204E-2</v>
      </c>
      <c r="I41" s="2">
        <v>0.10666666666666701</v>
      </c>
      <c r="J41" s="2">
        <v>8.0321285140562207E-2</v>
      </c>
      <c r="K41" s="2">
        <v>8.9219330855018597E-2</v>
      </c>
      <c r="L41" s="2">
        <v>8.5324232081911297E-2</v>
      </c>
      <c r="M41" s="2">
        <v>6.9182389937106903E-2</v>
      </c>
      <c r="N41" s="3">
        <v>0.365461847389558</v>
      </c>
      <c r="O41" s="3">
        <v>1.31292517006803</v>
      </c>
    </row>
    <row r="42" spans="1:15" x14ac:dyDescent="0.3">
      <c r="A42" s="8" t="s">
        <v>100</v>
      </c>
      <c r="B42" s="2">
        <v>0.10344827586206901</v>
      </c>
      <c r="C42" s="2">
        <v>9.375E-2</v>
      </c>
      <c r="D42" s="2">
        <v>5.7142857142857099E-2</v>
      </c>
      <c r="E42" s="2">
        <v>2.7027027027027001E-2</v>
      </c>
      <c r="F42" s="2">
        <v>2.6315789473684199E-2</v>
      </c>
      <c r="G42" s="2">
        <v>2.5641025641025599E-2</v>
      </c>
      <c r="H42" s="2">
        <v>0.1</v>
      </c>
      <c r="I42" s="2">
        <v>6.8181818181818205E-2</v>
      </c>
      <c r="J42" s="2">
        <v>0.10638297872340401</v>
      </c>
      <c r="K42" s="2">
        <v>0.15384615384615399</v>
      </c>
      <c r="L42" s="2">
        <v>0.133333333333333</v>
      </c>
      <c r="M42" s="2">
        <v>0.11764705882352899</v>
      </c>
      <c r="N42" s="3">
        <v>0.61702127659574502</v>
      </c>
      <c r="O42" s="3">
        <v>1.6206896551724099</v>
      </c>
    </row>
    <row r="43" spans="1:15" x14ac:dyDescent="0.3">
      <c r="A43" s="8" t="s">
        <v>101</v>
      </c>
      <c r="B43" s="2">
        <v>0.2</v>
      </c>
      <c r="C43" s="2">
        <v>8.3333333333333301E-2</v>
      </c>
      <c r="D43" s="2">
        <v>3.8461538461538498E-2</v>
      </c>
      <c r="E43" s="2">
        <v>0.148148148148148</v>
      </c>
      <c r="F43" s="2">
        <v>3.2258064516128997E-2</v>
      </c>
      <c r="G43" s="2">
        <v>0.1875</v>
      </c>
      <c r="H43" s="2">
        <v>7.8947368421052599E-2</v>
      </c>
      <c r="I43" s="2">
        <v>0.17073170731707299</v>
      </c>
      <c r="J43" s="2">
        <v>0.125</v>
      </c>
      <c r="K43" s="2">
        <v>0.11111111111111099</v>
      </c>
      <c r="L43" s="2">
        <v>0.116666666666667</v>
      </c>
      <c r="M43" s="2">
        <v>4.47761194029851E-2</v>
      </c>
      <c r="N43" s="3">
        <v>0.45833333333333298</v>
      </c>
      <c r="O43" s="3">
        <v>2.5</v>
      </c>
    </row>
    <row r="44" spans="1:15" x14ac:dyDescent="0.3">
      <c r="A44" s="8" t="s">
        <v>102</v>
      </c>
      <c r="B44" s="2">
        <v>7.4515648286140098E-3</v>
      </c>
      <c r="C44" s="2">
        <v>-3.6982248520710101E-3</v>
      </c>
      <c r="D44" s="2">
        <v>-1.6332590942835901E-2</v>
      </c>
      <c r="E44" s="2">
        <v>1.5094339622641499E-2</v>
      </c>
      <c r="F44" s="2">
        <v>2.4535315985130101E-2</v>
      </c>
      <c r="G44" s="2">
        <v>2.3947750362844699E-2</v>
      </c>
      <c r="H44" s="2">
        <v>3.8270729978738503E-2</v>
      </c>
      <c r="I44" s="2">
        <v>5.1194539249146798E-2</v>
      </c>
      <c r="J44" s="2">
        <v>3.6363636363636397E-2</v>
      </c>
      <c r="K44" s="2">
        <v>4.7619047619047603E-2</v>
      </c>
      <c r="L44" s="2">
        <v>3.3492822966507199E-2</v>
      </c>
      <c r="M44" s="2">
        <v>3.4143518518518497E-2</v>
      </c>
      <c r="N44" s="3">
        <v>0.16038961038961</v>
      </c>
      <c r="O44" s="3">
        <v>0.33159463487332302</v>
      </c>
    </row>
    <row r="45" spans="1:15" x14ac:dyDescent="0.3">
      <c r="A45" s="8" t="s">
        <v>103</v>
      </c>
      <c r="B45" s="2">
        <v>6.6666666666666693E-2</v>
      </c>
      <c r="C45" s="2">
        <v>0.125</v>
      </c>
      <c r="D45" s="2">
        <v>0</v>
      </c>
      <c r="E45" s="2">
        <v>0.22222222222222199</v>
      </c>
      <c r="F45" s="2">
        <v>0.18181818181818199</v>
      </c>
      <c r="G45" s="2">
        <v>7.69230769230769E-2</v>
      </c>
      <c r="H45" s="2">
        <v>0.14285714285714299</v>
      </c>
      <c r="I45" s="2">
        <v>0.1875</v>
      </c>
      <c r="J45" s="2">
        <v>2.6315789473684199E-2</v>
      </c>
      <c r="K45" s="2">
        <v>2.5641025641025599E-2</v>
      </c>
      <c r="L45" s="2">
        <v>0.1</v>
      </c>
      <c r="M45" s="2">
        <v>0.22727272727272699</v>
      </c>
      <c r="N45" s="3">
        <v>0.42105263157894701</v>
      </c>
      <c r="O45" s="3">
        <v>2.6</v>
      </c>
    </row>
    <row r="46" spans="1:15" x14ac:dyDescent="0.3">
      <c r="A46" s="8" t="s">
        <v>104</v>
      </c>
      <c r="B46" s="2">
        <v>-4.20168067226891E-2</v>
      </c>
      <c r="C46" s="2">
        <v>-6.14035087719298E-2</v>
      </c>
      <c r="D46" s="2">
        <v>-7.4766355140186896E-2</v>
      </c>
      <c r="E46" s="2">
        <v>3.03030303030303E-2</v>
      </c>
      <c r="F46" s="2">
        <v>1.9607843137254902E-2</v>
      </c>
      <c r="G46" s="2">
        <v>3.8461538461538498E-2</v>
      </c>
      <c r="H46" s="2">
        <v>2.7777777777777801E-2</v>
      </c>
      <c r="I46" s="2">
        <v>0</v>
      </c>
      <c r="J46" s="2">
        <v>3.6036036036036001E-2</v>
      </c>
      <c r="K46" s="2">
        <v>-8.6956521739130405E-2</v>
      </c>
      <c r="L46" s="2">
        <v>-0.14285714285714299</v>
      </c>
      <c r="M46" s="2">
        <v>-4.4444444444444398E-2</v>
      </c>
      <c r="N46" s="3">
        <v>-0.22522522522522501</v>
      </c>
      <c r="O46" s="3">
        <v>-0.27731092436974802</v>
      </c>
    </row>
    <row r="47" spans="1:15" x14ac:dyDescent="0.3">
      <c r="A47" s="8" t="s">
        <v>105</v>
      </c>
      <c r="B47" s="2">
        <v>0.129852744310576</v>
      </c>
      <c r="C47" s="2">
        <v>6.3981042654028403E-2</v>
      </c>
      <c r="D47" s="2">
        <v>3.4521158129175902E-2</v>
      </c>
      <c r="E47" s="2">
        <v>3.1216361679225001E-2</v>
      </c>
      <c r="F47" s="2">
        <v>6.2630480167014599E-3</v>
      </c>
      <c r="G47" s="2">
        <v>1.55601659751037E-2</v>
      </c>
      <c r="H47" s="2">
        <v>1.63432073544433E-2</v>
      </c>
      <c r="I47" s="2">
        <v>4.1206030150753803E-2</v>
      </c>
      <c r="J47" s="2">
        <v>2.8957528957529E-2</v>
      </c>
      <c r="K47" s="2">
        <v>4.5028142589118199E-2</v>
      </c>
      <c r="L47" s="2">
        <v>2.78276481149013E-2</v>
      </c>
      <c r="M47" s="2">
        <v>3.3187772925764199E-2</v>
      </c>
      <c r="N47" s="3">
        <v>0.141891891891892</v>
      </c>
      <c r="O47" s="3">
        <v>0.58366800535475205</v>
      </c>
    </row>
    <row r="48" spans="1:15" x14ac:dyDescent="0.3">
      <c r="A48" s="8" t="s">
        <v>106</v>
      </c>
      <c r="B48" s="2">
        <v>3.2388663967611302E-2</v>
      </c>
      <c r="C48" s="2">
        <v>7.8431372549019607E-3</v>
      </c>
      <c r="D48" s="2">
        <v>-2.3346303501945501E-2</v>
      </c>
      <c r="E48" s="2">
        <v>-1.5936254980079698E-2</v>
      </c>
      <c r="F48" s="2">
        <v>-6.0728744939271301E-2</v>
      </c>
      <c r="G48" s="2">
        <v>-2.5862068965517199E-2</v>
      </c>
      <c r="H48" s="2">
        <v>1.7699115044247801E-2</v>
      </c>
      <c r="I48" s="2">
        <v>8.6956521739130401E-3</v>
      </c>
      <c r="J48" s="2">
        <v>-3.0172413793103401E-2</v>
      </c>
      <c r="K48" s="2">
        <v>6.6666666666666693E-2</v>
      </c>
      <c r="L48" s="2">
        <v>2.5000000000000001E-2</v>
      </c>
      <c r="M48" s="2">
        <v>5.6910569105691103E-2</v>
      </c>
      <c r="N48" s="3">
        <v>0.12068965517241401</v>
      </c>
      <c r="O48" s="3">
        <v>5.2631578947368397E-2</v>
      </c>
    </row>
    <row r="49" spans="1:15" x14ac:dyDescent="0.3">
      <c r="A49" s="8" t="s">
        <v>107</v>
      </c>
      <c r="B49" s="2">
        <v>3.125E-2</v>
      </c>
      <c r="C49" s="2">
        <v>-4.5454545454545497E-2</v>
      </c>
      <c r="D49" s="2">
        <v>-9.5238095238095205E-2</v>
      </c>
      <c r="E49" s="2">
        <v>0</v>
      </c>
      <c r="F49" s="2">
        <v>-7.0175438596491196E-2</v>
      </c>
      <c r="G49" s="2">
        <v>0</v>
      </c>
      <c r="H49" s="2">
        <v>-1.88679245283019E-2</v>
      </c>
      <c r="I49" s="2">
        <v>-3.8461538461538498E-2</v>
      </c>
      <c r="J49" s="2">
        <v>0.06</v>
      </c>
      <c r="K49" s="2">
        <v>0.113207547169811</v>
      </c>
      <c r="L49" s="2">
        <v>0</v>
      </c>
      <c r="M49" s="2">
        <v>0.13559322033898299</v>
      </c>
      <c r="N49" s="3">
        <v>0.34</v>
      </c>
      <c r="O49" s="3">
        <v>4.6875E-2</v>
      </c>
    </row>
    <row r="50" spans="1:15" x14ac:dyDescent="0.3">
      <c r="A50" s="8" t="s">
        <v>108</v>
      </c>
      <c r="B50" s="2">
        <v>1.9834710743801699E-2</v>
      </c>
      <c r="C50" s="2">
        <v>2.7552674230145902E-2</v>
      </c>
      <c r="D50" s="2">
        <v>-6.9400630914826497E-2</v>
      </c>
      <c r="E50" s="2">
        <v>-2.0338983050847501E-2</v>
      </c>
      <c r="F50" s="2">
        <v>2.2491349480968901E-2</v>
      </c>
      <c r="G50" s="2">
        <v>3.5532994923857898E-2</v>
      </c>
      <c r="H50" s="2">
        <v>1.4705882352941201E-2</v>
      </c>
      <c r="I50" s="2">
        <v>5.3140096618357502E-2</v>
      </c>
      <c r="J50" s="2">
        <v>-2.7522935779816501E-2</v>
      </c>
      <c r="K50" s="2">
        <v>-1.41509433962264E-2</v>
      </c>
      <c r="L50" s="2">
        <v>3.03030303030303E-2</v>
      </c>
      <c r="M50" s="2">
        <v>-1.54798761609907E-2</v>
      </c>
      <c r="N50" s="3">
        <v>-2.7522935779816501E-2</v>
      </c>
      <c r="O50" s="3">
        <v>5.1239669421487603E-2</v>
      </c>
    </row>
    <row r="51" spans="1:15" x14ac:dyDescent="0.3">
      <c r="A51" s="8" t="s">
        <v>109</v>
      </c>
      <c r="B51" s="2">
        <v>3.9548022598870101E-2</v>
      </c>
      <c r="C51" s="2">
        <v>-1.0869565217391301E-2</v>
      </c>
      <c r="D51" s="2">
        <v>-5.4945054945054903E-2</v>
      </c>
      <c r="E51" s="2">
        <v>-2.32558139534884E-2</v>
      </c>
      <c r="F51" s="2">
        <v>2.3809523809523801E-2</v>
      </c>
      <c r="G51" s="2">
        <v>5.8139534883720903E-3</v>
      </c>
      <c r="H51" s="2">
        <v>6.3583815028901702E-2</v>
      </c>
      <c r="I51" s="2">
        <v>2.1739130434782601E-2</v>
      </c>
      <c r="J51" s="2">
        <v>5.85106382978723E-2</v>
      </c>
      <c r="K51" s="2">
        <v>7.0351758793969807E-2</v>
      </c>
      <c r="L51" s="2">
        <v>0.117370892018779</v>
      </c>
      <c r="M51" s="2">
        <v>2.5210084033613401E-2</v>
      </c>
      <c r="N51" s="3">
        <v>0.29787234042553201</v>
      </c>
      <c r="O51" s="3">
        <v>0.37853107344632803</v>
      </c>
    </row>
    <row r="52" spans="1:15" x14ac:dyDescent="0.3">
      <c r="A52" s="8" t="s">
        <v>110</v>
      </c>
      <c r="B52" s="2">
        <v>-0.05</v>
      </c>
      <c r="C52" s="2">
        <v>-7.8947368421052599E-2</v>
      </c>
      <c r="D52" s="2">
        <v>-0.114285714285714</v>
      </c>
      <c r="E52" s="2">
        <v>8.0645161290322596E-3</v>
      </c>
      <c r="F52" s="2">
        <v>0</v>
      </c>
      <c r="G52" s="2">
        <v>3.2000000000000001E-2</v>
      </c>
      <c r="H52" s="2">
        <v>1.5503875968992199E-2</v>
      </c>
      <c r="I52" s="2">
        <v>-7.63358778625954E-3</v>
      </c>
      <c r="J52" s="2">
        <v>-3.8461538461538498E-2</v>
      </c>
      <c r="K52" s="2">
        <v>-0.17599999999999999</v>
      </c>
      <c r="L52" s="2">
        <v>-9.7087378640776698E-2</v>
      </c>
      <c r="M52" s="2">
        <v>-0.12903225806451599</v>
      </c>
      <c r="N52" s="3">
        <v>-0.37692307692307703</v>
      </c>
      <c r="O52" s="3">
        <v>-0.49375000000000002</v>
      </c>
    </row>
    <row r="53" spans="1:15" x14ac:dyDescent="0.3">
      <c r="A53" s="11" t="s">
        <v>15</v>
      </c>
      <c r="B53" s="3">
        <v>3.5947712418300699E-2</v>
      </c>
      <c r="C53" s="3">
        <v>1.60357518401682E-2</v>
      </c>
      <c r="D53" s="3">
        <v>-2.0439844760672701E-2</v>
      </c>
      <c r="E53" s="3">
        <v>1.47913365029054E-2</v>
      </c>
      <c r="F53" s="3">
        <v>1.6137428422696502E-2</v>
      </c>
      <c r="G53" s="3">
        <v>2.5870901639344301E-2</v>
      </c>
      <c r="H53" s="3">
        <v>3.14606741573034E-2</v>
      </c>
      <c r="I53" s="3">
        <v>4.6477850399418999E-2</v>
      </c>
      <c r="J53" s="3">
        <v>2.4520009252833701E-2</v>
      </c>
      <c r="K53" s="3">
        <v>3.5448182433958003E-2</v>
      </c>
      <c r="L53" s="3">
        <v>3.4016572176188399E-2</v>
      </c>
      <c r="M53" s="3">
        <v>2.9945170814002501E-2</v>
      </c>
      <c r="N53" s="3">
        <v>0.12977099236641201</v>
      </c>
      <c r="O53" s="3">
        <v>0.33006535947712401</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292</v>
      </c>
      <c r="B1" s="12"/>
      <c r="C1" s="12"/>
      <c r="D1" s="12"/>
      <c r="E1" s="12"/>
    </row>
    <row r="2" spans="1:5" ht="15.6" x14ac:dyDescent="0.3">
      <c r="A2" s="12" t="s">
        <v>31</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contents'!A16",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4665</v>
      </c>
      <c r="C8" s="1">
        <v>5616</v>
      </c>
      <c r="D8" s="1">
        <v>6744</v>
      </c>
      <c r="E8" s="1">
        <v>7562</v>
      </c>
    </row>
    <row r="9" spans="1:5" x14ac:dyDescent="0.3">
      <c r="A9" s="7" t="s">
        <v>233</v>
      </c>
      <c r="B9" s="1">
        <v>4</v>
      </c>
      <c r="C9" s="1">
        <v>5</v>
      </c>
      <c r="D9" s="1">
        <v>4</v>
      </c>
      <c r="E9" s="1">
        <v>6</v>
      </c>
    </row>
    <row r="10" spans="1:5" x14ac:dyDescent="0.3">
      <c r="A10" s="7" t="s">
        <v>234</v>
      </c>
      <c r="B10" s="1">
        <v>65</v>
      </c>
      <c r="C10" s="1">
        <v>80</v>
      </c>
      <c r="D10" s="1">
        <v>91</v>
      </c>
      <c r="E10" s="1">
        <v>95</v>
      </c>
    </row>
    <row r="11" spans="1:5" x14ac:dyDescent="0.3">
      <c r="A11" s="7" t="s">
        <v>235</v>
      </c>
      <c r="B11" s="1">
        <v>370</v>
      </c>
      <c r="C11" s="1">
        <v>406</v>
      </c>
      <c r="D11" s="1">
        <v>438</v>
      </c>
      <c r="E11" s="1">
        <v>451</v>
      </c>
    </row>
    <row r="12" spans="1:5" x14ac:dyDescent="0.3">
      <c r="A12" s="7" t="s">
        <v>236</v>
      </c>
      <c r="B12" s="1">
        <v>324</v>
      </c>
      <c r="C12" s="1">
        <v>361</v>
      </c>
      <c r="D12" s="1">
        <v>398</v>
      </c>
      <c r="E12" s="1">
        <v>419</v>
      </c>
    </row>
    <row r="13" spans="1:5" x14ac:dyDescent="0.3">
      <c r="A13" s="7" t="s">
        <v>237</v>
      </c>
      <c r="B13" s="1">
        <v>49</v>
      </c>
      <c r="C13" s="1">
        <v>55</v>
      </c>
      <c r="D13" s="1">
        <v>66</v>
      </c>
      <c r="E13" s="1">
        <v>63</v>
      </c>
    </row>
    <row r="14" spans="1:5" x14ac:dyDescent="0.3">
      <c r="A14" s="7" t="s">
        <v>238</v>
      </c>
      <c r="B14" s="1">
        <v>7374</v>
      </c>
      <c r="C14" s="1">
        <v>8781</v>
      </c>
      <c r="D14" s="1">
        <v>10342</v>
      </c>
      <c r="E14" s="1">
        <v>11842</v>
      </c>
    </row>
    <row r="15" spans="1:5" x14ac:dyDescent="0.3">
      <c r="A15" s="7" t="s">
        <v>239</v>
      </c>
      <c r="B15" s="1">
        <v>11097</v>
      </c>
      <c r="C15" s="1">
        <v>13664</v>
      </c>
      <c r="D15" s="1">
        <v>16158</v>
      </c>
      <c r="E15" s="1">
        <v>18908</v>
      </c>
    </row>
    <row r="16" spans="1:5" x14ac:dyDescent="0.3">
      <c r="A16" s="7" t="s">
        <v>240</v>
      </c>
      <c r="B16" s="1">
        <v>1882</v>
      </c>
      <c r="C16" s="1">
        <v>2152</v>
      </c>
      <c r="D16" s="1">
        <v>2375</v>
      </c>
      <c r="E16" s="1">
        <v>2577</v>
      </c>
    </row>
    <row r="17" spans="1:5" x14ac:dyDescent="0.3">
      <c r="A17" s="7" t="s">
        <v>241</v>
      </c>
      <c r="B17" s="1">
        <v>56937</v>
      </c>
      <c r="C17" s="1">
        <v>62797</v>
      </c>
      <c r="D17" s="1">
        <v>66277</v>
      </c>
      <c r="E17" s="1">
        <v>68559</v>
      </c>
    </row>
    <row r="18" spans="1:5" x14ac:dyDescent="0.3">
      <c r="A18" s="7" t="s">
        <v>242</v>
      </c>
      <c r="B18" s="1">
        <v>2084</v>
      </c>
      <c r="C18" s="1">
        <v>2519</v>
      </c>
      <c r="D18" s="1">
        <v>2907</v>
      </c>
      <c r="E18" s="1">
        <v>3284</v>
      </c>
    </row>
    <row r="19" spans="1:5" x14ac:dyDescent="0.3">
      <c r="A19" s="7" t="s">
        <v>243</v>
      </c>
      <c r="B19" s="1">
        <v>752</v>
      </c>
      <c r="C19" s="1">
        <v>914</v>
      </c>
      <c r="D19" s="1">
        <v>1067</v>
      </c>
      <c r="E19" s="1">
        <v>1222</v>
      </c>
    </row>
    <row r="20" spans="1:5" x14ac:dyDescent="0.3">
      <c r="A20" s="7" t="s">
        <v>244</v>
      </c>
      <c r="B20" s="1">
        <v>22939</v>
      </c>
      <c r="C20" s="1">
        <v>27080</v>
      </c>
      <c r="D20" s="1">
        <v>31394</v>
      </c>
      <c r="E20" s="1">
        <v>35056</v>
      </c>
    </row>
    <row r="21" spans="1:5" x14ac:dyDescent="0.3">
      <c r="A21" s="7" t="s">
        <v>245</v>
      </c>
      <c r="B21" s="1">
        <v>8</v>
      </c>
      <c r="C21" s="1">
        <v>9</v>
      </c>
      <c r="D21" s="1">
        <v>12</v>
      </c>
      <c r="E21" s="1">
        <v>12</v>
      </c>
    </row>
    <row r="22" spans="1:5" x14ac:dyDescent="0.3">
      <c r="A22" s="7" t="s">
        <v>246</v>
      </c>
      <c r="B22" s="1">
        <v>70</v>
      </c>
      <c r="C22" s="1">
        <v>81</v>
      </c>
      <c r="D22" s="1">
        <v>89</v>
      </c>
      <c r="E22" s="1">
        <v>97</v>
      </c>
    </row>
    <row r="23" spans="1:5" x14ac:dyDescent="0.3">
      <c r="A23" s="7" t="s">
        <v>247</v>
      </c>
      <c r="B23" s="1">
        <v>10</v>
      </c>
      <c r="C23" s="1">
        <v>13</v>
      </c>
      <c r="D23" s="1">
        <v>15</v>
      </c>
      <c r="E23" s="1">
        <v>12</v>
      </c>
    </row>
    <row r="24" spans="1:5" x14ac:dyDescent="0.3">
      <c r="A24" s="7" t="s">
        <v>248</v>
      </c>
      <c r="B24" s="1">
        <v>270</v>
      </c>
      <c r="C24" s="1">
        <v>333</v>
      </c>
      <c r="D24" s="1">
        <v>403</v>
      </c>
      <c r="E24" s="1">
        <v>470</v>
      </c>
    </row>
    <row r="25" spans="1:5" x14ac:dyDescent="0.3">
      <c r="A25" s="7" t="s">
        <v>249</v>
      </c>
      <c r="B25" s="1">
        <v>105</v>
      </c>
      <c r="C25" s="1">
        <v>133</v>
      </c>
      <c r="D25" s="1">
        <v>177</v>
      </c>
      <c r="E25" s="1">
        <v>218</v>
      </c>
    </row>
    <row r="26" spans="1:5" x14ac:dyDescent="0.3">
      <c r="A26" s="7" t="s">
        <v>250</v>
      </c>
      <c r="B26" s="1">
        <v>10</v>
      </c>
      <c r="C26" s="1">
        <v>10</v>
      </c>
      <c r="D26" s="1">
        <v>13</v>
      </c>
      <c r="E26" s="1">
        <v>15</v>
      </c>
    </row>
    <row r="27" spans="1:5" x14ac:dyDescent="0.3">
      <c r="A27" s="7" t="s">
        <v>251</v>
      </c>
      <c r="B27" s="1">
        <v>7</v>
      </c>
      <c r="C27" s="1">
        <v>7</v>
      </c>
      <c r="D27" s="1">
        <v>7</v>
      </c>
      <c r="E27" s="1">
        <v>8</v>
      </c>
    </row>
    <row r="28" spans="1:5" x14ac:dyDescent="0.3">
      <c r="A28" s="7" t="s">
        <v>252</v>
      </c>
      <c r="B28" s="1">
        <v>32</v>
      </c>
      <c r="C28" s="1">
        <v>38</v>
      </c>
      <c r="D28" s="1">
        <v>48</v>
      </c>
      <c r="E28" s="1">
        <v>53</v>
      </c>
    </row>
    <row r="29" spans="1:5" x14ac:dyDescent="0.3">
      <c r="A29" s="7" t="s">
        <v>253</v>
      </c>
      <c r="B29" s="1">
        <v>1841</v>
      </c>
      <c r="C29" s="1">
        <v>2102</v>
      </c>
      <c r="D29" s="1">
        <v>2233</v>
      </c>
      <c r="E29" s="1">
        <v>2340</v>
      </c>
    </row>
    <row r="30" spans="1:5" x14ac:dyDescent="0.3">
      <c r="A30" s="7" t="s">
        <v>254</v>
      </c>
      <c r="B30" s="1">
        <v>58</v>
      </c>
      <c r="C30" s="1">
        <v>72</v>
      </c>
      <c r="D30" s="1">
        <v>87</v>
      </c>
      <c r="E30" s="1">
        <v>97</v>
      </c>
    </row>
    <row r="31" spans="1:5" x14ac:dyDescent="0.3">
      <c r="A31" s="7" t="s">
        <v>255</v>
      </c>
      <c r="B31" s="1">
        <v>15</v>
      </c>
      <c r="C31" s="1">
        <v>19</v>
      </c>
      <c r="D31" s="1">
        <v>21</v>
      </c>
      <c r="E31" s="1">
        <v>26</v>
      </c>
    </row>
    <row r="32" spans="1:5" x14ac:dyDescent="0.3">
      <c r="A32" s="7" t="s">
        <v>256</v>
      </c>
      <c r="B32" s="1">
        <v>24616</v>
      </c>
      <c r="C32" s="1">
        <v>30123</v>
      </c>
      <c r="D32" s="1">
        <v>36130</v>
      </c>
      <c r="E32" s="1">
        <v>42206</v>
      </c>
    </row>
    <row r="33" spans="1:5" x14ac:dyDescent="0.3">
      <c r="A33" s="7" t="s">
        <v>257</v>
      </c>
      <c r="B33" s="1">
        <v>3247</v>
      </c>
      <c r="C33" s="1">
        <v>3887</v>
      </c>
      <c r="D33" s="1">
        <v>4626</v>
      </c>
      <c r="E33" s="1">
        <v>5365</v>
      </c>
    </row>
    <row r="34" spans="1:5" x14ac:dyDescent="0.3">
      <c r="A34" s="7" t="s">
        <v>258</v>
      </c>
      <c r="B34" s="1">
        <v>1403</v>
      </c>
      <c r="C34" s="1">
        <v>1655</v>
      </c>
      <c r="D34" s="1">
        <v>1933</v>
      </c>
      <c r="E34" s="1">
        <v>2105</v>
      </c>
    </row>
    <row r="35" spans="1:5" x14ac:dyDescent="0.3">
      <c r="A35" s="7" t="s">
        <v>259</v>
      </c>
      <c r="B35" s="1">
        <v>1673</v>
      </c>
      <c r="C35" s="1">
        <v>1915</v>
      </c>
      <c r="D35" s="1">
        <v>2257</v>
      </c>
      <c r="E35" s="1">
        <v>2535</v>
      </c>
    </row>
    <row r="36" spans="1:5" x14ac:dyDescent="0.3">
      <c r="A36" s="7" t="s">
        <v>260</v>
      </c>
      <c r="B36" s="1">
        <v>9406</v>
      </c>
      <c r="C36" s="1">
        <v>11279</v>
      </c>
      <c r="D36" s="1">
        <v>13646</v>
      </c>
      <c r="E36" s="1">
        <v>15535</v>
      </c>
    </row>
    <row r="37" spans="1:5" x14ac:dyDescent="0.3">
      <c r="A37" s="7" t="s">
        <v>261</v>
      </c>
      <c r="B37" s="1">
        <v>1570</v>
      </c>
      <c r="C37" s="1">
        <v>2093</v>
      </c>
      <c r="D37" s="1">
        <v>2621</v>
      </c>
      <c r="E37" s="1">
        <v>3080</v>
      </c>
    </row>
    <row r="38" spans="1:5" x14ac:dyDescent="0.3">
      <c r="A38" s="7" t="s">
        <v>262</v>
      </c>
      <c r="B38" s="1">
        <v>2286</v>
      </c>
      <c r="C38" s="1">
        <v>2708</v>
      </c>
      <c r="D38" s="1">
        <v>3016</v>
      </c>
      <c r="E38" s="1">
        <v>3272</v>
      </c>
    </row>
    <row r="39" spans="1:5" x14ac:dyDescent="0.3">
      <c r="A39" s="7" t="s">
        <v>263</v>
      </c>
      <c r="B39" s="1">
        <v>0</v>
      </c>
      <c r="C39" s="1">
        <v>0</v>
      </c>
      <c r="D39" s="1">
        <v>0</v>
      </c>
      <c r="E39" s="1">
        <v>0</v>
      </c>
    </row>
    <row r="40" spans="1:5" x14ac:dyDescent="0.3">
      <c r="A40" s="7" t="s">
        <v>264</v>
      </c>
      <c r="B40" s="1">
        <v>11</v>
      </c>
      <c r="C40" s="1">
        <v>16</v>
      </c>
      <c r="D40" s="1">
        <v>20</v>
      </c>
      <c r="E40" s="1">
        <v>21</v>
      </c>
    </row>
    <row r="41" spans="1:5" x14ac:dyDescent="0.3">
      <c r="A41" s="7" t="s">
        <v>265</v>
      </c>
      <c r="B41" s="1">
        <v>5</v>
      </c>
      <c r="C41" s="1">
        <v>5</v>
      </c>
      <c r="D41" s="1">
        <v>5</v>
      </c>
      <c r="E41" s="1">
        <v>5</v>
      </c>
    </row>
    <row r="42" spans="1:5" x14ac:dyDescent="0.3">
      <c r="A42" s="7" t="s">
        <v>266</v>
      </c>
      <c r="B42" s="1">
        <v>21</v>
      </c>
      <c r="C42" s="1">
        <v>24</v>
      </c>
      <c r="D42" s="1">
        <v>26</v>
      </c>
      <c r="E42" s="1">
        <v>26</v>
      </c>
    </row>
    <row r="43" spans="1:5" x14ac:dyDescent="0.3">
      <c r="A43" s="7" t="s">
        <v>267</v>
      </c>
      <c r="B43" s="1">
        <v>13</v>
      </c>
      <c r="C43" s="1">
        <v>17</v>
      </c>
      <c r="D43" s="1">
        <v>21</v>
      </c>
      <c r="E43" s="1">
        <v>20</v>
      </c>
    </row>
    <row r="44" spans="1:5" x14ac:dyDescent="0.3">
      <c r="A44" s="7" t="s">
        <v>268</v>
      </c>
      <c r="B44" s="1">
        <v>821</v>
      </c>
      <c r="C44" s="1">
        <v>962</v>
      </c>
      <c r="D44" s="1">
        <v>1056</v>
      </c>
      <c r="E44" s="1">
        <v>1153</v>
      </c>
    </row>
    <row r="45" spans="1:5" x14ac:dyDescent="0.3">
      <c r="A45" s="7" t="s">
        <v>269</v>
      </c>
      <c r="B45" s="1">
        <v>68</v>
      </c>
      <c r="C45" s="1">
        <v>84</v>
      </c>
      <c r="D45" s="1">
        <v>102</v>
      </c>
      <c r="E45" s="1">
        <v>116</v>
      </c>
    </row>
    <row r="46" spans="1:5" x14ac:dyDescent="0.3">
      <c r="A46" s="7" t="s">
        <v>270</v>
      </c>
      <c r="B46" s="1">
        <v>178</v>
      </c>
      <c r="C46" s="1">
        <v>203</v>
      </c>
      <c r="D46" s="1">
        <v>229</v>
      </c>
      <c r="E46" s="1">
        <v>244</v>
      </c>
    </row>
    <row r="47" spans="1:5" x14ac:dyDescent="0.3">
      <c r="A47" s="7" t="s">
        <v>271</v>
      </c>
      <c r="B47" s="1">
        <v>1253</v>
      </c>
      <c r="C47" s="1">
        <v>1453</v>
      </c>
      <c r="D47" s="1">
        <v>1567</v>
      </c>
      <c r="E47" s="1">
        <v>1623</v>
      </c>
    </row>
    <row r="48" spans="1:5" x14ac:dyDescent="0.3">
      <c r="A48" s="7" t="s">
        <v>272</v>
      </c>
      <c r="B48" s="1">
        <v>212</v>
      </c>
      <c r="C48" s="1">
        <v>247</v>
      </c>
      <c r="D48" s="1">
        <v>281</v>
      </c>
      <c r="E48" s="1">
        <v>314</v>
      </c>
    </row>
    <row r="49" spans="1:5" x14ac:dyDescent="0.3">
      <c r="A49" s="7" t="s">
        <v>273</v>
      </c>
      <c r="B49" s="1">
        <v>111</v>
      </c>
      <c r="C49" s="1">
        <v>150</v>
      </c>
      <c r="D49" s="1">
        <v>166</v>
      </c>
      <c r="E49" s="1">
        <v>182</v>
      </c>
    </row>
    <row r="50" spans="1:5" x14ac:dyDescent="0.3">
      <c r="A50" s="7" t="s">
        <v>274</v>
      </c>
      <c r="B50" s="1">
        <v>7560</v>
      </c>
      <c r="C50" s="1">
        <v>8992</v>
      </c>
      <c r="D50" s="1">
        <v>10177</v>
      </c>
      <c r="E50" s="1">
        <v>11002</v>
      </c>
    </row>
    <row r="51" spans="1:5" x14ac:dyDescent="0.3">
      <c r="A51" s="7" t="s">
        <v>275</v>
      </c>
      <c r="B51" s="1">
        <v>474</v>
      </c>
      <c r="C51" s="1">
        <v>571</v>
      </c>
      <c r="D51" s="1">
        <v>671</v>
      </c>
      <c r="E51" s="1">
        <v>729</v>
      </c>
    </row>
    <row r="52" spans="1:5" x14ac:dyDescent="0.3">
      <c r="A52" s="7" t="s">
        <v>276</v>
      </c>
      <c r="B52" s="1">
        <v>2491</v>
      </c>
      <c r="C52" s="1">
        <v>2919</v>
      </c>
      <c r="D52" s="1">
        <v>3220</v>
      </c>
      <c r="E52" s="1">
        <v>3517</v>
      </c>
    </row>
    <row r="53" spans="1:5" x14ac:dyDescent="0.3">
      <c r="A53" s="7" t="s">
        <v>277</v>
      </c>
      <c r="B53" s="1">
        <v>51090</v>
      </c>
      <c r="C53" s="1">
        <v>58696</v>
      </c>
      <c r="D53" s="1">
        <v>63733</v>
      </c>
      <c r="E53" s="1">
        <v>67626</v>
      </c>
    </row>
    <row r="54" spans="1:5" x14ac:dyDescent="0.3">
      <c r="A54" s="7" t="s">
        <v>278</v>
      </c>
      <c r="B54" s="1">
        <v>1319</v>
      </c>
      <c r="C54" s="1">
        <v>1534</v>
      </c>
      <c r="D54" s="1">
        <v>1756</v>
      </c>
      <c r="E54" s="1">
        <v>1961</v>
      </c>
    </row>
    <row r="55" spans="1:5" x14ac:dyDescent="0.3">
      <c r="A55" s="7" t="s">
        <v>279</v>
      </c>
      <c r="B55" s="1">
        <v>692</v>
      </c>
      <c r="C55" s="1">
        <v>845</v>
      </c>
      <c r="D55" s="1">
        <v>984</v>
      </c>
      <c r="E55" s="1">
        <v>1056</v>
      </c>
    </row>
    <row r="56" spans="1:5" x14ac:dyDescent="0.3">
      <c r="A56" s="7" t="s">
        <v>280</v>
      </c>
      <c r="B56" s="1">
        <v>4332</v>
      </c>
      <c r="C56" s="1">
        <v>5215</v>
      </c>
      <c r="D56" s="1">
        <v>5870</v>
      </c>
      <c r="E56" s="1">
        <v>6401</v>
      </c>
    </row>
    <row r="57" spans="1:5" x14ac:dyDescent="0.3">
      <c r="A57" s="7" t="s">
        <v>281</v>
      </c>
      <c r="B57" s="1">
        <v>629</v>
      </c>
      <c r="C57" s="1">
        <v>755</v>
      </c>
      <c r="D57" s="1">
        <v>846</v>
      </c>
      <c r="E57" s="1">
        <v>943</v>
      </c>
    </row>
    <row r="58" spans="1:5" x14ac:dyDescent="0.3">
      <c r="A58" s="7" t="s">
        <v>282</v>
      </c>
      <c r="B58" s="1">
        <v>801</v>
      </c>
      <c r="C58" s="1">
        <v>949</v>
      </c>
      <c r="D58" s="1">
        <v>1047</v>
      </c>
      <c r="E58" s="1">
        <v>1123</v>
      </c>
    </row>
    <row r="59" spans="1:5" x14ac:dyDescent="0.3">
      <c r="A59" s="7" t="s">
        <v>283</v>
      </c>
      <c r="B59" s="1">
        <v>12678</v>
      </c>
      <c r="C59" s="1">
        <v>14407</v>
      </c>
      <c r="D59" s="1">
        <v>15530</v>
      </c>
      <c r="E59" s="1">
        <v>16270</v>
      </c>
    </row>
    <row r="60" spans="1:5" x14ac:dyDescent="0.3">
      <c r="A60" s="7" t="s">
        <v>284</v>
      </c>
      <c r="B60" s="1">
        <v>998</v>
      </c>
      <c r="C60" s="1">
        <v>1214</v>
      </c>
      <c r="D60" s="1">
        <v>1430</v>
      </c>
      <c r="E60" s="1">
        <v>1576</v>
      </c>
    </row>
    <row r="61" spans="1:5" x14ac:dyDescent="0.3">
      <c r="A61" s="7" t="s">
        <v>285</v>
      </c>
      <c r="B61" s="1">
        <v>3927</v>
      </c>
      <c r="C61" s="1">
        <v>4625</v>
      </c>
      <c r="D61" s="1">
        <v>5104</v>
      </c>
      <c r="E61" s="1">
        <v>5476</v>
      </c>
    </row>
    <row r="62" spans="1:5" x14ac:dyDescent="0.3">
      <c r="A62" s="7" t="s">
        <v>286</v>
      </c>
      <c r="B62" s="1">
        <v>18903</v>
      </c>
      <c r="C62" s="1">
        <v>14320</v>
      </c>
      <c r="D62" s="1">
        <v>11313</v>
      </c>
      <c r="E62" s="1">
        <v>9911</v>
      </c>
    </row>
    <row r="63" spans="1:5" x14ac:dyDescent="0.3">
      <c r="A63" s="7" t="s">
        <v>287</v>
      </c>
      <c r="B63" s="1">
        <v>2285</v>
      </c>
      <c r="C63" s="1">
        <v>1721</v>
      </c>
      <c r="D63" s="1">
        <v>1326</v>
      </c>
      <c r="E63" s="1">
        <v>1171</v>
      </c>
    </row>
    <row r="64" spans="1:5" x14ac:dyDescent="0.3">
      <c r="A64" s="7" t="s">
        <v>288</v>
      </c>
      <c r="B64" s="1">
        <v>1415</v>
      </c>
      <c r="C64" s="1">
        <v>974</v>
      </c>
      <c r="D64" s="1">
        <v>756</v>
      </c>
      <c r="E64" s="1">
        <v>637</v>
      </c>
    </row>
    <row r="65" spans="1:5" x14ac:dyDescent="0.3">
      <c r="A65" s="7" t="s">
        <v>289</v>
      </c>
      <c r="B65" s="1">
        <v>40199</v>
      </c>
      <c r="C65" s="1">
        <v>30088</v>
      </c>
      <c r="D65" s="1">
        <v>23559</v>
      </c>
      <c r="E65" s="1">
        <v>20853</v>
      </c>
    </row>
    <row r="66" spans="1:5" x14ac:dyDescent="0.3">
      <c r="A66" s="7" t="s">
        <v>290</v>
      </c>
      <c r="B66" s="1">
        <v>1981</v>
      </c>
      <c r="C66" s="1">
        <v>1448</v>
      </c>
      <c r="D66" s="1">
        <v>1127</v>
      </c>
      <c r="E66" s="1">
        <v>998</v>
      </c>
    </row>
    <row r="67" spans="1:5" x14ac:dyDescent="0.3">
      <c r="A67" s="7" t="s">
        <v>291</v>
      </c>
      <c r="B67" s="1">
        <v>18087</v>
      </c>
      <c r="C67" s="1">
        <v>14740</v>
      </c>
      <c r="D67" s="1">
        <v>12090</v>
      </c>
      <c r="E67" s="1">
        <v>10913</v>
      </c>
    </row>
    <row r="68" spans="1:5" x14ac:dyDescent="0.3">
      <c r="A68" s="10" t="s">
        <v>15</v>
      </c>
      <c r="B68" s="5">
        <v>327723</v>
      </c>
      <c r="C68" s="5">
        <v>348081</v>
      </c>
      <c r="D68" s="5">
        <v>369607</v>
      </c>
      <c r="E68" s="5">
        <v>393357</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0.85174365528574003</v>
      </c>
      <c r="C73" s="2">
        <v>0.86095354898053</v>
      </c>
      <c r="D73" s="2">
        <v>0.87120527063686903</v>
      </c>
      <c r="E73" s="2">
        <v>0.87971149371800805</v>
      </c>
    </row>
    <row r="74" spans="1:5" x14ac:dyDescent="0.3">
      <c r="A74" s="8" t="s">
        <v>233</v>
      </c>
      <c r="B74" s="2">
        <v>7.3032682125251098E-4</v>
      </c>
      <c r="C74" s="2">
        <v>7.6651847309520201E-4</v>
      </c>
      <c r="D74" s="2">
        <v>5.1672910476682603E-4</v>
      </c>
      <c r="E74" s="2">
        <v>6.9799906933457403E-4</v>
      </c>
    </row>
    <row r="75" spans="1:5" x14ac:dyDescent="0.3">
      <c r="A75" s="8" t="s">
        <v>234</v>
      </c>
      <c r="B75" s="2">
        <v>1.1867810845353301E-2</v>
      </c>
      <c r="C75" s="2">
        <v>1.2264295569523199E-2</v>
      </c>
      <c r="D75" s="2">
        <v>1.17555871334453E-2</v>
      </c>
      <c r="E75" s="2">
        <v>1.10516519311308E-2</v>
      </c>
    </row>
    <row r="76" spans="1:5" x14ac:dyDescent="0.3">
      <c r="A76" s="8" t="s">
        <v>235</v>
      </c>
      <c r="B76" s="2">
        <v>6.7555230965857194E-2</v>
      </c>
      <c r="C76" s="2">
        <v>6.2241300015330403E-2</v>
      </c>
      <c r="D76" s="2">
        <v>5.6581836971967399E-2</v>
      </c>
      <c r="E76" s="2">
        <v>5.2466263378315503E-2</v>
      </c>
    </row>
    <row r="77" spans="1:5" x14ac:dyDescent="0.3">
      <c r="A77" s="8" t="s">
        <v>236</v>
      </c>
      <c r="B77" s="2">
        <v>5.9156472521453299E-2</v>
      </c>
      <c r="C77" s="2">
        <v>5.53426337574736E-2</v>
      </c>
      <c r="D77" s="2">
        <v>5.1414545924299199E-2</v>
      </c>
      <c r="E77" s="2">
        <v>4.8743601675197798E-2</v>
      </c>
    </row>
    <row r="78" spans="1:5" x14ac:dyDescent="0.3">
      <c r="A78" s="8" t="s">
        <v>237</v>
      </c>
      <c r="B78" s="2">
        <v>8.9465035603432507E-3</v>
      </c>
      <c r="C78" s="2">
        <v>8.4317032040472206E-3</v>
      </c>
      <c r="D78" s="2">
        <v>8.5260302286526302E-3</v>
      </c>
      <c r="E78" s="2">
        <v>7.32899022801303E-3</v>
      </c>
    </row>
    <row r="79" spans="1:5" x14ac:dyDescent="0.3">
      <c r="A79" s="8" t="s">
        <v>238</v>
      </c>
      <c r="B79" s="2">
        <v>9.2030052667049403E-2</v>
      </c>
      <c r="C79" s="2">
        <v>9.6678300505356293E-2</v>
      </c>
      <c r="D79" s="2">
        <v>0.104331860460424</v>
      </c>
      <c r="E79" s="2">
        <v>0.11130536130536101</v>
      </c>
    </row>
    <row r="80" spans="1:5" x14ac:dyDescent="0.3">
      <c r="A80" s="8" t="s">
        <v>239</v>
      </c>
      <c r="B80" s="2">
        <v>0.13849437136510001</v>
      </c>
      <c r="C80" s="2">
        <v>0.15043984718200501</v>
      </c>
      <c r="D80" s="2">
        <v>0.163004660734822</v>
      </c>
      <c r="E80" s="2">
        <v>0.17772012933303299</v>
      </c>
    </row>
    <row r="81" spans="1:5" x14ac:dyDescent="0.3">
      <c r="A81" s="8" t="s">
        <v>240</v>
      </c>
      <c r="B81" s="2">
        <v>2.3488006389935801E-2</v>
      </c>
      <c r="C81" s="2">
        <v>2.36933951358076E-2</v>
      </c>
      <c r="D81" s="2">
        <v>2.3959405201460799E-2</v>
      </c>
      <c r="E81" s="2">
        <v>2.42217459959395E-2</v>
      </c>
    </row>
    <row r="82" spans="1:5" x14ac:dyDescent="0.3">
      <c r="A82" s="8" t="s">
        <v>241</v>
      </c>
      <c r="B82" s="2">
        <v>0.71059331552804295</v>
      </c>
      <c r="C82" s="2">
        <v>0.69139132636770995</v>
      </c>
      <c r="D82" s="2">
        <v>0.66861368359461704</v>
      </c>
      <c r="E82" s="2">
        <v>0.64439995488382595</v>
      </c>
    </row>
    <row r="83" spans="1:5" x14ac:dyDescent="0.3">
      <c r="A83" s="8" t="s">
        <v>242</v>
      </c>
      <c r="B83" s="2">
        <v>2.6009035768664399E-2</v>
      </c>
      <c r="C83" s="2">
        <v>2.7734043841589E-2</v>
      </c>
      <c r="D83" s="2">
        <v>2.9326311966588001E-2</v>
      </c>
      <c r="E83" s="2">
        <v>3.0866982479885698E-2</v>
      </c>
    </row>
    <row r="84" spans="1:5" x14ac:dyDescent="0.3">
      <c r="A84" s="8" t="s">
        <v>243</v>
      </c>
      <c r="B84" s="2">
        <v>9.3852182812071E-3</v>
      </c>
      <c r="C84" s="2">
        <v>1.0063086967531699E-2</v>
      </c>
      <c r="D84" s="2">
        <v>1.07640780420878E-2</v>
      </c>
      <c r="E84" s="2">
        <v>1.1485826001955E-2</v>
      </c>
    </row>
    <row r="85" spans="1:5" x14ac:dyDescent="0.3">
      <c r="A85" s="8" t="s">
        <v>244</v>
      </c>
      <c r="B85" s="2">
        <v>0.98021536620801597</v>
      </c>
      <c r="C85" s="2">
        <v>0.97942059387319602</v>
      </c>
      <c r="D85" s="2">
        <v>0.97831100031162399</v>
      </c>
      <c r="E85" s="2">
        <v>0.9774431897393</v>
      </c>
    </row>
    <row r="86" spans="1:5" x14ac:dyDescent="0.3">
      <c r="A86" s="8" t="s">
        <v>245</v>
      </c>
      <c r="B86" s="2">
        <v>3.4185112383557E-4</v>
      </c>
      <c r="C86" s="2">
        <v>3.2550906000216998E-4</v>
      </c>
      <c r="D86" s="2">
        <v>3.7394827048924898E-4</v>
      </c>
      <c r="E86" s="2">
        <v>3.34588038477624E-4</v>
      </c>
    </row>
    <row r="87" spans="1:5" x14ac:dyDescent="0.3">
      <c r="A87" s="8" t="s">
        <v>246</v>
      </c>
      <c r="B87" s="2">
        <v>2.99119733356123E-3</v>
      </c>
      <c r="C87" s="2">
        <v>2.9295815400195301E-3</v>
      </c>
      <c r="D87" s="2">
        <v>2.7734496727952599E-3</v>
      </c>
      <c r="E87" s="2">
        <v>2.7045866443608001E-3</v>
      </c>
    </row>
    <row r="88" spans="1:5" x14ac:dyDescent="0.3">
      <c r="A88" s="8" t="s">
        <v>247</v>
      </c>
      <c r="B88" s="2">
        <v>4.2731390479446198E-4</v>
      </c>
      <c r="C88" s="2">
        <v>4.7017975333646801E-4</v>
      </c>
      <c r="D88" s="2">
        <v>4.6743533811156098E-4</v>
      </c>
      <c r="E88" s="2">
        <v>3.34588038477624E-4</v>
      </c>
    </row>
    <row r="89" spans="1:5" x14ac:dyDescent="0.3">
      <c r="A89" s="8" t="s">
        <v>248</v>
      </c>
      <c r="B89" s="2">
        <v>1.15374754294505E-2</v>
      </c>
      <c r="C89" s="2">
        <v>1.20438352200803E-2</v>
      </c>
      <c r="D89" s="2">
        <v>1.25584294172639E-2</v>
      </c>
      <c r="E89" s="2">
        <v>1.3104698173707E-2</v>
      </c>
    </row>
    <row r="90" spans="1:5" x14ac:dyDescent="0.3">
      <c r="A90" s="8" t="s">
        <v>249</v>
      </c>
      <c r="B90" s="2">
        <v>4.4867960003418502E-3</v>
      </c>
      <c r="C90" s="2">
        <v>4.8103005533654004E-3</v>
      </c>
      <c r="D90" s="2">
        <v>5.5157369897164202E-3</v>
      </c>
      <c r="E90" s="2">
        <v>6.0783493656768398E-3</v>
      </c>
    </row>
    <row r="91" spans="1:5" x14ac:dyDescent="0.3">
      <c r="A91" s="8" t="s">
        <v>250</v>
      </c>
      <c r="B91" s="2">
        <v>5.0942435048395296E-3</v>
      </c>
      <c r="C91" s="2">
        <v>4.4483985765124603E-3</v>
      </c>
      <c r="D91" s="2">
        <v>5.3964300539642998E-3</v>
      </c>
      <c r="E91" s="2">
        <v>5.9078377313903103E-3</v>
      </c>
    </row>
    <row r="92" spans="1:5" x14ac:dyDescent="0.3">
      <c r="A92" s="8" t="s">
        <v>251</v>
      </c>
      <c r="B92" s="2">
        <v>3.5659704533876702E-3</v>
      </c>
      <c r="C92" s="2">
        <v>3.1138790035587201E-3</v>
      </c>
      <c r="D92" s="2">
        <v>2.9057700290577001E-3</v>
      </c>
      <c r="E92" s="2">
        <v>3.1508467900748299E-3</v>
      </c>
    </row>
    <row r="93" spans="1:5" x14ac:dyDescent="0.3">
      <c r="A93" s="8" t="s">
        <v>252</v>
      </c>
      <c r="B93" s="2">
        <v>1.63015792154865E-2</v>
      </c>
      <c r="C93" s="2">
        <v>1.6903914590747301E-2</v>
      </c>
      <c r="D93" s="2">
        <v>1.9925280199252798E-2</v>
      </c>
      <c r="E93" s="2">
        <v>2.0874359984245801E-2</v>
      </c>
    </row>
    <row r="94" spans="1:5" x14ac:dyDescent="0.3">
      <c r="A94" s="8" t="s">
        <v>253</v>
      </c>
      <c r="B94" s="2">
        <v>0.93785022924095796</v>
      </c>
      <c r="C94" s="2">
        <v>0.935053380782918</v>
      </c>
      <c r="D94" s="2">
        <v>0.92694063926940595</v>
      </c>
      <c r="E94" s="2">
        <v>0.92162268609688902</v>
      </c>
    </row>
    <row r="95" spans="1:5" x14ac:dyDescent="0.3">
      <c r="A95" s="8" t="s">
        <v>254</v>
      </c>
      <c r="B95" s="2">
        <v>2.9546612328069301E-2</v>
      </c>
      <c r="C95" s="2">
        <v>3.2028469750889701E-2</v>
      </c>
      <c r="D95" s="2">
        <v>3.6114570361145702E-2</v>
      </c>
      <c r="E95" s="2">
        <v>3.8204017329657301E-2</v>
      </c>
    </row>
    <row r="96" spans="1:5" x14ac:dyDescent="0.3">
      <c r="A96" s="8" t="s">
        <v>255</v>
      </c>
      <c r="B96" s="2">
        <v>7.6413652572592996E-3</v>
      </c>
      <c r="C96" s="2">
        <v>8.4519572953736695E-3</v>
      </c>
      <c r="D96" s="2">
        <v>8.7173100871730993E-3</v>
      </c>
      <c r="E96" s="2">
        <v>1.02402520677432E-2</v>
      </c>
    </row>
    <row r="97" spans="1:5" x14ac:dyDescent="0.3">
      <c r="A97" s="8" t="s">
        <v>256</v>
      </c>
      <c r="B97" s="2">
        <v>0.587283788619826</v>
      </c>
      <c r="C97" s="2">
        <v>0.59120348563353697</v>
      </c>
      <c r="D97" s="2">
        <v>0.59023410059954595</v>
      </c>
      <c r="E97" s="2">
        <v>0.59591110609098397</v>
      </c>
    </row>
    <row r="98" spans="1:5" x14ac:dyDescent="0.3">
      <c r="A98" s="8" t="s">
        <v>257</v>
      </c>
      <c r="B98" s="2">
        <v>7.7466300846952205E-2</v>
      </c>
      <c r="C98" s="2">
        <v>7.6287486261579496E-2</v>
      </c>
      <c r="D98" s="2">
        <v>7.5572182379559899E-2</v>
      </c>
      <c r="E98" s="2">
        <v>7.5749018721938302E-2</v>
      </c>
    </row>
    <row r="99" spans="1:5" x14ac:dyDescent="0.3">
      <c r="A99" s="8" t="s">
        <v>258</v>
      </c>
      <c r="B99" s="2">
        <v>3.3472503876893697E-2</v>
      </c>
      <c r="C99" s="2">
        <v>3.2481551263934698E-2</v>
      </c>
      <c r="D99" s="2">
        <v>3.1578259520036601E-2</v>
      </c>
      <c r="E99" s="2">
        <v>2.9720724027899399E-2</v>
      </c>
    </row>
    <row r="100" spans="1:5" x14ac:dyDescent="0.3">
      <c r="A100" s="8" t="s">
        <v>259</v>
      </c>
      <c r="B100" s="2">
        <v>3.9914111893116999E-2</v>
      </c>
      <c r="C100" s="2">
        <v>3.7584393154341297E-2</v>
      </c>
      <c r="D100" s="2">
        <v>3.68712528384494E-2</v>
      </c>
      <c r="E100" s="2">
        <v>3.5791940812695898E-2</v>
      </c>
    </row>
    <row r="101" spans="1:5" x14ac:dyDescent="0.3">
      <c r="A101" s="8" t="s">
        <v>260</v>
      </c>
      <c r="B101" s="2">
        <v>0.22440653703924601</v>
      </c>
      <c r="C101" s="2">
        <v>0.22136520646883301</v>
      </c>
      <c r="D101" s="2">
        <v>0.22292650254030999</v>
      </c>
      <c r="E101" s="2">
        <v>0.219340355236777</v>
      </c>
    </row>
    <row r="102" spans="1:5" x14ac:dyDescent="0.3">
      <c r="A102" s="8" t="s">
        <v>261</v>
      </c>
      <c r="B102" s="2">
        <v>3.7456757723965201E-2</v>
      </c>
      <c r="C102" s="2">
        <v>4.1077877217773603E-2</v>
      </c>
      <c r="D102" s="2">
        <v>4.2817702122098199E-2</v>
      </c>
      <c r="E102" s="2">
        <v>4.34868551097055E-2</v>
      </c>
    </row>
    <row r="103" spans="1:5" x14ac:dyDescent="0.3">
      <c r="A103" s="8" t="s">
        <v>262</v>
      </c>
      <c r="B103" s="2">
        <v>0.97859589041095896</v>
      </c>
      <c r="C103" s="2">
        <v>0.97761732851985605</v>
      </c>
      <c r="D103" s="2">
        <v>0.976683937823834</v>
      </c>
      <c r="E103" s="2">
        <v>0.97846889952153104</v>
      </c>
    </row>
    <row r="104" spans="1:5" x14ac:dyDescent="0.3">
      <c r="A104" s="8" t="s">
        <v>263</v>
      </c>
      <c r="B104" s="2">
        <v>0</v>
      </c>
      <c r="C104" s="2">
        <v>0</v>
      </c>
      <c r="D104" s="2">
        <v>0</v>
      </c>
      <c r="E104" s="2">
        <v>0</v>
      </c>
    </row>
    <row r="105" spans="1:5" x14ac:dyDescent="0.3">
      <c r="A105" s="8" t="s">
        <v>264</v>
      </c>
      <c r="B105" s="2">
        <v>4.70890410958904E-3</v>
      </c>
      <c r="C105" s="2">
        <v>5.77617328519856E-3</v>
      </c>
      <c r="D105" s="2">
        <v>6.4766839378238303E-3</v>
      </c>
      <c r="E105" s="2">
        <v>6.2799043062200998E-3</v>
      </c>
    </row>
    <row r="106" spans="1:5" x14ac:dyDescent="0.3">
      <c r="A106" s="8" t="s">
        <v>265</v>
      </c>
      <c r="B106" s="2">
        <v>2.1404109589041099E-3</v>
      </c>
      <c r="C106" s="2">
        <v>1.8050541516245501E-3</v>
      </c>
      <c r="D106" s="2">
        <v>1.61917098445596E-3</v>
      </c>
      <c r="E106" s="2">
        <v>1.4952153110047799E-3</v>
      </c>
    </row>
    <row r="107" spans="1:5" x14ac:dyDescent="0.3">
      <c r="A107" s="8" t="s">
        <v>266</v>
      </c>
      <c r="B107" s="2">
        <v>8.9897260273972598E-3</v>
      </c>
      <c r="C107" s="2">
        <v>8.6642599277978304E-3</v>
      </c>
      <c r="D107" s="2">
        <v>8.4196891191709797E-3</v>
      </c>
      <c r="E107" s="2">
        <v>7.7751196172248802E-3</v>
      </c>
    </row>
    <row r="108" spans="1:5" x14ac:dyDescent="0.3">
      <c r="A108" s="8" t="s">
        <v>267</v>
      </c>
      <c r="B108" s="2">
        <v>5.5650684931506803E-3</v>
      </c>
      <c r="C108" s="2">
        <v>6.1371841155234697E-3</v>
      </c>
      <c r="D108" s="2">
        <v>6.8005181347150301E-3</v>
      </c>
      <c r="E108" s="2">
        <v>5.9808612440191396E-3</v>
      </c>
    </row>
    <row r="109" spans="1:5" x14ac:dyDescent="0.3">
      <c r="A109" s="8" t="s">
        <v>268</v>
      </c>
      <c r="B109" s="2">
        <v>0.31063185773742003</v>
      </c>
      <c r="C109" s="2">
        <v>0.31042271700548602</v>
      </c>
      <c r="D109" s="2">
        <v>0.31049691267274299</v>
      </c>
      <c r="E109" s="2">
        <v>0.317455947136564</v>
      </c>
    </row>
    <row r="110" spans="1:5" x14ac:dyDescent="0.3">
      <c r="A110" s="8" t="s">
        <v>269</v>
      </c>
      <c r="B110" s="2">
        <v>2.5728339008702202E-2</v>
      </c>
      <c r="C110" s="2">
        <v>2.71055179090029E-2</v>
      </c>
      <c r="D110" s="2">
        <v>2.9991179064980899E-2</v>
      </c>
      <c r="E110" s="2">
        <v>3.1938325991189398E-2</v>
      </c>
    </row>
    <row r="111" spans="1:5" x14ac:dyDescent="0.3">
      <c r="A111" s="8" t="s">
        <v>270</v>
      </c>
      <c r="B111" s="2">
        <v>6.73477109345441E-2</v>
      </c>
      <c r="C111" s="2">
        <v>6.5505001613423694E-2</v>
      </c>
      <c r="D111" s="2">
        <v>6.7333137312555094E-2</v>
      </c>
      <c r="E111" s="2">
        <v>6.71806167400881E-2</v>
      </c>
    </row>
    <row r="112" spans="1:5" x14ac:dyDescent="0.3">
      <c r="A112" s="8" t="s">
        <v>271</v>
      </c>
      <c r="B112" s="2">
        <v>0.47408248202799802</v>
      </c>
      <c r="C112" s="2">
        <v>0.46886092287834802</v>
      </c>
      <c r="D112" s="2">
        <v>0.46074683916495102</v>
      </c>
      <c r="E112" s="2">
        <v>0.44686123348017598</v>
      </c>
    </row>
    <row r="113" spans="1:5" x14ac:dyDescent="0.3">
      <c r="A113" s="8" t="s">
        <v>272</v>
      </c>
      <c r="B113" s="2">
        <v>8.0211880438895197E-2</v>
      </c>
      <c r="C113" s="2">
        <v>7.9703130041948997E-2</v>
      </c>
      <c r="D113" s="2">
        <v>8.2622758012349307E-2</v>
      </c>
      <c r="E113" s="2">
        <v>8.6453744493392104E-2</v>
      </c>
    </row>
    <row r="114" spans="1:5" x14ac:dyDescent="0.3">
      <c r="A114" s="8" t="s">
        <v>273</v>
      </c>
      <c r="B114" s="2">
        <v>4.1997729852440401E-2</v>
      </c>
      <c r="C114" s="2">
        <v>4.8402710551790899E-2</v>
      </c>
      <c r="D114" s="2">
        <v>4.8809173772419903E-2</v>
      </c>
      <c r="E114" s="2">
        <v>5.0110132158590302E-2</v>
      </c>
    </row>
    <row r="115" spans="1:5" x14ac:dyDescent="0.3">
      <c r="A115" s="8" t="s">
        <v>274</v>
      </c>
      <c r="B115" s="2">
        <v>0.11881935057995199</v>
      </c>
      <c r="C115" s="2">
        <v>0.122245333550852</v>
      </c>
      <c r="D115" s="2">
        <v>0.12635800399796401</v>
      </c>
      <c r="E115" s="2">
        <v>0.128092582459163</v>
      </c>
    </row>
    <row r="116" spans="1:5" x14ac:dyDescent="0.3">
      <c r="A116" s="8" t="s">
        <v>275</v>
      </c>
      <c r="B116" s="2">
        <v>7.4497846792191897E-3</v>
      </c>
      <c r="C116" s="2">
        <v>7.7626874396726298E-3</v>
      </c>
      <c r="D116" s="2">
        <v>8.3311605269365905E-3</v>
      </c>
      <c r="E116" s="2">
        <v>8.4875016008662107E-3</v>
      </c>
    </row>
    <row r="117" spans="1:5" x14ac:dyDescent="0.3">
      <c r="A117" s="8" t="s">
        <v>276</v>
      </c>
      <c r="B117" s="2">
        <v>3.91506616791878E-2</v>
      </c>
      <c r="C117" s="2">
        <v>3.9683510746767799E-2</v>
      </c>
      <c r="D117" s="2">
        <v>3.9979637700053403E-2</v>
      </c>
      <c r="E117" s="2">
        <v>4.0947247092244801E-2</v>
      </c>
    </row>
    <row r="118" spans="1:5" x14ac:dyDescent="0.3">
      <c r="A118" s="8" t="s">
        <v>277</v>
      </c>
      <c r="B118" s="2">
        <v>0.80297362713356202</v>
      </c>
      <c r="C118" s="2">
        <v>0.79796620308060395</v>
      </c>
      <c r="D118" s="2">
        <v>0.79131125762034205</v>
      </c>
      <c r="E118" s="2">
        <v>0.78734675344331795</v>
      </c>
    </row>
    <row r="119" spans="1:5" x14ac:dyDescent="0.3">
      <c r="A119" s="8" t="s">
        <v>278</v>
      </c>
      <c r="B119" s="2">
        <v>2.0730518970232301E-2</v>
      </c>
      <c r="C119" s="2">
        <v>2.0854575363323701E-2</v>
      </c>
      <c r="D119" s="2">
        <v>2.1802560186737201E-2</v>
      </c>
      <c r="E119" s="2">
        <v>2.2831262879696401E-2</v>
      </c>
    </row>
    <row r="120" spans="1:5" x14ac:dyDescent="0.3">
      <c r="A120" s="8" t="s">
        <v>279</v>
      </c>
      <c r="B120" s="2">
        <v>1.0876056957847401E-2</v>
      </c>
      <c r="C120" s="2">
        <v>1.1487689818779999E-2</v>
      </c>
      <c r="D120" s="2">
        <v>1.22173799679666E-2</v>
      </c>
      <c r="E120" s="2">
        <v>1.22946525247116E-2</v>
      </c>
    </row>
    <row r="121" spans="1:5" x14ac:dyDescent="0.3">
      <c r="A121" s="8" t="s">
        <v>280</v>
      </c>
      <c r="B121" s="2">
        <v>0.185405521078536</v>
      </c>
      <c r="C121" s="2">
        <v>0.19197496778943501</v>
      </c>
      <c r="D121" s="2">
        <v>0.19680155563751001</v>
      </c>
      <c r="E121" s="2">
        <v>0.20135896064676501</v>
      </c>
    </row>
    <row r="122" spans="1:5" x14ac:dyDescent="0.3">
      <c r="A122" s="8" t="s">
        <v>281</v>
      </c>
      <c r="B122" s="2">
        <v>2.6920607746629601E-2</v>
      </c>
      <c r="C122" s="2">
        <v>2.77931161420946E-2</v>
      </c>
      <c r="D122" s="2">
        <v>2.8363563214537198E-2</v>
      </c>
      <c r="E122" s="2">
        <v>2.96643493032181E-2</v>
      </c>
    </row>
    <row r="123" spans="1:5" x14ac:dyDescent="0.3">
      <c r="A123" s="8" t="s">
        <v>282</v>
      </c>
      <c r="B123" s="2">
        <v>3.4282045794992499E-2</v>
      </c>
      <c r="C123" s="2">
        <v>3.4934658568010299E-2</v>
      </c>
      <c r="D123" s="2">
        <v>3.5102423978274698E-2</v>
      </c>
      <c r="E123" s="2">
        <v>3.5326685331403901E-2</v>
      </c>
    </row>
    <row r="124" spans="1:5" x14ac:dyDescent="0.3">
      <c r="A124" s="8" t="s">
        <v>283</v>
      </c>
      <c r="B124" s="2">
        <v>0.54260646265782198</v>
      </c>
      <c r="C124" s="2">
        <v>0.530351555310142</v>
      </c>
      <c r="D124" s="2">
        <v>0.52066919234250797</v>
      </c>
      <c r="E124" s="2">
        <v>0.51181226210324304</v>
      </c>
    </row>
    <row r="125" spans="1:5" x14ac:dyDescent="0.3">
      <c r="A125" s="8" t="s">
        <v>284</v>
      </c>
      <c r="B125" s="2">
        <v>4.2713460303873303E-2</v>
      </c>
      <c r="C125" s="2">
        <v>4.4689858273513697E-2</v>
      </c>
      <c r="D125" s="2">
        <v>4.7943138766889097E-2</v>
      </c>
      <c r="E125" s="2">
        <v>4.9576897669004999E-2</v>
      </c>
    </row>
    <row r="126" spans="1:5" x14ac:dyDescent="0.3">
      <c r="A126" s="8" t="s">
        <v>285</v>
      </c>
      <c r="B126" s="2">
        <v>0.16807190241814701</v>
      </c>
      <c r="C126" s="2">
        <v>0.17025584391680501</v>
      </c>
      <c r="D126" s="2">
        <v>0.17112012606028101</v>
      </c>
      <c r="E126" s="2">
        <v>0.17226084494636501</v>
      </c>
    </row>
    <row r="127" spans="1:5" x14ac:dyDescent="0.3">
      <c r="A127" s="8" t="s">
        <v>286</v>
      </c>
      <c r="B127" s="2">
        <v>0.22810425968384199</v>
      </c>
      <c r="C127" s="2">
        <v>0.22625649776429499</v>
      </c>
      <c r="D127" s="2">
        <v>0.22548882820753</v>
      </c>
      <c r="E127" s="2">
        <v>0.222804217341456</v>
      </c>
    </row>
    <row r="128" spans="1:5" x14ac:dyDescent="0.3">
      <c r="A128" s="8" t="s">
        <v>287</v>
      </c>
      <c r="B128" s="2">
        <v>2.7573307590201501E-2</v>
      </c>
      <c r="C128" s="2">
        <v>2.7191859822091598E-2</v>
      </c>
      <c r="D128" s="2">
        <v>2.6429610731299E-2</v>
      </c>
      <c r="E128" s="2">
        <v>2.6324663354539899E-2</v>
      </c>
    </row>
    <row r="129" spans="1:5" x14ac:dyDescent="0.3">
      <c r="A129" s="8" t="s">
        <v>288</v>
      </c>
      <c r="B129" s="2">
        <v>1.70749366477616E-2</v>
      </c>
      <c r="C129" s="2">
        <v>1.5389233856314501E-2</v>
      </c>
      <c r="D129" s="2">
        <v>1.5068465846803899E-2</v>
      </c>
      <c r="E129" s="2">
        <v>1.4320077332913701E-2</v>
      </c>
    </row>
    <row r="130" spans="1:5" x14ac:dyDescent="0.3">
      <c r="A130" s="8" t="s">
        <v>289</v>
      </c>
      <c r="B130" s="2">
        <v>0.48508507300591303</v>
      </c>
      <c r="C130" s="2">
        <v>0.47539144586118098</v>
      </c>
      <c r="D130" s="2">
        <v>0.469574056725997</v>
      </c>
      <c r="E130" s="2">
        <v>0.46878582829395499</v>
      </c>
    </row>
    <row r="131" spans="1:5" x14ac:dyDescent="0.3">
      <c r="A131" s="8" t="s">
        <v>290</v>
      </c>
      <c r="B131" s="2">
        <v>2.39049113068662E-2</v>
      </c>
      <c r="C131" s="2">
        <v>2.28784503325907E-2</v>
      </c>
      <c r="D131" s="2">
        <v>2.2463175938290999E-2</v>
      </c>
      <c r="E131" s="2">
        <v>2.2435537171503699E-2</v>
      </c>
    </row>
    <row r="132" spans="1:5" x14ac:dyDescent="0.3">
      <c r="A132" s="8" t="s">
        <v>291</v>
      </c>
      <c r="B132" s="2">
        <v>0.218257511765416</v>
      </c>
      <c r="C132" s="2">
        <v>0.23289251236352701</v>
      </c>
      <c r="D132" s="2">
        <v>0.240975862550079</v>
      </c>
      <c r="E132" s="2">
        <v>0.24532967650563101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617</v>
      </c>
    </row>
    <row r="2" spans="1:14" ht="15.6" x14ac:dyDescent="0.3">
      <c r="A2" s="12" t="s">
        <v>618</v>
      </c>
    </row>
    <row r="3" spans="1:14" ht="15.6" x14ac:dyDescent="0.3">
      <c r="A3" s="12" t="s">
        <v>68</v>
      </c>
    </row>
    <row r="4" spans="1:14" x14ac:dyDescent="0.3">
      <c r="A4" s="15"/>
    </row>
    <row r="5" spans="1:14" x14ac:dyDescent="0.3">
      <c r="A5" s="16" t="str">
        <f>HYPERLINK("#'Table of contents'!A160",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0</v>
      </c>
      <c r="E8" s="1">
        <v>0</v>
      </c>
      <c r="F8" s="1">
        <v>0</v>
      </c>
      <c r="G8" s="1">
        <v>0</v>
      </c>
      <c r="H8" s="1">
        <v>0</v>
      </c>
      <c r="I8" s="1">
        <v>0</v>
      </c>
      <c r="J8" s="1">
        <v>0</v>
      </c>
      <c r="K8" s="1">
        <v>0</v>
      </c>
      <c r="L8" s="1">
        <v>0</v>
      </c>
      <c r="M8" s="1">
        <v>0</v>
      </c>
      <c r="N8" s="1">
        <v>0</v>
      </c>
    </row>
    <row r="9" spans="1:14" x14ac:dyDescent="0.3">
      <c r="A9" s="7" t="s">
        <v>62</v>
      </c>
      <c r="B9" s="1">
        <v>44</v>
      </c>
      <c r="C9" s="1">
        <v>41</v>
      </c>
      <c r="D9" s="1">
        <v>40</v>
      </c>
      <c r="E9" s="1">
        <v>34</v>
      </c>
      <c r="F9" s="1">
        <v>30</v>
      </c>
      <c r="G9" s="1">
        <v>21</v>
      </c>
      <c r="H9" s="1">
        <v>18</v>
      </c>
      <c r="I9" s="1">
        <v>19</v>
      </c>
      <c r="J9" s="1">
        <v>14</v>
      </c>
      <c r="K9" s="1">
        <v>14</v>
      </c>
      <c r="L9" s="1">
        <v>17</v>
      </c>
      <c r="M9" s="1">
        <v>21</v>
      </c>
      <c r="N9" s="1">
        <v>24</v>
      </c>
    </row>
    <row r="10" spans="1:14" x14ac:dyDescent="0.3">
      <c r="A10" s="7" t="s">
        <v>63</v>
      </c>
      <c r="B10" s="1">
        <v>207</v>
      </c>
      <c r="C10" s="1">
        <v>188</v>
      </c>
      <c r="D10" s="1">
        <v>175</v>
      </c>
      <c r="E10" s="1">
        <v>160</v>
      </c>
      <c r="F10" s="1">
        <v>152</v>
      </c>
      <c r="G10" s="1">
        <v>148</v>
      </c>
      <c r="H10" s="1">
        <v>139</v>
      </c>
      <c r="I10" s="1">
        <v>136</v>
      </c>
      <c r="J10" s="1">
        <v>137</v>
      </c>
      <c r="K10" s="1">
        <v>125</v>
      </c>
      <c r="L10" s="1">
        <v>109</v>
      </c>
      <c r="M10" s="1">
        <v>109</v>
      </c>
      <c r="N10" s="1">
        <v>118</v>
      </c>
    </row>
    <row r="11" spans="1:14" x14ac:dyDescent="0.3">
      <c r="A11" s="7" t="s">
        <v>64</v>
      </c>
      <c r="B11" s="1">
        <v>284</v>
      </c>
      <c r="C11" s="1">
        <v>281</v>
      </c>
      <c r="D11" s="1">
        <v>276</v>
      </c>
      <c r="E11" s="1">
        <v>275</v>
      </c>
      <c r="F11" s="1">
        <v>248</v>
      </c>
      <c r="G11" s="1">
        <v>255</v>
      </c>
      <c r="H11" s="1">
        <v>239</v>
      </c>
      <c r="I11" s="1">
        <v>226</v>
      </c>
      <c r="J11" s="1">
        <v>213</v>
      </c>
      <c r="K11" s="1">
        <v>207</v>
      </c>
      <c r="L11" s="1">
        <v>202</v>
      </c>
      <c r="M11" s="1">
        <v>188</v>
      </c>
      <c r="N11" s="1">
        <v>177</v>
      </c>
    </row>
    <row r="12" spans="1:14" x14ac:dyDescent="0.3">
      <c r="A12" s="7" t="s">
        <v>65</v>
      </c>
      <c r="B12" s="1">
        <v>131</v>
      </c>
      <c r="C12" s="1">
        <v>140</v>
      </c>
      <c r="D12" s="1">
        <v>143</v>
      </c>
      <c r="E12" s="1">
        <v>132</v>
      </c>
      <c r="F12" s="1">
        <v>142</v>
      </c>
      <c r="G12" s="1">
        <v>134</v>
      </c>
      <c r="H12" s="1">
        <v>145</v>
      </c>
      <c r="I12" s="1">
        <v>152</v>
      </c>
      <c r="J12" s="1">
        <v>151</v>
      </c>
      <c r="K12" s="1">
        <v>140</v>
      </c>
      <c r="L12" s="1">
        <v>132</v>
      </c>
      <c r="M12" s="1">
        <v>141</v>
      </c>
      <c r="N12" s="1">
        <v>147</v>
      </c>
    </row>
    <row r="13" spans="1:14" x14ac:dyDescent="0.3">
      <c r="A13" s="7" t="s">
        <v>66</v>
      </c>
      <c r="B13" s="1">
        <v>36</v>
      </c>
      <c r="C13" s="1">
        <v>32</v>
      </c>
      <c r="D13" s="1">
        <v>30</v>
      </c>
      <c r="E13" s="1">
        <v>25</v>
      </c>
      <c r="F13" s="1">
        <v>21</v>
      </c>
      <c r="G13" s="1">
        <v>25</v>
      </c>
      <c r="H13" s="1">
        <v>28</v>
      </c>
      <c r="I13" s="1">
        <v>32</v>
      </c>
      <c r="J13" s="1">
        <v>32</v>
      </c>
      <c r="K13" s="1">
        <v>42</v>
      </c>
      <c r="L13" s="1">
        <v>47</v>
      </c>
      <c r="M13" s="1">
        <v>53</v>
      </c>
      <c r="N13" s="1">
        <v>51</v>
      </c>
    </row>
    <row r="14" spans="1:14" x14ac:dyDescent="0.3">
      <c r="A14" s="10" t="s">
        <v>15</v>
      </c>
      <c r="B14" s="5">
        <v>702</v>
      </c>
      <c r="C14" s="5">
        <v>682</v>
      </c>
      <c r="D14" s="5">
        <v>664</v>
      </c>
      <c r="E14" s="5">
        <v>626</v>
      </c>
      <c r="F14" s="5">
        <v>593</v>
      </c>
      <c r="G14" s="5">
        <v>583</v>
      </c>
      <c r="H14" s="5">
        <v>569</v>
      </c>
      <c r="I14" s="5">
        <v>565</v>
      </c>
      <c r="J14" s="5">
        <v>547</v>
      </c>
      <c r="K14" s="5">
        <v>528</v>
      </c>
      <c r="L14" s="5">
        <v>507</v>
      </c>
      <c r="M14" s="5">
        <v>512</v>
      </c>
      <c r="N14" s="5">
        <v>517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0</v>
      </c>
      <c r="E19" s="2">
        <v>0</v>
      </c>
      <c r="F19" s="2">
        <v>0</v>
      </c>
      <c r="G19" s="2">
        <v>0</v>
      </c>
      <c r="H19" s="2">
        <v>0</v>
      </c>
      <c r="I19" s="2">
        <v>0</v>
      </c>
      <c r="J19" s="2">
        <v>0</v>
      </c>
      <c r="K19" s="2">
        <v>0</v>
      </c>
      <c r="L19" s="2">
        <v>0</v>
      </c>
      <c r="M19" s="2">
        <v>0</v>
      </c>
      <c r="N19" s="2">
        <v>0</v>
      </c>
    </row>
    <row r="20" spans="1:15" x14ac:dyDescent="0.3">
      <c r="A20" s="8" t="s">
        <v>62</v>
      </c>
      <c r="B20" s="2">
        <v>6.2678062678062696E-2</v>
      </c>
      <c r="C20" s="2">
        <v>6.0117302052785898E-2</v>
      </c>
      <c r="D20" s="2">
        <v>6.02409638554217E-2</v>
      </c>
      <c r="E20" s="2">
        <v>5.4313099041533502E-2</v>
      </c>
      <c r="F20" s="2">
        <v>5.0590219224283299E-2</v>
      </c>
      <c r="G20" s="2">
        <v>3.6020583190394501E-2</v>
      </c>
      <c r="H20" s="2">
        <v>3.1634446397188001E-2</v>
      </c>
      <c r="I20" s="2">
        <v>3.3628318584070803E-2</v>
      </c>
      <c r="J20" s="2">
        <v>2.5594149908592299E-2</v>
      </c>
      <c r="K20" s="2">
        <v>2.6515151515151499E-2</v>
      </c>
      <c r="L20" s="2">
        <v>3.35305719921105E-2</v>
      </c>
      <c r="M20" s="2">
        <v>4.1015625E-2</v>
      </c>
      <c r="N20" s="2">
        <v>4.6421663442939999E-2</v>
      </c>
    </row>
    <row r="21" spans="1:15" x14ac:dyDescent="0.3">
      <c r="A21" s="8" t="s">
        <v>63</v>
      </c>
      <c r="B21" s="2">
        <v>0.29487179487179499</v>
      </c>
      <c r="C21" s="2">
        <v>0.27565982404692102</v>
      </c>
      <c r="D21" s="2">
        <v>0.26355421686746999</v>
      </c>
      <c r="E21" s="2">
        <v>0.25559105431309898</v>
      </c>
      <c r="F21" s="2">
        <v>0.25632377740303502</v>
      </c>
      <c r="G21" s="2">
        <v>0.25385934819897099</v>
      </c>
      <c r="H21" s="2">
        <v>0.244288224956063</v>
      </c>
      <c r="I21" s="2">
        <v>0.24070796460176999</v>
      </c>
      <c r="J21" s="2">
        <v>0.25045703839122502</v>
      </c>
      <c r="K21" s="2">
        <v>0.236742424242424</v>
      </c>
      <c r="L21" s="2">
        <v>0.21499013806706099</v>
      </c>
      <c r="M21" s="2">
        <v>0.212890625</v>
      </c>
      <c r="N21" s="2">
        <v>0.22823984526112201</v>
      </c>
    </row>
    <row r="22" spans="1:15" x14ac:dyDescent="0.3">
      <c r="A22" s="8" t="s">
        <v>64</v>
      </c>
      <c r="B22" s="2">
        <v>0.40455840455840503</v>
      </c>
      <c r="C22" s="2">
        <v>0.41202346041055699</v>
      </c>
      <c r="D22" s="2">
        <v>0.41566265060240998</v>
      </c>
      <c r="E22" s="2">
        <v>0.43929712460063902</v>
      </c>
      <c r="F22" s="2">
        <v>0.41821247892074198</v>
      </c>
      <c r="G22" s="2">
        <v>0.437392795883362</v>
      </c>
      <c r="H22" s="2">
        <v>0.42003514938488601</v>
      </c>
      <c r="I22" s="2">
        <v>0.4</v>
      </c>
      <c r="J22" s="2">
        <v>0.389396709323583</v>
      </c>
      <c r="K22" s="2">
        <v>0.39204545454545497</v>
      </c>
      <c r="L22" s="2">
        <v>0.39842209072978302</v>
      </c>
      <c r="M22" s="2">
        <v>0.3671875</v>
      </c>
      <c r="N22" s="2">
        <v>0.34235976789168299</v>
      </c>
    </row>
    <row r="23" spans="1:15" x14ac:dyDescent="0.3">
      <c r="A23" s="8" t="s">
        <v>65</v>
      </c>
      <c r="B23" s="2">
        <v>0.18660968660968699</v>
      </c>
      <c r="C23" s="2">
        <v>0.205278592375367</v>
      </c>
      <c r="D23" s="2">
        <v>0.21536144578313299</v>
      </c>
      <c r="E23" s="2">
        <v>0.21086261980830701</v>
      </c>
      <c r="F23" s="2">
        <v>0.239460370994941</v>
      </c>
      <c r="G23" s="2">
        <v>0.22984562607204101</v>
      </c>
      <c r="H23" s="2">
        <v>0.254833040421793</v>
      </c>
      <c r="I23" s="2">
        <v>0.26902654867256598</v>
      </c>
      <c r="J23" s="2">
        <v>0.27605118829981701</v>
      </c>
      <c r="K23" s="2">
        <v>0.26515151515151503</v>
      </c>
      <c r="L23" s="2">
        <v>0.26035502958579898</v>
      </c>
      <c r="M23" s="2">
        <v>0.275390625</v>
      </c>
      <c r="N23" s="2">
        <v>0.28433268858800798</v>
      </c>
    </row>
    <row r="24" spans="1:15" x14ac:dyDescent="0.3">
      <c r="A24" s="8" t="s">
        <v>66</v>
      </c>
      <c r="B24" s="2">
        <v>5.1282051282051301E-2</v>
      </c>
      <c r="C24" s="2">
        <v>4.6920821114369501E-2</v>
      </c>
      <c r="D24" s="2">
        <v>4.51807228915663E-2</v>
      </c>
      <c r="E24" s="2">
        <v>3.9936102236421703E-2</v>
      </c>
      <c r="F24" s="2">
        <v>3.5413153456998303E-2</v>
      </c>
      <c r="G24" s="2">
        <v>4.2881646655231601E-2</v>
      </c>
      <c r="H24" s="2">
        <v>4.9209138840070298E-2</v>
      </c>
      <c r="I24" s="2">
        <v>5.6637168141592899E-2</v>
      </c>
      <c r="J24" s="2">
        <v>5.8500914076782401E-2</v>
      </c>
      <c r="K24" s="2">
        <v>7.9545454545454503E-2</v>
      </c>
      <c r="L24" s="2">
        <v>9.2702169625246494E-2</v>
      </c>
      <c r="M24" s="2">
        <v>0.103515625</v>
      </c>
      <c r="N24" s="2">
        <v>9.8646034816247605E-2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0</v>
      </c>
      <c r="E29" s="2">
        <v>0</v>
      </c>
      <c r="F29" s="2">
        <v>0</v>
      </c>
      <c r="G29" s="2">
        <v>0</v>
      </c>
      <c r="H29" s="2">
        <v>0</v>
      </c>
      <c r="I29" s="2">
        <v>0</v>
      </c>
      <c r="J29" s="2">
        <v>0</v>
      </c>
      <c r="K29" s="2">
        <v>0</v>
      </c>
      <c r="L29" s="2">
        <v>0</v>
      </c>
      <c r="M29" s="2">
        <v>0</v>
      </c>
      <c r="N29" s="3">
        <v>0</v>
      </c>
      <c r="O29" s="3">
        <v>0</v>
      </c>
    </row>
    <row r="30" spans="1:15" x14ac:dyDescent="0.3">
      <c r="A30" s="8" t="s">
        <v>62</v>
      </c>
      <c r="B30" s="2">
        <v>-6.8181818181818205E-2</v>
      </c>
      <c r="C30" s="2">
        <v>-2.4390243902439001E-2</v>
      </c>
      <c r="D30" s="2">
        <v>-0.15</v>
      </c>
      <c r="E30" s="2">
        <v>-0.11764705882352899</v>
      </c>
      <c r="F30" s="2">
        <v>-0.3</v>
      </c>
      <c r="G30" s="2">
        <v>-0.14285714285714299</v>
      </c>
      <c r="H30" s="2">
        <v>5.5555555555555601E-2</v>
      </c>
      <c r="I30" s="2">
        <v>-0.26315789473684198</v>
      </c>
      <c r="J30" s="2">
        <v>0</v>
      </c>
      <c r="K30" s="2">
        <v>0.214285714285714</v>
      </c>
      <c r="L30" s="2">
        <v>0.23529411764705899</v>
      </c>
      <c r="M30" s="2">
        <v>0.14285714285714299</v>
      </c>
      <c r="N30" s="3">
        <v>0.71428571428571397</v>
      </c>
      <c r="O30" s="3">
        <v>-0.45454545454545497</v>
      </c>
    </row>
    <row r="31" spans="1:15" x14ac:dyDescent="0.3">
      <c r="A31" s="8" t="s">
        <v>63</v>
      </c>
      <c r="B31" s="2">
        <v>-9.1787439613526603E-2</v>
      </c>
      <c r="C31" s="2">
        <v>-6.9148936170212796E-2</v>
      </c>
      <c r="D31" s="2">
        <v>-8.5714285714285701E-2</v>
      </c>
      <c r="E31" s="2">
        <v>-0.05</v>
      </c>
      <c r="F31" s="2">
        <v>-2.6315789473684199E-2</v>
      </c>
      <c r="G31" s="2">
        <v>-6.08108108108108E-2</v>
      </c>
      <c r="H31" s="2">
        <v>-2.15827338129496E-2</v>
      </c>
      <c r="I31" s="2">
        <v>7.3529411764705899E-3</v>
      </c>
      <c r="J31" s="2">
        <v>-8.7591240875912399E-2</v>
      </c>
      <c r="K31" s="2">
        <v>-0.128</v>
      </c>
      <c r="L31" s="2">
        <v>0</v>
      </c>
      <c r="M31" s="2">
        <v>8.2568807339449504E-2</v>
      </c>
      <c r="N31" s="3">
        <v>-0.13868613138686101</v>
      </c>
      <c r="O31" s="3">
        <v>-0.42995169082125601</v>
      </c>
    </row>
    <row r="32" spans="1:15" x14ac:dyDescent="0.3">
      <c r="A32" s="8" t="s">
        <v>64</v>
      </c>
      <c r="B32" s="2">
        <v>-1.0563380281690101E-2</v>
      </c>
      <c r="C32" s="2">
        <v>-1.7793594306049799E-2</v>
      </c>
      <c r="D32" s="2">
        <v>-3.6231884057971002E-3</v>
      </c>
      <c r="E32" s="2">
        <v>-9.8181818181818203E-2</v>
      </c>
      <c r="F32" s="2">
        <v>2.8225806451612899E-2</v>
      </c>
      <c r="G32" s="2">
        <v>-6.2745098039215699E-2</v>
      </c>
      <c r="H32" s="2">
        <v>-5.4393305439330498E-2</v>
      </c>
      <c r="I32" s="2">
        <v>-5.7522123893805302E-2</v>
      </c>
      <c r="J32" s="2">
        <v>-2.8169014084507001E-2</v>
      </c>
      <c r="K32" s="2">
        <v>-2.41545893719807E-2</v>
      </c>
      <c r="L32" s="2">
        <v>-6.9306930693069299E-2</v>
      </c>
      <c r="M32" s="2">
        <v>-5.85106382978723E-2</v>
      </c>
      <c r="N32" s="3">
        <v>-0.169014084507042</v>
      </c>
      <c r="O32" s="3">
        <v>-0.37676056338028202</v>
      </c>
    </row>
    <row r="33" spans="1:15" x14ac:dyDescent="0.3">
      <c r="A33" s="8" t="s">
        <v>65</v>
      </c>
      <c r="B33" s="2">
        <v>6.8702290076335895E-2</v>
      </c>
      <c r="C33" s="2">
        <v>2.1428571428571401E-2</v>
      </c>
      <c r="D33" s="2">
        <v>-7.69230769230769E-2</v>
      </c>
      <c r="E33" s="2">
        <v>7.5757575757575801E-2</v>
      </c>
      <c r="F33" s="2">
        <v>-5.63380281690141E-2</v>
      </c>
      <c r="G33" s="2">
        <v>8.2089552238805999E-2</v>
      </c>
      <c r="H33" s="2">
        <v>4.8275862068965503E-2</v>
      </c>
      <c r="I33" s="2">
        <v>-6.5789473684210497E-3</v>
      </c>
      <c r="J33" s="2">
        <v>-7.2847682119205295E-2</v>
      </c>
      <c r="K33" s="2">
        <v>-5.7142857142857099E-2</v>
      </c>
      <c r="L33" s="2">
        <v>6.8181818181818205E-2</v>
      </c>
      <c r="M33" s="2">
        <v>4.2553191489361701E-2</v>
      </c>
      <c r="N33" s="3">
        <v>-2.6490066225165601E-2</v>
      </c>
      <c r="O33" s="3">
        <v>0.122137404580153</v>
      </c>
    </row>
    <row r="34" spans="1:15" x14ac:dyDescent="0.3">
      <c r="A34" s="8" t="s">
        <v>66</v>
      </c>
      <c r="B34" s="2">
        <v>-0.11111111111111099</v>
      </c>
      <c r="C34" s="2">
        <v>-6.25E-2</v>
      </c>
      <c r="D34" s="2">
        <v>-0.16666666666666699</v>
      </c>
      <c r="E34" s="2">
        <v>-0.16</v>
      </c>
      <c r="F34" s="2">
        <v>0.19047619047618999</v>
      </c>
      <c r="G34" s="2">
        <v>0.12</v>
      </c>
      <c r="H34" s="2">
        <v>0.14285714285714299</v>
      </c>
      <c r="I34" s="2">
        <v>0</v>
      </c>
      <c r="J34" s="2">
        <v>0.3125</v>
      </c>
      <c r="K34" s="2">
        <v>0.119047619047619</v>
      </c>
      <c r="L34" s="2">
        <v>0.12765957446808501</v>
      </c>
      <c r="M34" s="2">
        <v>-3.77358490566038E-2</v>
      </c>
      <c r="N34" s="3">
        <v>0.59375</v>
      </c>
      <c r="O34" s="3">
        <v>0.41666666666666702</v>
      </c>
    </row>
    <row r="35" spans="1:15" x14ac:dyDescent="0.3">
      <c r="A35" s="11" t="s">
        <v>15</v>
      </c>
      <c r="B35" s="3">
        <v>-2.8490028490028501E-2</v>
      </c>
      <c r="C35" s="3">
        <v>-2.63929618768328E-2</v>
      </c>
      <c r="D35" s="3">
        <v>-5.7228915662650599E-2</v>
      </c>
      <c r="E35" s="3">
        <v>-5.2715654952076703E-2</v>
      </c>
      <c r="F35" s="3">
        <v>-1.6863406408094399E-2</v>
      </c>
      <c r="G35" s="3">
        <v>-2.4013722126929701E-2</v>
      </c>
      <c r="H35" s="3">
        <v>-7.0298769771529003E-3</v>
      </c>
      <c r="I35" s="3">
        <v>-3.1858407079646003E-2</v>
      </c>
      <c r="J35" s="3">
        <v>-3.47349177330896E-2</v>
      </c>
      <c r="K35" s="3">
        <v>-3.97727272727273E-2</v>
      </c>
      <c r="L35" s="3">
        <v>9.8619329388560193E-3</v>
      </c>
      <c r="M35" s="3">
        <v>9.765625E-3</v>
      </c>
      <c r="N35" s="3">
        <v>-5.4844606946983503E-2</v>
      </c>
      <c r="O35" s="3">
        <v>-0.263532763532764</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619</v>
      </c>
    </row>
    <row r="2" spans="1:14" ht="15.6" x14ac:dyDescent="0.3">
      <c r="A2" s="12" t="s">
        <v>618</v>
      </c>
    </row>
    <row r="3" spans="1:14" ht="15.6" x14ac:dyDescent="0.3">
      <c r="A3" s="12" t="s">
        <v>72</v>
      </c>
    </row>
    <row r="4" spans="1:14" x14ac:dyDescent="0.3">
      <c r="A4" s="15"/>
    </row>
    <row r="5" spans="1:14" x14ac:dyDescent="0.3">
      <c r="A5" s="16" t="str">
        <f>HYPERLINK("#'Table of contents'!A161",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193</v>
      </c>
      <c r="C8" s="1">
        <v>187</v>
      </c>
      <c r="D8" s="1">
        <v>197</v>
      </c>
      <c r="E8" s="1">
        <v>188</v>
      </c>
      <c r="F8" s="1">
        <v>184</v>
      </c>
      <c r="G8" s="1">
        <v>182</v>
      </c>
      <c r="H8" s="1">
        <v>182</v>
      </c>
      <c r="I8" s="1">
        <v>184</v>
      </c>
      <c r="J8" s="1">
        <v>180</v>
      </c>
      <c r="K8" s="1">
        <v>175</v>
      </c>
      <c r="L8" s="1">
        <v>168</v>
      </c>
      <c r="M8" s="1">
        <v>180</v>
      </c>
      <c r="N8" s="1">
        <v>195</v>
      </c>
    </row>
    <row r="9" spans="1:14" x14ac:dyDescent="0.3">
      <c r="A9" s="7" t="s">
        <v>70</v>
      </c>
      <c r="B9" s="1">
        <v>509</v>
      </c>
      <c r="C9" s="1">
        <v>495</v>
      </c>
      <c r="D9" s="1">
        <v>467</v>
      </c>
      <c r="E9" s="1">
        <v>438</v>
      </c>
      <c r="F9" s="1">
        <v>409</v>
      </c>
      <c r="G9" s="1">
        <v>401</v>
      </c>
      <c r="H9" s="1">
        <v>387</v>
      </c>
      <c r="I9" s="1">
        <v>381</v>
      </c>
      <c r="J9" s="1">
        <v>367</v>
      </c>
      <c r="K9" s="1">
        <v>353</v>
      </c>
      <c r="L9" s="1">
        <v>339</v>
      </c>
      <c r="M9" s="1">
        <v>332</v>
      </c>
      <c r="N9" s="1">
        <v>322</v>
      </c>
    </row>
    <row r="10" spans="1:14" x14ac:dyDescent="0.3">
      <c r="A10" s="10" t="s">
        <v>15</v>
      </c>
      <c r="B10" s="5">
        <v>702</v>
      </c>
      <c r="C10" s="5">
        <v>682</v>
      </c>
      <c r="D10" s="5">
        <v>664</v>
      </c>
      <c r="E10" s="5">
        <v>626</v>
      </c>
      <c r="F10" s="5">
        <v>593</v>
      </c>
      <c r="G10" s="5">
        <v>583</v>
      </c>
      <c r="H10" s="5">
        <v>569</v>
      </c>
      <c r="I10" s="5">
        <v>565</v>
      </c>
      <c r="J10" s="5">
        <v>547</v>
      </c>
      <c r="K10" s="5">
        <v>528</v>
      </c>
      <c r="L10" s="5">
        <v>507</v>
      </c>
      <c r="M10" s="5">
        <v>512</v>
      </c>
      <c r="N10" s="5">
        <v>517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0.27492877492877499</v>
      </c>
      <c r="C15" s="2">
        <v>0.27419354838709697</v>
      </c>
      <c r="D15" s="2">
        <v>0.296686746987952</v>
      </c>
      <c r="E15" s="2">
        <v>0.300319488817891</v>
      </c>
      <c r="F15" s="2">
        <v>0.31028667790893799</v>
      </c>
      <c r="G15" s="2">
        <v>0.31217838765008599</v>
      </c>
      <c r="H15" s="2">
        <v>0.31985940246045702</v>
      </c>
      <c r="I15" s="2">
        <v>0.32566371681415901</v>
      </c>
      <c r="J15" s="2">
        <v>0.329067641681901</v>
      </c>
      <c r="K15" s="2">
        <v>0.33143939393939398</v>
      </c>
      <c r="L15" s="2">
        <v>0.33136094674556199</v>
      </c>
      <c r="M15" s="2">
        <v>0.3515625</v>
      </c>
      <c r="N15" s="2">
        <v>0.37717601547388802</v>
      </c>
    </row>
    <row r="16" spans="1:14" x14ac:dyDescent="0.3">
      <c r="A16" s="8" t="s">
        <v>70</v>
      </c>
      <c r="B16" s="2">
        <v>0.72507122507122501</v>
      </c>
      <c r="C16" s="2">
        <v>0.72580645161290303</v>
      </c>
      <c r="D16" s="2">
        <v>0.70331325301204795</v>
      </c>
      <c r="E16" s="2">
        <v>0.69968051118210906</v>
      </c>
      <c r="F16" s="2">
        <v>0.68971332209106195</v>
      </c>
      <c r="G16" s="2">
        <v>0.68782161234991401</v>
      </c>
      <c r="H16" s="2">
        <v>0.68014059753954303</v>
      </c>
      <c r="I16" s="2">
        <v>0.67433628318584105</v>
      </c>
      <c r="J16" s="2">
        <v>0.67093235831809905</v>
      </c>
      <c r="K16" s="2">
        <v>0.66856060606060597</v>
      </c>
      <c r="L16" s="2">
        <v>0.66863905325443795</v>
      </c>
      <c r="M16" s="2">
        <v>0.6484375</v>
      </c>
      <c r="N16" s="2">
        <v>0.62282398452611198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-3.10880829015544E-2</v>
      </c>
      <c r="C21" s="2">
        <v>5.3475935828876997E-2</v>
      </c>
      <c r="D21" s="2">
        <v>-4.5685279187817299E-2</v>
      </c>
      <c r="E21" s="2">
        <v>-2.1276595744680899E-2</v>
      </c>
      <c r="F21" s="2">
        <v>-1.0869565217391301E-2</v>
      </c>
      <c r="G21" s="2">
        <v>0</v>
      </c>
      <c r="H21" s="2">
        <v>1.0989010989011E-2</v>
      </c>
      <c r="I21" s="2">
        <v>-2.1739130434782601E-2</v>
      </c>
      <c r="J21" s="2">
        <v>-2.7777777777777801E-2</v>
      </c>
      <c r="K21" s="2">
        <v>-0.04</v>
      </c>
      <c r="L21" s="2">
        <v>7.1428571428571397E-2</v>
      </c>
      <c r="M21" s="2">
        <v>8.3333333333333301E-2</v>
      </c>
      <c r="N21" s="3">
        <v>8.3333333333333301E-2</v>
      </c>
      <c r="O21" s="3">
        <v>1.03626943005181E-2</v>
      </c>
    </row>
    <row r="22" spans="1:15" x14ac:dyDescent="0.3">
      <c r="A22" s="8" t="s">
        <v>70</v>
      </c>
      <c r="B22" s="2">
        <v>-2.75049115913556E-2</v>
      </c>
      <c r="C22" s="2">
        <v>-5.6565656565656597E-2</v>
      </c>
      <c r="D22" s="2">
        <v>-6.2098501070663802E-2</v>
      </c>
      <c r="E22" s="2">
        <v>-6.6210045662100495E-2</v>
      </c>
      <c r="F22" s="2">
        <v>-1.9559902200489001E-2</v>
      </c>
      <c r="G22" s="2">
        <v>-3.4912718204488803E-2</v>
      </c>
      <c r="H22" s="2">
        <v>-1.5503875968992199E-2</v>
      </c>
      <c r="I22" s="2">
        <v>-3.6745406824147002E-2</v>
      </c>
      <c r="J22" s="2">
        <v>-3.81471389645777E-2</v>
      </c>
      <c r="K22" s="2">
        <v>-3.9660056657223802E-2</v>
      </c>
      <c r="L22" s="2">
        <v>-2.0648967551622401E-2</v>
      </c>
      <c r="M22" s="2">
        <v>-3.0120481927710802E-2</v>
      </c>
      <c r="N22" s="3">
        <v>-0.122615803814714</v>
      </c>
      <c r="O22" s="3">
        <v>-0.36738703339882101</v>
      </c>
    </row>
    <row r="23" spans="1:15" x14ac:dyDescent="0.3">
      <c r="A23" s="11" t="s">
        <v>15</v>
      </c>
      <c r="B23" s="3">
        <v>-2.8490028490028501E-2</v>
      </c>
      <c r="C23" s="3">
        <v>-2.63929618768328E-2</v>
      </c>
      <c r="D23" s="3">
        <v>-5.7228915662650599E-2</v>
      </c>
      <c r="E23" s="3">
        <v>-5.2715654952076703E-2</v>
      </c>
      <c r="F23" s="3">
        <v>-1.6863406408094399E-2</v>
      </c>
      <c r="G23" s="3">
        <v>-2.4013722126929701E-2</v>
      </c>
      <c r="H23" s="3">
        <v>-7.0298769771529003E-3</v>
      </c>
      <c r="I23" s="3">
        <v>-3.1858407079646003E-2</v>
      </c>
      <c r="J23" s="3">
        <v>-3.47349177330896E-2</v>
      </c>
      <c r="K23" s="3">
        <v>-3.97727272727273E-2</v>
      </c>
      <c r="L23" s="3">
        <v>9.8619329388560193E-3</v>
      </c>
      <c r="M23" s="3">
        <v>9.765625E-3</v>
      </c>
      <c r="N23" s="3">
        <v>-5.4844606946983503E-2</v>
      </c>
      <c r="O23" s="3">
        <v>-0.263532763532764</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620</v>
      </c>
    </row>
    <row r="2" spans="1:14" ht="15.6" x14ac:dyDescent="0.3">
      <c r="A2" s="12" t="s">
        <v>618</v>
      </c>
    </row>
    <row r="3" spans="1:14" ht="15.6" x14ac:dyDescent="0.3">
      <c r="A3" s="12" t="s">
        <v>72</v>
      </c>
    </row>
    <row r="4" spans="1:14" ht="15.6" x14ac:dyDescent="0.3">
      <c r="A4" s="12" t="s">
        <v>68</v>
      </c>
    </row>
    <row r="5" spans="1:14" x14ac:dyDescent="0.3">
      <c r="A5" s="16" t="str">
        <f>HYPERLINK("#'Table of contents'!A162",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0</v>
      </c>
      <c r="N8" s="1">
        <v>0</v>
      </c>
    </row>
    <row r="9" spans="1:14" x14ac:dyDescent="0.3">
      <c r="A9" s="7" t="s">
        <v>74</v>
      </c>
      <c r="B9" s="1">
        <v>23</v>
      </c>
      <c r="C9" s="1">
        <v>20</v>
      </c>
      <c r="D9" s="1">
        <v>20</v>
      </c>
      <c r="E9" s="1">
        <v>18</v>
      </c>
      <c r="F9" s="1">
        <v>16</v>
      </c>
      <c r="G9" s="1">
        <v>9</v>
      </c>
      <c r="H9" s="1">
        <v>6</v>
      </c>
      <c r="I9" s="1">
        <v>8</v>
      </c>
      <c r="J9" s="1">
        <v>6</v>
      </c>
      <c r="K9" s="1">
        <v>8</v>
      </c>
      <c r="L9" s="1">
        <v>11</v>
      </c>
      <c r="M9" s="1">
        <v>14</v>
      </c>
      <c r="N9" s="1">
        <v>17</v>
      </c>
    </row>
    <row r="10" spans="1:14" x14ac:dyDescent="0.3">
      <c r="A10" s="7" t="s">
        <v>75</v>
      </c>
      <c r="B10" s="1">
        <v>76</v>
      </c>
      <c r="C10" s="1">
        <v>74</v>
      </c>
      <c r="D10" s="1">
        <v>76</v>
      </c>
      <c r="E10" s="1">
        <v>69</v>
      </c>
      <c r="F10" s="1">
        <v>69</v>
      </c>
      <c r="G10" s="1">
        <v>67</v>
      </c>
      <c r="H10" s="1">
        <v>67</v>
      </c>
      <c r="I10" s="1">
        <v>63</v>
      </c>
      <c r="J10" s="1">
        <v>66</v>
      </c>
      <c r="K10" s="1">
        <v>61</v>
      </c>
      <c r="L10" s="1">
        <v>54</v>
      </c>
      <c r="M10" s="1">
        <v>58</v>
      </c>
      <c r="N10" s="1">
        <v>66</v>
      </c>
    </row>
    <row r="11" spans="1:14" x14ac:dyDescent="0.3">
      <c r="A11" s="7" t="s">
        <v>76</v>
      </c>
      <c r="B11" s="1">
        <v>68</v>
      </c>
      <c r="C11" s="1">
        <v>68</v>
      </c>
      <c r="D11" s="1">
        <v>70</v>
      </c>
      <c r="E11" s="1">
        <v>73</v>
      </c>
      <c r="F11" s="1">
        <v>74</v>
      </c>
      <c r="G11" s="1">
        <v>82</v>
      </c>
      <c r="H11" s="1">
        <v>82</v>
      </c>
      <c r="I11" s="1">
        <v>85</v>
      </c>
      <c r="J11" s="1">
        <v>82</v>
      </c>
      <c r="K11" s="1">
        <v>76</v>
      </c>
      <c r="L11" s="1">
        <v>75</v>
      </c>
      <c r="M11" s="1">
        <v>79</v>
      </c>
      <c r="N11" s="1">
        <v>78</v>
      </c>
    </row>
    <row r="12" spans="1:14" x14ac:dyDescent="0.3">
      <c r="A12" s="7" t="s">
        <v>77</v>
      </c>
      <c r="B12" s="1">
        <v>23</v>
      </c>
      <c r="C12" s="1">
        <v>22</v>
      </c>
      <c r="D12" s="1">
        <v>27</v>
      </c>
      <c r="E12" s="1">
        <v>23</v>
      </c>
      <c r="F12" s="1">
        <v>21</v>
      </c>
      <c r="G12" s="1">
        <v>20</v>
      </c>
      <c r="H12" s="1">
        <v>23</v>
      </c>
      <c r="I12" s="1">
        <v>23</v>
      </c>
      <c r="J12" s="1">
        <v>20</v>
      </c>
      <c r="K12" s="1">
        <v>25</v>
      </c>
      <c r="L12" s="1">
        <v>22</v>
      </c>
      <c r="M12" s="1">
        <v>23</v>
      </c>
      <c r="N12" s="1">
        <v>26</v>
      </c>
    </row>
    <row r="13" spans="1:14" x14ac:dyDescent="0.3">
      <c r="A13" s="7" t="s">
        <v>78</v>
      </c>
      <c r="B13" s="1">
        <v>3</v>
      </c>
      <c r="C13" s="1">
        <v>3</v>
      </c>
      <c r="D13" s="1">
        <v>4</v>
      </c>
      <c r="E13" s="1">
        <v>5</v>
      </c>
      <c r="F13" s="1">
        <v>4</v>
      </c>
      <c r="G13" s="1">
        <v>4</v>
      </c>
      <c r="H13" s="1">
        <v>4</v>
      </c>
      <c r="I13" s="1">
        <v>5</v>
      </c>
      <c r="J13" s="1">
        <v>6</v>
      </c>
      <c r="K13" s="1">
        <v>5</v>
      </c>
      <c r="L13" s="1">
        <v>6</v>
      </c>
      <c r="M13" s="1">
        <v>6</v>
      </c>
      <c r="N13" s="1">
        <v>8</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21</v>
      </c>
      <c r="C15" s="1">
        <v>21</v>
      </c>
      <c r="D15" s="1">
        <v>20</v>
      </c>
      <c r="E15" s="1">
        <v>16</v>
      </c>
      <c r="F15" s="1">
        <v>14</v>
      </c>
      <c r="G15" s="1">
        <v>12</v>
      </c>
      <c r="H15" s="1">
        <v>12</v>
      </c>
      <c r="I15" s="1">
        <v>11</v>
      </c>
      <c r="J15" s="1">
        <v>8</v>
      </c>
      <c r="K15" s="1">
        <v>6</v>
      </c>
      <c r="L15" s="1">
        <v>6</v>
      </c>
      <c r="M15" s="1">
        <v>7</v>
      </c>
      <c r="N15" s="1">
        <v>7</v>
      </c>
    </row>
    <row r="16" spans="1:14" x14ac:dyDescent="0.3">
      <c r="A16" s="7" t="s">
        <v>81</v>
      </c>
      <c r="B16" s="1">
        <v>131</v>
      </c>
      <c r="C16" s="1">
        <v>114</v>
      </c>
      <c r="D16" s="1">
        <v>99</v>
      </c>
      <c r="E16" s="1">
        <v>91</v>
      </c>
      <c r="F16" s="1">
        <v>83</v>
      </c>
      <c r="G16" s="1">
        <v>81</v>
      </c>
      <c r="H16" s="1">
        <v>72</v>
      </c>
      <c r="I16" s="1">
        <v>73</v>
      </c>
      <c r="J16" s="1">
        <v>71</v>
      </c>
      <c r="K16" s="1">
        <v>64</v>
      </c>
      <c r="L16" s="1">
        <v>55</v>
      </c>
      <c r="M16" s="1">
        <v>51</v>
      </c>
      <c r="N16" s="1">
        <v>52</v>
      </c>
    </row>
    <row r="17" spans="1:14" x14ac:dyDescent="0.3">
      <c r="A17" s="7" t="s">
        <v>82</v>
      </c>
      <c r="B17" s="1">
        <v>216</v>
      </c>
      <c r="C17" s="1">
        <v>213</v>
      </c>
      <c r="D17" s="1">
        <v>206</v>
      </c>
      <c r="E17" s="1">
        <v>202</v>
      </c>
      <c r="F17" s="1">
        <v>174</v>
      </c>
      <c r="G17" s="1">
        <v>173</v>
      </c>
      <c r="H17" s="1">
        <v>157</v>
      </c>
      <c r="I17" s="1">
        <v>141</v>
      </c>
      <c r="J17" s="1">
        <v>131</v>
      </c>
      <c r="K17" s="1">
        <v>131</v>
      </c>
      <c r="L17" s="1">
        <v>127</v>
      </c>
      <c r="M17" s="1">
        <v>109</v>
      </c>
      <c r="N17" s="1">
        <v>99</v>
      </c>
    </row>
    <row r="18" spans="1:14" x14ac:dyDescent="0.3">
      <c r="A18" s="7" t="s">
        <v>83</v>
      </c>
      <c r="B18" s="1">
        <v>108</v>
      </c>
      <c r="C18" s="1">
        <v>118</v>
      </c>
      <c r="D18" s="1">
        <v>116</v>
      </c>
      <c r="E18" s="1">
        <v>109</v>
      </c>
      <c r="F18" s="1">
        <v>121</v>
      </c>
      <c r="G18" s="1">
        <v>114</v>
      </c>
      <c r="H18" s="1">
        <v>122</v>
      </c>
      <c r="I18" s="1">
        <v>129</v>
      </c>
      <c r="J18" s="1">
        <v>131</v>
      </c>
      <c r="K18" s="1">
        <v>115</v>
      </c>
      <c r="L18" s="1">
        <v>110</v>
      </c>
      <c r="M18" s="1">
        <v>118</v>
      </c>
      <c r="N18" s="1">
        <v>121</v>
      </c>
    </row>
    <row r="19" spans="1:14" x14ac:dyDescent="0.3">
      <c r="A19" s="7" t="s">
        <v>84</v>
      </c>
      <c r="B19" s="1">
        <v>33</v>
      </c>
      <c r="C19" s="1">
        <v>29</v>
      </c>
      <c r="D19" s="1">
        <v>26</v>
      </c>
      <c r="E19" s="1">
        <v>20</v>
      </c>
      <c r="F19" s="1">
        <v>17</v>
      </c>
      <c r="G19" s="1">
        <v>21</v>
      </c>
      <c r="H19" s="1">
        <v>24</v>
      </c>
      <c r="I19" s="1">
        <v>27</v>
      </c>
      <c r="J19" s="1">
        <v>26</v>
      </c>
      <c r="K19" s="1">
        <v>37</v>
      </c>
      <c r="L19" s="1">
        <v>41</v>
      </c>
      <c r="M19" s="1">
        <v>47</v>
      </c>
      <c r="N19" s="1">
        <v>43</v>
      </c>
    </row>
    <row r="20" spans="1:14" x14ac:dyDescent="0.3">
      <c r="A20" s="10" t="s">
        <v>15</v>
      </c>
      <c r="B20" s="5">
        <v>702</v>
      </c>
      <c r="C20" s="5">
        <v>682</v>
      </c>
      <c r="D20" s="5">
        <v>664</v>
      </c>
      <c r="E20" s="5">
        <v>626</v>
      </c>
      <c r="F20" s="5">
        <v>593</v>
      </c>
      <c r="G20" s="5">
        <v>583</v>
      </c>
      <c r="H20" s="5">
        <v>569</v>
      </c>
      <c r="I20" s="5">
        <v>565</v>
      </c>
      <c r="J20" s="5">
        <v>547</v>
      </c>
      <c r="K20" s="5">
        <v>528</v>
      </c>
      <c r="L20" s="5">
        <v>507</v>
      </c>
      <c r="M20" s="5">
        <v>512</v>
      </c>
      <c r="N20" s="5">
        <v>517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0</v>
      </c>
      <c r="N25" s="2">
        <v>0</v>
      </c>
    </row>
    <row r="26" spans="1:14" x14ac:dyDescent="0.3">
      <c r="A26" s="8" t="s">
        <v>74</v>
      </c>
      <c r="B26" s="2">
        <v>0.119170984455959</v>
      </c>
      <c r="C26" s="2">
        <v>0.10695187165775399</v>
      </c>
      <c r="D26" s="2">
        <v>0.101522842639594</v>
      </c>
      <c r="E26" s="2">
        <v>9.5744680851063801E-2</v>
      </c>
      <c r="F26" s="2">
        <v>8.6956521739130405E-2</v>
      </c>
      <c r="G26" s="2">
        <v>4.94505494505494E-2</v>
      </c>
      <c r="H26" s="2">
        <v>3.2967032967033003E-2</v>
      </c>
      <c r="I26" s="2">
        <v>4.3478260869565202E-2</v>
      </c>
      <c r="J26" s="2">
        <v>3.3333333333333298E-2</v>
      </c>
      <c r="K26" s="2">
        <v>4.57142857142857E-2</v>
      </c>
      <c r="L26" s="2">
        <v>6.5476190476190493E-2</v>
      </c>
      <c r="M26" s="2">
        <v>7.7777777777777807E-2</v>
      </c>
      <c r="N26" s="2">
        <v>8.7179487179487203E-2</v>
      </c>
    </row>
    <row r="27" spans="1:14" x14ac:dyDescent="0.3">
      <c r="A27" s="8" t="s">
        <v>75</v>
      </c>
      <c r="B27" s="2">
        <v>0.39378238341968902</v>
      </c>
      <c r="C27" s="2">
        <v>0.39572192513368998</v>
      </c>
      <c r="D27" s="2">
        <v>0.38578680203045701</v>
      </c>
      <c r="E27" s="2">
        <v>0.36702127659574502</v>
      </c>
      <c r="F27" s="2">
        <v>0.375</v>
      </c>
      <c r="G27" s="2">
        <v>0.36813186813186799</v>
      </c>
      <c r="H27" s="2">
        <v>0.36813186813186799</v>
      </c>
      <c r="I27" s="2">
        <v>0.342391304347826</v>
      </c>
      <c r="J27" s="2">
        <v>0.36666666666666697</v>
      </c>
      <c r="K27" s="2">
        <v>0.34857142857142898</v>
      </c>
      <c r="L27" s="2">
        <v>0.32142857142857101</v>
      </c>
      <c r="M27" s="2">
        <v>0.32222222222222202</v>
      </c>
      <c r="N27" s="2">
        <v>0.33846153846153798</v>
      </c>
    </row>
    <row r="28" spans="1:14" x14ac:dyDescent="0.3">
      <c r="A28" s="8" t="s">
        <v>76</v>
      </c>
      <c r="B28" s="2">
        <v>0.352331606217617</v>
      </c>
      <c r="C28" s="2">
        <v>0.36363636363636398</v>
      </c>
      <c r="D28" s="2">
        <v>0.35532994923857902</v>
      </c>
      <c r="E28" s="2">
        <v>0.38829787234042601</v>
      </c>
      <c r="F28" s="2">
        <v>0.40217391304347799</v>
      </c>
      <c r="G28" s="2">
        <v>0.450549450549451</v>
      </c>
      <c r="H28" s="2">
        <v>0.450549450549451</v>
      </c>
      <c r="I28" s="2">
        <v>0.46195652173912999</v>
      </c>
      <c r="J28" s="2">
        <v>0.45555555555555599</v>
      </c>
      <c r="K28" s="2">
        <v>0.434285714285714</v>
      </c>
      <c r="L28" s="2">
        <v>0.44642857142857101</v>
      </c>
      <c r="M28" s="2">
        <v>0.43888888888888899</v>
      </c>
      <c r="N28" s="2">
        <v>0.4</v>
      </c>
    </row>
    <row r="29" spans="1:14" x14ac:dyDescent="0.3">
      <c r="A29" s="8" t="s">
        <v>77</v>
      </c>
      <c r="B29" s="2">
        <v>0.119170984455959</v>
      </c>
      <c r="C29" s="2">
        <v>0.11764705882352899</v>
      </c>
      <c r="D29" s="2">
        <v>0.13705583756345199</v>
      </c>
      <c r="E29" s="2">
        <v>0.122340425531915</v>
      </c>
      <c r="F29" s="2">
        <v>0.11413043478260899</v>
      </c>
      <c r="G29" s="2">
        <v>0.10989010989011</v>
      </c>
      <c r="H29" s="2">
        <v>0.12637362637362601</v>
      </c>
      <c r="I29" s="2">
        <v>0.125</v>
      </c>
      <c r="J29" s="2">
        <v>0.11111111111111099</v>
      </c>
      <c r="K29" s="2">
        <v>0.14285714285714299</v>
      </c>
      <c r="L29" s="2">
        <v>0.13095238095238099</v>
      </c>
      <c r="M29" s="2">
        <v>0.12777777777777799</v>
      </c>
      <c r="N29" s="2">
        <v>0.133333333333333</v>
      </c>
    </row>
    <row r="30" spans="1:14" x14ac:dyDescent="0.3">
      <c r="A30" s="8" t="s">
        <v>78</v>
      </c>
      <c r="B30" s="2">
        <v>1.55440414507772E-2</v>
      </c>
      <c r="C30" s="2">
        <v>1.60427807486631E-2</v>
      </c>
      <c r="D30" s="2">
        <v>2.0304568527918801E-2</v>
      </c>
      <c r="E30" s="2">
        <v>2.6595744680851099E-2</v>
      </c>
      <c r="F30" s="2">
        <v>2.1739130434782601E-2</v>
      </c>
      <c r="G30" s="2">
        <v>2.1978021978022001E-2</v>
      </c>
      <c r="H30" s="2">
        <v>2.1978021978022001E-2</v>
      </c>
      <c r="I30" s="2">
        <v>2.7173913043478298E-2</v>
      </c>
      <c r="J30" s="2">
        <v>3.3333333333333298E-2</v>
      </c>
      <c r="K30" s="2">
        <v>2.8571428571428598E-2</v>
      </c>
      <c r="L30" s="2">
        <v>3.5714285714285698E-2</v>
      </c>
      <c r="M30" s="2">
        <v>3.3333333333333298E-2</v>
      </c>
      <c r="N30" s="2">
        <v>4.1025641025640998E-2</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4.1257367387033402E-2</v>
      </c>
      <c r="C32" s="2">
        <v>4.2424242424242399E-2</v>
      </c>
      <c r="D32" s="2">
        <v>4.2826552462526798E-2</v>
      </c>
      <c r="E32" s="2">
        <v>3.6529680365296802E-2</v>
      </c>
      <c r="F32" s="2">
        <v>3.4229828850855702E-2</v>
      </c>
      <c r="G32" s="2">
        <v>2.9925187032419E-2</v>
      </c>
      <c r="H32" s="2">
        <v>3.1007751937984499E-2</v>
      </c>
      <c r="I32" s="2">
        <v>2.8871391076115499E-2</v>
      </c>
      <c r="J32" s="2">
        <v>2.17983651226158E-2</v>
      </c>
      <c r="K32" s="2">
        <v>1.69971671388102E-2</v>
      </c>
      <c r="L32" s="2">
        <v>1.7699115044247801E-2</v>
      </c>
      <c r="M32" s="2">
        <v>2.1084337349397599E-2</v>
      </c>
      <c r="N32" s="2">
        <v>2.1739130434782601E-2</v>
      </c>
    </row>
    <row r="33" spans="1:15" x14ac:dyDescent="0.3">
      <c r="A33" s="8" t="s">
        <v>81</v>
      </c>
      <c r="B33" s="2">
        <v>0.25736738703339901</v>
      </c>
      <c r="C33" s="2">
        <v>0.23030303030303001</v>
      </c>
      <c r="D33" s="2">
        <v>0.21199143468950701</v>
      </c>
      <c r="E33" s="2">
        <v>0.207762557077626</v>
      </c>
      <c r="F33" s="2">
        <v>0.20293398533007301</v>
      </c>
      <c r="G33" s="2">
        <v>0.20199501246882801</v>
      </c>
      <c r="H33" s="2">
        <v>0.186046511627907</v>
      </c>
      <c r="I33" s="2">
        <v>0.191601049868766</v>
      </c>
      <c r="J33" s="2">
        <v>0.19346049046321501</v>
      </c>
      <c r="K33" s="2">
        <v>0.18130311614730901</v>
      </c>
      <c r="L33" s="2">
        <v>0.16224188790560501</v>
      </c>
      <c r="M33" s="2">
        <v>0.15361445783132499</v>
      </c>
      <c r="N33" s="2">
        <v>0.161490683229814</v>
      </c>
    </row>
    <row r="34" spans="1:15" x14ac:dyDescent="0.3">
      <c r="A34" s="8" t="s">
        <v>82</v>
      </c>
      <c r="B34" s="2">
        <v>0.42436149312377203</v>
      </c>
      <c r="C34" s="2">
        <v>0.43030303030303002</v>
      </c>
      <c r="D34" s="2">
        <v>0.44111349036402597</v>
      </c>
      <c r="E34" s="2">
        <v>0.46118721461187201</v>
      </c>
      <c r="F34" s="2">
        <v>0.42542787286063599</v>
      </c>
      <c r="G34" s="2">
        <v>0.43142144638404001</v>
      </c>
      <c r="H34" s="2">
        <v>0.40568475452196401</v>
      </c>
      <c r="I34" s="2">
        <v>0.37007874015747999</v>
      </c>
      <c r="J34" s="2">
        <v>0.35694822888283401</v>
      </c>
      <c r="K34" s="2">
        <v>0.371104815864023</v>
      </c>
      <c r="L34" s="2">
        <v>0.37463126843657801</v>
      </c>
      <c r="M34" s="2">
        <v>0.328313253012048</v>
      </c>
      <c r="N34" s="2">
        <v>0.30745341614906802</v>
      </c>
    </row>
    <row r="35" spans="1:15" x14ac:dyDescent="0.3">
      <c r="A35" s="8" t="s">
        <v>83</v>
      </c>
      <c r="B35" s="2">
        <v>0.21218074656188601</v>
      </c>
      <c r="C35" s="2">
        <v>0.238383838383838</v>
      </c>
      <c r="D35" s="2">
        <v>0.24839400428265501</v>
      </c>
      <c r="E35" s="2">
        <v>0.24885844748858399</v>
      </c>
      <c r="F35" s="2">
        <v>0.29584352078239601</v>
      </c>
      <c r="G35" s="2">
        <v>0.28428927680798</v>
      </c>
      <c r="H35" s="2">
        <v>0.31524547803617597</v>
      </c>
      <c r="I35" s="2">
        <v>0.33858267716535401</v>
      </c>
      <c r="J35" s="2">
        <v>0.35694822888283401</v>
      </c>
      <c r="K35" s="2">
        <v>0.325779036827195</v>
      </c>
      <c r="L35" s="2">
        <v>0.32448377581120902</v>
      </c>
      <c r="M35" s="2">
        <v>0.35542168674698799</v>
      </c>
      <c r="N35" s="2">
        <v>0.37577639751552799</v>
      </c>
    </row>
    <row r="36" spans="1:15" x14ac:dyDescent="0.3">
      <c r="A36" s="8" t="s">
        <v>84</v>
      </c>
      <c r="B36" s="2">
        <v>6.4833005893909598E-2</v>
      </c>
      <c r="C36" s="2">
        <v>5.8585858585858602E-2</v>
      </c>
      <c r="D36" s="2">
        <v>5.5674518201284801E-2</v>
      </c>
      <c r="E36" s="2">
        <v>4.5662100456621002E-2</v>
      </c>
      <c r="F36" s="2">
        <v>4.1564792176039103E-2</v>
      </c>
      <c r="G36" s="2">
        <v>5.2369077306733201E-2</v>
      </c>
      <c r="H36" s="2">
        <v>6.2015503875968998E-2</v>
      </c>
      <c r="I36" s="2">
        <v>7.0866141732283505E-2</v>
      </c>
      <c r="J36" s="2">
        <v>7.0844686648501395E-2</v>
      </c>
      <c r="K36" s="2">
        <v>0.10481586402266301</v>
      </c>
      <c r="L36" s="2">
        <v>0.12094395280236001</v>
      </c>
      <c r="M36" s="2">
        <v>0.141566265060241</v>
      </c>
      <c r="N36" s="2">
        <v>0.13354037267080701</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0</v>
      </c>
      <c r="N41" s="3">
        <v>0</v>
      </c>
      <c r="O41" s="3">
        <v>0</v>
      </c>
    </row>
    <row r="42" spans="1:15" x14ac:dyDescent="0.3">
      <c r="A42" s="8" t="s">
        <v>74</v>
      </c>
      <c r="B42" s="2">
        <v>-0.13043478260869601</v>
      </c>
      <c r="C42" s="2">
        <v>0</v>
      </c>
      <c r="D42" s="2">
        <v>-0.1</v>
      </c>
      <c r="E42" s="2">
        <v>-0.11111111111111099</v>
      </c>
      <c r="F42" s="2">
        <v>-0.4375</v>
      </c>
      <c r="G42" s="2">
        <v>-0.33333333333333298</v>
      </c>
      <c r="H42" s="2">
        <v>0.33333333333333298</v>
      </c>
      <c r="I42" s="2">
        <v>-0.25</v>
      </c>
      <c r="J42" s="2">
        <v>0.33333333333333298</v>
      </c>
      <c r="K42" s="2">
        <v>0.375</v>
      </c>
      <c r="L42" s="2">
        <v>0.27272727272727298</v>
      </c>
      <c r="M42" s="2">
        <v>0.214285714285714</v>
      </c>
      <c r="N42" s="3">
        <v>1.8333333333333299</v>
      </c>
      <c r="O42" s="3">
        <v>-0.26086956521739102</v>
      </c>
    </row>
    <row r="43" spans="1:15" x14ac:dyDescent="0.3">
      <c r="A43" s="8" t="s">
        <v>75</v>
      </c>
      <c r="B43" s="2">
        <v>-2.6315789473684199E-2</v>
      </c>
      <c r="C43" s="2">
        <v>2.7027027027027001E-2</v>
      </c>
      <c r="D43" s="2">
        <v>-9.2105263157894704E-2</v>
      </c>
      <c r="E43" s="2">
        <v>0</v>
      </c>
      <c r="F43" s="2">
        <v>-2.8985507246376802E-2</v>
      </c>
      <c r="G43" s="2">
        <v>0</v>
      </c>
      <c r="H43" s="2">
        <v>-5.9701492537313397E-2</v>
      </c>
      <c r="I43" s="2">
        <v>4.7619047619047603E-2</v>
      </c>
      <c r="J43" s="2">
        <v>-7.5757575757575801E-2</v>
      </c>
      <c r="K43" s="2">
        <v>-0.114754098360656</v>
      </c>
      <c r="L43" s="2">
        <v>7.4074074074074098E-2</v>
      </c>
      <c r="M43" s="2">
        <v>0.13793103448275901</v>
      </c>
      <c r="N43" s="3">
        <v>0</v>
      </c>
      <c r="O43" s="3">
        <v>-0.13157894736842099</v>
      </c>
    </row>
    <row r="44" spans="1:15" x14ac:dyDescent="0.3">
      <c r="A44" s="8" t="s">
        <v>76</v>
      </c>
      <c r="B44" s="2">
        <v>0</v>
      </c>
      <c r="C44" s="2">
        <v>2.9411764705882401E-2</v>
      </c>
      <c r="D44" s="2">
        <v>4.2857142857142899E-2</v>
      </c>
      <c r="E44" s="2">
        <v>1.3698630136986301E-2</v>
      </c>
      <c r="F44" s="2">
        <v>0.108108108108108</v>
      </c>
      <c r="G44" s="2">
        <v>0</v>
      </c>
      <c r="H44" s="2">
        <v>3.65853658536585E-2</v>
      </c>
      <c r="I44" s="2">
        <v>-3.5294117647058802E-2</v>
      </c>
      <c r="J44" s="2">
        <v>-7.3170731707317097E-2</v>
      </c>
      <c r="K44" s="2">
        <v>-1.3157894736842099E-2</v>
      </c>
      <c r="L44" s="2">
        <v>5.3333333333333302E-2</v>
      </c>
      <c r="M44" s="2">
        <v>-1.26582278481013E-2</v>
      </c>
      <c r="N44" s="3">
        <v>-4.8780487804878099E-2</v>
      </c>
      <c r="O44" s="3">
        <v>0.14705882352941199</v>
      </c>
    </row>
    <row r="45" spans="1:15" x14ac:dyDescent="0.3">
      <c r="A45" s="8" t="s">
        <v>77</v>
      </c>
      <c r="B45" s="2">
        <v>-4.3478260869565202E-2</v>
      </c>
      <c r="C45" s="2">
        <v>0.22727272727272699</v>
      </c>
      <c r="D45" s="2">
        <v>-0.148148148148148</v>
      </c>
      <c r="E45" s="2">
        <v>-8.6956521739130405E-2</v>
      </c>
      <c r="F45" s="2">
        <v>-4.7619047619047603E-2</v>
      </c>
      <c r="G45" s="2">
        <v>0.15</v>
      </c>
      <c r="H45" s="2">
        <v>0</v>
      </c>
      <c r="I45" s="2">
        <v>-0.13043478260869601</v>
      </c>
      <c r="J45" s="2">
        <v>0.25</v>
      </c>
      <c r="K45" s="2">
        <v>-0.12</v>
      </c>
      <c r="L45" s="2">
        <v>4.5454545454545497E-2</v>
      </c>
      <c r="M45" s="2">
        <v>0.13043478260869601</v>
      </c>
      <c r="N45" s="3">
        <v>0.3</v>
      </c>
      <c r="O45" s="3">
        <v>0.13043478260869601</v>
      </c>
    </row>
    <row r="46" spans="1:15" x14ac:dyDescent="0.3">
      <c r="A46" s="8" t="s">
        <v>78</v>
      </c>
      <c r="B46" s="2">
        <v>0</v>
      </c>
      <c r="C46" s="2">
        <v>0.33333333333333298</v>
      </c>
      <c r="D46" s="2">
        <v>0.25</v>
      </c>
      <c r="E46" s="2">
        <v>-0.2</v>
      </c>
      <c r="F46" s="2">
        <v>0</v>
      </c>
      <c r="G46" s="2">
        <v>0</v>
      </c>
      <c r="H46" s="2">
        <v>0.25</v>
      </c>
      <c r="I46" s="2">
        <v>0.2</v>
      </c>
      <c r="J46" s="2">
        <v>-0.16666666666666699</v>
      </c>
      <c r="K46" s="2">
        <v>0.2</v>
      </c>
      <c r="L46" s="2">
        <v>0</v>
      </c>
      <c r="M46" s="2">
        <v>0.33333333333333298</v>
      </c>
      <c r="N46" s="3">
        <v>0.33333333333333298</v>
      </c>
      <c r="O46" s="3">
        <v>1.6666666666666701</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0</v>
      </c>
      <c r="C48" s="2">
        <v>-4.7619047619047603E-2</v>
      </c>
      <c r="D48" s="2">
        <v>-0.2</v>
      </c>
      <c r="E48" s="2">
        <v>-0.125</v>
      </c>
      <c r="F48" s="2">
        <v>-0.14285714285714299</v>
      </c>
      <c r="G48" s="2">
        <v>0</v>
      </c>
      <c r="H48" s="2">
        <v>-8.3333333333333301E-2</v>
      </c>
      <c r="I48" s="2">
        <v>-0.27272727272727298</v>
      </c>
      <c r="J48" s="2">
        <v>-0.25</v>
      </c>
      <c r="K48" s="2">
        <v>0</v>
      </c>
      <c r="L48" s="2">
        <v>0.16666666666666699</v>
      </c>
      <c r="M48" s="2">
        <v>0</v>
      </c>
      <c r="N48" s="3">
        <v>-0.125</v>
      </c>
      <c r="O48" s="3">
        <v>-0.66666666666666696</v>
      </c>
    </row>
    <row r="49" spans="1:15" x14ac:dyDescent="0.3">
      <c r="A49" s="8" t="s">
        <v>81</v>
      </c>
      <c r="B49" s="2">
        <v>-0.12977099236641201</v>
      </c>
      <c r="C49" s="2">
        <v>-0.13157894736842099</v>
      </c>
      <c r="D49" s="2">
        <v>-8.0808080808080801E-2</v>
      </c>
      <c r="E49" s="2">
        <v>-8.7912087912087905E-2</v>
      </c>
      <c r="F49" s="2">
        <v>-2.40963855421687E-2</v>
      </c>
      <c r="G49" s="2">
        <v>-0.11111111111111099</v>
      </c>
      <c r="H49" s="2">
        <v>1.38888888888889E-2</v>
      </c>
      <c r="I49" s="2">
        <v>-2.7397260273972601E-2</v>
      </c>
      <c r="J49" s="2">
        <v>-9.85915492957746E-2</v>
      </c>
      <c r="K49" s="2">
        <v>-0.140625</v>
      </c>
      <c r="L49" s="2">
        <v>-7.2727272727272696E-2</v>
      </c>
      <c r="M49" s="2">
        <v>1.9607843137254902E-2</v>
      </c>
      <c r="N49" s="3">
        <v>-0.26760563380281699</v>
      </c>
      <c r="O49" s="3">
        <v>-0.60305343511450404</v>
      </c>
    </row>
    <row r="50" spans="1:15" x14ac:dyDescent="0.3">
      <c r="A50" s="8" t="s">
        <v>82</v>
      </c>
      <c r="B50" s="2">
        <v>-1.38888888888889E-2</v>
      </c>
      <c r="C50" s="2">
        <v>-3.2863849765258198E-2</v>
      </c>
      <c r="D50" s="2">
        <v>-1.94174757281553E-2</v>
      </c>
      <c r="E50" s="2">
        <v>-0.13861386138613899</v>
      </c>
      <c r="F50" s="2">
        <v>-5.74712643678161E-3</v>
      </c>
      <c r="G50" s="2">
        <v>-9.2485549132948E-2</v>
      </c>
      <c r="H50" s="2">
        <v>-0.101910828025478</v>
      </c>
      <c r="I50" s="2">
        <v>-7.09219858156028E-2</v>
      </c>
      <c r="J50" s="2">
        <v>0</v>
      </c>
      <c r="K50" s="2">
        <v>-3.0534351145038201E-2</v>
      </c>
      <c r="L50" s="2">
        <v>-0.14173228346456701</v>
      </c>
      <c r="M50" s="2">
        <v>-9.1743119266055106E-2</v>
      </c>
      <c r="N50" s="3">
        <v>-0.244274809160305</v>
      </c>
      <c r="O50" s="3">
        <v>-0.54166666666666696</v>
      </c>
    </row>
    <row r="51" spans="1:15" x14ac:dyDescent="0.3">
      <c r="A51" s="8" t="s">
        <v>83</v>
      </c>
      <c r="B51" s="2">
        <v>9.2592592592592601E-2</v>
      </c>
      <c r="C51" s="2">
        <v>-1.6949152542372899E-2</v>
      </c>
      <c r="D51" s="2">
        <v>-6.0344827586206899E-2</v>
      </c>
      <c r="E51" s="2">
        <v>0.11009174311926601</v>
      </c>
      <c r="F51" s="2">
        <v>-5.7851239669421503E-2</v>
      </c>
      <c r="G51" s="2">
        <v>7.0175438596491196E-2</v>
      </c>
      <c r="H51" s="2">
        <v>5.7377049180327898E-2</v>
      </c>
      <c r="I51" s="2">
        <v>1.5503875968992199E-2</v>
      </c>
      <c r="J51" s="2">
        <v>-0.122137404580153</v>
      </c>
      <c r="K51" s="2">
        <v>-4.3478260869565202E-2</v>
      </c>
      <c r="L51" s="2">
        <v>7.2727272727272696E-2</v>
      </c>
      <c r="M51" s="2">
        <v>2.5423728813559299E-2</v>
      </c>
      <c r="N51" s="3">
        <v>-7.6335877862595394E-2</v>
      </c>
      <c r="O51" s="3">
        <v>0.12037037037037</v>
      </c>
    </row>
    <row r="52" spans="1:15" x14ac:dyDescent="0.3">
      <c r="A52" s="8" t="s">
        <v>84</v>
      </c>
      <c r="B52" s="2">
        <v>-0.12121212121212099</v>
      </c>
      <c r="C52" s="2">
        <v>-0.10344827586206901</v>
      </c>
      <c r="D52" s="2">
        <v>-0.230769230769231</v>
      </c>
      <c r="E52" s="2">
        <v>-0.15</v>
      </c>
      <c r="F52" s="2">
        <v>0.23529411764705899</v>
      </c>
      <c r="G52" s="2">
        <v>0.14285714285714299</v>
      </c>
      <c r="H52" s="2">
        <v>0.125</v>
      </c>
      <c r="I52" s="2">
        <v>-3.7037037037037E-2</v>
      </c>
      <c r="J52" s="2">
        <v>0.42307692307692302</v>
      </c>
      <c r="K52" s="2">
        <v>0.108108108108108</v>
      </c>
      <c r="L52" s="2">
        <v>0.146341463414634</v>
      </c>
      <c r="M52" s="2">
        <v>-8.5106382978723402E-2</v>
      </c>
      <c r="N52" s="3">
        <v>0.65384615384615397</v>
      </c>
      <c r="O52" s="3">
        <v>0.30303030303030298</v>
      </c>
    </row>
    <row r="53" spans="1:15" x14ac:dyDescent="0.3">
      <c r="A53" s="11" t="s">
        <v>15</v>
      </c>
      <c r="B53" s="3">
        <v>-2.8490028490028501E-2</v>
      </c>
      <c r="C53" s="3">
        <v>-2.63929618768328E-2</v>
      </c>
      <c r="D53" s="3">
        <v>-5.7228915662650599E-2</v>
      </c>
      <c r="E53" s="3">
        <v>-5.2715654952076703E-2</v>
      </c>
      <c r="F53" s="3">
        <v>-1.6863406408094399E-2</v>
      </c>
      <c r="G53" s="3">
        <v>-2.4013722126929701E-2</v>
      </c>
      <c r="H53" s="3">
        <v>-7.0298769771529003E-3</v>
      </c>
      <c r="I53" s="3">
        <v>-3.1858407079646003E-2</v>
      </c>
      <c r="J53" s="3">
        <v>-3.47349177330896E-2</v>
      </c>
      <c r="K53" s="3">
        <v>-3.97727272727273E-2</v>
      </c>
      <c r="L53" s="3">
        <v>9.8619329388560193E-3</v>
      </c>
      <c r="M53" s="3">
        <v>9.765625E-3</v>
      </c>
      <c r="N53" s="3">
        <v>-5.4844606946983503E-2</v>
      </c>
      <c r="O53" s="3">
        <v>-0.263532763532764</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621</v>
      </c>
    </row>
    <row r="2" spans="1:14" ht="15.6" x14ac:dyDescent="0.3">
      <c r="A2" s="12" t="s">
        <v>618</v>
      </c>
    </row>
    <row r="3" spans="1:14" ht="15.6" x14ac:dyDescent="0.3">
      <c r="A3" s="12" t="s">
        <v>94</v>
      </c>
    </row>
    <row r="4" spans="1:14" x14ac:dyDescent="0.3">
      <c r="A4" s="15"/>
    </row>
    <row r="5" spans="1:14" x14ac:dyDescent="0.3">
      <c r="A5" s="16" t="str">
        <f>HYPERLINK("#'Table of contents'!A163",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53</v>
      </c>
      <c r="C8" s="1">
        <v>54</v>
      </c>
      <c r="D8" s="1">
        <v>56</v>
      </c>
      <c r="E8" s="1">
        <v>55</v>
      </c>
      <c r="F8" s="1">
        <v>57</v>
      </c>
      <c r="G8" s="1">
        <v>57</v>
      </c>
      <c r="H8" s="1">
        <v>58</v>
      </c>
      <c r="I8" s="1">
        <v>62</v>
      </c>
      <c r="J8" s="1">
        <v>63</v>
      </c>
      <c r="K8" s="1">
        <v>64</v>
      </c>
      <c r="L8" s="1">
        <v>65</v>
      </c>
      <c r="M8" s="1">
        <v>70</v>
      </c>
      <c r="N8" s="1">
        <v>75</v>
      </c>
    </row>
    <row r="9" spans="1:14" x14ac:dyDescent="0.3">
      <c r="A9" s="7" t="s">
        <v>88</v>
      </c>
      <c r="B9" s="1">
        <v>13</v>
      </c>
      <c r="C9" s="1">
        <v>14</v>
      </c>
      <c r="D9" s="1">
        <v>17</v>
      </c>
      <c r="E9" s="1">
        <v>16</v>
      </c>
      <c r="F9" s="1">
        <v>18</v>
      </c>
      <c r="G9" s="1">
        <v>20</v>
      </c>
      <c r="H9" s="1">
        <v>20</v>
      </c>
      <c r="I9" s="1">
        <v>24</v>
      </c>
      <c r="J9" s="1">
        <v>25</v>
      </c>
      <c r="K9" s="1">
        <v>24</v>
      </c>
      <c r="L9" s="1">
        <v>25</v>
      </c>
      <c r="M9" s="1">
        <v>23</v>
      </c>
      <c r="N9" s="1">
        <v>27</v>
      </c>
    </row>
    <row r="10" spans="1:14" x14ac:dyDescent="0.3">
      <c r="A10" s="7" t="s">
        <v>89</v>
      </c>
      <c r="B10" s="1">
        <v>11</v>
      </c>
      <c r="C10" s="1">
        <v>11</v>
      </c>
      <c r="D10" s="1">
        <v>11</v>
      </c>
      <c r="E10" s="1">
        <v>10</v>
      </c>
      <c r="F10" s="1">
        <v>11</v>
      </c>
      <c r="G10" s="1">
        <v>10</v>
      </c>
      <c r="H10" s="1">
        <v>13</v>
      </c>
      <c r="I10" s="1">
        <v>12</v>
      </c>
      <c r="J10" s="1">
        <v>16</v>
      </c>
      <c r="K10" s="1">
        <v>15</v>
      </c>
      <c r="L10" s="1">
        <v>18</v>
      </c>
      <c r="M10" s="1">
        <v>18</v>
      </c>
      <c r="N10" s="1">
        <v>18</v>
      </c>
    </row>
    <row r="11" spans="1:14" x14ac:dyDescent="0.3">
      <c r="A11" s="7" t="s">
        <v>90</v>
      </c>
      <c r="B11" s="1">
        <v>503</v>
      </c>
      <c r="C11" s="1">
        <v>486</v>
      </c>
      <c r="D11" s="1">
        <v>471</v>
      </c>
      <c r="E11" s="1">
        <v>446</v>
      </c>
      <c r="F11" s="1">
        <v>415</v>
      </c>
      <c r="G11" s="1">
        <v>405</v>
      </c>
      <c r="H11" s="1">
        <v>390</v>
      </c>
      <c r="I11" s="1">
        <v>380</v>
      </c>
      <c r="J11" s="1">
        <v>357</v>
      </c>
      <c r="K11" s="1">
        <v>336</v>
      </c>
      <c r="L11" s="1">
        <v>320</v>
      </c>
      <c r="M11" s="1">
        <v>326</v>
      </c>
      <c r="N11" s="1">
        <v>327</v>
      </c>
    </row>
    <row r="12" spans="1:14" x14ac:dyDescent="0.3">
      <c r="A12" s="7" t="s">
        <v>91</v>
      </c>
      <c r="B12" s="1">
        <v>5</v>
      </c>
      <c r="C12" s="1">
        <v>6</v>
      </c>
      <c r="D12" s="1">
        <v>6</v>
      </c>
      <c r="E12" s="1">
        <v>6</v>
      </c>
      <c r="F12" s="1">
        <v>5</v>
      </c>
      <c r="G12" s="1">
        <v>6</v>
      </c>
      <c r="H12" s="1">
        <v>4</v>
      </c>
      <c r="I12" s="1">
        <v>4</v>
      </c>
      <c r="J12" s="1">
        <v>4</v>
      </c>
      <c r="K12" s="1">
        <v>5</v>
      </c>
      <c r="L12" s="1">
        <v>7</v>
      </c>
      <c r="M12" s="1">
        <v>8</v>
      </c>
      <c r="N12" s="1">
        <v>8</v>
      </c>
    </row>
    <row r="13" spans="1:14" x14ac:dyDescent="0.3">
      <c r="A13" s="7" t="s">
        <v>92</v>
      </c>
      <c r="B13" s="1">
        <v>117</v>
      </c>
      <c r="C13" s="1">
        <v>111</v>
      </c>
      <c r="D13" s="1">
        <v>103</v>
      </c>
      <c r="E13" s="1">
        <v>93</v>
      </c>
      <c r="F13" s="1">
        <v>87</v>
      </c>
      <c r="G13" s="1">
        <v>85</v>
      </c>
      <c r="H13" s="1">
        <v>84</v>
      </c>
      <c r="I13" s="1">
        <v>83</v>
      </c>
      <c r="J13" s="1">
        <v>82</v>
      </c>
      <c r="K13" s="1">
        <v>84</v>
      </c>
      <c r="L13" s="1">
        <v>72</v>
      </c>
      <c r="M13" s="1">
        <v>67</v>
      </c>
      <c r="N13" s="1">
        <v>62</v>
      </c>
    </row>
    <row r="14" spans="1:14" x14ac:dyDescent="0.3">
      <c r="A14" s="10" t="s">
        <v>15</v>
      </c>
      <c r="B14" s="5">
        <v>702</v>
      </c>
      <c r="C14" s="5">
        <v>682</v>
      </c>
      <c r="D14" s="5">
        <v>664</v>
      </c>
      <c r="E14" s="5">
        <v>626</v>
      </c>
      <c r="F14" s="5">
        <v>593</v>
      </c>
      <c r="G14" s="5">
        <v>583</v>
      </c>
      <c r="H14" s="5">
        <v>569</v>
      </c>
      <c r="I14" s="5">
        <v>565</v>
      </c>
      <c r="J14" s="5">
        <v>547</v>
      </c>
      <c r="K14" s="5">
        <v>528</v>
      </c>
      <c r="L14" s="5">
        <v>507</v>
      </c>
      <c r="M14" s="5">
        <v>512</v>
      </c>
      <c r="N14" s="5">
        <v>517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7.5498575498575499E-2</v>
      </c>
      <c r="C19" s="2">
        <v>7.9178885630498505E-2</v>
      </c>
      <c r="D19" s="2">
        <v>8.4337349397590397E-2</v>
      </c>
      <c r="E19" s="2">
        <v>8.7859424920127799E-2</v>
      </c>
      <c r="F19" s="2">
        <v>9.6121416526138301E-2</v>
      </c>
      <c r="G19" s="2">
        <v>9.7770154373927998E-2</v>
      </c>
      <c r="H19" s="2">
        <v>0.10193321616871701</v>
      </c>
      <c r="I19" s="2">
        <v>0.109734513274336</v>
      </c>
      <c r="J19" s="2">
        <v>0.115173674588665</v>
      </c>
      <c r="K19" s="2">
        <v>0.12121212121212099</v>
      </c>
      <c r="L19" s="2">
        <v>0.128205128205128</v>
      </c>
      <c r="M19" s="2">
        <v>0.13671875</v>
      </c>
      <c r="N19" s="2">
        <v>0.145067698259188</v>
      </c>
    </row>
    <row r="20" spans="1:15" x14ac:dyDescent="0.3">
      <c r="A20" s="8" t="s">
        <v>88</v>
      </c>
      <c r="B20" s="2">
        <v>1.85185185185185E-2</v>
      </c>
      <c r="C20" s="2">
        <v>2.0527859237536701E-2</v>
      </c>
      <c r="D20" s="2">
        <v>2.5602409638554199E-2</v>
      </c>
      <c r="E20" s="2">
        <v>2.55591054313099E-2</v>
      </c>
      <c r="F20" s="2">
        <v>3.0354131534569999E-2</v>
      </c>
      <c r="G20" s="2">
        <v>3.4305317324185201E-2</v>
      </c>
      <c r="H20" s="2">
        <v>3.5149384885764502E-2</v>
      </c>
      <c r="I20" s="2">
        <v>4.2477876106194697E-2</v>
      </c>
      <c r="J20" s="2">
        <v>4.5703839122486302E-2</v>
      </c>
      <c r="K20" s="2">
        <v>4.5454545454545497E-2</v>
      </c>
      <c r="L20" s="2">
        <v>4.9309664694280102E-2</v>
      </c>
      <c r="M20" s="2">
        <v>4.4921875E-2</v>
      </c>
      <c r="N20" s="2">
        <v>5.2224371373307502E-2</v>
      </c>
    </row>
    <row r="21" spans="1:15" x14ac:dyDescent="0.3">
      <c r="A21" s="8" t="s">
        <v>89</v>
      </c>
      <c r="B21" s="2">
        <v>1.5669515669515698E-2</v>
      </c>
      <c r="C21" s="2">
        <v>1.6129032258064498E-2</v>
      </c>
      <c r="D21" s="2">
        <v>1.6566265060241E-2</v>
      </c>
      <c r="E21" s="2">
        <v>1.59744408945687E-2</v>
      </c>
      <c r="F21" s="2">
        <v>1.85497470489039E-2</v>
      </c>
      <c r="G21" s="2">
        <v>1.7152658662092601E-2</v>
      </c>
      <c r="H21" s="2">
        <v>2.2847100175746898E-2</v>
      </c>
      <c r="I21" s="2">
        <v>2.12389380530973E-2</v>
      </c>
      <c r="J21" s="2">
        <v>2.92504570383912E-2</v>
      </c>
      <c r="K21" s="2">
        <v>2.8409090909090901E-2</v>
      </c>
      <c r="L21" s="2">
        <v>3.5502958579881699E-2</v>
      </c>
      <c r="M21" s="2">
        <v>3.515625E-2</v>
      </c>
      <c r="N21" s="2">
        <v>3.4816247582205001E-2</v>
      </c>
    </row>
    <row r="22" spans="1:15" x14ac:dyDescent="0.3">
      <c r="A22" s="8" t="s">
        <v>90</v>
      </c>
      <c r="B22" s="2">
        <v>0.71652421652421605</v>
      </c>
      <c r="C22" s="2">
        <v>0.71260997067448695</v>
      </c>
      <c r="D22" s="2">
        <v>0.70933734939758997</v>
      </c>
      <c r="E22" s="2">
        <v>0.71246006389776395</v>
      </c>
      <c r="F22" s="2">
        <v>0.69983136593591899</v>
      </c>
      <c r="G22" s="2">
        <v>0.69468267581475096</v>
      </c>
      <c r="H22" s="2">
        <v>0.685413005272408</v>
      </c>
      <c r="I22" s="2">
        <v>0.67256637168141598</v>
      </c>
      <c r="J22" s="2">
        <v>0.65265082266910401</v>
      </c>
      <c r="K22" s="2">
        <v>0.63636363636363602</v>
      </c>
      <c r="L22" s="2">
        <v>0.63116370808678501</v>
      </c>
      <c r="M22" s="2">
        <v>0.63671875</v>
      </c>
      <c r="N22" s="2">
        <v>0.63249516441005804</v>
      </c>
    </row>
    <row r="23" spans="1:15" x14ac:dyDescent="0.3">
      <c r="A23" s="8" t="s">
        <v>91</v>
      </c>
      <c r="B23" s="2">
        <v>7.12250712250712E-3</v>
      </c>
      <c r="C23" s="2">
        <v>8.7976539589442806E-3</v>
      </c>
      <c r="D23" s="2">
        <v>9.0361445783132491E-3</v>
      </c>
      <c r="E23" s="2">
        <v>9.5846645367412102E-3</v>
      </c>
      <c r="F23" s="2">
        <v>8.4317032040472206E-3</v>
      </c>
      <c r="G23" s="2">
        <v>1.02915951972556E-2</v>
      </c>
      <c r="H23" s="2">
        <v>7.0298769771529003E-3</v>
      </c>
      <c r="I23" s="2">
        <v>7.0796460176991097E-3</v>
      </c>
      <c r="J23" s="2">
        <v>7.3126142595978097E-3</v>
      </c>
      <c r="K23" s="2">
        <v>9.46969696969697E-3</v>
      </c>
      <c r="L23" s="2">
        <v>1.3806706114398401E-2</v>
      </c>
      <c r="M23" s="2">
        <v>1.5625E-2</v>
      </c>
      <c r="N23" s="2">
        <v>1.5473887814313299E-2</v>
      </c>
    </row>
    <row r="24" spans="1:15" x14ac:dyDescent="0.3">
      <c r="A24" s="8" t="s">
        <v>92</v>
      </c>
      <c r="B24" s="2">
        <v>0.16666666666666699</v>
      </c>
      <c r="C24" s="2">
        <v>0.16275659824046901</v>
      </c>
      <c r="D24" s="2">
        <v>0.155120481927711</v>
      </c>
      <c r="E24" s="2">
        <v>0.148562300319489</v>
      </c>
      <c r="F24" s="2">
        <v>0.14671163575042201</v>
      </c>
      <c r="G24" s="2">
        <v>0.14579759862778699</v>
      </c>
      <c r="H24" s="2">
        <v>0.147627416520211</v>
      </c>
      <c r="I24" s="2">
        <v>0.14690265486725701</v>
      </c>
      <c r="J24" s="2">
        <v>0.14990859232175499</v>
      </c>
      <c r="K24" s="2">
        <v>0.15909090909090901</v>
      </c>
      <c r="L24" s="2">
        <v>0.14201183431952699</v>
      </c>
      <c r="M24" s="2">
        <v>0.130859375</v>
      </c>
      <c r="N24" s="2">
        <v>0.119922630560928</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1.88679245283019E-2</v>
      </c>
      <c r="C29" s="2">
        <v>3.7037037037037E-2</v>
      </c>
      <c r="D29" s="2">
        <v>-1.7857142857142901E-2</v>
      </c>
      <c r="E29" s="2">
        <v>3.6363636363636397E-2</v>
      </c>
      <c r="F29" s="2">
        <v>0</v>
      </c>
      <c r="G29" s="2">
        <v>1.7543859649122799E-2</v>
      </c>
      <c r="H29" s="2">
        <v>6.8965517241379296E-2</v>
      </c>
      <c r="I29" s="2">
        <v>1.6129032258064498E-2</v>
      </c>
      <c r="J29" s="2">
        <v>1.58730158730159E-2</v>
      </c>
      <c r="K29" s="2">
        <v>1.5625E-2</v>
      </c>
      <c r="L29" s="2">
        <v>7.69230769230769E-2</v>
      </c>
      <c r="M29" s="2">
        <v>7.1428571428571397E-2</v>
      </c>
      <c r="N29" s="3">
        <v>0.19047619047618999</v>
      </c>
      <c r="O29" s="3">
        <v>0.41509433962264197</v>
      </c>
    </row>
    <row r="30" spans="1:15" x14ac:dyDescent="0.3">
      <c r="A30" s="8" t="s">
        <v>88</v>
      </c>
      <c r="B30" s="2">
        <v>7.69230769230769E-2</v>
      </c>
      <c r="C30" s="2">
        <v>0.214285714285714</v>
      </c>
      <c r="D30" s="2">
        <v>-5.8823529411764698E-2</v>
      </c>
      <c r="E30" s="2">
        <v>0.125</v>
      </c>
      <c r="F30" s="2">
        <v>0.11111111111111099</v>
      </c>
      <c r="G30" s="2">
        <v>0</v>
      </c>
      <c r="H30" s="2">
        <v>0.2</v>
      </c>
      <c r="I30" s="2">
        <v>4.1666666666666699E-2</v>
      </c>
      <c r="J30" s="2">
        <v>-0.04</v>
      </c>
      <c r="K30" s="2">
        <v>4.1666666666666699E-2</v>
      </c>
      <c r="L30" s="2">
        <v>-0.08</v>
      </c>
      <c r="M30" s="2">
        <v>0.173913043478261</v>
      </c>
      <c r="N30" s="3">
        <v>0.08</v>
      </c>
      <c r="O30" s="3">
        <v>1.07692307692308</v>
      </c>
    </row>
    <row r="31" spans="1:15" x14ac:dyDescent="0.3">
      <c r="A31" s="8" t="s">
        <v>89</v>
      </c>
      <c r="B31" s="2">
        <v>0</v>
      </c>
      <c r="C31" s="2">
        <v>0</v>
      </c>
      <c r="D31" s="2">
        <v>-9.0909090909090898E-2</v>
      </c>
      <c r="E31" s="2">
        <v>0.1</v>
      </c>
      <c r="F31" s="2">
        <v>-9.0909090909090898E-2</v>
      </c>
      <c r="G31" s="2">
        <v>0.3</v>
      </c>
      <c r="H31" s="2">
        <v>-7.69230769230769E-2</v>
      </c>
      <c r="I31" s="2">
        <v>0.33333333333333298</v>
      </c>
      <c r="J31" s="2">
        <v>-6.25E-2</v>
      </c>
      <c r="K31" s="2">
        <v>0.2</v>
      </c>
      <c r="L31" s="2">
        <v>0</v>
      </c>
      <c r="M31" s="2">
        <v>0</v>
      </c>
      <c r="N31" s="3">
        <v>0.125</v>
      </c>
      <c r="O31" s="3">
        <v>0.63636363636363602</v>
      </c>
    </row>
    <row r="32" spans="1:15" x14ac:dyDescent="0.3">
      <c r="A32" s="8" t="s">
        <v>90</v>
      </c>
      <c r="B32" s="2">
        <v>-3.3797216699801201E-2</v>
      </c>
      <c r="C32" s="2">
        <v>-3.0864197530864199E-2</v>
      </c>
      <c r="D32" s="2">
        <v>-5.30785562632696E-2</v>
      </c>
      <c r="E32" s="2">
        <v>-6.9506726457399096E-2</v>
      </c>
      <c r="F32" s="2">
        <v>-2.40963855421687E-2</v>
      </c>
      <c r="G32" s="2">
        <v>-3.7037037037037E-2</v>
      </c>
      <c r="H32" s="2">
        <v>-2.5641025641025599E-2</v>
      </c>
      <c r="I32" s="2">
        <v>-6.0526315789473699E-2</v>
      </c>
      <c r="J32" s="2">
        <v>-5.8823529411764698E-2</v>
      </c>
      <c r="K32" s="2">
        <v>-4.7619047619047603E-2</v>
      </c>
      <c r="L32" s="2">
        <v>1.8749999999999999E-2</v>
      </c>
      <c r="M32" s="2">
        <v>3.0674846625766898E-3</v>
      </c>
      <c r="N32" s="3">
        <v>-8.40336134453782E-2</v>
      </c>
      <c r="O32" s="3">
        <v>-0.34990059642147098</v>
      </c>
    </row>
    <row r="33" spans="1:15" x14ac:dyDescent="0.3">
      <c r="A33" s="8" t="s">
        <v>91</v>
      </c>
      <c r="B33" s="2">
        <v>0.2</v>
      </c>
      <c r="C33" s="2">
        <v>0</v>
      </c>
      <c r="D33" s="2">
        <v>0</v>
      </c>
      <c r="E33" s="2">
        <v>-0.16666666666666699</v>
      </c>
      <c r="F33" s="2">
        <v>0.2</v>
      </c>
      <c r="G33" s="2">
        <v>-0.33333333333333298</v>
      </c>
      <c r="H33" s="2">
        <v>0</v>
      </c>
      <c r="I33" s="2">
        <v>0</v>
      </c>
      <c r="J33" s="2">
        <v>0.25</v>
      </c>
      <c r="K33" s="2">
        <v>0.4</v>
      </c>
      <c r="L33" s="2">
        <v>0.14285714285714299</v>
      </c>
      <c r="M33" s="2">
        <v>0</v>
      </c>
      <c r="N33" s="3">
        <v>1</v>
      </c>
      <c r="O33" s="3">
        <v>0.6</v>
      </c>
    </row>
    <row r="34" spans="1:15" x14ac:dyDescent="0.3">
      <c r="A34" s="8" t="s">
        <v>92</v>
      </c>
      <c r="B34" s="2">
        <v>-5.1282051282051301E-2</v>
      </c>
      <c r="C34" s="2">
        <v>-7.2072072072072099E-2</v>
      </c>
      <c r="D34" s="2">
        <v>-9.7087378640776698E-2</v>
      </c>
      <c r="E34" s="2">
        <v>-6.4516129032258104E-2</v>
      </c>
      <c r="F34" s="2">
        <v>-2.2988505747126398E-2</v>
      </c>
      <c r="G34" s="2">
        <v>-1.1764705882352899E-2</v>
      </c>
      <c r="H34" s="2">
        <v>-1.1904761904761901E-2</v>
      </c>
      <c r="I34" s="2">
        <v>-1.20481927710843E-2</v>
      </c>
      <c r="J34" s="2">
        <v>2.4390243902439001E-2</v>
      </c>
      <c r="K34" s="2">
        <v>-0.14285714285714299</v>
      </c>
      <c r="L34" s="2">
        <v>-6.9444444444444406E-2</v>
      </c>
      <c r="M34" s="2">
        <v>-7.4626865671641798E-2</v>
      </c>
      <c r="N34" s="3">
        <v>-0.24390243902438999</v>
      </c>
      <c r="O34" s="3">
        <v>-0.47008547008547003</v>
      </c>
    </row>
    <row r="35" spans="1:15" x14ac:dyDescent="0.3">
      <c r="A35" s="11" t="s">
        <v>15</v>
      </c>
      <c r="B35" s="3">
        <v>-2.8490028490028501E-2</v>
      </c>
      <c r="C35" s="3">
        <v>-2.63929618768328E-2</v>
      </c>
      <c r="D35" s="3">
        <v>-5.7228915662650599E-2</v>
      </c>
      <c r="E35" s="3">
        <v>-5.2715654952076703E-2</v>
      </c>
      <c r="F35" s="3">
        <v>-1.6863406408094399E-2</v>
      </c>
      <c r="G35" s="3">
        <v>-2.4013722126929701E-2</v>
      </c>
      <c r="H35" s="3">
        <v>-7.0298769771529003E-3</v>
      </c>
      <c r="I35" s="3">
        <v>-3.1858407079646003E-2</v>
      </c>
      <c r="J35" s="3">
        <v>-3.47349177330896E-2</v>
      </c>
      <c r="K35" s="3">
        <v>-3.97727272727273E-2</v>
      </c>
      <c r="L35" s="3">
        <v>9.8619329388560193E-3</v>
      </c>
      <c r="M35" s="3">
        <v>9.765625E-3</v>
      </c>
      <c r="N35" s="3">
        <v>-5.4844606946983503E-2</v>
      </c>
      <c r="O35" s="3">
        <v>-0.263532763532764</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622</v>
      </c>
    </row>
    <row r="2" spans="1:14" ht="15.6" x14ac:dyDescent="0.3">
      <c r="A2" s="12" t="s">
        <v>618</v>
      </c>
    </row>
    <row r="3" spans="1:14" ht="15.6" x14ac:dyDescent="0.3">
      <c r="A3" s="12" t="s">
        <v>98</v>
      </c>
    </row>
    <row r="4" spans="1:14" x14ac:dyDescent="0.3">
      <c r="A4" s="15"/>
    </row>
    <row r="5" spans="1:14" x14ac:dyDescent="0.3">
      <c r="A5" s="16" t="str">
        <f>HYPERLINK("#'Table of contents'!A164",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571</v>
      </c>
      <c r="C8" s="1">
        <v>550</v>
      </c>
      <c r="D8" s="1">
        <v>523</v>
      </c>
      <c r="E8" s="1">
        <v>495</v>
      </c>
      <c r="F8" s="1">
        <v>469</v>
      </c>
      <c r="G8" s="1">
        <v>460</v>
      </c>
      <c r="H8" s="1">
        <v>449</v>
      </c>
      <c r="I8" s="1">
        <v>443</v>
      </c>
      <c r="J8" s="1">
        <v>423</v>
      </c>
      <c r="K8" s="1">
        <v>404</v>
      </c>
      <c r="L8" s="1">
        <v>384</v>
      </c>
      <c r="M8" s="1">
        <v>388</v>
      </c>
      <c r="N8" s="1">
        <v>388</v>
      </c>
    </row>
    <row r="9" spans="1:14" x14ac:dyDescent="0.3">
      <c r="A9" s="7" t="s">
        <v>96</v>
      </c>
      <c r="B9" s="1">
        <v>131</v>
      </c>
      <c r="C9" s="1">
        <v>132</v>
      </c>
      <c r="D9" s="1">
        <v>141</v>
      </c>
      <c r="E9" s="1">
        <v>131</v>
      </c>
      <c r="F9" s="1">
        <v>124</v>
      </c>
      <c r="G9" s="1">
        <v>123</v>
      </c>
      <c r="H9" s="1">
        <v>120</v>
      </c>
      <c r="I9" s="1">
        <v>122</v>
      </c>
      <c r="J9" s="1">
        <v>124</v>
      </c>
      <c r="K9" s="1">
        <v>124</v>
      </c>
      <c r="L9" s="1">
        <v>123</v>
      </c>
      <c r="M9" s="1">
        <v>124</v>
      </c>
      <c r="N9" s="1">
        <v>129</v>
      </c>
    </row>
    <row r="10" spans="1:14" x14ac:dyDescent="0.3">
      <c r="A10" s="10" t="s">
        <v>15</v>
      </c>
      <c r="B10" s="5">
        <v>702</v>
      </c>
      <c r="C10" s="5">
        <v>682</v>
      </c>
      <c r="D10" s="5">
        <v>664</v>
      </c>
      <c r="E10" s="5">
        <v>626</v>
      </c>
      <c r="F10" s="5">
        <v>593</v>
      </c>
      <c r="G10" s="5">
        <v>583</v>
      </c>
      <c r="H10" s="5">
        <v>569</v>
      </c>
      <c r="I10" s="5">
        <v>565</v>
      </c>
      <c r="J10" s="5">
        <v>547</v>
      </c>
      <c r="K10" s="5">
        <v>528</v>
      </c>
      <c r="L10" s="5">
        <v>507</v>
      </c>
      <c r="M10" s="5">
        <v>512</v>
      </c>
      <c r="N10" s="5">
        <v>517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0.81339031339031298</v>
      </c>
      <c r="C15" s="2">
        <v>0.80645161290322598</v>
      </c>
      <c r="D15" s="2">
        <v>0.78765060240963902</v>
      </c>
      <c r="E15" s="2">
        <v>0.79073482428115005</v>
      </c>
      <c r="F15" s="2">
        <v>0.79089376053962901</v>
      </c>
      <c r="G15" s="2">
        <v>0.78902229845626104</v>
      </c>
      <c r="H15" s="2">
        <v>0.78910369068541297</v>
      </c>
      <c r="I15" s="2">
        <v>0.78407079646017697</v>
      </c>
      <c r="J15" s="2">
        <v>0.77330895795246801</v>
      </c>
      <c r="K15" s="2">
        <v>0.76515151515151503</v>
      </c>
      <c r="L15" s="2">
        <v>0.75739644970414199</v>
      </c>
      <c r="M15" s="2">
        <v>0.7578125</v>
      </c>
      <c r="N15" s="2">
        <v>0.75048355899419705</v>
      </c>
    </row>
    <row r="16" spans="1:14" x14ac:dyDescent="0.3">
      <c r="A16" s="8" t="s">
        <v>96</v>
      </c>
      <c r="B16" s="2">
        <v>0.18660968660968699</v>
      </c>
      <c r="C16" s="2">
        <v>0.19354838709677399</v>
      </c>
      <c r="D16" s="2">
        <v>0.21234939759036101</v>
      </c>
      <c r="E16" s="2">
        <v>0.20926517571885001</v>
      </c>
      <c r="F16" s="2">
        <v>0.20910623946037099</v>
      </c>
      <c r="G16" s="2">
        <v>0.21097770154373899</v>
      </c>
      <c r="H16" s="2">
        <v>0.210896309314587</v>
      </c>
      <c r="I16" s="2">
        <v>0.21592920353982301</v>
      </c>
      <c r="J16" s="2">
        <v>0.22669104204753199</v>
      </c>
      <c r="K16" s="2">
        <v>0.234848484848485</v>
      </c>
      <c r="L16" s="2">
        <v>0.24260355029585801</v>
      </c>
      <c r="M16" s="2">
        <v>0.2421875</v>
      </c>
      <c r="N16" s="2">
        <v>0.249516441005803</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-3.6777583187390502E-2</v>
      </c>
      <c r="C21" s="2">
        <v>-4.9090909090909102E-2</v>
      </c>
      <c r="D21" s="2">
        <v>-5.35372848948375E-2</v>
      </c>
      <c r="E21" s="2">
        <v>-5.2525252525252503E-2</v>
      </c>
      <c r="F21" s="2">
        <v>-1.91897654584222E-2</v>
      </c>
      <c r="G21" s="2">
        <v>-2.3913043478260902E-2</v>
      </c>
      <c r="H21" s="2">
        <v>-1.3363028953229401E-2</v>
      </c>
      <c r="I21" s="2">
        <v>-4.5146726862302498E-2</v>
      </c>
      <c r="J21" s="2">
        <v>-4.4917257683215098E-2</v>
      </c>
      <c r="K21" s="2">
        <v>-4.95049504950495E-2</v>
      </c>
      <c r="L21" s="2">
        <v>1.0416666666666701E-2</v>
      </c>
      <c r="M21" s="2">
        <v>0</v>
      </c>
      <c r="N21" s="3">
        <v>-8.2742316784869999E-2</v>
      </c>
      <c r="O21" s="3">
        <v>-0.32049036777583201</v>
      </c>
    </row>
    <row r="22" spans="1:15" x14ac:dyDescent="0.3">
      <c r="A22" s="8" t="s">
        <v>96</v>
      </c>
      <c r="B22" s="2">
        <v>7.63358778625954E-3</v>
      </c>
      <c r="C22" s="2">
        <v>6.8181818181818205E-2</v>
      </c>
      <c r="D22" s="2">
        <v>-7.09219858156028E-2</v>
      </c>
      <c r="E22" s="2">
        <v>-5.34351145038168E-2</v>
      </c>
      <c r="F22" s="2">
        <v>-8.0645161290322596E-3</v>
      </c>
      <c r="G22" s="2">
        <v>-2.4390243902439001E-2</v>
      </c>
      <c r="H22" s="2">
        <v>1.6666666666666701E-2</v>
      </c>
      <c r="I22" s="2">
        <v>1.63934426229508E-2</v>
      </c>
      <c r="J22" s="2">
        <v>0</v>
      </c>
      <c r="K22" s="2">
        <v>-8.0645161290322596E-3</v>
      </c>
      <c r="L22" s="2">
        <v>8.1300813008130107E-3</v>
      </c>
      <c r="M22" s="2">
        <v>4.0322580645161303E-2</v>
      </c>
      <c r="N22" s="3">
        <v>4.0322580645161303E-2</v>
      </c>
      <c r="O22" s="3">
        <v>-1.5267175572519101E-2</v>
      </c>
    </row>
    <row r="23" spans="1:15" x14ac:dyDescent="0.3">
      <c r="A23" s="11" t="s">
        <v>15</v>
      </c>
      <c r="B23" s="3">
        <v>-2.8490028490028501E-2</v>
      </c>
      <c r="C23" s="3">
        <v>-2.63929618768328E-2</v>
      </c>
      <c r="D23" s="3">
        <v>-5.7228915662650599E-2</v>
      </c>
      <c r="E23" s="3">
        <v>-5.2715654952076703E-2</v>
      </c>
      <c r="F23" s="3">
        <v>-1.6863406408094399E-2</v>
      </c>
      <c r="G23" s="3">
        <v>-2.4013722126929701E-2</v>
      </c>
      <c r="H23" s="3">
        <v>-7.0298769771529003E-3</v>
      </c>
      <c r="I23" s="3">
        <v>-3.1858407079646003E-2</v>
      </c>
      <c r="J23" s="3">
        <v>-3.47349177330896E-2</v>
      </c>
      <c r="K23" s="3">
        <v>-3.97727272727273E-2</v>
      </c>
      <c r="L23" s="3">
        <v>9.8619329388560193E-3</v>
      </c>
      <c r="M23" s="3">
        <v>9.765625E-3</v>
      </c>
      <c r="N23" s="3">
        <v>-5.4844606946983503E-2</v>
      </c>
      <c r="O23" s="3">
        <v>-0.263532763532764</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623</v>
      </c>
    </row>
    <row r="2" spans="1:14" ht="15.6" x14ac:dyDescent="0.3">
      <c r="A2" s="12" t="s">
        <v>618</v>
      </c>
    </row>
    <row r="3" spans="1:14" ht="15.6" x14ac:dyDescent="0.3">
      <c r="A3" s="12" t="s">
        <v>98</v>
      </c>
    </row>
    <row r="4" spans="1:14" ht="15.6" x14ac:dyDescent="0.3">
      <c r="A4" s="12" t="s">
        <v>94</v>
      </c>
    </row>
    <row r="5" spans="1:14" x14ac:dyDescent="0.3">
      <c r="A5" s="16" t="str">
        <f>HYPERLINK("#'Table of contents'!A165",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33</v>
      </c>
      <c r="C8" s="1">
        <v>33</v>
      </c>
      <c r="D8" s="1">
        <v>32</v>
      </c>
      <c r="E8" s="1">
        <v>32</v>
      </c>
      <c r="F8" s="1">
        <v>34</v>
      </c>
      <c r="G8" s="1">
        <v>34</v>
      </c>
      <c r="H8" s="1">
        <v>36</v>
      </c>
      <c r="I8" s="1">
        <v>38</v>
      </c>
      <c r="J8" s="1">
        <v>38</v>
      </c>
      <c r="K8" s="1">
        <v>38</v>
      </c>
      <c r="L8" s="1">
        <v>39</v>
      </c>
      <c r="M8" s="1">
        <v>44</v>
      </c>
      <c r="N8" s="1">
        <v>48</v>
      </c>
    </row>
    <row r="9" spans="1:14" x14ac:dyDescent="0.3">
      <c r="A9" s="7" t="s">
        <v>100</v>
      </c>
      <c r="B9" s="1">
        <v>3</v>
      </c>
      <c r="C9" s="1">
        <v>3</v>
      </c>
      <c r="D9" s="1">
        <v>3</v>
      </c>
      <c r="E9" s="1">
        <v>3</v>
      </c>
      <c r="F9" s="1">
        <v>4</v>
      </c>
      <c r="G9" s="1">
        <v>4</v>
      </c>
      <c r="H9" s="1">
        <v>4</v>
      </c>
      <c r="I9" s="1">
        <v>7</v>
      </c>
      <c r="J9" s="1">
        <v>7</v>
      </c>
      <c r="K9" s="1">
        <v>7</v>
      </c>
      <c r="L9" s="1">
        <v>6</v>
      </c>
      <c r="M9" s="1">
        <v>6</v>
      </c>
      <c r="N9" s="1">
        <v>6</v>
      </c>
    </row>
    <row r="10" spans="1:14" x14ac:dyDescent="0.3">
      <c r="A10" s="7" t="s">
        <v>101</v>
      </c>
      <c r="B10" s="1">
        <v>4</v>
      </c>
      <c r="C10" s="1">
        <v>3</v>
      </c>
      <c r="D10" s="1">
        <v>3</v>
      </c>
      <c r="E10" s="1">
        <v>3</v>
      </c>
      <c r="F10" s="1">
        <v>3</v>
      </c>
      <c r="G10" s="1">
        <v>3</v>
      </c>
      <c r="H10" s="1">
        <v>5</v>
      </c>
      <c r="I10" s="1">
        <v>4</v>
      </c>
      <c r="J10" s="1">
        <v>5</v>
      </c>
      <c r="K10" s="1">
        <v>5</v>
      </c>
      <c r="L10" s="1">
        <v>8</v>
      </c>
      <c r="M10" s="1">
        <v>8</v>
      </c>
      <c r="N10" s="1">
        <v>8</v>
      </c>
    </row>
    <row r="11" spans="1:14" x14ac:dyDescent="0.3">
      <c r="A11" s="7" t="s">
        <v>102</v>
      </c>
      <c r="B11" s="1">
        <v>431</v>
      </c>
      <c r="C11" s="1">
        <v>415</v>
      </c>
      <c r="D11" s="1">
        <v>397</v>
      </c>
      <c r="E11" s="1">
        <v>376</v>
      </c>
      <c r="F11" s="1">
        <v>352</v>
      </c>
      <c r="G11" s="1">
        <v>345</v>
      </c>
      <c r="H11" s="1">
        <v>331</v>
      </c>
      <c r="I11" s="1">
        <v>321</v>
      </c>
      <c r="J11" s="1">
        <v>300</v>
      </c>
      <c r="K11" s="1">
        <v>279</v>
      </c>
      <c r="L11" s="1">
        <v>265</v>
      </c>
      <c r="M11" s="1">
        <v>268</v>
      </c>
      <c r="N11" s="1">
        <v>269</v>
      </c>
    </row>
    <row r="12" spans="1:14" x14ac:dyDescent="0.3">
      <c r="A12" s="7" t="s">
        <v>103</v>
      </c>
      <c r="B12" s="1">
        <v>3</v>
      </c>
      <c r="C12" s="1">
        <v>3</v>
      </c>
      <c r="D12" s="1">
        <v>3</v>
      </c>
      <c r="E12" s="1">
        <v>3</v>
      </c>
      <c r="F12" s="1">
        <v>3</v>
      </c>
      <c r="G12" s="1">
        <v>3</v>
      </c>
      <c r="H12" s="1">
        <v>3</v>
      </c>
      <c r="I12" s="1">
        <v>3</v>
      </c>
      <c r="J12" s="1">
        <v>3</v>
      </c>
      <c r="K12" s="1">
        <v>3</v>
      </c>
      <c r="L12" s="1">
        <v>4</v>
      </c>
      <c r="M12" s="1">
        <v>4</v>
      </c>
      <c r="N12" s="1">
        <v>5</v>
      </c>
    </row>
    <row r="13" spans="1:14" x14ac:dyDescent="0.3">
      <c r="A13" s="7" t="s">
        <v>104</v>
      </c>
      <c r="B13" s="1">
        <v>97</v>
      </c>
      <c r="C13" s="1">
        <v>93</v>
      </c>
      <c r="D13" s="1">
        <v>85</v>
      </c>
      <c r="E13" s="1">
        <v>78</v>
      </c>
      <c r="F13" s="1">
        <v>73</v>
      </c>
      <c r="G13" s="1">
        <v>71</v>
      </c>
      <c r="H13" s="1">
        <v>70</v>
      </c>
      <c r="I13" s="1">
        <v>70</v>
      </c>
      <c r="J13" s="1">
        <v>70</v>
      </c>
      <c r="K13" s="1">
        <v>72</v>
      </c>
      <c r="L13" s="1">
        <v>62</v>
      </c>
      <c r="M13" s="1">
        <v>58</v>
      </c>
      <c r="N13" s="1">
        <v>52</v>
      </c>
    </row>
    <row r="14" spans="1:14" x14ac:dyDescent="0.3">
      <c r="A14" s="7" t="s">
        <v>105</v>
      </c>
      <c r="B14" s="1">
        <v>20</v>
      </c>
      <c r="C14" s="1">
        <v>21</v>
      </c>
      <c r="D14" s="1">
        <v>24</v>
      </c>
      <c r="E14" s="1">
        <v>23</v>
      </c>
      <c r="F14" s="1">
        <v>23</v>
      </c>
      <c r="G14" s="1">
        <v>23</v>
      </c>
      <c r="H14" s="1">
        <v>22</v>
      </c>
      <c r="I14" s="1">
        <v>24</v>
      </c>
      <c r="J14" s="1">
        <v>25</v>
      </c>
      <c r="K14" s="1">
        <v>26</v>
      </c>
      <c r="L14" s="1">
        <v>26</v>
      </c>
      <c r="M14" s="1">
        <v>26</v>
      </c>
      <c r="N14" s="1">
        <v>27</v>
      </c>
    </row>
    <row r="15" spans="1:14" x14ac:dyDescent="0.3">
      <c r="A15" s="7" t="s">
        <v>106</v>
      </c>
      <c r="B15" s="1">
        <v>10</v>
      </c>
      <c r="C15" s="1">
        <v>11</v>
      </c>
      <c r="D15" s="1">
        <v>14</v>
      </c>
      <c r="E15" s="1">
        <v>13</v>
      </c>
      <c r="F15" s="1">
        <v>14</v>
      </c>
      <c r="G15" s="1">
        <v>16</v>
      </c>
      <c r="H15" s="1">
        <v>16</v>
      </c>
      <c r="I15" s="1">
        <v>17</v>
      </c>
      <c r="J15" s="1">
        <v>18</v>
      </c>
      <c r="K15" s="1">
        <v>17</v>
      </c>
      <c r="L15" s="1">
        <v>19</v>
      </c>
      <c r="M15" s="1">
        <v>17</v>
      </c>
      <c r="N15" s="1">
        <v>21</v>
      </c>
    </row>
    <row r="16" spans="1:14" x14ac:dyDescent="0.3">
      <c r="A16" s="7" t="s">
        <v>107</v>
      </c>
      <c r="B16" s="1">
        <v>7</v>
      </c>
      <c r="C16" s="1">
        <v>8</v>
      </c>
      <c r="D16" s="1">
        <v>8</v>
      </c>
      <c r="E16" s="1">
        <v>7</v>
      </c>
      <c r="F16" s="1">
        <v>8</v>
      </c>
      <c r="G16" s="1">
        <v>7</v>
      </c>
      <c r="H16" s="1">
        <v>8</v>
      </c>
      <c r="I16" s="1">
        <v>8</v>
      </c>
      <c r="J16" s="1">
        <v>11</v>
      </c>
      <c r="K16" s="1">
        <v>10</v>
      </c>
      <c r="L16" s="1">
        <v>10</v>
      </c>
      <c r="M16" s="1">
        <v>10</v>
      </c>
      <c r="N16" s="1">
        <v>10</v>
      </c>
    </row>
    <row r="17" spans="1:14" x14ac:dyDescent="0.3">
      <c r="A17" s="7" t="s">
        <v>108</v>
      </c>
      <c r="B17" s="1">
        <v>72</v>
      </c>
      <c r="C17" s="1">
        <v>71</v>
      </c>
      <c r="D17" s="1">
        <v>74</v>
      </c>
      <c r="E17" s="1">
        <v>70</v>
      </c>
      <c r="F17" s="1">
        <v>63</v>
      </c>
      <c r="G17" s="1">
        <v>60</v>
      </c>
      <c r="H17" s="1">
        <v>59</v>
      </c>
      <c r="I17" s="1">
        <v>59</v>
      </c>
      <c r="J17" s="1">
        <v>57</v>
      </c>
      <c r="K17" s="1">
        <v>57</v>
      </c>
      <c r="L17" s="1">
        <v>55</v>
      </c>
      <c r="M17" s="1">
        <v>58</v>
      </c>
      <c r="N17" s="1">
        <v>58</v>
      </c>
    </row>
    <row r="18" spans="1:14" x14ac:dyDescent="0.3">
      <c r="A18" s="7" t="s">
        <v>109</v>
      </c>
      <c r="B18" s="1">
        <v>2</v>
      </c>
      <c r="C18" s="1">
        <v>3</v>
      </c>
      <c r="D18" s="1">
        <v>3</v>
      </c>
      <c r="E18" s="1">
        <v>3</v>
      </c>
      <c r="F18" s="1">
        <v>2</v>
      </c>
      <c r="G18" s="1">
        <v>3</v>
      </c>
      <c r="H18" s="1">
        <v>1</v>
      </c>
      <c r="I18" s="1">
        <v>1</v>
      </c>
      <c r="J18" s="1">
        <v>1</v>
      </c>
      <c r="K18" s="1">
        <v>2</v>
      </c>
      <c r="L18" s="1">
        <v>3</v>
      </c>
      <c r="M18" s="1">
        <v>4</v>
      </c>
      <c r="N18" s="1">
        <v>3</v>
      </c>
    </row>
    <row r="19" spans="1:14" x14ac:dyDescent="0.3">
      <c r="A19" s="7" t="s">
        <v>110</v>
      </c>
      <c r="B19" s="1">
        <v>20</v>
      </c>
      <c r="C19" s="1">
        <v>18</v>
      </c>
      <c r="D19" s="1">
        <v>18</v>
      </c>
      <c r="E19" s="1">
        <v>15</v>
      </c>
      <c r="F19" s="1">
        <v>14</v>
      </c>
      <c r="G19" s="1">
        <v>14</v>
      </c>
      <c r="H19" s="1">
        <v>14</v>
      </c>
      <c r="I19" s="1">
        <v>13</v>
      </c>
      <c r="J19" s="1">
        <v>12</v>
      </c>
      <c r="K19" s="1">
        <v>12</v>
      </c>
      <c r="L19" s="1">
        <v>10</v>
      </c>
      <c r="M19" s="1">
        <v>9</v>
      </c>
      <c r="N19" s="1">
        <v>10</v>
      </c>
    </row>
    <row r="20" spans="1:14" x14ac:dyDescent="0.3">
      <c r="A20" s="10" t="s">
        <v>15</v>
      </c>
      <c r="B20" s="5">
        <v>702</v>
      </c>
      <c r="C20" s="5">
        <v>682</v>
      </c>
      <c r="D20" s="5">
        <v>664</v>
      </c>
      <c r="E20" s="5">
        <v>626</v>
      </c>
      <c r="F20" s="5">
        <v>593</v>
      </c>
      <c r="G20" s="5">
        <v>583</v>
      </c>
      <c r="H20" s="5">
        <v>569</v>
      </c>
      <c r="I20" s="5">
        <v>565</v>
      </c>
      <c r="J20" s="5">
        <v>547</v>
      </c>
      <c r="K20" s="5">
        <v>528</v>
      </c>
      <c r="L20" s="5">
        <v>507</v>
      </c>
      <c r="M20" s="5">
        <v>512</v>
      </c>
      <c r="N20" s="5">
        <v>517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5.7793345008756603E-2</v>
      </c>
      <c r="C25" s="2">
        <v>0.06</v>
      </c>
      <c r="D25" s="2">
        <v>6.11854684512428E-2</v>
      </c>
      <c r="E25" s="2">
        <v>6.4646464646464605E-2</v>
      </c>
      <c r="F25" s="2">
        <v>7.2494669509594906E-2</v>
      </c>
      <c r="G25" s="2">
        <v>7.3913043478260901E-2</v>
      </c>
      <c r="H25" s="2">
        <v>8.0178173719376397E-2</v>
      </c>
      <c r="I25" s="2">
        <v>8.5778781038374705E-2</v>
      </c>
      <c r="J25" s="2">
        <v>8.9834515366430306E-2</v>
      </c>
      <c r="K25" s="2">
        <v>9.4059405940594101E-2</v>
      </c>
      <c r="L25" s="2">
        <v>0.1015625</v>
      </c>
      <c r="M25" s="2">
        <v>0.11340206185567001</v>
      </c>
      <c r="N25" s="2">
        <v>0.123711340206186</v>
      </c>
    </row>
    <row r="26" spans="1:14" x14ac:dyDescent="0.3">
      <c r="A26" s="8" t="s">
        <v>100</v>
      </c>
      <c r="B26" s="2">
        <v>5.2539404553415096E-3</v>
      </c>
      <c r="C26" s="2">
        <v>5.4545454545454498E-3</v>
      </c>
      <c r="D26" s="2">
        <v>5.7361376673040199E-3</v>
      </c>
      <c r="E26" s="2">
        <v>6.0606060606060597E-3</v>
      </c>
      <c r="F26" s="2">
        <v>8.5287846481876296E-3</v>
      </c>
      <c r="G26" s="2">
        <v>8.6956521739130401E-3</v>
      </c>
      <c r="H26" s="2">
        <v>8.9086859688196005E-3</v>
      </c>
      <c r="I26" s="2">
        <v>1.5801354401805901E-2</v>
      </c>
      <c r="J26" s="2">
        <v>1.6548463356973998E-2</v>
      </c>
      <c r="K26" s="2">
        <v>1.73267326732673E-2</v>
      </c>
      <c r="L26" s="2">
        <v>1.5625E-2</v>
      </c>
      <c r="M26" s="2">
        <v>1.54639175257732E-2</v>
      </c>
      <c r="N26" s="2">
        <v>1.54639175257732E-2</v>
      </c>
    </row>
    <row r="27" spans="1:14" x14ac:dyDescent="0.3">
      <c r="A27" s="8" t="s">
        <v>101</v>
      </c>
      <c r="B27" s="2">
        <v>7.0052539404553398E-3</v>
      </c>
      <c r="C27" s="2">
        <v>5.4545454545454498E-3</v>
      </c>
      <c r="D27" s="2">
        <v>5.7361376673040199E-3</v>
      </c>
      <c r="E27" s="2">
        <v>6.0606060606060597E-3</v>
      </c>
      <c r="F27" s="2">
        <v>6.3965884861407196E-3</v>
      </c>
      <c r="G27" s="2">
        <v>6.5217391304347797E-3</v>
      </c>
      <c r="H27" s="2">
        <v>1.1135857461024501E-2</v>
      </c>
      <c r="I27" s="2">
        <v>9.0293453724604993E-3</v>
      </c>
      <c r="J27" s="2">
        <v>1.1820330969267099E-2</v>
      </c>
      <c r="K27" s="2">
        <v>1.2376237623762399E-2</v>
      </c>
      <c r="L27" s="2">
        <v>2.0833333333333301E-2</v>
      </c>
      <c r="M27" s="2">
        <v>2.06185567010309E-2</v>
      </c>
      <c r="N27" s="2">
        <v>2.06185567010309E-2</v>
      </c>
    </row>
    <row r="28" spans="1:14" x14ac:dyDescent="0.3">
      <c r="A28" s="8" t="s">
        <v>102</v>
      </c>
      <c r="B28" s="2">
        <v>0.75481611208406296</v>
      </c>
      <c r="C28" s="2">
        <v>0.75454545454545496</v>
      </c>
      <c r="D28" s="2">
        <v>0.75908221797323105</v>
      </c>
      <c r="E28" s="2">
        <v>0.75959595959596005</v>
      </c>
      <c r="F28" s="2">
        <v>0.75053304904051199</v>
      </c>
      <c r="G28" s="2">
        <v>0.75</v>
      </c>
      <c r="H28" s="2">
        <v>0.73719376391982205</v>
      </c>
      <c r="I28" s="2">
        <v>0.72460496613995495</v>
      </c>
      <c r="J28" s="2">
        <v>0.70921985815602795</v>
      </c>
      <c r="K28" s="2">
        <v>0.69059405940594099</v>
      </c>
      <c r="L28" s="2">
        <v>0.69010416666666696</v>
      </c>
      <c r="M28" s="2">
        <v>0.69072164948453596</v>
      </c>
      <c r="N28" s="2">
        <v>0.69329896907216504</v>
      </c>
    </row>
    <row r="29" spans="1:14" x14ac:dyDescent="0.3">
      <c r="A29" s="8" t="s">
        <v>103</v>
      </c>
      <c r="B29" s="2">
        <v>5.2539404553415096E-3</v>
      </c>
      <c r="C29" s="2">
        <v>5.4545454545454498E-3</v>
      </c>
      <c r="D29" s="2">
        <v>5.7361376673040199E-3</v>
      </c>
      <c r="E29" s="2">
        <v>6.0606060606060597E-3</v>
      </c>
      <c r="F29" s="2">
        <v>6.3965884861407196E-3</v>
      </c>
      <c r="G29" s="2">
        <v>6.5217391304347797E-3</v>
      </c>
      <c r="H29" s="2">
        <v>6.6815144766147003E-3</v>
      </c>
      <c r="I29" s="2">
        <v>6.7720090293453697E-3</v>
      </c>
      <c r="J29" s="2">
        <v>7.09219858156028E-3</v>
      </c>
      <c r="K29" s="2">
        <v>7.4257425742574297E-3</v>
      </c>
      <c r="L29" s="2">
        <v>1.0416666666666701E-2</v>
      </c>
      <c r="M29" s="2">
        <v>1.03092783505155E-2</v>
      </c>
      <c r="N29" s="2">
        <v>1.28865979381443E-2</v>
      </c>
    </row>
    <row r="30" spans="1:14" x14ac:dyDescent="0.3">
      <c r="A30" s="8" t="s">
        <v>104</v>
      </c>
      <c r="B30" s="2">
        <v>0.16987740805604201</v>
      </c>
      <c r="C30" s="2">
        <v>0.16909090909090899</v>
      </c>
      <c r="D30" s="2">
        <v>0.16252390057361399</v>
      </c>
      <c r="E30" s="2">
        <v>0.15757575757575801</v>
      </c>
      <c r="F30" s="2">
        <v>0.15565031982942401</v>
      </c>
      <c r="G30" s="2">
        <v>0.15434782608695699</v>
      </c>
      <c r="H30" s="2">
        <v>0.15590200445434299</v>
      </c>
      <c r="I30" s="2">
        <v>0.158013544018059</v>
      </c>
      <c r="J30" s="2">
        <v>0.16548463356974</v>
      </c>
      <c r="K30" s="2">
        <v>0.17821782178217799</v>
      </c>
      <c r="L30" s="2">
        <v>0.16145833333333301</v>
      </c>
      <c r="M30" s="2">
        <v>0.149484536082474</v>
      </c>
      <c r="N30" s="2">
        <v>0.134020618556701</v>
      </c>
    </row>
    <row r="31" spans="1:14" x14ac:dyDescent="0.3">
      <c r="A31" s="8" t="s">
        <v>105</v>
      </c>
      <c r="B31" s="2">
        <v>0.15267175572519101</v>
      </c>
      <c r="C31" s="2">
        <v>0.15909090909090901</v>
      </c>
      <c r="D31" s="2">
        <v>0.170212765957447</v>
      </c>
      <c r="E31" s="2">
        <v>0.17557251908396901</v>
      </c>
      <c r="F31" s="2">
        <v>0.18548387096774199</v>
      </c>
      <c r="G31" s="2">
        <v>0.18699186991869901</v>
      </c>
      <c r="H31" s="2">
        <v>0.18333333333333299</v>
      </c>
      <c r="I31" s="2">
        <v>0.19672131147541</v>
      </c>
      <c r="J31" s="2">
        <v>0.20161290322580599</v>
      </c>
      <c r="K31" s="2">
        <v>0.209677419354839</v>
      </c>
      <c r="L31" s="2">
        <v>0.211382113821138</v>
      </c>
      <c r="M31" s="2">
        <v>0.209677419354839</v>
      </c>
      <c r="N31" s="2">
        <v>0.209302325581395</v>
      </c>
    </row>
    <row r="32" spans="1:14" x14ac:dyDescent="0.3">
      <c r="A32" s="8" t="s">
        <v>106</v>
      </c>
      <c r="B32" s="2">
        <v>7.6335877862595394E-2</v>
      </c>
      <c r="C32" s="2">
        <v>8.3333333333333301E-2</v>
      </c>
      <c r="D32" s="2">
        <v>9.9290780141844004E-2</v>
      </c>
      <c r="E32" s="2">
        <v>9.9236641221374003E-2</v>
      </c>
      <c r="F32" s="2">
        <v>0.112903225806452</v>
      </c>
      <c r="G32" s="2">
        <v>0.13008130081300801</v>
      </c>
      <c r="H32" s="2">
        <v>0.133333333333333</v>
      </c>
      <c r="I32" s="2">
        <v>0.13934426229508201</v>
      </c>
      <c r="J32" s="2">
        <v>0.14516129032258099</v>
      </c>
      <c r="K32" s="2">
        <v>0.13709677419354799</v>
      </c>
      <c r="L32" s="2">
        <v>0.154471544715447</v>
      </c>
      <c r="M32" s="2">
        <v>0.13709677419354799</v>
      </c>
      <c r="N32" s="2">
        <v>0.162790697674419</v>
      </c>
    </row>
    <row r="33" spans="1:15" x14ac:dyDescent="0.3">
      <c r="A33" s="8" t="s">
        <v>107</v>
      </c>
      <c r="B33" s="2">
        <v>5.34351145038168E-2</v>
      </c>
      <c r="C33" s="2">
        <v>6.0606060606060601E-2</v>
      </c>
      <c r="D33" s="2">
        <v>5.6737588652482303E-2</v>
      </c>
      <c r="E33" s="2">
        <v>5.34351145038168E-2</v>
      </c>
      <c r="F33" s="2">
        <v>6.4516129032258104E-2</v>
      </c>
      <c r="G33" s="2">
        <v>5.6910569105691103E-2</v>
      </c>
      <c r="H33" s="2">
        <v>6.6666666666666693E-2</v>
      </c>
      <c r="I33" s="2">
        <v>6.5573770491803296E-2</v>
      </c>
      <c r="J33" s="2">
        <v>8.8709677419354802E-2</v>
      </c>
      <c r="K33" s="2">
        <v>8.0645161290322606E-2</v>
      </c>
      <c r="L33" s="2">
        <v>8.1300813008130093E-2</v>
      </c>
      <c r="M33" s="2">
        <v>8.0645161290322606E-2</v>
      </c>
      <c r="N33" s="2">
        <v>7.7519379844961198E-2</v>
      </c>
    </row>
    <row r="34" spans="1:15" x14ac:dyDescent="0.3">
      <c r="A34" s="8" t="s">
        <v>108</v>
      </c>
      <c r="B34" s="2">
        <v>0.54961832061068705</v>
      </c>
      <c r="C34" s="2">
        <v>0.53787878787878796</v>
      </c>
      <c r="D34" s="2">
        <v>0.52482269503546097</v>
      </c>
      <c r="E34" s="2">
        <v>0.53435114503816805</v>
      </c>
      <c r="F34" s="2">
        <v>0.50806451612903203</v>
      </c>
      <c r="G34" s="2">
        <v>0.48780487804877998</v>
      </c>
      <c r="H34" s="2">
        <v>0.49166666666666697</v>
      </c>
      <c r="I34" s="2">
        <v>0.483606557377049</v>
      </c>
      <c r="J34" s="2">
        <v>0.45967741935483902</v>
      </c>
      <c r="K34" s="2">
        <v>0.45967741935483902</v>
      </c>
      <c r="L34" s="2">
        <v>0.44715447154471499</v>
      </c>
      <c r="M34" s="2">
        <v>0.467741935483871</v>
      </c>
      <c r="N34" s="2">
        <v>0.44961240310077499</v>
      </c>
    </row>
    <row r="35" spans="1:15" x14ac:dyDescent="0.3">
      <c r="A35" s="8" t="s">
        <v>109</v>
      </c>
      <c r="B35" s="2">
        <v>1.5267175572519101E-2</v>
      </c>
      <c r="C35" s="2">
        <v>2.27272727272727E-2</v>
      </c>
      <c r="D35" s="2">
        <v>2.1276595744680899E-2</v>
      </c>
      <c r="E35" s="2">
        <v>2.2900763358778602E-2</v>
      </c>
      <c r="F35" s="2">
        <v>1.6129032258064498E-2</v>
      </c>
      <c r="G35" s="2">
        <v>2.4390243902439001E-2</v>
      </c>
      <c r="H35" s="2">
        <v>8.3333333333333297E-3</v>
      </c>
      <c r="I35" s="2">
        <v>8.1967213114754103E-3</v>
      </c>
      <c r="J35" s="2">
        <v>8.0645161290322596E-3</v>
      </c>
      <c r="K35" s="2">
        <v>1.6129032258064498E-2</v>
      </c>
      <c r="L35" s="2">
        <v>2.4390243902439001E-2</v>
      </c>
      <c r="M35" s="2">
        <v>3.2258064516128997E-2</v>
      </c>
      <c r="N35" s="2">
        <v>2.32558139534884E-2</v>
      </c>
    </row>
    <row r="36" spans="1:15" x14ac:dyDescent="0.3">
      <c r="A36" s="8" t="s">
        <v>110</v>
      </c>
      <c r="B36" s="2">
        <v>0.15267175572519101</v>
      </c>
      <c r="C36" s="2">
        <v>0.13636363636363599</v>
      </c>
      <c r="D36" s="2">
        <v>0.12765957446808501</v>
      </c>
      <c r="E36" s="2">
        <v>0.114503816793893</v>
      </c>
      <c r="F36" s="2">
        <v>0.112903225806452</v>
      </c>
      <c r="G36" s="2">
        <v>0.113821138211382</v>
      </c>
      <c r="H36" s="2">
        <v>0.116666666666667</v>
      </c>
      <c r="I36" s="2">
        <v>0.10655737704918</v>
      </c>
      <c r="J36" s="2">
        <v>9.6774193548387094E-2</v>
      </c>
      <c r="K36" s="2">
        <v>9.6774193548387094E-2</v>
      </c>
      <c r="L36" s="2">
        <v>8.1300813008130093E-2</v>
      </c>
      <c r="M36" s="2">
        <v>7.25806451612903E-2</v>
      </c>
      <c r="N36" s="2">
        <v>7.7519379844961198E-2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v>
      </c>
      <c r="C41" s="2">
        <v>-3.03030303030303E-2</v>
      </c>
      <c r="D41" s="2">
        <v>0</v>
      </c>
      <c r="E41" s="2">
        <v>6.25E-2</v>
      </c>
      <c r="F41" s="2">
        <v>0</v>
      </c>
      <c r="G41" s="2">
        <v>5.8823529411764698E-2</v>
      </c>
      <c r="H41" s="2">
        <v>5.5555555555555601E-2</v>
      </c>
      <c r="I41" s="2">
        <v>0</v>
      </c>
      <c r="J41" s="2">
        <v>0</v>
      </c>
      <c r="K41" s="2">
        <v>2.6315789473684199E-2</v>
      </c>
      <c r="L41" s="2">
        <v>0.128205128205128</v>
      </c>
      <c r="M41" s="2">
        <v>9.0909090909090898E-2</v>
      </c>
      <c r="N41" s="3">
        <v>0.26315789473684198</v>
      </c>
      <c r="O41" s="3">
        <v>0.45454545454545497</v>
      </c>
    </row>
    <row r="42" spans="1:15" x14ac:dyDescent="0.3">
      <c r="A42" s="8" t="s">
        <v>100</v>
      </c>
      <c r="B42" s="2">
        <v>0</v>
      </c>
      <c r="C42" s="2">
        <v>0</v>
      </c>
      <c r="D42" s="2">
        <v>0</v>
      </c>
      <c r="E42" s="2">
        <v>0.33333333333333298</v>
      </c>
      <c r="F42" s="2">
        <v>0</v>
      </c>
      <c r="G42" s="2">
        <v>0</v>
      </c>
      <c r="H42" s="2">
        <v>0.75</v>
      </c>
      <c r="I42" s="2">
        <v>0</v>
      </c>
      <c r="J42" s="2">
        <v>0</v>
      </c>
      <c r="K42" s="2">
        <v>-0.14285714285714299</v>
      </c>
      <c r="L42" s="2">
        <v>0</v>
      </c>
      <c r="M42" s="2">
        <v>0</v>
      </c>
      <c r="N42" s="3">
        <v>-0.14285714285714299</v>
      </c>
      <c r="O42" s="3">
        <v>1</v>
      </c>
    </row>
    <row r="43" spans="1:15" x14ac:dyDescent="0.3">
      <c r="A43" s="8" t="s">
        <v>101</v>
      </c>
      <c r="B43" s="2">
        <v>-0.25</v>
      </c>
      <c r="C43" s="2">
        <v>0</v>
      </c>
      <c r="D43" s="2">
        <v>0</v>
      </c>
      <c r="E43" s="2">
        <v>0</v>
      </c>
      <c r="F43" s="2">
        <v>0</v>
      </c>
      <c r="G43" s="2">
        <v>0.66666666666666696</v>
      </c>
      <c r="H43" s="2">
        <v>-0.2</v>
      </c>
      <c r="I43" s="2">
        <v>0.25</v>
      </c>
      <c r="J43" s="2">
        <v>0</v>
      </c>
      <c r="K43" s="2">
        <v>0.6</v>
      </c>
      <c r="L43" s="2">
        <v>0</v>
      </c>
      <c r="M43" s="2">
        <v>0</v>
      </c>
      <c r="N43" s="3">
        <v>0.6</v>
      </c>
      <c r="O43" s="3">
        <v>1</v>
      </c>
    </row>
    <row r="44" spans="1:15" x14ac:dyDescent="0.3">
      <c r="A44" s="8" t="s">
        <v>102</v>
      </c>
      <c r="B44" s="2">
        <v>-3.7122969837586998E-2</v>
      </c>
      <c r="C44" s="2">
        <v>-4.33734939759036E-2</v>
      </c>
      <c r="D44" s="2">
        <v>-5.2896725440806001E-2</v>
      </c>
      <c r="E44" s="2">
        <v>-6.3829787234042507E-2</v>
      </c>
      <c r="F44" s="2">
        <v>-1.9886363636363601E-2</v>
      </c>
      <c r="G44" s="2">
        <v>-4.0579710144927499E-2</v>
      </c>
      <c r="H44" s="2">
        <v>-3.0211480362537801E-2</v>
      </c>
      <c r="I44" s="2">
        <v>-6.5420560747663503E-2</v>
      </c>
      <c r="J44" s="2">
        <v>-7.0000000000000007E-2</v>
      </c>
      <c r="K44" s="2">
        <v>-5.01792114695341E-2</v>
      </c>
      <c r="L44" s="2">
        <v>1.13207547169811E-2</v>
      </c>
      <c r="M44" s="2">
        <v>3.7313432835820899E-3</v>
      </c>
      <c r="N44" s="3">
        <v>-0.103333333333333</v>
      </c>
      <c r="O44" s="3">
        <v>-0.37587006960556801</v>
      </c>
    </row>
    <row r="45" spans="1:15" x14ac:dyDescent="0.3">
      <c r="A45" s="8" t="s">
        <v>103</v>
      </c>
      <c r="B45" s="2">
        <v>0</v>
      </c>
      <c r="C45" s="2">
        <v>0</v>
      </c>
      <c r="D45" s="2">
        <v>0</v>
      </c>
      <c r="E45" s="2">
        <v>0</v>
      </c>
      <c r="F45" s="2">
        <v>0</v>
      </c>
      <c r="G45" s="2">
        <v>0</v>
      </c>
      <c r="H45" s="2">
        <v>0</v>
      </c>
      <c r="I45" s="2">
        <v>0</v>
      </c>
      <c r="J45" s="2">
        <v>0</v>
      </c>
      <c r="K45" s="2">
        <v>0.33333333333333298</v>
      </c>
      <c r="L45" s="2">
        <v>0</v>
      </c>
      <c r="M45" s="2">
        <v>0.25</v>
      </c>
      <c r="N45" s="3">
        <v>0.66666666666666696</v>
      </c>
      <c r="O45" s="3">
        <v>0.66666666666666696</v>
      </c>
    </row>
    <row r="46" spans="1:15" x14ac:dyDescent="0.3">
      <c r="A46" s="8" t="s">
        <v>104</v>
      </c>
      <c r="B46" s="2">
        <v>-4.1237113402061903E-2</v>
      </c>
      <c r="C46" s="2">
        <v>-8.6021505376344107E-2</v>
      </c>
      <c r="D46" s="2">
        <v>-8.2352941176470601E-2</v>
      </c>
      <c r="E46" s="2">
        <v>-6.4102564102564097E-2</v>
      </c>
      <c r="F46" s="2">
        <v>-2.7397260273972601E-2</v>
      </c>
      <c r="G46" s="2">
        <v>-1.4084507042253501E-2</v>
      </c>
      <c r="H46" s="2">
        <v>0</v>
      </c>
      <c r="I46" s="2">
        <v>0</v>
      </c>
      <c r="J46" s="2">
        <v>2.8571428571428598E-2</v>
      </c>
      <c r="K46" s="2">
        <v>-0.13888888888888901</v>
      </c>
      <c r="L46" s="2">
        <v>-6.4516129032258104E-2</v>
      </c>
      <c r="M46" s="2">
        <v>-0.10344827586206901</v>
      </c>
      <c r="N46" s="3">
        <v>-0.25714285714285701</v>
      </c>
      <c r="O46" s="3">
        <v>-0.463917525773196</v>
      </c>
    </row>
    <row r="47" spans="1:15" x14ac:dyDescent="0.3">
      <c r="A47" s="8" t="s">
        <v>105</v>
      </c>
      <c r="B47" s="2">
        <v>0.05</v>
      </c>
      <c r="C47" s="2">
        <v>0.14285714285714299</v>
      </c>
      <c r="D47" s="2">
        <v>-4.1666666666666699E-2</v>
      </c>
      <c r="E47" s="2">
        <v>0</v>
      </c>
      <c r="F47" s="2">
        <v>0</v>
      </c>
      <c r="G47" s="2">
        <v>-4.3478260869565202E-2</v>
      </c>
      <c r="H47" s="2">
        <v>9.0909090909090898E-2</v>
      </c>
      <c r="I47" s="2">
        <v>4.1666666666666699E-2</v>
      </c>
      <c r="J47" s="2">
        <v>0.04</v>
      </c>
      <c r="K47" s="2">
        <v>0</v>
      </c>
      <c r="L47" s="2">
        <v>0</v>
      </c>
      <c r="M47" s="2">
        <v>3.8461538461538498E-2</v>
      </c>
      <c r="N47" s="3">
        <v>0.08</v>
      </c>
      <c r="O47" s="3">
        <v>0.35</v>
      </c>
    </row>
    <row r="48" spans="1:15" x14ac:dyDescent="0.3">
      <c r="A48" s="8" t="s">
        <v>106</v>
      </c>
      <c r="B48" s="2">
        <v>0.1</v>
      </c>
      <c r="C48" s="2">
        <v>0.27272727272727298</v>
      </c>
      <c r="D48" s="2">
        <v>-7.1428571428571397E-2</v>
      </c>
      <c r="E48" s="2">
        <v>7.69230769230769E-2</v>
      </c>
      <c r="F48" s="2">
        <v>0.14285714285714299</v>
      </c>
      <c r="G48" s="2">
        <v>0</v>
      </c>
      <c r="H48" s="2">
        <v>6.25E-2</v>
      </c>
      <c r="I48" s="2">
        <v>5.8823529411764698E-2</v>
      </c>
      <c r="J48" s="2">
        <v>-5.5555555555555601E-2</v>
      </c>
      <c r="K48" s="2">
        <v>0.11764705882352899</v>
      </c>
      <c r="L48" s="2">
        <v>-0.105263157894737</v>
      </c>
      <c r="M48" s="2">
        <v>0.23529411764705899</v>
      </c>
      <c r="N48" s="3">
        <v>0.16666666666666699</v>
      </c>
      <c r="O48" s="3">
        <v>1.1000000000000001</v>
      </c>
    </row>
    <row r="49" spans="1:15" x14ac:dyDescent="0.3">
      <c r="A49" s="8" t="s">
        <v>107</v>
      </c>
      <c r="B49" s="2">
        <v>0.14285714285714299</v>
      </c>
      <c r="C49" s="2">
        <v>0</v>
      </c>
      <c r="D49" s="2">
        <v>-0.125</v>
      </c>
      <c r="E49" s="2">
        <v>0.14285714285714299</v>
      </c>
      <c r="F49" s="2">
        <v>-0.125</v>
      </c>
      <c r="G49" s="2">
        <v>0.14285714285714299</v>
      </c>
      <c r="H49" s="2">
        <v>0</v>
      </c>
      <c r="I49" s="2">
        <v>0.375</v>
      </c>
      <c r="J49" s="2">
        <v>-9.0909090909090898E-2</v>
      </c>
      <c r="K49" s="2">
        <v>0</v>
      </c>
      <c r="L49" s="2">
        <v>0</v>
      </c>
      <c r="M49" s="2">
        <v>0</v>
      </c>
      <c r="N49" s="3">
        <v>-9.0909090909090898E-2</v>
      </c>
      <c r="O49" s="3">
        <v>0.42857142857142899</v>
      </c>
    </row>
    <row r="50" spans="1:15" x14ac:dyDescent="0.3">
      <c r="A50" s="8" t="s">
        <v>108</v>
      </c>
      <c r="B50" s="2">
        <v>-1.38888888888889E-2</v>
      </c>
      <c r="C50" s="2">
        <v>4.2253521126760597E-2</v>
      </c>
      <c r="D50" s="2">
        <v>-5.4054054054054099E-2</v>
      </c>
      <c r="E50" s="2">
        <v>-0.1</v>
      </c>
      <c r="F50" s="2">
        <v>-4.7619047619047603E-2</v>
      </c>
      <c r="G50" s="2">
        <v>-1.6666666666666701E-2</v>
      </c>
      <c r="H50" s="2">
        <v>0</v>
      </c>
      <c r="I50" s="2">
        <v>-3.3898305084745797E-2</v>
      </c>
      <c r="J50" s="2">
        <v>0</v>
      </c>
      <c r="K50" s="2">
        <v>-3.5087719298245598E-2</v>
      </c>
      <c r="L50" s="2">
        <v>5.4545454545454501E-2</v>
      </c>
      <c r="M50" s="2">
        <v>0</v>
      </c>
      <c r="N50" s="3">
        <v>1.7543859649122799E-2</v>
      </c>
      <c r="O50" s="3">
        <v>-0.194444444444444</v>
      </c>
    </row>
    <row r="51" spans="1:15" x14ac:dyDescent="0.3">
      <c r="A51" s="8" t="s">
        <v>109</v>
      </c>
      <c r="B51" s="2">
        <v>0.5</v>
      </c>
      <c r="C51" s="2">
        <v>0</v>
      </c>
      <c r="D51" s="2">
        <v>0</v>
      </c>
      <c r="E51" s="2">
        <v>-0.33333333333333298</v>
      </c>
      <c r="F51" s="2">
        <v>0.5</v>
      </c>
      <c r="G51" s="2">
        <v>-0.66666666666666696</v>
      </c>
      <c r="H51" s="2">
        <v>0</v>
      </c>
      <c r="I51" s="2">
        <v>0</v>
      </c>
      <c r="J51" s="2">
        <v>1</v>
      </c>
      <c r="K51" s="2">
        <v>0.5</v>
      </c>
      <c r="L51" s="2">
        <v>0.33333333333333298</v>
      </c>
      <c r="M51" s="2">
        <v>-0.25</v>
      </c>
      <c r="N51" s="3">
        <v>2</v>
      </c>
      <c r="O51" s="3">
        <v>0.5</v>
      </c>
    </row>
    <row r="52" spans="1:15" x14ac:dyDescent="0.3">
      <c r="A52" s="8" t="s">
        <v>110</v>
      </c>
      <c r="B52" s="2">
        <v>-0.1</v>
      </c>
      <c r="C52" s="2">
        <v>0</v>
      </c>
      <c r="D52" s="2">
        <v>-0.16666666666666699</v>
      </c>
      <c r="E52" s="2">
        <v>-6.6666666666666693E-2</v>
      </c>
      <c r="F52" s="2">
        <v>0</v>
      </c>
      <c r="G52" s="2">
        <v>0</v>
      </c>
      <c r="H52" s="2">
        <v>-7.1428571428571397E-2</v>
      </c>
      <c r="I52" s="2">
        <v>-7.69230769230769E-2</v>
      </c>
      <c r="J52" s="2">
        <v>0</v>
      </c>
      <c r="K52" s="2">
        <v>-0.16666666666666699</v>
      </c>
      <c r="L52" s="2">
        <v>-0.1</v>
      </c>
      <c r="M52" s="2">
        <v>0.11111111111111099</v>
      </c>
      <c r="N52" s="3">
        <v>-0.16666666666666699</v>
      </c>
      <c r="O52" s="3">
        <v>-0.5</v>
      </c>
    </row>
    <row r="53" spans="1:15" x14ac:dyDescent="0.3">
      <c r="A53" s="11" t="s">
        <v>15</v>
      </c>
      <c r="B53" s="3">
        <v>-2.8490028490028501E-2</v>
      </c>
      <c r="C53" s="3">
        <v>-2.63929618768328E-2</v>
      </c>
      <c r="D53" s="3">
        <v>-5.7228915662650599E-2</v>
      </c>
      <c r="E53" s="3">
        <v>-5.2715654952076703E-2</v>
      </c>
      <c r="F53" s="3">
        <v>-1.6863406408094399E-2</v>
      </c>
      <c r="G53" s="3">
        <v>-2.4013722126929701E-2</v>
      </c>
      <c r="H53" s="3">
        <v>-7.0298769771529003E-3</v>
      </c>
      <c r="I53" s="3">
        <v>-3.1858407079646003E-2</v>
      </c>
      <c r="J53" s="3">
        <v>-3.47349177330896E-2</v>
      </c>
      <c r="K53" s="3">
        <v>-3.97727272727273E-2</v>
      </c>
      <c r="L53" s="3">
        <v>9.8619329388560193E-3</v>
      </c>
      <c r="M53" s="3">
        <v>9.765625E-3</v>
      </c>
      <c r="N53" s="3">
        <v>-5.4844606946983503E-2</v>
      </c>
      <c r="O53" s="3">
        <v>-0.263532763532764</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624</v>
      </c>
    </row>
    <row r="2" spans="1:14" ht="15.6" x14ac:dyDescent="0.3">
      <c r="A2" s="12" t="s">
        <v>625</v>
      </c>
    </row>
    <row r="3" spans="1:14" ht="15.6" x14ac:dyDescent="0.3">
      <c r="A3" s="12" t="s">
        <v>68</v>
      </c>
    </row>
    <row r="4" spans="1:14" x14ac:dyDescent="0.3">
      <c r="A4" s="15"/>
    </row>
    <row r="5" spans="1:14" x14ac:dyDescent="0.3">
      <c r="A5" s="16" t="str">
        <f>HYPERLINK("#'Table of contents'!A166",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1</v>
      </c>
      <c r="D8" s="1">
        <v>0</v>
      </c>
      <c r="E8" s="1">
        <v>2</v>
      </c>
      <c r="F8" s="1">
        <v>3</v>
      </c>
      <c r="G8" s="1">
        <v>0</v>
      </c>
      <c r="H8" s="1">
        <v>0</v>
      </c>
      <c r="I8" s="1">
        <v>0</v>
      </c>
      <c r="J8" s="1">
        <v>1</v>
      </c>
      <c r="K8" s="1">
        <v>0</v>
      </c>
      <c r="L8" s="1">
        <v>0</v>
      </c>
      <c r="M8" s="1">
        <v>2</v>
      </c>
      <c r="N8" s="1">
        <v>1</v>
      </c>
    </row>
    <row r="9" spans="1:14" x14ac:dyDescent="0.3">
      <c r="A9" s="7" t="s">
        <v>62</v>
      </c>
      <c r="B9" s="1">
        <v>391</v>
      </c>
      <c r="C9" s="1">
        <v>416</v>
      </c>
      <c r="D9" s="1">
        <v>425</v>
      </c>
      <c r="E9" s="1">
        <v>421</v>
      </c>
      <c r="F9" s="1">
        <v>409</v>
      </c>
      <c r="G9" s="1">
        <v>407</v>
      </c>
      <c r="H9" s="1">
        <v>452</v>
      </c>
      <c r="I9" s="1">
        <v>442</v>
      </c>
      <c r="J9" s="1">
        <v>455</v>
      </c>
      <c r="K9" s="1">
        <v>453</v>
      </c>
      <c r="L9" s="1">
        <v>467</v>
      </c>
      <c r="M9" s="1">
        <v>510</v>
      </c>
      <c r="N9" s="1">
        <v>517</v>
      </c>
    </row>
    <row r="10" spans="1:14" x14ac:dyDescent="0.3">
      <c r="A10" s="7" t="s">
        <v>63</v>
      </c>
      <c r="B10" s="1">
        <v>835</v>
      </c>
      <c r="C10" s="1">
        <v>863</v>
      </c>
      <c r="D10" s="1">
        <v>877</v>
      </c>
      <c r="E10" s="1">
        <v>849</v>
      </c>
      <c r="F10" s="1">
        <v>850</v>
      </c>
      <c r="G10" s="1">
        <v>846</v>
      </c>
      <c r="H10" s="1">
        <v>838</v>
      </c>
      <c r="I10" s="1">
        <v>830</v>
      </c>
      <c r="J10" s="1">
        <v>852</v>
      </c>
      <c r="K10" s="1">
        <v>837</v>
      </c>
      <c r="L10" s="1">
        <v>830</v>
      </c>
      <c r="M10" s="1">
        <v>833</v>
      </c>
      <c r="N10" s="1">
        <v>822</v>
      </c>
    </row>
    <row r="11" spans="1:14" x14ac:dyDescent="0.3">
      <c r="A11" s="7" t="s">
        <v>64</v>
      </c>
      <c r="B11" s="1">
        <v>615</v>
      </c>
      <c r="C11" s="1">
        <v>633</v>
      </c>
      <c r="D11" s="1">
        <v>648</v>
      </c>
      <c r="E11" s="1">
        <v>671</v>
      </c>
      <c r="F11" s="1">
        <v>689</v>
      </c>
      <c r="G11" s="1">
        <v>714</v>
      </c>
      <c r="H11" s="1">
        <v>750</v>
      </c>
      <c r="I11" s="1">
        <v>774</v>
      </c>
      <c r="J11" s="1">
        <v>782</v>
      </c>
      <c r="K11" s="1">
        <v>763</v>
      </c>
      <c r="L11" s="1">
        <v>776</v>
      </c>
      <c r="M11" s="1">
        <v>801</v>
      </c>
      <c r="N11" s="1">
        <v>827</v>
      </c>
    </row>
    <row r="12" spans="1:14" x14ac:dyDescent="0.3">
      <c r="A12" s="7" t="s">
        <v>65</v>
      </c>
      <c r="B12" s="1">
        <v>211</v>
      </c>
      <c r="C12" s="1">
        <v>213</v>
      </c>
      <c r="D12" s="1">
        <v>212</v>
      </c>
      <c r="E12" s="1">
        <v>230</v>
      </c>
      <c r="F12" s="1">
        <v>241</v>
      </c>
      <c r="G12" s="1">
        <v>269</v>
      </c>
      <c r="H12" s="1">
        <v>280</v>
      </c>
      <c r="I12" s="1">
        <v>298</v>
      </c>
      <c r="J12" s="1">
        <v>317</v>
      </c>
      <c r="K12" s="1">
        <v>352</v>
      </c>
      <c r="L12" s="1">
        <v>372</v>
      </c>
      <c r="M12" s="1">
        <v>396</v>
      </c>
      <c r="N12" s="1">
        <v>417</v>
      </c>
    </row>
    <row r="13" spans="1:14" x14ac:dyDescent="0.3">
      <c r="A13" s="7" t="s">
        <v>66</v>
      </c>
      <c r="B13" s="1">
        <v>44</v>
      </c>
      <c r="C13" s="1">
        <v>45</v>
      </c>
      <c r="D13" s="1">
        <v>37</v>
      </c>
      <c r="E13" s="1">
        <v>28</v>
      </c>
      <c r="F13" s="1">
        <v>34</v>
      </c>
      <c r="G13" s="1">
        <v>34</v>
      </c>
      <c r="H13" s="1">
        <v>39</v>
      </c>
      <c r="I13" s="1">
        <v>34</v>
      </c>
      <c r="J13" s="1">
        <v>44</v>
      </c>
      <c r="K13" s="1">
        <v>41</v>
      </c>
      <c r="L13" s="1">
        <v>56</v>
      </c>
      <c r="M13" s="1">
        <v>59</v>
      </c>
      <c r="N13" s="1">
        <v>69</v>
      </c>
    </row>
    <row r="14" spans="1:14" x14ac:dyDescent="0.3">
      <c r="A14" s="10" t="s">
        <v>15</v>
      </c>
      <c r="B14" s="5">
        <v>2096</v>
      </c>
      <c r="C14" s="5">
        <v>2171</v>
      </c>
      <c r="D14" s="5">
        <v>2199</v>
      </c>
      <c r="E14" s="5">
        <v>2201</v>
      </c>
      <c r="F14" s="5">
        <v>2226</v>
      </c>
      <c r="G14" s="5">
        <v>2270</v>
      </c>
      <c r="H14" s="5">
        <v>2359</v>
      </c>
      <c r="I14" s="5">
        <v>2378</v>
      </c>
      <c r="J14" s="5">
        <v>2451</v>
      </c>
      <c r="K14" s="5">
        <v>2446</v>
      </c>
      <c r="L14" s="5">
        <v>2501</v>
      </c>
      <c r="M14" s="5">
        <v>2601</v>
      </c>
      <c r="N14" s="5">
        <v>2653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4.6061722708429302E-4</v>
      </c>
      <c r="D19" s="2">
        <v>0</v>
      </c>
      <c r="E19" s="2">
        <v>9.0867787369377595E-4</v>
      </c>
      <c r="F19" s="2">
        <v>1.34770889487871E-3</v>
      </c>
      <c r="G19" s="2">
        <v>0</v>
      </c>
      <c r="H19" s="2">
        <v>0</v>
      </c>
      <c r="I19" s="2">
        <v>0</v>
      </c>
      <c r="J19" s="2">
        <v>4.0799673602611201E-4</v>
      </c>
      <c r="K19" s="2">
        <v>0</v>
      </c>
      <c r="L19" s="2">
        <v>0</v>
      </c>
      <c r="M19" s="2">
        <v>7.6893502499038801E-4</v>
      </c>
      <c r="N19" s="2">
        <v>3.7693177534866201E-4</v>
      </c>
    </row>
    <row r="20" spans="1:15" x14ac:dyDescent="0.3">
      <c r="A20" s="8" t="s">
        <v>62</v>
      </c>
      <c r="B20" s="2">
        <v>0.18654580152671801</v>
      </c>
      <c r="C20" s="2">
        <v>0.19161676646706599</v>
      </c>
      <c r="D20" s="2">
        <v>0.19326966803092299</v>
      </c>
      <c r="E20" s="2">
        <v>0.19127669241254</v>
      </c>
      <c r="F20" s="2">
        <v>0.18373764600179701</v>
      </c>
      <c r="G20" s="2">
        <v>0.17929515418502201</v>
      </c>
      <c r="H20" s="2">
        <v>0.19160661297159801</v>
      </c>
      <c r="I20" s="2">
        <v>0.18587047939444901</v>
      </c>
      <c r="J20" s="2">
        <v>0.18563851489188099</v>
      </c>
      <c r="K20" s="2">
        <v>0.18520032706459499</v>
      </c>
      <c r="L20" s="2">
        <v>0.18672530987604999</v>
      </c>
      <c r="M20" s="2">
        <v>0.19607843137254899</v>
      </c>
      <c r="N20" s="2">
        <v>0.194873727855258</v>
      </c>
    </row>
    <row r="21" spans="1:15" x14ac:dyDescent="0.3">
      <c r="A21" s="8" t="s">
        <v>63</v>
      </c>
      <c r="B21" s="2">
        <v>0.39837786259542002</v>
      </c>
      <c r="C21" s="2">
        <v>0.39751266697374499</v>
      </c>
      <c r="D21" s="2">
        <v>0.39881764438381101</v>
      </c>
      <c r="E21" s="2">
        <v>0.38573375738300802</v>
      </c>
      <c r="F21" s="2">
        <v>0.38185085354896697</v>
      </c>
      <c r="G21" s="2">
        <v>0.37268722466960402</v>
      </c>
      <c r="H21" s="2">
        <v>0.35523526918185699</v>
      </c>
      <c r="I21" s="2">
        <v>0.34903280067283399</v>
      </c>
      <c r="J21" s="2">
        <v>0.34761321909424697</v>
      </c>
      <c r="K21" s="2">
        <v>0.342191332788226</v>
      </c>
      <c r="L21" s="2">
        <v>0.33186725309875997</v>
      </c>
      <c r="M21" s="2">
        <v>0.32026143790849698</v>
      </c>
      <c r="N21" s="2">
        <v>0.30983791933659999</v>
      </c>
    </row>
    <row r="22" spans="1:15" x14ac:dyDescent="0.3">
      <c r="A22" s="8" t="s">
        <v>64</v>
      </c>
      <c r="B22" s="2">
        <v>0.293416030534351</v>
      </c>
      <c r="C22" s="2">
        <v>0.29157070474435698</v>
      </c>
      <c r="D22" s="2">
        <v>0.29467939972714902</v>
      </c>
      <c r="E22" s="2">
        <v>0.30486142662426202</v>
      </c>
      <c r="F22" s="2">
        <v>0.30952380952380998</v>
      </c>
      <c r="G22" s="2">
        <v>0.314537444933921</v>
      </c>
      <c r="H22" s="2">
        <v>0.31793132683340403</v>
      </c>
      <c r="I22" s="2">
        <v>0.32548359966358298</v>
      </c>
      <c r="J22" s="2">
        <v>0.31905344757241899</v>
      </c>
      <c r="K22" s="2">
        <v>0.31193785772690102</v>
      </c>
      <c r="L22" s="2">
        <v>0.31027588964414199</v>
      </c>
      <c r="M22" s="2">
        <v>0.30795847750865102</v>
      </c>
      <c r="N22" s="2">
        <v>0.31172257821334298</v>
      </c>
    </row>
    <row r="23" spans="1:15" x14ac:dyDescent="0.3">
      <c r="A23" s="8" t="s">
        <v>65</v>
      </c>
      <c r="B23" s="2">
        <v>0.100667938931298</v>
      </c>
      <c r="C23" s="2">
        <v>9.8111469368954402E-2</v>
      </c>
      <c r="D23" s="2">
        <v>9.6407457935425198E-2</v>
      </c>
      <c r="E23" s="2">
        <v>0.10449795547478399</v>
      </c>
      <c r="F23" s="2">
        <v>0.108265947888589</v>
      </c>
      <c r="G23" s="2">
        <v>0.118502202643172</v>
      </c>
      <c r="H23" s="2">
        <v>0.11869436201780401</v>
      </c>
      <c r="I23" s="2">
        <v>0.12531539108494499</v>
      </c>
      <c r="J23" s="2">
        <v>0.129334965320277</v>
      </c>
      <c r="K23" s="2">
        <v>0.14390842191332801</v>
      </c>
      <c r="L23" s="2">
        <v>0.148740503798481</v>
      </c>
      <c r="M23" s="2">
        <v>0.152249134948097</v>
      </c>
      <c r="N23" s="2">
        <v>0.15718055032039199</v>
      </c>
    </row>
    <row r="24" spans="1:15" x14ac:dyDescent="0.3">
      <c r="A24" s="8" t="s">
        <v>66</v>
      </c>
      <c r="B24" s="2">
        <v>2.0992366412213699E-2</v>
      </c>
      <c r="C24" s="2">
        <v>2.0727775218793199E-2</v>
      </c>
      <c r="D24" s="2">
        <v>1.68258299226921E-2</v>
      </c>
      <c r="E24" s="2">
        <v>1.2721490231712901E-2</v>
      </c>
      <c r="F24" s="2">
        <v>1.5274034141958701E-2</v>
      </c>
      <c r="G24" s="2">
        <v>1.4977973568281899E-2</v>
      </c>
      <c r="H24" s="2">
        <v>1.6532428995336999E-2</v>
      </c>
      <c r="I24" s="2">
        <v>1.4297729184188399E-2</v>
      </c>
      <c r="J24" s="2">
        <v>1.7951856385148901E-2</v>
      </c>
      <c r="K24" s="2">
        <v>1.6762060506950099E-2</v>
      </c>
      <c r="L24" s="2">
        <v>2.2391043582567001E-2</v>
      </c>
      <c r="M24" s="2">
        <v>2.26835832372165E-2</v>
      </c>
      <c r="N24" s="2">
        <v>2.60082924990577E-2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-1</v>
      </c>
      <c r="D29" s="2">
        <v>0</v>
      </c>
      <c r="E29" s="2">
        <v>0.5</v>
      </c>
      <c r="F29" s="2">
        <v>-1</v>
      </c>
      <c r="G29" s="2">
        <v>0</v>
      </c>
      <c r="H29" s="2">
        <v>0</v>
      </c>
      <c r="I29" s="2">
        <v>0</v>
      </c>
      <c r="J29" s="2">
        <v>-1</v>
      </c>
      <c r="K29" s="2">
        <v>0</v>
      </c>
      <c r="L29" s="2">
        <v>0</v>
      </c>
      <c r="M29" s="2">
        <v>-0.5</v>
      </c>
      <c r="N29" s="3">
        <v>0</v>
      </c>
      <c r="O29" s="3">
        <v>0</v>
      </c>
    </row>
    <row r="30" spans="1:15" x14ac:dyDescent="0.3">
      <c r="A30" s="8" t="s">
        <v>62</v>
      </c>
      <c r="B30" s="2">
        <v>6.3938618925831206E-2</v>
      </c>
      <c r="C30" s="2">
        <v>2.1634615384615401E-2</v>
      </c>
      <c r="D30" s="2">
        <v>-9.4117647058823504E-3</v>
      </c>
      <c r="E30" s="2">
        <v>-2.85035629453682E-2</v>
      </c>
      <c r="F30" s="2">
        <v>-4.8899755501222502E-3</v>
      </c>
      <c r="G30" s="2">
        <v>0.11056511056511099</v>
      </c>
      <c r="H30" s="2">
        <v>-2.21238938053097E-2</v>
      </c>
      <c r="I30" s="2">
        <v>2.9411764705882401E-2</v>
      </c>
      <c r="J30" s="2">
        <v>-4.3956043956043999E-3</v>
      </c>
      <c r="K30" s="2">
        <v>3.09050772626932E-2</v>
      </c>
      <c r="L30" s="2">
        <v>9.2077087794432494E-2</v>
      </c>
      <c r="M30" s="2">
        <v>1.37254901960784E-2</v>
      </c>
      <c r="N30" s="3">
        <v>0.136263736263736</v>
      </c>
      <c r="O30" s="3">
        <v>0.32225063938618898</v>
      </c>
    </row>
    <row r="31" spans="1:15" x14ac:dyDescent="0.3">
      <c r="A31" s="8" t="s">
        <v>63</v>
      </c>
      <c r="B31" s="2">
        <v>3.3532934131736497E-2</v>
      </c>
      <c r="C31" s="2">
        <v>1.6222479721900301E-2</v>
      </c>
      <c r="D31" s="2">
        <v>-3.1927023945268002E-2</v>
      </c>
      <c r="E31" s="2">
        <v>1.1778563015312101E-3</v>
      </c>
      <c r="F31" s="2">
        <v>-4.7058823529411804E-3</v>
      </c>
      <c r="G31" s="2">
        <v>-9.4562647754137096E-3</v>
      </c>
      <c r="H31" s="2">
        <v>-9.5465393794749408E-3</v>
      </c>
      <c r="I31" s="2">
        <v>2.65060240963855E-2</v>
      </c>
      <c r="J31" s="2">
        <v>-1.7605633802816899E-2</v>
      </c>
      <c r="K31" s="2">
        <v>-8.3632019115890098E-3</v>
      </c>
      <c r="L31" s="2">
        <v>3.6144578313253E-3</v>
      </c>
      <c r="M31" s="2">
        <v>-1.32052821128451E-2</v>
      </c>
      <c r="N31" s="3">
        <v>-3.5211267605633798E-2</v>
      </c>
      <c r="O31" s="3">
        <v>-1.55688622754491E-2</v>
      </c>
    </row>
    <row r="32" spans="1:15" x14ac:dyDescent="0.3">
      <c r="A32" s="8" t="s">
        <v>64</v>
      </c>
      <c r="B32" s="2">
        <v>2.92682926829268E-2</v>
      </c>
      <c r="C32" s="2">
        <v>2.3696682464454999E-2</v>
      </c>
      <c r="D32" s="2">
        <v>3.5493827160493797E-2</v>
      </c>
      <c r="E32" s="2">
        <v>2.6825633383010399E-2</v>
      </c>
      <c r="F32" s="2">
        <v>3.6284470246734403E-2</v>
      </c>
      <c r="G32" s="2">
        <v>5.0420168067226899E-2</v>
      </c>
      <c r="H32" s="2">
        <v>3.2000000000000001E-2</v>
      </c>
      <c r="I32" s="2">
        <v>1.0335917312661499E-2</v>
      </c>
      <c r="J32" s="2">
        <v>-2.42966751918159E-2</v>
      </c>
      <c r="K32" s="2">
        <v>1.70380078636959E-2</v>
      </c>
      <c r="L32" s="2">
        <v>3.22164948453608E-2</v>
      </c>
      <c r="M32" s="2">
        <v>3.2459425717852701E-2</v>
      </c>
      <c r="N32" s="3">
        <v>5.7544757033248101E-2</v>
      </c>
      <c r="O32" s="3">
        <v>0.344715447154472</v>
      </c>
    </row>
    <row r="33" spans="1:15" x14ac:dyDescent="0.3">
      <c r="A33" s="8" t="s">
        <v>65</v>
      </c>
      <c r="B33" s="2">
        <v>9.4786729857819895E-3</v>
      </c>
      <c r="C33" s="2">
        <v>-4.6948356807511703E-3</v>
      </c>
      <c r="D33" s="2">
        <v>8.4905660377358499E-2</v>
      </c>
      <c r="E33" s="2">
        <v>4.7826086956521699E-2</v>
      </c>
      <c r="F33" s="2">
        <v>0.116182572614108</v>
      </c>
      <c r="G33" s="2">
        <v>4.08921933085502E-2</v>
      </c>
      <c r="H33" s="2">
        <v>6.4285714285714293E-2</v>
      </c>
      <c r="I33" s="2">
        <v>6.3758389261744999E-2</v>
      </c>
      <c r="J33" s="2">
        <v>0.110410094637224</v>
      </c>
      <c r="K33" s="2">
        <v>5.6818181818181802E-2</v>
      </c>
      <c r="L33" s="2">
        <v>6.4516129032258104E-2</v>
      </c>
      <c r="M33" s="2">
        <v>5.3030303030302997E-2</v>
      </c>
      <c r="N33" s="3">
        <v>0.31545741324921101</v>
      </c>
      <c r="O33" s="3">
        <v>0.976303317535545</v>
      </c>
    </row>
    <row r="34" spans="1:15" x14ac:dyDescent="0.3">
      <c r="A34" s="8" t="s">
        <v>66</v>
      </c>
      <c r="B34" s="2">
        <v>2.27272727272727E-2</v>
      </c>
      <c r="C34" s="2">
        <v>-0.17777777777777801</v>
      </c>
      <c r="D34" s="2">
        <v>-0.24324324324324301</v>
      </c>
      <c r="E34" s="2">
        <v>0.214285714285714</v>
      </c>
      <c r="F34" s="2">
        <v>0</v>
      </c>
      <c r="G34" s="2">
        <v>0.14705882352941199</v>
      </c>
      <c r="H34" s="2">
        <v>-0.128205128205128</v>
      </c>
      <c r="I34" s="2">
        <v>0.29411764705882398</v>
      </c>
      <c r="J34" s="2">
        <v>-6.8181818181818205E-2</v>
      </c>
      <c r="K34" s="2">
        <v>0.36585365853658502</v>
      </c>
      <c r="L34" s="2">
        <v>5.3571428571428603E-2</v>
      </c>
      <c r="M34" s="2">
        <v>0.169491525423729</v>
      </c>
      <c r="N34" s="3">
        <v>0.56818181818181801</v>
      </c>
      <c r="O34" s="3">
        <v>0.56818181818181801</v>
      </c>
    </row>
    <row r="35" spans="1:15" x14ac:dyDescent="0.3">
      <c r="A35" s="11" t="s">
        <v>15</v>
      </c>
      <c r="B35" s="3">
        <v>3.57824427480916E-2</v>
      </c>
      <c r="C35" s="3">
        <v>1.28972823583602E-2</v>
      </c>
      <c r="D35" s="3">
        <v>9.0950432014552099E-4</v>
      </c>
      <c r="E35" s="3">
        <v>1.13584734211722E-2</v>
      </c>
      <c r="F35" s="3">
        <v>1.9766397124887699E-2</v>
      </c>
      <c r="G35" s="3">
        <v>3.9207048458149797E-2</v>
      </c>
      <c r="H35" s="3">
        <v>8.0542602797795699E-3</v>
      </c>
      <c r="I35" s="3">
        <v>3.0698065601345699E-2</v>
      </c>
      <c r="J35" s="3">
        <v>-2.0399836801305599E-3</v>
      </c>
      <c r="K35" s="3">
        <v>2.24856909239575E-2</v>
      </c>
      <c r="L35" s="3">
        <v>3.9984006397440999E-2</v>
      </c>
      <c r="M35" s="3">
        <v>1.99923106497501E-2</v>
      </c>
      <c r="N35" s="3">
        <v>8.2415340677274601E-2</v>
      </c>
      <c r="O35" s="3">
        <v>0.26574427480916002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626</v>
      </c>
    </row>
    <row r="2" spans="1:14" ht="15.6" x14ac:dyDescent="0.3">
      <c r="A2" s="12" t="s">
        <v>625</v>
      </c>
    </row>
    <row r="3" spans="1:14" ht="15.6" x14ac:dyDescent="0.3">
      <c r="A3" s="12" t="s">
        <v>72</v>
      </c>
    </row>
    <row r="4" spans="1:14" x14ac:dyDescent="0.3">
      <c r="A4" s="15"/>
    </row>
    <row r="5" spans="1:14" x14ac:dyDescent="0.3">
      <c r="A5" s="16" t="str">
        <f>HYPERLINK("#'Table of contents'!A167",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534</v>
      </c>
      <c r="C8" s="1">
        <v>575</v>
      </c>
      <c r="D8" s="1">
        <v>596</v>
      </c>
      <c r="E8" s="1">
        <v>625</v>
      </c>
      <c r="F8" s="1">
        <v>651</v>
      </c>
      <c r="G8" s="1">
        <v>679</v>
      </c>
      <c r="H8" s="1">
        <v>731</v>
      </c>
      <c r="I8" s="1">
        <v>769</v>
      </c>
      <c r="J8" s="1">
        <v>805</v>
      </c>
      <c r="K8" s="1">
        <v>820</v>
      </c>
      <c r="L8" s="1">
        <v>848</v>
      </c>
      <c r="M8" s="1">
        <v>898</v>
      </c>
      <c r="N8" s="1">
        <v>931</v>
      </c>
    </row>
    <row r="9" spans="1:14" x14ac:dyDescent="0.3">
      <c r="A9" s="7" t="s">
        <v>70</v>
      </c>
      <c r="B9" s="1">
        <v>1562</v>
      </c>
      <c r="C9" s="1">
        <v>1596</v>
      </c>
      <c r="D9" s="1">
        <v>1603</v>
      </c>
      <c r="E9" s="1">
        <v>1576</v>
      </c>
      <c r="F9" s="1">
        <v>1575</v>
      </c>
      <c r="G9" s="1">
        <v>1591</v>
      </c>
      <c r="H9" s="1">
        <v>1628</v>
      </c>
      <c r="I9" s="1">
        <v>1609</v>
      </c>
      <c r="J9" s="1">
        <v>1646</v>
      </c>
      <c r="K9" s="1">
        <v>1626</v>
      </c>
      <c r="L9" s="1">
        <v>1653</v>
      </c>
      <c r="M9" s="1">
        <v>1703</v>
      </c>
      <c r="N9" s="1">
        <v>1722</v>
      </c>
    </row>
    <row r="10" spans="1:14" x14ac:dyDescent="0.3">
      <c r="A10" s="10" t="s">
        <v>15</v>
      </c>
      <c r="B10" s="5">
        <v>2096</v>
      </c>
      <c r="C10" s="5">
        <v>2171</v>
      </c>
      <c r="D10" s="5">
        <v>2199</v>
      </c>
      <c r="E10" s="5">
        <v>2201</v>
      </c>
      <c r="F10" s="5">
        <v>2226</v>
      </c>
      <c r="G10" s="5">
        <v>2270</v>
      </c>
      <c r="H10" s="5">
        <v>2359</v>
      </c>
      <c r="I10" s="5">
        <v>2378</v>
      </c>
      <c r="J10" s="5">
        <v>2451</v>
      </c>
      <c r="K10" s="5">
        <v>2446</v>
      </c>
      <c r="L10" s="5">
        <v>2501</v>
      </c>
      <c r="M10" s="5">
        <v>2601</v>
      </c>
      <c r="N10" s="5">
        <v>2653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0.25477099236641199</v>
      </c>
      <c r="C15" s="2">
        <v>0.26485490557346802</v>
      </c>
      <c r="D15" s="2">
        <v>0.27103228740336499</v>
      </c>
      <c r="E15" s="2">
        <v>0.28396183552930498</v>
      </c>
      <c r="F15" s="2">
        <v>0.29245283018867901</v>
      </c>
      <c r="G15" s="2">
        <v>0.29911894273127798</v>
      </c>
      <c r="H15" s="2">
        <v>0.30987706655362401</v>
      </c>
      <c r="I15" s="2">
        <v>0.32338099243061402</v>
      </c>
      <c r="J15" s="2">
        <v>0.32843737250102001</v>
      </c>
      <c r="K15" s="2">
        <v>0.33524121013900199</v>
      </c>
      <c r="L15" s="2">
        <v>0.3390643742503</v>
      </c>
      <c r="M15" s="2">
        <v>0.34525182622068401</v>
      </c>
      <c r="N15" s="2">
        <v>0.35092348284960401</v>
      </c>
    </row>
    <row r="16" spans="1:14" x14ac:dyDescent="0.3">
      <c r="A16" s="8" t="s">
        <v>70</v>
      </c>
      <c r="B16" s="2">
        <v>0.74522900763358801</v>
      </c>
      <c r="C16" s="2">
        <v>0.73514509442653198</v>
      </c>
      <c r="D16" s="2">
        <v>0.72896771259663495</v>
      </c>
      <c r="E16" s="2">
        <v>0.71603816447069502</v>
      </c>
      <c r="F16" s="2">
        <v>0.70754716981132104</v>
      </c>
      <c r="G16" s="2">
        <v>0.70088105726872296</v>
      </c>
      <c r="H16" s="2">
        <v>0.69012293344637599</v>
      </c>
      <c r="I16" s="2">
        <v>0.67661900756938598</v>
      </c>
      <c r="J16" s="2">
        <v>0.67156262749897999</v>
      </c>
      <c r="K16" s="2">
        <v>0.66475878986099801</v>
      </c>
      <c r="L16" s="2">
        <v>0.6609356257497</v>
      </c>
      <c r="M16" s="2">
        <v>0.65474817377931605</v>
      </c>
      <c r="N16" s="2">
        <v>0.64907651715039605</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7.6779026217228499E-2</v>
      </c>
      <c r="C21" s="2">
        <v>3.6521739130434799E-2</v>
      </c>
      <c r="D21" s="2">
        <v>4.8657718120805403E-2</v>
      </c>
      <c r="E21" s="2">
        <v>4.1599999999999998E-2</v>
      </c>
      <c r="F21" s="2">
        <v>4.3010752688171998E-2</v>
      </c>
      <c r="G21" s="2">
        <v>7.6583210603829194E-2</v>
      </c>
      <c r="H21" s="2">
        <v>5.19835841313269E-2</v>
      </c>
      <c r="I21" s="2">
        <v>4.6814044213264003E-2</v>
      </c>
      <c r="J21" s="2">
        <v>1.8633540372670801E-2</v>
      </c>
      <c r="K21" s="2">
        <v>3.4146341463414602E-2</v>
      </c>
      <c r="L21" s="2">
        <v>5.8962264150943397E-2</v>
      </c>
      <c r="M21" s="2">
        <v>3.6748329621380797E-2</v>
      </c>
      <c r="N21" s="3">
        <v>0.15652173913043499</v>
      </c>
      <c r="O21" s="3">
        <v>0.74344569288389495</v>
      </c>
    </row>
    <row r="22" spans="1:15" x14ac:dyDescent="0.3">
      <c r="A22" s="8" t="s">
        <v>70</v>
      </c>
      <c r="B22" s="2">
        <v>2.1766965428937302E-2</v>
      </c>
      <c r="C22" s="2">
        <v>4.3859649122806998E-3</v>
      </c>
      <c r="D22" s="2">
        <v>-1.6843418590143499E-2</v>
      </c>
      <c r="E22" s="2">
        <v>-6.3451776649746199E-4</v>
      </c>
      <c r="F22" s="2">
        <v>1.01587301587302E-2</v>
      </c>
      <c r="G22" s="2">
        <v>2.32558139534884E-2</v>
      </c>
      <c r="H22" s="2">
        <v>-1.16707616707617E-2</v>
      </c>
      <c r="I22" s="2">
        <v>2.2995649471721599E-2</v>
      </c>
      <c r="J22" s="2">
        <v>-1.21506682867558E-2</v>
      </c>
      <c r="K22" s="2">
        <v>1.66051660516605E-2</v>
      </c>
      <c r="L22" s="2">
        <v>3.0248033877797901E-2</v>
      </c>
      <c r="M22" s="2">
        <v>1.11567821491486E-2</v>
      </c>
      <c r="N22" s="3">
        <v>4.6172539489671899E-2</v>
      </c>
      <c r="O22" s="3">
        <v>0.102432778489117</v>
      </c>
    </row>
    <row r="23" spans="1:15" x14ac:dyDescent="0.3">
      <c r="A23" s="11" t="s">
        <v>15</v>
      </c>
      <c r="B23" s="3">
        <v>3.57824427480916E-2</v>
      </c>
      <c r="C23" s="3">
        <v>1.28972823583602E-2</v>
      </c>
      <c r="D23" s="3">
        <v>9.0950432014552099E-4</v>
      </c>
      <c r="E23" s="3">
        <v>1.13584734211722E-2</v>
      </c>
      <c r="F23" s="3">
        <v>1.9766397124887699E-2</v>
      </c>
      <c r="G23" s="3">
        <v>3.9207048458149797E-2</v>
      </c>
      <c r="H23" s="3">
        <v>8.0542602797795699E-3</v>
      </c>
      <c r="I23" s="3">
        <v>3.0698065601345699E-2</v>
      </c>
      <c r="J23" s="3">
        <v>-2.0399836801305599E-3</v>
      </c>
      <c r="K23" s="3">
        <v>2.24856909239575E-2</v>
      </c>
      <c r="L23" s="3">
        <v>3.9984006397440999E-2</v>
      </c>
      <c r="M23" s="3">
        <v>1.99923106497501E-2</v>
      </c>
      <c r="N23" s="3">
        <v>8.2415340677274601E-2</v>
      </c>
      <c r="O23" s="3">
        <v>0.26574427480916002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627</v>
      </c>
    </row>
    <row r="2" spans="1:14" ht="15.6" x14ac:dyDescent="0.3">
      <c r="A2" s="12" t="s">
        <v>625</v>
      </c>
    </row>
    <row r="3" spans="1:14" ht="15.6" x14ac:dyDescent="0.3">
      <c r="A3" s="12" t="s">
        <v>72</v>
      </c>
    </row>
    <row r="4" spans="1:14" ht="15.6" x14ac:dyDescent="0.3">
      <c r="A4" s="12" t="s">
        <v>68</v>
      </c>
    </row>
    <row r="5" spans="1:14" x14ac:dyDescent="0.3">
      <c r="A5" s="16" t="str">
        <f>HYPERLINK("#'Table of contents'!A168",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2</v>
      </c>
      <c r="F8" s="1">
        <v>3</v>
      </c>
      <c r="G8" s="1">
        <v>0</v>
      </c>
      <c r="H8" s="1">
        <v>0</v>
      </c>
      <c r="I8" s="1">
        <v>0</v>
      </c>
      <c r="J8" s="1">
        <v>0</v>
      </c>
      <c r="K8" s="1">
        <v>0</v>
      </c>
      <c r="L8" s="1">
        <v>0</v>
      </c>
      <c r="M8" s="1">
        <v>1</v>
      </c>
      <c r="N8" s="1">
        <v>1</v>
      </c>
    </row>
    <row r="9" spans="1:14" x14ac:dyDescent="0.3">
      <c r="A9" s="7" t="s">
        <v>74</v>
      </c>
      <c r="B9" s="1">
        <v>130</v>
      </c>
      <c r="C9" s="1">
        <v>134</v>
      </c>
      <c r="D9" s="1">
        <v>144</v>
      </c>
      <c r="E9" s="1">
        <v>154</v>
      </c>
      <c r="F9" s="1">
        <v>161</v>
      </c>
      <c r="G9" s="1">
        <v>160</v>
      </c>
      <c r="H9" s="1">
        <v>191</v>
      </c>
      <c r="I9" s="1">
        <v>213</v>
      </c>
      <c r="J9" s="1">
        <v>217</v>
      </c>
      <c r="K9" s="1">
        <v>218</v>
      </c>
      <c r="L9" s="1">
        <v>218</v>
      </c>
      <c r="M9" s="1">
        <v>223</v>
      </c>
      <c r="N9" s="1">
        <v>220</v>
      </c>
    </row>
    <row r="10" spans="1:14" x14ac:dyDescent="0.3">
      <c r="A10" s="7" t="s">
        <v>75</v>
      </c>
      <c r="B10" s="1">
        <v>260</v>
      </c>
      <c r="C10" s="1">
        <v>286</v>
      </c>
      <c r="D10" s="1">
        <v>278</v>
      </c>
      <c r="E10" s="1">
        <v>287</v>
      </c>
      <c r="F10" s="1">
        <v>287</v>
      </c>
      <c r="G10" s="1">
        <v>292</v>
      </c>
      <c r="H10" s="1">
        <v>286</v>
      </c>
      <c r="I10" s="1">
        <v>281</v>
      </c>
      <c r="J10" s="1">
        <v>301</v>
      </c>
      <c r="K10" s="1">
        <v>305</v>
      </c>
      <c r="L10" s="1">
        <v>301</v>
      </c>
      <c r="M10" s="1">
        <v>319</v>
      </c>
      <c r="N10" s="1">
        <v>335</v>
      </c>
    </row>
    <row r="11" spans="1:14" x14ac:dyDescent="0.3">
      <c r="A11" s="7" t="s">
        <v>76</v>
      </c>
      <c r="B11" s="1">
        <v>116</v>
      </c>
      <c r="C11" s="1">
        <v>127</v>
      </c>
      <c r="D11" s="1">
        <v>144</v>
      </c>
      <c r="E11" s="1">
        <v>150</v>
      </c>
      <c r="F11" s="1">
        <v>164</v>
      </c>
      <c r="G11" s="1">
        <v>185</v>
      </c>
      <c r="H11" s="1">
        <v>212</v>
      </c>
      <c r="I11" s="1">
        <v>229</v>
      </c>
      <c r="J11" s="1">
        <v>234</v>
      </c>
      <c r="K11" s="1">
        <v>237</v>
      </c>
      <c r="L11" s="1">
        <v>260</v>
      </c>
      <c r="M11" s="1">
        <v>278</v>
      </c>
      <c r="N11" s="1">
        <v>280</v>
      </c>
    </row>
    <row r="12" spans="1:14" x14ac:dyDescent="0.3">
      <c r="A12" s="7" t="s">
        <v>77</v>
      </c>
      <c r="B12" s="1">
        <v>25</v>
      </c>
      <c r="C12" s="1">
        <v>25</v>
      </c>
      <c r="D12" s="1">
        <v>28</v>
      </c>
      <c r="E12" s="1">
        <v>31</v>
      </c>
      <c r="F12" s="1">
        <v>34</v>
      </c>
      <c r="G12" s="1">
        <v>39</v>
      </c>
      <c r="H12" s="1">
        <v>36</v>
      </c>
      <c r="I12" s="1">
        <v>41</v>
      </c>
      <c r="J12" s="1">
        <v>47</v>
      </c>
      <c r="K12" s="1">
        <v>55</v>
      </c>
      <c r="L12" s="1">
        <v>63</v>
      </c>
      <c r="M12" s="1">
        <v>70</v>
      </c>
      <c r="N12" s="1">
        <v>86</v>
      </c>
    </row>
    <row r="13" spans="1:14" x14ac:dyDescent="0.3">
      <c r="A13" s="7" t="s">
        <v>78</v>
      </c>
      <c r="B13" s="1">
        <v>3</v>
      </c>
      <c r="C13" s="1">
        <v>3</v>
      </c>
      <c r="D13" s="1">
        <v>2</v>
      </c>
      <c r="E13" s="1">
        <v>1</v>
      </c>
      <c r="F13" s="1">
        <v>2</v>
      </c>
      <c r="G13" s="1">
        <v>3</v>
      </c>
      <c r="H13" s="1">
        <v>6</v>
      </c>
      <c r="I13" s="1">
        <v>5</v>
      </c>
      <c r="J13" s="1">
        <v>6</v>
      </c>
      <c r="K13" s="1">
        <v>5</v>
      </c>
      <c r="L13" s="1">
        <v>6</v>
      </c>
      <c r="M13" s="1">
        <v>7</v>
      </c>
      <c r="N13" s="1">
        <v>9</v>
      </c>
    </row>
    <row r="14" spans="1:14" x14ac:dyDescent="0.3">
      <c r="A14" s="7" t="s">
        <v>79</v>
      </c>
      <c r="B14" s="1">
        <v>0</v>
      </c>
      <c r="C14" s="1">
        <v>1</v>
      </c>
      <c r="D14" s="1">
        <v>0</v>
      </c>
      <c r="E14" s="1">
        <v>0</v>
      </c>
      <c r="F14" s="1">
        <v>0</v>
      </c>
      <c r="G14" s="1">
        <v>0</v>
      </c>
      <c r="H14" s="1">
        <v>0</v>
      </c>
      <c r="I14" s="1">
        <v>0</v>
      </c>
      <c r="J14" s="1">
        <v>1</v>
      </c>
      <c r="K14" s="1">
        <v>0</v>
      </c>
      <c r="L14" s="1">
        <v>0</v>
      </c>
      <c r="M14" s="1">
        <v>1</v>
      </c>
      <c r="N14" s="1">
        <v>0</v>
      </c>
    </row>
    <row r="15" spans="1:14" x14ac:dyDescent="0.3">
      <c r="A15" s="7" t="s">
        <v>80</v>
      </c>
      <c r="B15" s="1">
        <v>261</v>
      </c>
      <c r="C15" s="1">
        <v>282</v>
      </c>
      <c r="D15" s="1">
        <v>281</v>
      </c>
      <c r="E15" s="1">
        <v>267</v>
      </c>
      <c r="F15" s="1">
        <v>248</v>
      </c>
      <c r="G15" s="1">
        <v>247</v>
      </c>
      <c r="H15" s="1">
        <v>261</v>
      </c>
      <c r="I15" s="1">
        <v>229</v>
      </c>
      <c r="J15" s="1">
        <v>238</v>
      </c>
      <c r="K15" s="1">
        <v>235</v>
      </c>
      <c r="L15" s="1">
        <v>249</v>
      </c>
      <c r="M15" s="1">
        <v>287</v>
      </c>
      <c r="N15" s="1">
        <v>297</v>
      </c>
    </row>
    <row r="16" spans="1:14" x14ac:dyDescent="0.3">
      <c r="A16" s="7" t="s">
        <v>81</v>
      </c>
      <c r="B16" s="1">
        <v>575</v>
      </c>
      <c r="C16" s="1">
        <v>577</v>
      </c>
      <c r="D16" s="1">
        <v>599</v>
      </c>
      <c r="E16" s="1">
        <v>562</v>
      </c>
      <c r="F16" s="1">
        <v>563</v>
      </c>
      <c r="G16" s="1">
        <v>554</v>
      </c>
      <c r="H16" s="1">
        <v>552</v>
      </c>
      <c r="I16" s="1">
        <v>549</v>
      </c>
      <c r="J16" s="1">
        <v>551</v>
      </c>
      <c r="K16" s="1">
        <v>532</v>
      </c>
      <c r="L16" s="1">
        <v>529</v>
      </c>
      <c r="M16" s="1">
        <v>514</v>
      </c>
      <c r="N16" s="1">
        <v>487</v>
      </c>
    </row>
    <row r="17" spans="1:14" x14ac:dyDescent="0.3">
      <c r="A17" s="7" t="s">
        <v>82</v>
      </c>
      <c r="B17" s="1">
        <v>499</v>
      </c>
      <c r="C17" s="1">
        <v>506</v>
      </c>
      <c r="D17" s="1">
        <v>504</v>
      </c>
      <c r="E17" s="1">
        <v>521</v>
      </c>
      <c r="F17" s="1">
        <v>525</v>
      </c>
      <c r="G17" s="1">
        <v>529</v>
      </c>
      <c r="H17" s="1">
        <v>538</v>
      </c>
      <c r="I17" s="1">
        <v>545</v>
      </c>
      <c r="J17" s="1">
        <v>548</v>
      </c>
      <c r="K17" s="1">
        <v>526</v>
      </c>
      <c r="L17" s="1">
        <v>516</v>
      </c>
      <c r="M17" s="1">
        <v>523</v>
      </c>
      <c r="N17" s="1">
        <v>547</v>
      </c>
    </row>
    <row r="18" spans="1:14" x14ac:dyDescent="0.3">
      <c r="A18" s="7" t="s">
        <v>83</v>
      </c>
      <c r="B18" s="1">
        <v>186</v>
      </c>
      <c r="C18" s="1">
        <v>188</v>
      </c>
      <c r="D18" s="1">
        <v>184</v>
      </c>
      <c r="E18" s="1">
        <v>199</v>
      </c>
      <c r="F18" s="1">
        <v>207</v>
      </c>
      <c r="G18" s="1">
        <v>230</v>
      </c>
      <c r="H18" s="1">
        <v>244</v>
      </c>
      <c r="I18" s="1">
        <v>257</v>
      </c>
      <c r="J18" s="1">
        <v>270</v>
      </c>
      <c r="K18" s="1">
        <v>297</v>
      </c>
      <c r="L18" s="1">
        <v>309</v>
      </c>
      <c r="M18" s="1">
        <v>326</v>
      </c>
      <c r="N18" s="1">
        <v>331</v>
      </c>
    </row>
    <row r="19" spans="1:14" x14ac:dyDescent="0.3">
      <c r="A19" s="7" t="s">
        <v>84</v>
      </c>
      <c r="B19" s="1">
        <v>41</v>
      </c>
      <c r="C19" s="1">
        <v>42</v>
      </c>
      <c r="D19" s="1">
        <v>35</v>
      </c>
      <c r="E19" s="1">
        <v>27</v>
      </c>
      <c r="F19" s="1">
        <v>32</v>
      </c>
      <c r="G19" s="1">
        <v>31</v>
      </c>
      <c r="H19" s="1">
        <v>33</v>
      </c>
      <c r="I19" s="1">
        <v>29</v>
      </c>
      <c r="J19" s="1">
        <v>38</v>
      </c>
      <c r="K19" s="1">
        <v>36</v>
      </c>
      <c r="L19" s="1">
        <v>50</v>
      </c>
      <c r="M19" s="1">
        <v>52</v>
      </c>
      <c r="N19" s="1">
        <v>60</v>
      </c>
    </row>
    <row r="20" spans="1:14" x14ac:dyDescent="0.3">
      <c r="A20" s="10" t="s">
        <v>15</v>
      </c>
      <c r="B20" s="5">
        <v>2096</v>
      </c>
      <c r="C20" s="5">
        <v>2171</v>
      </c>
      <c r="D20" s="5">
        <v>2199</v>
      </c>
      <c r="E20" s="5">
        <v>2201</v>
      </c>
      <c r="F20" s="5">
        <v>2226</v>
      </c>
      <c r="G20" s="5">
        <v>2270</v>
      </c>
      <c r="H20" s="5">
        <v>2359</v>
      </c>
      <c r="I20" s="5">
        <v>2378</v>
      </c>
      <c r="J20" s="5">
        <v>2451</v>
      </c>
      <c r="K20" s="5">
        <v>2446</v>
      </c>
      <c r="L20" s="5">
        <v>2501</v>
      </c>
      <c r="M20" s="5">
        <v>2601</v>
      </c>
      <c r="N20" s="5">
        <v>2653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3.2000000000000002E-3</v>
      </c>
      <c r="F25" s="2">
        <v>4.6082949308755804E-3</v>
      </c>
      <c r="G25" s="2">
        <v>0</v>
      </c>
      <c r="H25" s="2">
        <v>0</v>
      </c>
      <c r="I25" s="2">
        <v>0</v>
      </c>
      <c r="J25" s="2">
        <v>0</v>
      </c>
      <c r="K25" s="2">
        <v>0</v>
      </c>
      <c r="L25" s="2">
        <v>0</v>
      </c>
      <c r="M25" s="2">
        <v>1.1135857461024501E-3</v>
      </c>
      <c r="N25" s="2">
        <v>1.07411385606874E-3</v>
      </c>
    </row>
    <row r="26" spans="1:14" x14ac:dyDescent="0.3">
      <c r="A26" s="8" t="s">
        <v>74</v>
      </c>
      <c r="B26" s="2">
        <v>0.243445692883895</v>
      </c>
      <c r="C26" s="2">
        <v>0.23304347826086999</v>
      </c>
      <c r="D26" s="2">
        <v>0.24161073825503401</v>
      </c>
      <c r="E26" s="2">
        <v>0.24640000000000001</v>
      </c>
      <c r="F26" s="2">
        <v>0.247311827956989</v>
      </c>
      <c r="G26" s="2">
        <v>0.235640648011782</v>
      </c>
      <c r="H26" s="2">
        <v>0.26128590971272198</v>
      </c>
      <c r="I26" s="2">
        <v>0.276983094928479</v>
      </c>
      <c r="J26" s="2">
        <v>0.26956521739130401</v>
      </c>
      <c r="K26" s="2">
        <v>0.26585365853658499</v>
      </c>
      <c r="L26" s="2">
        <v>0.25707547169811301</v>
      </c>
      <c r="M26" s="2">
        <v>0.24832962138084599</v>
      </c>
      <c r="N26" s="2">
        <v>0.236305048335124</v>
      </c>
    </row>
    <row r="27" spans="1:14" x14ac:dyDescent="0.3">
      <c r="A27" s="8" t="s">
        <v>75</v>
      </c>
      <c r="B27" s="2">
        <v>0.48689138576779001</v>
      </c>
      <c r="C27" s="2">
        <v>0.49739130434782602</v>
      </c>
      <c r="D27" s="2">
        <v>0.466442953020134</v>
      </c>
      <c r="E27" s="2">
        <v>0.4592</v>
      </c>
      <c r="F27" s="2">
        <v>0.44086021505376299</v>
      </c>
      <c r="G27" s="2">
        <v>0.43004418262150201</v>
      </c>
      <c r="H27" s="2">
        <v>0.39124487004104003</v>
      </c>
      <c r="I27" s="2">
        <v>0.36540962288686601</v>
      </c>
      <c r="J27" s="2">
        <v>0.37391304347826099</v>
      </c>
      <c r="K27" s="2">
        <v>0.37195121951219501</v>
      </c>
      <c r="L27" s="2">
        <v>0.35495283018867901</v>
      </c>
      <c r="M27" s="2">
        <v>0.35523385300668198</v>
      </c>
      <c r="N27" s="2">
        <v>0.35982814178302902</v>
      </c>
    </row>
    <row r="28" spans="1:14" x14ac:dyDescent="0.3">
      <c r="A28" s="8" t="s">
        <v>76</v>
      </c>
      <c r="B28" s="2">
        <v>0.21722846441947599</v>
      </c>
      <c r="C28" s="2">
        <v>0.22086956521739101</v>
      </c>
      <c r="D28" s="2">
        <v>0.24161073825503401</v>
      </c>
      <c r="E28" s="2">
        <v>0.24</v>
      </c>
      <c r="F28" s="2">
        <v>0.25192012288786497</v>
      </c>
      <c r="G28" s="2">
        <v>0.27245949926362301</v>
      </c>
      <c r="H28" s="2">
        <v>0.29001367989056098</v>
      </c>
      <c r="I28" s="2">
        <v>0.29778933680104003</v>
      </c>
      <c r="J28" s="2">
        <v>0.29068322981366501</v>
      </c>
      <c r="K28" s="2">
        <v>0.28902439024390197</v>
      </c>
      <c r="L28" s="2">
        <v>0.30660377358490598</v>
      </c>
      <c r="M28" s="2">
        <v>0.30957683741648101</v>
      </c>
      <c r="N28" s="2">
        <v>0.30075187969924799</v>
      </c>
    </row>
    <row r="29" spans="1:14" x14ac:dyDescent="0.3">
      <c r="A29" s="8" t="s">
        <v>77</v>
      </c>
      <c r="B29" s="2">
        <v>4.6816479400749102E-2</v>
      </c>
      <c r="C29" s="2">
        <v>4.3478260869565202E-2</v>
      </c>
      <c r="D29" s="2">
        <v>4.6979865771812103E-2</v>
      </c>
      <c r="E29" s="2">
        <v>4.9599999999999998E-2</v>
      </c>
      <c r="F29" s="2">
        <v>5.22273425499232E-2</v>
      </c>
      <c r="G29" s="2">
        <v>5.7437407952871902E-2</v>
      </c>
      <c r="H29" s="2">
        <v>4.9247606019151798E-2</v>
      </c>
      <c r="I29" s="2">
        <v>5.3315994798439501E-2</v>
      </c>
      <c r="J29" s="2">
        <v>5.83850931677019E-2</v>
      </c>
      <c r="K29" s="2">
        <v>6.7073170731707293E-2</v>
      </c>
      <c r="L29" s="2">
        <v>7.4292452830188704E-2</v>
      </c>
      <c r="M29" s="2">
        <v>7.7951002227171495E-2</v>
      </c>
      <c r="N29" s="2">
        <v>9.2373791621911894E-2</v>
      </c>
    </row>
    <row r="30" spans="1:14" x14ac:dyDescent="0.3">
      <c r="A30" s="8" t="s">
        <v>78</v>
      </c>
      <c r="B30" s="2">
        <v>5.6179775280898901E-3</v>
      </c>
      <c r="C30" s="2">
        <v>5.21739130434783E-3</v>
      </c>
      <c r="D30" s="2">
        <v>3.3557046979865801E-3</v>
      </c>
      <c r="E30" s="2">
        <v>1.6000000000000001E-3</v>
      </c>
      <c r="F30" s="2">
        <v>3.07219662058372E-3</v>
      </c>
      <c r="G30" s="2">
        <v>4.4182621502209104E-3</v>
      </c>
      <c r="H30" s="2">
        <v>8.2079343365253094E-3</v>
      </c>
      <c r="I30" s="2">
        <v>6.5019505851755498E-3</v>
      </c>
      <c r="J30" s="2">
        <v>7.4534161490683202E-3</v>
      </c>
      <c r="K30" s="2">
        <v>6.0975609756097598E-3</v>
      </c>
      <c r="L30" s="2">
        <v>7.0754716981132103E-3</v>
      </c>
      <c r="M30" s="2">
        <v>7.7951002227171504E-3</v>
      </c>
      <c r="N30" s="2">
        <v>9.6670247046186895E-3</v>
      </c>
    </row>
    <row r="31" spans="1:14" x14ac:dyDescent="0.3">
      <c r="A31" s="8" t="s">
        <v>79</v>
      </c>
      <c r="B31" s="2">
        <v>0</v>
      </c>
      <c r="C31" s="2">
        <v>6.265664160401E-4</v>
      </c>
      <c r="D31" s="2">
        <v>0</v>
      </c>
      <c r="E31" s="2">
        <v>0</v>
      </c>
      <c r="F31" s="2">
        <v>0</v>
      </c>
      <c r="G31" s="2">
        <v>0</v>
      </c>
      <c r="H31" s="2">
        <v>0</v>
      </c>
      <c r="I31" s="2">
        <v>0</v>
      </c>
      <c r="J31" s="2">
        <v>6.0753341433778896E-4</v>
      </c>
      <c r="K31" s="2">
        <v>0</v>
      </c>
      <c r="L31" s="2">
        <v>0</v>
      </c>
      <c r="M31" s="2">
        <v>5.87199060481503E-4</v>
      </c>
      <c r="N31" s="2">
        <v>0</v>
      </c>
    </row>
    <row r="32" spans="1:14" x14ac:dyDescent="0.3">
      <c r="A32" s="8" t="s">
        <v>80</v>
      </c>
      <c r="B32" s="2">
        <v>0.167093469910371</v>
      </c>
      <c r="C32" s="2">
        <v>0.17669172932330801</v>
      </c>
      <c r="D32" s="2">
        <v>0.175296319401123</v>
      </c>
      <c r="E32" s="2">
        <v>0.169416243654822</v>
      </c>
      <c r="F32" s="2">
        <v>0.157460317460317</v>
      </c>
      <c r="G32" s="2">
        <v>0.155248271527341</v>
      </c>
      <c r="H32" s="2">
        <v>0.16031941031940999</v>
      </c>
      <c r="I32" s="2">
        <v>0.142324425108763</v>
      </c>
      <c r="J32" s="2">
        <v>0.14459295261239399</v>
      </c>
      <c r="K32" s="2">
        <v>0.14452644526445299</v>
      </c>
      <c r="L32" s="2">
        <v>0.15063520871143399</v>
      </c>
      <c r="M32" s="2">
        <v>0.168526130358191</v>
      </c>
      <c r="N32" s="2">
        <v>0.17247386759581901</v>
      </c>
    </row>
    <row r="33" spans="1:15" x14ac:dyDescent="0.3">
      <c r="A33" s="8" t="s">
        <v>81</v>
      </c>
      <c r="B33" s="2">
        <v>0.36811779769526198</v>
      </c>
      <c r="C33" s="2">
        <v>0.36152882205513798</v>
      </c>
      <c r="D33" s="2">
        <v>0.373674360573924</v>
      </c>
      <c r="E33" s="2">
        <v>0.35659898477157398</v>
      </c>
      <c r="F33" s="2">
        <v>0.35746031746031698</v>
      </c>
      <c r="G33" s="2">
        <v>0.34820867379006898</v>
      </c>
      <c r="H33" s="2">
        <v>0.33906633906633898</v>
      </c>
      <c r="I33" s="2">
        <v>0.34120571783716602</v>
      </c>
      <c r="J33" s="2">
        <v>0.33475091130012202</v>
      </c>
      <c r="K33" s="2">
        <v>0.327183271832718</v>
      </c>
      <c r="L33" s="2">
        <v>0.320024198427102</v>
      </c>
      <c r="M33" s="2">
        <v>0.30182031708749302</v>
      </c>
      <c r="N33" s="2">
        <v>0.28281068524970998</v>
      </c>
    </row>
    <row r="34" spans="1:15" x14ac:dyDescent="0.3">
      <c r="A34" s="8" t="s">
        <v>82</v>
      </c>
      <c r="B34" s="2">
        <v>0.319462227912932</v>
      </c>
      <c r="C34" s="2">
        <v>0.31704260651629101</v>
      </c>
      <c r="D34" s="2">
        <v>0.31441048034934499</v>
      </c>
      <c r="E34" s="2">
        <v>0.330583756345178</v>
      </c>
      <c r="F34" s="2">
        <v>0.33333333333333298</v>
      </c>
      <c r="G34" s="2">
        <v>0.33249528598365802</v>
      </c>
      <c r="H34" s="2">
        <v>0.33046683046683001</v>
      </c>
      <c r="I34" s="2">
        <v>0.33871970167806098</v>
      </c>
      <c r="J34" s="2">
        <v>0.33292831105710802</v>
      </c>
      <c r="K34" s="2">
        <v>0.32349323493234899</v>
      </c>
      <c r="L34" s="2">
        <v>0.31215970961887501</v>
      </c>
      <c r="M34" s="2">
        <v>0.307105108631826</v>
      </c>
      <c r="N34" s="2">
        <v>0.31765389082462298</v>
      </c>
    </row>
    <row r="35" spans="1:15" x14ac:dyDescent="0.3">
      <c r="A35" s="8" t="s">
        <v>83</v>
      </c>
      <c r="B35" s="2">
        <v>0.119078104993598</v>
      </c>
      <c r="C35" s="2">
        <v>0.11779448621553899</v>
      </c>
      <c r="D35" s="2">
        <v>0.114784778540237</v>
      </c>
      <c r="E35" s="2">
        <v>0.12626903553299501</v>
      </c>
      <c r="F35" s="2">
        <v>0.13142857142857101</v>
      </c>
      <c r="G35" s="2">
        <v>0.14456316781898201</v>
      </c>
      <c r="H35" s="2">
        <v>0.14987714987715001</v>
      </c>
      <c r="I35" s="2">
        <v>0.15972653822249799</v>
      </c>
      <c r="J35" s="2">
        <v>0.164034021871203</v>
      </c>
      <c r="K35" s="2">
        <v>0.18265682656826601</v>
      </c>
      <c r="L35" s="2">
        <v>0.18693284936479099</v>
      </c>
      <c r="M35" s="2">
        <v>0.19142689371697</v>
      </c>
      <c r="N35" s="2">
        <v>0.19221835075493601</v>
      </c>
    </row>
    <row r="36" spans="1:15" x14ac:dyDescent="0.3">
      <c r="A36" s="8" t="s">
        <v>84</v>
      </c>
      <c r="B36" s="2">
        <v>2.62483994878361E-2</v>
      </c>
      <c r="C36" s="2">
        <v>2.6315789473684199E-2</v>
      </c>
      <c r="D36" s="2">
        <v>2.1834061135371199E-2</v>
      </c>
      <c r="E36" s="2">
        <v>1.7131979695431499E-2</v>
      </c>
      <c r="F36" s="2">
        <v>2.03174603174603E-2</v>
      </c>
      <c r="G36" s="2">
        <v>1.9484600879949701E-2</v>
      </c>
      <c r="H36" s="2">
        <v>2.0270270270270299E-2</v>
      </c>
      <c r="I36" s="2">
        <v>1.8023617153511501E-2</v>
      </c>
      <c r="J36" s="2">
        <v>2.3086269744836001E-2</v>
      </c>
      <c r="K36" s="2">
        <v>2.2140221402214E-2</v>
      </c>
      <c r="L36" s="2">
        <v>3.0248033877797901E-2</v>
      </c>
      <c r="M36" s="2">
        <v>3.0534351145038201E-2</v>
      </c>
      <c r="N36" s="2">
        <v>3.4843205574912897E-2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0.5</v>
      </c>
      <c r="F41" s="2">
        <v>-1</v>
      </c>
      <c r="G41" s="2">
        <v>0</v>
      </c>
      <c r="H41" s="2">
        <v>0</v>
      </c>
      <c r="I41" s="2">
        <v>0</v>
      </c>
      <c r="J41" s="2">
        <v>0</v>
      </c>
      <c r="K41" s="2">
        <v>0</v>
      </c>
      <c r="L41" s="2">
        <v>0</v>
      </c>
      <c r="M41" s="2">
        <v>0</v>
      </c>
      <c r="N41" s="3">
        <v>0</v>
      </c>
      <c r="O41" s="3">
        <v>0</v>
      </c>
    </row>
    <row r="42" spans="1:15" x14ac:dyDescent="0.3">
      <c r="A42" s="8" t="s">
        <v>74</v>
      </c>
      <c r="B42" s="2">
        <v>3.0769230769230799E-2</v>
      </c>
      <c r="C42" s="2">
        <v>7.4626865671641798E-2</v>
      </c>
      <c r="D42" s="2">
        <v>6.9444444444444406E-2</v>
      </c>
      <c r="E42" s="2">
        <v>4.5454545454545497E-2</v>
      </c>
      <c r="F42" s="2">
        <v>-6.2111801242236003E-3</v>
      </c>
      <c r="G42" s="2">
        <v>0.19375000000000001</v>
      </c>
      <c r="H42" s="2">
        <v>0.115183246073298</v>
      </c>
      <c r="I42" s="2">
        <v>1.8779342723004699E-2</v>
      </c>
      <c r="J42" s="2">
        <v>4.6082949308755804E-3</v>
      </c>
      <c r="K42" s="2">
        <v>0</v>
      </c>
      <c r="L42" s="2">
        <v>2.2935779816513801E-2</v>
      </c>
      <c r="M42" s="2">
        <v>-1.34529147982063E-2</v>
      </c>
      <c r="N42" s="3">
        <v>1.3824884792626699E-2</v>
      </c>
      <c r="O42" s="3">
        <v>0.69230769230769196</v>
      </c>
    </row>
    <row r="43" spans="1:15" x14ac:dyDescent="0.3">
      <c r="A43" s="8" t="s">
        <v>75</v>
      </c>
      <c r="B43" s="2">
        <v>0.1</v>
      </c>
      <c r="C43" s="2">
        <v>-2.7972027972028E-2</v>
      </c>
      <c r="D43" s="2">
        <v>3.2374100719424502E-2</v>
      </c>
      <c r="E43" s="2">
        <v>0</v>
      </c>
      <c r="F43" s="2">
        <v>1.74216027874564E-2</v>
      </c>
      <c r="G43" s="2">
        <v>-2.0547945205479499E-2</v>
      </c>
      <c r="H43" s="2">
        <v>-1.7482517482517501E-2</v>
      </c>
      <c r="I43" s="2">
        <v>7.1174377224199295E-2</v>
      </c>
      <c r="J43" s="2">
        <v>1.32890365448505E-2</v>
      </c>
      <c r="K43" s="2">
        <v>-1.3114754098360701E-2</v>
      </c>
      <c r="L43" s="2">
        <v>5.9800664451827197E-2</v>
      </c>
      <c r="M43" s="2">
        <v>5.0156739811912203E-2</v>
      </c>
      <c r="N43" s="3">
        <v>0.112956810631229</v>
      </c>
      <c r="O43" s="3">
        <v>0.28846153846153799</v>
      </c>
    </row>
    <row r="44" spans="1:15" x14ac:dyDescent="0.3">
      <c r="A44" s="8" t="s">
        <v>76</v>
      </c>
      <c r="B44" s="2">
        <v>9.4827586206896505E-2</v>
      </c>
      <c r="C44" s="2">
        <v>0.133858267716535</v>
      </c>
      <c r="D44" s="2">
        <v>4.1666666666666699E-2</v>
      </c>
      <c r="E44" s="2">
        <v>9.3333333333333296E-2</v>
      </c>
      <c r="F44" s="2">
        <v>0.12804878048780499</v>
      </c>
      <c r="G44" s="2">
        <v>0.14594594594594601</v>
      </c>
      <c r="H44" s="2">
        <v>8.0188679245283001E-2</v>
      </c>
      <c r="I44" s="2">
        <v>2.1834061135371199E-2</v>
      </c>
      <c r="J44" s="2">
        <v>1.2820512820512799E-2</v>
      </c>
      <c r="K44" s="2">
        <v>9.7046413502109699E-2</v>
      </c>
      <c r="L44" s="2">
        <v>6.9230769230769207E-2</v>
      </c>
      <c r="M44" s="2">
        <v>7.1942446043165497E-3</v>
      </c>
      <c r="N44" s="3">
        <v>0.19658119658119699</v>
      </c>
      <c r="O44" s="3">
        <v>1.41379310344828</v>
      </c>
    </row>
    <row r="45" spans="1:15" x14ac:dyDescent="0.3">
      <c r="A45" s="8" t="s">
        <v>77</v>
      </c>
      <c r="B45" s="2">
        <v>0</v>
      </c>
      <c r="C45" s="2">
        <v>0.12</v>
      </c>
      <c r="D45" s="2">
        <v>0.107142857142857</v>
      </c>
      <c r="E45" s="2">
        <v>9.6774193548387094E-2</v>
      </c>
      <c r="F45" s="2">
        <v>0.14705882352941199</v>
      </c>
      <c r="G45" s="2">
        <v>-7.69230769230769E-2</v>
      </c>
      <c r="H45" s="2">
        <v>0.13888888888888901</v>
      </c>
      <c r="I45" s="2">
        <v>0.146341463414634</v>
      </c>
      <c r="J45" s="2">
        <v>0.170212765957447</v>
      </c>
      <c r="K45" s="2">
        <v>0.145454545454545</v>
      </c>
      <c r="L45" s="2">
        <v>0.11111111111111099</v>
      </c>
      <c r="M45" s="2">
        <v>0.22857142857142901</v>
      </c>
      <c r="N45" s="3">
        <v>0.82978723404255295</v>
      </c>
      <c r="O45" s="3">
        <v>2.44</v>
      </c>
    </row>
    <row r="46" spans="1:15" x14ac:dyDescent="0.3">
      <c r="A46" s="8" t="s">
        <v>78</v>
      </c>
      <c r="B46" s="2">
        <v>0</v>
      </c>
      <c r="C46" s="2">
        <v>-0.33333333333333298</v>
      </c>
      <c r="D46" s="2">
        <v>-0.5</v>
      </c>
      <c r="E46" s="2">
        <v>1</v>
      </c>
      <c r="F46" s="2">
        <v>0.5</v>
      </c>
      <c r="G46" s="2">
        <v>1</v>
      </c>
      <c r="H46" s="2">
        <v>-0.16666666666666699</v>
      </c>
      <c r="I46" s="2">
        <v>0.2</v>
      </c>
      <c r="J46" s="2">
        <v>-0.16666666666666699</v>
      </c>
      <c r="K46" s="2">
        <v>0.2</v>
      </c>
      <c r="L46" s="2">
        <v>0.16666666666666699</v>
      </c>
      <c r="M46" s="2">
        <v>0.28571428571428598</v>
      </c>
      <c r="N46" s="3">
        <v>0.5</v>
      </c>
      <c r="O46" s="3">
        <v>2</v>
      </c>
    </row>
    <row r="47" spans="1:15" x14ac:dyDescent="0.3">
      <c r="A47" s="8" t="s">
        <v>79</v>
      </c>
      <c r="B47" s="2">
        <v>0</v>
      </c>
      <c r="C47" s="2">
        <v>-1</v>
      </c>
      <c r="D47" s="2">
        <v>0</v>
      </c>
      <c r="E47" s="2">
        <v>0</v>
      </c>
      <c r="F47" s="2">
        <v>0</v>
      </c>
      <c r="G47" s="2">
        <v>0</v>
      </c>
      <c r="H47" s="2">
        <v>0</v>
      </c>
      <c r="I47" s="2">
        <v>0</v>
      </c>
      <c r="J47" s="2">
        <v>-1</v>
      </c>
      <c r="K47" s="2">
        <v>0</v>
      </c>
      <c r="L47" s="2">
        <v>0</v>
      </c>
      <c r="M47" s="2">
        <v>-1</v>
      </c>
      <c r="N47" s="3">
        <v>-1</v>
      </c>
      <c r="O47" s="3">
        <v>0</v>
      </c>
    </row>
    <row r="48" spans="1:15" x14ac:dyDescent="0.3">
      <c r="A48" s="8" t="s">
        <v>80</v>
      </c>
      <c r="B48" s="2">
        <v>8.04597701149425E-2</v>
      </c>
      <c r="C48" s="2">
        <v>-3.54609929078014E-3</v>
      </c>
      <c r="D48" s="2">
        <v>-4.9822064056939501E-2</v>
      </c>
      <c r="E48" s="2">
        <v>-7.1161048689138598E-2</v>
      </c>
      <c r="F48" s="2">
        <v>-4.0322580645161298E-3</v>
      </c>
      <c r="G48" s="2">
        <v>5.6680161943319797E-2</v>
      </c>
      <c r="H48" s="2">
        <v>-0.122605363984674</v>
      </c>
      <c r="I48" s="2">
        <v>3.9301310043668103E-2</v>
      </c>
      <c r="J48" s="2">
        <v>-1.26050420168067E-2</v>
      </c>
      <c r="K48" s="2">
        <v>5.95744680851064E-2</v>
      </c>
      <c r="L48" s="2">
        <v>0.15261044176706801</v>
      </c>
      <c r="M48" s="2">
        <v>3.4843205574912897E-2</v>
      </c>
      <c r="N48" s="3">
        <v>0.247899159663866</v>
      </c>
      <c r="O48" s="3">
        <v>0.13793103448275901</v>
      </c>
    </row>
    <row r="49" spans="1:15" x14ac:dyDescent="0.3">
      <c r="A49" s="8" t="s">
        <v>81</v>
      </c>
      <c r="B49" s="2">
        <v>3.4782608695652201E-3</v>
      </c>
      <c r="C49" s="2">
        <v>3.81282495667244E-2</v>
      </c>
      <c r="D49" s="2">
        <v>-6.1769616026711202E-2</v>
      </c>
      <c r="E49" s="2">
        <v>1.7793594306049799E-3</v>
      </c>
      <c r="F49" s="2">
        <v>-1.59857904085258E-2</v>
      </c>
      <c r="G49" s="2">
        <v>-3.6101083032491002E-3</v>
      </c>
      <c r="H49" s="2">
        <v>-5.4347826086956503E-3</v>
      </c>
      <c r="I49" s="2">
        <v>3.6429872495446301E-3</v>
      </c>
      <c r="J49" s="2">
        <v>-3.4482758620689703E-2</v>
      </c>
      <c r="K49" s="2">
        <v>-5.6390977443609002E-3</v>
      </c>
      <c r="L49" s="2">
        <v>-2.83553875236295E-2</v>
      </c>
      <c r="M49" s="2">
        <v>-5.2529182879377398E-2</v>
      </c>
      <c r="N49" s="3">
        <v>-0.116152450090744</v>
      </c>
      <c r="O49" s="3">
        <v>-0.15304347826087</v>
      </c>
    </row>
    <row r="50" spans="1:15" x14ac:dyDescent="0.3">
      <c r="A50" s="8" t="s">
        <v>82</v>
      </c>
      <c r="B50" s="2">
        <v>1.40280561122244E-2</v>
      </c>
      <c r="C50" s="2">
        <v>-3.9525691699604697E-3</v>
      </c>
      <c r="D50" s="2">
        <v>3.3730158730158701E-2</v>
      </c>
      <c r="E50" s="2">
        <v>7.6775431861804203E-3</v>
      </c>
      <c r="F50" s="2">
        <v>7.6190476190476199E-3</v>
      </c>
      <c r="G50" s="2">
        <v>1.70132325141777E-2</v>
      </c>
      <c r="H50" s="2">
        <v>1.30111524163569E-2</v>
      </c>
      <c r="I50" s="2">
        <v>5.5045871559632996E-3</v>
      </c>
      <c r="J50" s="2">
        <v>-4.0145985401459902E-2</v>
      </c>
      <c r="K50" s="2">
        <v>-1.9011406844106502E-2</v>
      </c>
      <c r="L50" s="2">
        <v>1.35658914728682E-2</v>
      </c>
      <c r="M50" s="2">
        <v>4.5889101338432103E-2</v>
      </c>
      <c r="N50" s="3">
        <v>-1.8248175182481799E-3</v>
      </c>
      <c r="O50" s="3">
        <v>9.6192384769539105E-2</v>
      </c>
    </row>
    <row r="51" spans="1:15" x14ac:dyDescent="0.3">
      <c r="A51" s="8" t="s">
        <v>83</v>
      </c>
      <c r="B51" s="2">
        <v>1.0752688172042999E-2</v>
      </c>
      <c r="C51" s="2">
        <v>-2.1276595744680899E-2</v>
      </c>
      <c r="D51" s="2">
        <v>8.1521739130434798E-2</v>
      </c>
      <c r="E51" s="2">
        <v>4.0201005025125601E-2</v>
      </c>
      <c r="F51" s="2">
        <v>0.11111111111111099</v>
      </c>
      <c r="G51" s="2">
        <v>6.08695652173913E-2</v>
      </c>
      <c r="H51" s="2">
        <v>5.3278688524590202E-2</v>
      </c>
      <c r="I51" s="2">
        <v>5.0583657587548597E-2</v>
      </c>
      <c r="J51" s="2">
        <v>0.1</v>
      </c>
      <c r="K51" s="2">
        <v>4.0404040404040401E-2</v>
      </c>
      <c r="L51" s="2">
        <v>5.5016181229773503E-2</v>
      </c>
      <c r="M51" s="2">
        <v>1.5337423312883401E-2</v>
      </c>
      <c r="N51" s="3">
        <v>0.225925925925926</v>
      </c>
      <c r="O51" s="3">
        <v>0.77956989247311803</v>
      </c>
    </row>
    <row r="52" spans="1:15" x14ac:dyDescent="0.3">
      <c r="A52" s="8" t="s">
        <v>84</v>
      </c>
      <c r="B52" s="2">
        <v>2.4390243902439001E-2</v>
      </c>
      <c r="C52" s="2">
        <v>-0.16666666666666699</v>
      </c>
      <c r="D52" s="2">
        <v>-0.22857142857142901</v>
      </c>
      <c r="E52" s="2">
        <v>0.18518518518518501</v>
      </c>
      <c r="F52" s="2">
        <v>-3.125E-2</v>
      </c>
      <c r="G52" s="2">
        <v>6.4516129032258104E-2</v>
      </c>
      <c r="H52" s="2">
        <v>-0.12121212121212099</v>
      </c>
      <c r="I52" s="2">
        <v>0.31034482758620702</v>
      </c>
      <c r="J52" s="2">
        <v>-5.2631578947368397E-2</v>
      </c>
      <c r="K52" s="2">
        <v>0.38888888888888901</v>
      </c>
      <c r="L52" s="2">
        <v>0.04</v>
      </c>
      <c r="M52" s="2">
        <v>0.15384615384615399</v>
      </c>
      <c r="N52" s="3">
        <v>0.57894736842105299</v>
      </c>
      <c r="O52" s="3">
        <v>0.46341463414634099</v>
      </c>
    </row>
    <row r="53" spans="1:15" x14ac:dyDescent="0.3">
      <c r="A53" s="11" t="s">
        <v>15</v>
      </c>
      <c r="B53" s="3">
        <v>3.57824427480916E-2</v>
      </c>
      <c r="C53" s="3">
        <v>1.28972823583602E-2</v>
      </c>
      <c r="D53" s="3">
        <v>9.0950432014552099E-4</v>
      </c>
      <c r="E53" s="3">
        <v>1.13584734211722E-2</v>
      </c>
      <c r="F53" s="3">
        <v>1.9766397124887699E-2</v>
      </c>
      <c r="G53" s="3">
        <v>3.9207048458149797E-2</v>
      </c>
      <c r="H53" s="3">
        <v>8.0542602797795699E-3</v>
      </c>
      <c r="I53" s="3">
        <v>3.0698065601345699E-2</v>
      </c>
      <c r="J53" s="3">
        <v>-2.0399836801305599E-3</v>
      </c>
      <c r="K53" s="3">
        <v>2.24856909239575E-2</v>
      </c>
      <c r="L53" s="3">
        <v>3.9984006397440999E-2</v>
      </c>
      <c r="M53" s="3">
        <v>1.99923106497501E-2</v>
      </c>
      <c r="N53" s="3">
        <v>8.2415340677274601E-2</v>
      </c>
      <c r="O53" s="3">
        <v>0.26574427480916002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628</v>
      </c>
    </row>
    <row r="2" spans="1:14" ht="15.6" x14ac:dyDescent="0.3">
      <c r="A2" s="12" t="s">
        <v>625</v>
      </c>
    </row>
    <row r="3" spans="1:14" ht="15.6" x14ac:dyDescent="0.3">
      <c r="A3" s="12" t="s">
        <v>94</v>
      </c>
    </row>
    <row r="4" spans="1:14" x14ac:dyDescent="0.3">
      <c r="A4" s="15"/>
    </row>
    <row r="5" spans="1:14" x14ac:dyDescent="0.3">
      <c r="A5" s="16" t="str">
        <f>HYPERLINK("#'Table of contents'!A169",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502</v>
      </c>
      <c r="C8" s="1">
        <v>539</v>
      </c>
      <c r="D8" s="1">
        <v>566</v>
      </c>
      <c r="E8" s="1">
        <v>596</v>
      </c>
      <c r="F8" s="1">
        <v>619</v>
      </c>
      <c r="G8" s="1">
        <v>647</v>
      </c>
      <c r="H8" s="1">
        <v>684</v>
      </c>
      <c r="I8" s="1">
        <v>708</v>
      </c>
      <c r="J8" s="1">
        <v>745</v>
      </c>
      <c r="K8" s="1">
        <v>766</v>
      </c>
      <c r="L8" s="1">
        <v>807</v>
      </c>
      <c r="M8" s="1">
        <v>863</v>
      </c>
      <c r="N8" s="1">
        <v>888</v>
      </c>
    </row>
    <row r="9" spans="1:14" x14ac:dyDescent="0.3">
      <c r="A9" s="7" t="s">
        <v>88</v>
      </c>
      <c r="B9" s="1">
        <v>34</v>
      </c>
      <c r="C9" s="1">
        <v>33</v>
      </c>
      <c r="D9" s="1">
        <v>35</v>
      </c>
      <c r="E9" s="1">
        <v>35</v>
      </c>
      <c r="F9" s="1">
        <v>37</v>
      </c>
      <c r="G9" s="1">
        <v>42</v>
      </c>
      <c r="H9" s="1">
        <v>43</v>
      </c>
      <c r="I9" s="1">
        <v>48</v>
      </c>
      <c r="J9" s="1">
        <v>50</v>
      </c>
      <c r="K9" s="1">
        <v>53</v>
      </c>
      <c r="L9" s="1">
        <v>56</v>
      </c>
      <c r="M9" s="1">
        <v>61</v>
      </c>
      <c r="N9" s="1">
        <v>61</v>
      </c>
    </row>
    <row r="10" spans="1:14" x14ac:dyDescent="0.3">
      <c r="A10" s="7" t="s">
        <v>89</v>
      </c>
      <c r="B10" s="1">
        <v>33</v>
      </c>
      <c r="C10" s="1">
        <v>33</v>
      </c>
      <c r="D10" s="1">
        <v>37</v>
      </c>
      <c r="E10" s="1">
        <v>40</v>
      </c>
      <c r="F10" s="1">
        <v>39</v>
      </c>
      <c r="G10" s="1">
        <v>40</v>
      </c>
      <c r="H10" s="1">
        <v>42</v>
      </c>
      <c r="I10" s="1">
        <v>47</v>
      </c>
      <c r="J10" s="1">
        <v>49</v>
      </c>
      <c r="K10" s="1">
        <v>53</v>
      </c>
      <c r="L10" s="1">
        <v>63</v>
      </c>
      <c r="M10" s="1">
        <v>67</v>
      </c>
      <c r="N10" s="1">
        <v>74</v>
      </c>
    </row>
    <row r="11" spans="1:14" x14ac:dyDescent="0.3">
      <c r="A11" s="7" t="s">
        <v>90</v>
      </c>
      <c r="B11" s="1">
        <v>1260</v>
      </c>
      <c r="C11" s="1">
        <v>1305</v>
      </c>
      <c r="D11" s="1">
        <v>1320</v>
      </c>
      <c r="E11" s="1">
        <v>1290</v>
      </c>
      <c r="F11" s="1">
        <v>1283</v>
      </c>
      <c r="G11" s="1">
        <v>1294</v>
      </c>
      <c r="H11" s="1">
        <v>1336</v>
      </c>
      <c r="I11" s="1">
        <v>1311</v>
      </c>
      <c r="J11" s="1">
        <v>1333</v>
      </c>
      <c r="K11" s="1">
        <v>1293</v>
      </c>
      <c r="L11" s="1">
        <v>1305</v>
      </c>
      <c r="M11" s="1">
        <v>1336</v>
      </c>
      <c r="N11" s="1">
        <v>1348</v>
      </c>
    </row>
    <row r="12" spans="1:14" x14ac:dyDescent="0.3">
      <c r="A12" s="7" t="s">
        <v>91</v>
      </c>
      <c r="B12" s="1">
        <v>62</v>
      </c>
      <c r="C12" s="1">
        <v>67</v>
      </c>
      <c r="D12" s="1">
        <v>67</v>
      </c>
      <c r="E12" s="1">
        <v>75</v>
      </c>
      <c r="F12" s="1">
        <v>79</v>
      </c>
      <c r="G12" s="1">
        <v>78</v>
      </c>
      <c r="H12" s="1">
        <v>89</v>
      </c>
      <c r="I12" s="1">
        <v>99</v>
      </c>
      <c r="J12" s="1">
        <v>105</v>
      </c>
      <c r="K12" s="1">
        <v>111</v>
      </c>
      <c r="L12" s="1">
        <v>125</v>
      </c>
      <c r="M12" s="1">
        <v>139</v>
      </c>
      <c r="N12" s="1">
        <v>150</v>
      </c>
    </row>
    <row r="13" spans="1:14" x14ac:dyDescent="0.3">
      <c r="A13" s="7" t="s">
        <v>92</v>
      </c>
      <c r="B13" s="1">
        <v>205</v>
      </c>
      <c r="C13" s="1">
        <v>194</v>
      </c>
      <c r="D13" s="1">
        <v>174</v>
      </c>
      <c r="E13" s="1">
        <v>165</v>
      </c>
      <c r="F13" s="1">
        <v>169</v>
      </c>
      <c r="G13" s="1">
        <v>169</v>
      </c>
      <c r="H13" s="1">
        <v>165</v>
      </c>
      <c r="I13" s="1">
        <v>165</v>
      </c>
      <c r="J13" s="1">
        <v>169</v>
      </c>
      <c r="K13" s="1">
        <v>170</v>
      </c>
      <c r="L13" s="1">
        <v>145</v>
      </c>
      <c r="M13" s="1">
        <v>135</v>
      </c>
      <c r="N13" s="1">
        <v>132</v>
      </c>
    </row>
    <row r="14" spans="1:14" x14ac:dyDescent="0.3">
      <c r="A14" s="10" t="s">
        <v>15</v>
      </c>
      <c r="B14" s="5">
        <v>2096</v>
      </c>
      <c r="C14" s="5">
        <v>2171</v>
      </c>
      <c r="D14" s="5">
        <v>2199</v>
      </c>
      <c r="E14" s="5">
        <v>2201</v>
      </c>
      <c r="F14" s="5">
        <v>2226</v>
      </c>
      <c r="G14" s="5">
        <v>2270</v>
      </c>
      <c r="H14" s="5">
        <v>2359</v>
      </c>
      <c r="I14" s="5">
        <v>2378</v>
      </c>
      <c r="J14" s="5">
        <v>2451</v>
      </c>
      <c r="K14" s="5">
        <v>2446</v>
      </c>
      <c r="L14" s="5">
        <v>2501</v>
      </c>
      <c r="M14" s="5">
        <v>2601</v>
      </c>
      <c r="N14" s="5">
        <v>2653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0.23950381679389299</v>
      </c>
      <c r="C19" s="2">
        <v>0.248272685398434</v>
      </c>
      <c r="D19" s="2">
        <v>0.25738972260118198</v>
      </c>
      <c r="E19" s="2">
        <v>0.27078600636074501</v>
      </c>
      <c r="F19" s="2">
        <v>0.27807726864330601</v>
      </c>
      <c r="G19" s="2">
        <v>0.28502202643171798</v>
      </c>
      <c r="H19" s="2">
        <v>0.28995337007206401</v>
      </c>
      <c r="I19" s="2">
        <v>0.297729184188394</v>
      </c>
      <c r="J19" s="2">
        <v>0.30395756833945298</v>
      </c>
      <c r="K19" s="2">
        <v>0.31316434995911702</v>
      </c>
      <c r="L19" s="2">
        <v>0.322670931627349</v>
      </c>
      <c r="M19" s="2">
        <v>0.33179546328335302</v>
      </c>
      <c r="N19" s="2">
        <v>0.33471541650961201</v>
      </c>
    </row>
    <row r="20" spans="1:15" x14ac:dyDescent="0.3">
      <c r="A20" s="8" t="s">
        <v>88</v>
      </c>
      <c r="B20" s="2">
        <v>1.6221374045801502E-2</v>
      </c>
      <c r="C20" s="2">
        <v>1.52003684937817E-2</v>
      </c>
      <c r="D20" s="2">
        <v>1.5916325602546601E-2</v>
      </c>
      <c r="E20" s="2">
        <v>1.5901862789641098E-2</v>
      </c>
      <c r="F20" s="2">
        <v>1.6621743036837399E-2</v>
      </c>
      <c r="G20" s="2">
        <v>1.8502202643171799E-2</v>
      </c>
      <c r="H20" s="2">
        <v>1.82280627384485E-2</v>
      </c>
      <c r="I20" s="2">
        <v>2.0185029436501301E-2</v>
      </c>
      <c r="J20" s="2">
        <v>2.0399836801305599E-2</v>
      </c>
      <c r="K20" s="2">
        <v>2.1668029435813599E-2</v>
      </c>
      <c r="L20" s="2">
        <v>2.2391043582567001E-2</v>
      </c>
      <c r="M20" s="2">
        <v>2.34525182622068E-2</v>
      </c>
      <c r="N20" s="2">
        <v>2.29928382962684E-2</v>
      </c>
    </row>
    <row r="21" spans="1:15" x14ac:dyDescent="0.3">
      <c r="A21" s="8" t="s">
        <v>89</v>
      </c>
      <c r="B21" s="2">
        <v>1.57442748091603E-2</v>
      </c>
      <c r="C21" s="2">
        <v>1.52003684937817E-2</v>
      </c>
      <c r="D21" s="2">
        <v>1.68258299226921E-2</v>
      </c>
      <c r="E21" s="2">
        <v>1.8173557473875501E-2</v>
      </c>
      <c r="F21" s="2">
        <v>1.7520215633423201E-2</v>
      </c>
      <c r="G21" s="2">
        <v>1.7621145374449299E-2</v>
      </c>
      <c r="H21" s="2">
        <v>1.78041543026706E-2</v>
      </c>
      <c r="I21" s="2">
        <v>1.97645079899075E-2</v>
      </c>
      <c r="J21" s="2">
        <v>1.9991840065279501E-2</v>
      </c>
      <c r="K21" s="2">
        <v>2.1668029435813599E-2</v>
      </c>
      <c r="L21" s="2">
        <v>2.5189924030387799E-2</v>
      </c>
      <c r="M21" s="2">
        <v>2.5759323337178001E-2</v>
      </c>
      <c r="N21" s="2">
        <v>2.7892951375801001E-2</v>
      </c>
    </row>
    <row r="22" spans="1:15" x14ac:dyDescent="0.3">
      <c r="A22" s="8" t="s">
        <v>90</v>
      </c>
      <c r="B22" s="2">
        <v>0.60114503816793896</v>
      </c>
      <c r="C22" s="2">
        <v>0.60110548134500197</v>
      </c>
      <c r="D22" s="2">
        <v>0.60027285129604402</v>
      </c>
      <c r="E22" s="2">
        <v>0.58609722853248503</v>
      </c>
      <c r="F22" s="2">
        <v>0.57637017070979302</v>
      </c>
      <c r="G22" s="2">
        <v>0.57004405286343596</v>
      </c>
      <c r="H22" s="2">
        <v>0.56634167019923698</v>
      </c>
      <c r="I22" s="2">
        <v>0.55130361648444104</v>
      </c>
      <c r="J22" s="2">
        <v>0.54385964912280704</v>
      </c>
      <c r="K22" s="2">
        <v>0.52861815208503704</v>
      </c>
      <c r="L22" s="2">
        <v>0.52179128348660497</v>
      </c>
      <c r="M22" s="2">
        <v>0.51364859669357898</v>
      </c>
      <c r="N22" s="2">
        <v>0.50810403316999597</v>
      </c>
    </row>
    <row r="23" spans="1:15" x14ac:dyDescent="0.3">
      <c r="A23" s="8" t="s">
        <v>91</v>
      </c>
      <c r="B23" s="2">
        <v>2.9580152671755702E-2</v>
      </c>
      <c r="C23" s="2">
        <v>3.0861354214647599E-2</v>
      </c>
      <c r="D23" s="2">
        <v>3.0468394724874899E-2</v>
      </c>
      <c r="E23" s="2">
        <v>3.40754202635166E-2</v>
      </c>
      <c r="F23" s="2">
        <v>3.5489667565139299E-2</v>
      </c>
      <c r="G23" s="2">
        <v>3.4361233480176202E-2</v>
      </c>
      <c r="H23" s="2">
        <v>3.7727850784230597E-2</v>
      </c>
      <c r="I23" s="2">
        <v>4.1631623212783901E-2</v>
      </c>
      <c r="J23" s="2">
        <v>4.2839657282741701E-2</v>
      </c>
      <c r="K23" s="2">
        <v>4.53802125919869E-2</v>
      </c>
      <c r="L23" s="2">
        <v>4.9980007996801301E-2</v>
      </c>
      <c r="M23" s="2">
        <v>5.3440984236832002E-2</v>
      </c>
      <c r="N23" s="2">
        <v>5.6539766302299302E-2</v>
      </c>
    </row>
    <row r="24" spans="1:15" x14ac:dyDescent="0.3">
      <c r="A24" s="8" t="s">
        <v>92</v>
      </c>
      <c r="B24" s="2">
        <v>9.7805343511450399E-2</v>
      </c>
      <c r="C24" s="2">
        <v>8.9359742054352806E-2</v>
      </c>
      <c r="D24" s="2">
        <v>7.9126875852660303E-2</v>
      </c>
      <c r="E24" s="2">
        <v>7.4965924579736498E-2</v>
      </c>
      <c r="F24" s="2">
        <v>7.5920934411500496E-2</v>
      </c>
      <c r="G24" s="2">
        <v>7.4449339207048507E-2</v>
      </c>
      <c r="H24" s="2">
        <v>6.9944891903348905E-2</v>
      </c>
      <c r="I24" s="2">
        <v>6.9386038687973106E-2</v>
      </c>
      <c r="J24" s="2">
        <v>6.8951448388412898E-2</v>
      </c>
      <c r="K24" s="2">
        <v>6.9501226492232199E-2</v>
      </c>
      <c r="L24" s="2">
        <v>5.7976809276289502E-2</v>
      </c>
      <c r="M24" s="2">
        <v>5.1903114186851201E-2</v>
      </c>
      <c r="N24" s="2">
        <v>4.9754994346023401E-2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7.3705179282868502E-2</v>
      </c>
      <c r="C29" s="2">
        <v>5.0092764378478698E-2</v>
      </c>
      <c r="D29" s="2">
        <v>5.3003533568904602E-2</v>
      </c>
      <c r="E29" s="2">
        <v>3.8590604026845603E-2</v>
      </c>
      <c r="F29" s="2">
        <v>4.5234248788368299E-2</v>
      </c>
      <c r="G29" s="2">
        <v>5.7187017001545597E-2</v>
      </c>
      <c r="H29" s="2">
        <v>3.5087719298245598E-2</v>
      </c>
      <c r="I29" s="2">
        <v>5.2259887005649701E-2</v>
      </c>
      <c r="J29" s="2">
        <v>2.8187919463087199E-2</v>
      </c>
      <c r="K29" s="2">
        <v>5.3524804177545703E-2</v>
      </c>
      <c r="L29" s="2">
        <v>6.9392812887236699E-2</v>
      </c>
      <c r="M29" s="2">
        <v>2.89687137891078E-2</v>
      </c>
      <c r="N29" s="3">
        <v>0.19194630872483201</v>
      </c>
      <c r="O29" s="3">
        <v>0.76892430278884505</v>
      </c>
    </row>
    <row r="30" spans="1:15" x14ac:dyDescent="0.3">
      <c r="A30" s="8" t="s">
        <v>88</v>
      </c>
      <c r="B30" s="2">
        <v>-2.9411764705882401E-2</v>
      </c>
      <c r="C30" s="2">
        <v>6.0606060606060601E-2</v>
      </c>
      <c r="D30" s="2">
        <v>0</v>
      </c>
      <c r="E30" s="2">
        <v>5.7142857142857099E-2</v>
      </c>
      <c r="F30" s="2">
        <v>0.135135135135135</v>
      </c>
      <c r="G30" s="2">
        <v>2.3809523809523801E-2</v>
      </c>
      <c r="H30" s="2">
        <v>0.116279069767442</v>
      </c>
      <c r="I30" s="2">
        <v>4.1666666666666699E-2</v>
      </c>
      <c r="J30" s="2">
        <v>0.06</v>
      </c>
      <c r="K30" s="2">
        <v>5.6603773584905703E-2</v>
      </c>
      <c r="L30" s="2">
        <v>8.9285714285714302E-2</v>
      </c>
      <c r="M30" s="2">
        <v>0</v>
      </c>
      <c r="N30" s="3">
        <v>0.22</v>
      </c>
      <c r="O30" s="3">
        <v>0.79411764705882304</v>
      </c>
    </row>
    <row r="31" spans="1:15" x14ac:dyDescent="0.3">
      <c r="A31" s="8" t="s">
        <v>89</v>
      </c>
      <c r="B31" s="2">
        <v>0</v>
      </c>
      <c r="C31" s="2">
        <v>0.12121212121212099</v>
      </c>
      <c r="D31" s="2">
        <v>8.1081081081081099E-2</v>
      </c>
      <c r="E31" s="2">
        <v>-2.5000000000000001E-2</v>
      </c>
      <c r="F31" s="2">
        <v>2.5641025641025599E-2</v>
      </c>
      <c r="G31" s="2">
        <v>0.05</v>
      </c>
      <c r="H31" s="2">
        <v>0.119047619047619</v>
      </c>
      <c r="I31" s="2">
        <v>4.2553191489361701E-2</v>
      </c>
      <c r="J31" s="2">
        <v>8.1632653061224497E-2</v>
      </c>
      <c r="K31" s="2">
        <v>0.18867924528301899</v>
      </c>
      <c r="L31" s="2">
        <v>6.3492063492063502E-2</v>
      </c>
      <c r="M31" s="2">
        <v>0.104477611940299</v>
      </c>
      <c r="N31" s="3">
        <v>0.51020408163265296</v>
      </c>
      <c r="O31" s="3">
        <v>1.24242424242424</v>
      </c>
    </row>
    <row r="32" spans="1:15" x14ac:dyDescent="0.3">
      <c r="A32" s="8" t="s">
        <v>90</v>
      </c>
      <c r="B32" s="2">
        <v>3.5714285714285698E-2</v>
      </c>
      <c r="C32" s="2">
        <v>1.1494252873563199E-2</v>
      </c>
      <c r="D32" s="2">
        <v>-2.27272727272727E-2</v>
      </c>
      <c r="E32" s="2">
        <v>-5.4263565891472902E-3</v>
      </c>
      <c r="F32" s="2">
        <v>8.5736554949337497E-3</v>
      </c>
      <c r="G32" s="2">
        <v>3.2457496136012398E-2</v>
      </c>
      <c r="H32" s="2">
        <v>-1.87125748502994E-2</v>
      </c>
      <c r="I32" s="2">
        <v>1.6781083142639201E-2</v>
      </c>
      <c r="J32" s="2">
        <v>-3.0007501875468901E-2</v>
      </c>
      <c r="K32" s="2">
        <v>9.2807424593967496E-3</v>
      </c>
      <c r="L32" s="2">
        <v>2.3754789272030601E-2</v>
      </c>
      <c r="M32" s="2">
        <v>8.9820359281437105E-3</v>
      </c>
      <c r="N32" s="3">
        <v>1.12528132033008E-2</v>
      </c>
      <c r="O32" s="3">
        <v>6.9841269841269801E-2</v>
      </c>
    </row>
    <row r="33" spans="1:15" x14ac:dyDescent="0.3">
      <c r="A33" s="8" t="s">
        <v>91</v>
      </c>
      <c r="B33" s="2">
        <v>8.0645161290322606E-2</v>
      </c>
      <c r="C33" s="2">
        <v>0</v>
      </c>
      <c r="D33" s="2">
        <v>0.119402985074627</v>
      </c>
      <c r="E33" s="2">
        <v>5.3333333333333302E-2</v>
      </c>
      <c r="F33" s="2">
        <v>-1.26582278481013E-2</v>
      </c>
      <c r="G33" s="2">
        <v>0.141025641025641</v>
      </c>
      <c r="H33" s="2">
        <v>0.112359550561798</v>
      </c>
      <c r="I33" s="2">
        <v>6.0606060606060601E-2</v>
      </c>
      <c r="J33" s="2">
        <v>5.7142857142857099E-2</v>
      </c>
      <c r="K33" s="2">
        <v>0.126126126126126</v>
      </c>
      <c r="L33" s="2">
        <v>0.112</v>
      </c>
      <c r="M33" s="2">
        <v>7.9136690647481994E-2</v>
      </c>
      <c r="N33" s="3">
        <v>0.42857142857142899</v>
      </c>
      <c r="O33" s="3">
        <v>1.4193548387096799</v>
      </c>
    </row>
    <row r="34" spans="1:15" x14ac:dyDescent="0.3">
      <c r="A34" s="8" t="s">
        <v>92</v>
      </c>
      <c r="B34" s="2">
        <v>-5.3658536585365901E-2</v>
      </c>
      <c r="C34" s="2">
        <v>-0.10309278350515499</v>
      </c>
      <c r="D34" s="2">
        <v>-5.1724137931034503E-2</v>
      </c>
      <c r="E34" s="2">
        <v>2.4242424242424201E-2</v>
      </c>
      <c r="F34" s="2">
        <v>0</v>
      </c>
      <c r="G34" s="2">
        <v>-2.3668639053254399E-2</v>
      </c>
      <c r="H34" s="2">
        <v>0</v>
      </c>
      <c r="I34" s="2">
        <v>2.4242424242424201E-2</v>
      </c>
      <c r="J34" s="2">
        <v>5.9171597633136102E-3</v>
      </c>
      <c r="K34" s="2">
        <v>-0.14705882352941199</v>
      </c>
      <c r="L34" s="2">
        <v>-6.8965517241379296E-2</v>
      </c>
      <c r="M34" s="2">
        <v>-2.2222222222222199E-2</v>
      </c>
      <c r="N34" s="3">
        <v>-0.218934911242604</v>
      </c>
      <c r="O34" s="3">
        <v>-0.35609756097561002</v>
      </c>
    </row>
    <row r="35" spans="1:15" x14ac:dyDescent="0.3">
      <c r="A35" s="11" t="s">
        <v>15</v>
      </c>
      <c r="B35" s="3">
        <v>3.57824427480916E-2</v>
      </c>
      <c r="C35" s="3">
        <v>1.28972823583602E-2</v>
      </c>
      <c r="D35" s="3">
        <v>9.0950432014552099E-4</v>
      </c>
      <c r="E35" s="3">
        <v>1.13584734211722E-2</v>
      </c>
      <c r="F35" s="3">
        <v>1.9766397124887699E-2</v>
      </c>
      <c r="G35" s="3">
        <v>3.9207048458149797E-2</v>
      </c>
      <c r="H35" s="3">
        <v>8.0542602797795699E-3</v>
      </c>
      <c r="I35" s="3">
        <v>3.0698065601345699E-2</v>
      </c>
      <c r="J35" s="3">
        <v>-2.0399836801305599E-3</v>
      </c>
      <c r="K35" s="3">
        <v>2.24856909239575E-2</v>
      </c>
      <c r="L35" s="3">
        <v>3.9984006397440999E-2</v>
      </c>
      <c r="M35" s="3">
        <v>1.99923106497501E-2</v>
      </c>
      <c r="N35" s="3">
        <v>8.2415340677274601E-2</v>
      </c>
      <c r="O35" s="3">
        <v>0.26574427480916002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298</v>
      </c>
      <c r="B1" s="12"/>
      <c r="C1" s="12"/>
      <c r="D1" s="12"/>
    </row>
    <row r="2" spans="1:5" ht="15.6" x14ac:dyDescent="0.3">
      <c r="A2" s="12" t="s">
        <v>31</v>
      </c>
      <c r="B2" s="12"/>
      <c r="C2" s="12"/>
      <c r="D2" s="12"/>
    </row>
    <row r="3" spans="1:5" ht="15.6" x14ac:dyDescent="0.3">
      <c r="A3" s="12" t="s">
        <v>299</v>
      </c>
      <c r="B3" s="12"/>
      <c r="C3" s="12"/>
      <c r="D3" s="12"/>
    </row>
    <row r="4" spans="1:5" x14ac:dyDescent="0.3">
      <c r="A4" s="15"/>
    </row>
    <row r="5" spans="1:5" x14ac:dyDescent="0.3">
      <c r="A5" s="16" t="str">
        <f>HYPERLINK("#'Table of contents'!A17",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2366</v>
      </c>
      <c r="C8" s="1">
        <v>2952</v>
      </c>
      <c r="D8" s="1">
        <v>3520</v>
      </c>
      <c r="E8" s="1">
        <v>4067</v>
      </c>
    </row>
    <row r="9" spans="1:5" x14ac:dyDescent="0.3">
      <c r="A9" s="7" t="s">
        <v>296</v>
      </c>
      <c r="B9" s="1">
        <v>209232</v>
      </c>
      <c r="C9" s="1">
        <v>242546</v>
      </c>
      <c r="D9" s="1">
        <v>272201</v>
      </c>
      <c r="E9" s="1">
        <v>297773</v>
      </c>
    </row>
    <row r="10" spans="1:5" x14ac:dyDescent="0.3">
      <c r="A10" s="7" t="s">
        <v>297</v>
      </c>
      <c r="B10" s="1">
        <v>4594</v>
      </c>
      <c r="C10" s="1">
        <v>5214</v>
      </c>
      <c r="D10" s="1">
        <v>5696</v>
      </c>
      <c r="E10" s="1">
        <v>6199</v>
      </c>
    </row>
    <row r="11" spans="1:5" x14ac:dyDescent="0.3">
      <c r="A11" s="7" t="s">
        <v>91</v>
      </c>
      <c r="B11" s="1">
        <v>869</v>
      </c>
      <c r="C11" s="1">
        <v>1094</v>
      </c>
      <c r="D11" s="1">
        <v>1270</v>
      </c>
      <c r="E11" s="1">
        <v>1446</v>
      </c>
    </row>
    <row r="12" spans="1:5" x14ac:dyDescent="0.3">
      <c r="A12" s="7" t="s">
        <v>120</v>
      </c>
      <c r="B12" s="1">
        <v>27788</v>
      </c>
      <c r="C12" s="1">
        <v>32983</v>
      </c>
      <c r="D12" s="1">
        <v>36748</v>
      </c>
      <c r="E12" s="1">
        <v>39388</v>
      </c>
    </row>
    <row r="13" spans="1:5" x14ac:dyDescent="0.3">
      <c r="A13" s="7" t="s">
        <v>121</v>
      </c>
      <c r="B13" s="1">
        <v>82874</v>
      </c>
      <c r="C13" s="1">
        <v>63292</v>
      </c>
      <c r="D13" s="1">
        <v>50172</v>
      </c>
      <c r="E13" s="1">
        <v>44484</v>
      </c>
    </row>
    <row r="14" spans="1:5" x14ac:dyDescent="0.3">
      <c r="A14" s="10" t="s">
        <v>15</v>
      </c>
      <c r="B14" s="5">
        <v>327723</v>
      </c>
      <c r="C14" s="5">
        <v>348081</v>
      </c>
      <c r="D14" s="5">
        <v>369607</v>
      </c>
      <c r="E14" s="5">
        <v>393357</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7.2195115997351397E-3</v>
      </c>
      <c r="C19" s="2">
        <v>8.4807846449533302E-3</v>
      </c>
      <c r="D19" s="2">
        <v>9.5236291520452796E-3</v>
      </c>
      <c r="E19" s="2">
        <v>1.03392084035622E-2</v>
      </c>
    </row>
    <row r="20" spans="1:5" x14ac:dyDescent="0.3">
      <c r="A20" s="8" t="s">
        <v>296</v>
      </c>
      <c r="B20" s="2">
        <v>0.63844161075054195</v>
      </c>
      <c r="C20" s="2">
        <v>0.69680907604839104</v>
      </c>
      <c r="D20" s="2">
        <v>0.73646061898178306</v>
      </c>
      <c r="E20" s="2">
        <v>0.75700445142707495</v>
      </c>
    </row>
    <row r="21" spans="1:5" x14ac:dyDescent="0.3">
      <c r="A21" s="8" t="s">
        <v>297</v>
      </c>
      <c r="B21" s="2">
        <v>1.40179358787757E-2</v>
      </c>
      <c r="C21" s="2">
        <v>1.49792720659846E-2</v>
      </c>
      <c r="D21" s="2">
        <v>1.5410963536946E-2</v>
      </c>
      <c r="E21" s="2">
        <v>1.5759221267194898E-2</v>
      </c>
    </row>
    <row r="22" spans="1:5" x14ac:dyDescent="0.3">
      <c r="A22" s="8" t="s">
        <v>91</v>
      </c>
      <c r="B22" s="2">
        <v>2.65162957741751E-3</v>
      </c>
      <c r="C22" s="2">
        <v>3.142946613001E-3</v>
      </c>
      <c r="D22" s="2">
        <v>3.43608210883452E-3</v>
      </c>
      <c r="E22" s="2">
        <v>3.6760500003813301E-3</v>
      </c>
    </row>
    <row r="23" spans="1:5" x14ac:dyDescent="0.3">
      <c r="A23" s="8" t="s">
        <v>120</v>
      </c>
      <c r="B23" s="2">
        <v>8.4791119329433701E-2</v>
      </c>
      <c r="C23" s="2">
        <v>9.4756680197999904E-2</v>
      </c>
      <c r="D23" s="2">
        <v>9.9424523886181795E-2</v>
      </c>
      <c r="E23" s="2">
        <v>0.100132958101674</v>
      </c>
    </row>
    <row r="24" spans="1:5" x14ac:dyDescent="0.3">
      <c r="A24" s="8" t="s">
        <v>121</v>
      </c>
      <c r="B24" s="2">
        <v>0.25287819286409602</v>
      </c>
      <c r="C24" s="2">
        <v>0.18183124042967</v>
      </c>
      <c r="D24" s="2">
        <v>0.13574418233420901</v>
      </c>
      <c r="E24" s="2">
        <v>0.113088110800113</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629</v>
      </c>
    </row>
    <row r="2" spans="1:14" ht="15.6" x14ac:dyDescent="0.3">
      <c r="A2" s="12" t="s">
        <v>625</v>
      </c>
    </row>
    <row r="3" spans="1:14" ht="15.6" x14ac:dyDescent="0.3">
      <c r="A3" s="12" t="s">
        <v>98</v>
      </c>
    </row>
    <row r="4" spans="1:14" x14ac:dyDescent="0.3">
      <c r="A4" s="15"/>
    </row>
    <row r="5" spans="1:14" x14ac:dyDescent="0.3">
      <c r="A5" s="16" t="str">
        <f>HYPERLINK("#'Table of contents'!A170",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1097</v>
      </c>
      <c r="C8" s="1">
        <v>1103</v>
      </c>
      <c r="D8" s="1">
        <v>1112</v>
      </c>
      <c r="E8" s="1">
        <v>1138</v>
      </c>
      <c r="F8" s="1">
        <v>1161</v>
      </c>
      <c r="G8" s="1">
        <v>1177</v>
      </c>
      <c r="H8" s="1">
        <v>1229</v>
      </c>
      <c r="I8" s="1">
        <v>1251</v>
      </c>
      <c r="J8" s="1">
        <v>1285</v>
      </c>
      <c r="K8" s="1">
        <v>1324</v>
      </c>
      <c r="L8" s="1">
        <v>1351</v>
      </c>
      <c r="M8" s="1">
        <v>1405</v>
      </c>
      <c r="N8" s="1">
        <v>1429</v>
      </c>
    </row>
    <row r="9" spans="1:14" x14ac:dyDescent="0.3">
      <c r="A9" s="7" t="s">
        <v>96</v>
      </c>
      <c r="B9" s="1">
        <v>999</v>
      </c>
      <c r="C9" s="1">
        <v>1068</v>
      </c>
      <c r="D9" s="1">
        <v>1087</v>
      </c>
      <c r="E9" s="1">
        <v>1063</v>
      </c>
      <c r="F9" s="1">
        <v>1065</v>
      </c>
      <c r="G9" s="1">
        <v>1093</v>
      </c>
      <c r="H9" s="1">
        <v>1130</v>
      </c>
      <c r="I9" s="1">
        <v>1127</v>
      </c>
      <c r="J9" s="1">
        <v>1166</v>
      </c>
      <c r="K9" s="1">
        <v>1122</v>
      </c>
      <c r="L9" s="1">
        <v>1150</v>
      </c>
      <c r="M9" s="1">
        <v>1196</v>
      </c>
      <c r="N9" s="1">
        <v>1224</v>
      </c>
    </row>
    <row r="10" spans="1:14" x14ac:dyDescent="0.3">
      <c r="A10" s="10" t="s">
        <v>15</v>
      </c>
      <c r="B10" s="5">
        <v>2096</v>
      </c>
      <c r="C10" s="5">
        <v>2171</v>
      </c>
      <c r="D10" s="5">
        <v>2199</v>
      </c>
      <c r="E10" s="5">
        <v>2201</v>
      </c>
      <c r="F10" s="5">
        <v>2226</v>
      </c>
      <c r="G10" s="5">
        <v>2270</v>
      </c>
      <c r="H10" s="5">
        <v>2359</v>
      </c>
      <c r="I10" s="5">
        <v>2378</v>
      </c>
      <c r="J10" s="5">
        <v>2451</v>
      </c>
      <c r="K10" s="5">
        <v>2446</v>
      </c>
      <c r="L10" s="5">
        <v>2501</v>
      </c>
      <c r="M10" s="5">
        <v>2601</v>
      </c>
      <c r="N10" s="5">
        <v>2653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0.52337786259541996</v>
      </c>
      <c r="C15" s="2">
        <v>0.50806080147397503</v>
      </c>
      <c r="D15" s="2">
        <v>0.50568440200090903</v>
      </c>
      <c r="E15" s="2">
        <v>0.51703771013175803</v>
      </c>
      <c r="F15" s="2">
        <v>0.52156334231805901</v>
      </c>
      <c r="G15" s="2">
        <v>0.51850220264317204</v>
      </c>
      <c r="H15" s="2">
        <v>0.520983467571005</v>
      </c>
      <c r="I15" s="2">
        <v>0.52607232968881401</v>
      </c>
      <c r="J15" s="2">
        <v>0.52427580579355404</v>
      </c>
      <c r="K15" s="2">
        <v>0.54129190515126702</v>
      </c>
      <c r="L15" s="2">
        <v>0.54018392642942803</v>
      </c>
      <c r="M15" s="2">
        <v>0.54017685505574797</v>
      </c>
      <c r="N15" s="2">
        <v>0.53863550697323803</v>
      </c>
    </row>
    <row r="16" spans="1:14" x14ac:dyDescent="0.3">
      <c r="A16" s="8" t="s">
        <v>96</v>
      </c>
      <c r="B16" s="2">
        <v>0.47662213740457998</v>
      </c>
      <c r="C16" s="2">
        <v>0.49193919852602502</v>
      </c>
      <c r="D16" s="2">
        <v>0.49431559799908997</v>
      </c>
      <c r="E16" s="2">
        <v>0.48296228986824202</v>
      </c>
      <c r="F16" s="2">
        <v>0.47843665768194099</v>
      </c>
      <c r="G16" s="2">
        <v>0.48149779735682802</v>
      </c>
      <c r="H16" s="2">
        <v>0.479016532428995</v>
      </c>
      <c r="I16" s="2">
        <v>0.47392767031118599</v>
      </c>
      <c r="J16" s="2">
        <v>0.47572419420644602</v>
      </c>
      <c r="K16" s="2">
        <v>0.45870809484873298</v>
      </c>
      <c r="L16" s="2">
        <v>0.45981607357057203</v>
      </c>
      <c r="M16" s="2">
        <v>0.45982314494425203</v>
      </c>
      <c r="N16" s="2">
        <v>0.46136449302676202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5.4694621695533302E-3</v>
      </c>
      <c r="C21" s="2">
        <v>8.1595648232094305E-3</v>
      </c>
      <c r="D21" s="2">
        <v>2.3381294964028802E-2</v>
      </c>
      <c r="E21" s="2">
        <v>2.0210896309314601E-2</v>
      </c>
      <c r="F21" s="2">
        <v>1.37812230835487E-2</v>
      </c>
      <c r="G21" s="2">
        <v>4.4180118946474098E-2</v>
      </c>
      <c r="H21" s="2">
        <v>1.7900732302685098E-2</v>
      </c>
      <c r="I21" s="2">
        <v>2.71782573940847E-2</v>
      </c>
      <c r="J21" s="2">
        <v>3.03501945525292E-2</v>
      </c>
      <c r="K21" s="2">
        <v>2.0392749244713002E-2</v>
      </c>
      <c r="L21" s="2">
        <v>3.9970392301998503E-2</v>
      </c>
      <c r="M21" s="2">
        <v>1.7081850533807799E-2</v>
      </c>
      <c r="N21" s="3">
        <v>0.112062256809339</v>
      </c>
      <c r="O21" s="3">
        <v>0.30264357338195103</v>
      </c>
    </row>
    <row r="22" spans="1:15" x14ac:dyDescent="0.3">
      <c r="A22" s="8" t="s">
        <v>96</v>
      </c>
      <c r="B22" s="2">
        <v>6.9069069069069094E-2</v>
      </c>
      <c r="C22" s="2">
        <v>1.7790262172284601E-2</v>
      </c>
      <c r="D22" s="2">
        <v>-2.2079116835326599E-2</v>
      </c>
      <c r="E22" s="2">
        <v>1.8814675446848499E-3</v>
      </c>
      <c r="F22" s="2">
        <v>2.6291079812206599E-2</v>
      </c>
      <c r="G22" s="2">
        <v>3.3851784080512301E-2</v>
      </c>
      <c r="H22" s="2">
        <v>-2.6548672566371698E-3</v>
      </c>
      <c r="I22" s="2">
        <v>3.46051464063886E-2</v>
      </c>
      <c r="J22" s="2">
        <v>-3.77358490566038E-2</v>
      </c>
      <c r="K22" s="2">
        <v>2.4955436720142599E-2</v>
      </c>
      <c r="L22" s="2">
        <v>0.04</v>
      </c>
      <c r="M22" s="2">
        <v>2.3411371237458199E-2</v>
      </c>
      <c r="N22" s="3">
        <v>4.9742710120068603E-2</v>
      </c>
      <c r="O22" s="3">
        <v>0.22522522522522501</v>
      </c>
    </row>
    <row r="23" spans="1:15" x14ac:dyDescent="0.3">
      <c r="A23" s="11" t="s">
        <v>15</v>
      </c>
      <c r="B23" s="3">
        <v>3.57824427480916E-2</v>
      </c>
      <c r="C23" s="3">
        <v>1.28972823583602E-2</v>
      </c>
      <c r="D23" s="3">
        <v>9.0950432014552099E-4</v>
      </c>
      <c r="E23" s="3">
        <v>1.13584734211722E-2</v>
      </c>
      <c r="F23" s="3">
        <v>1.9766397124887699E-2</v>
      </c>
      <c r="G23" s="3">
        <v>3.9207048458149797E-2</v>
      </c>
      <c r="H23" s="3">
        <v>8.0542602797795699E-3</v>
      </c>
      <c r="I23" s="3">
        <v>3.0698065601345699E-2</v>
      </c>
      <c r="J23" s="3">
        <v>-2.0399836801305599E-3</v>
      </c>
      <c r="K23" s="3">
        <v>2.24856909239575E-2</v>
      </c>
      <c r="L23" s="3">
        <v>3.9984006397440999E-2</v>
      </c>
      <c r="M23" s="3">
        <v>1.99923106497501E-2</v>
      </c>
      <c r="N23" s="3">
        <v>8.2415340677274601E-2</v>
      </c>
      <c r="O23" s="3">
        <v>0.26574427480916002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630</v>
      </c>
    </row>
    <row r="2" spans="1:14" ht="15.6" x14ac:dyDescent="0.3">
      <c r="A2" s="12" t="s">
        <v>625</v>
      </c>
    </row>
    <row r="3" spans="1:14" ht="15.6" x14ac:dyDescent="0.3">
      <c r="A3" s="12" t="s">
        <v>98</v>
      </c>
    </row>
    <row r="4" spans="1:14" ht="15.6" x14ac:dyDescent="0.3">
      <c r="A4" s="12" t="s">
        <v>94</v>
      </c>
    </row>
    <row r="5" spans="1:14" x14ac:dyDescent="0.3">
      <c r="A5" s="16" t="str">
        <f>HYPERLINK("#'Table of contents'!A171",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185</v>
      </c>
      <c r="C8" s="1">
        <v>200</v>
      </c>
      <c r="D8" s="1">
        <v>217</v>
      </c>
      <c r="E8" s="1">
        <v>243</v>
      </c>
      <c r="F8" s="1">
        <v>262</v>
      </c>
      <c r="G8" s="1">
        <v>280</v>
      </c>
      <c r="H8" s="1">
        <v>312</v>
      </c>
      <c r="I8" s="1">
        <v>332</v>
      </c>
      <c r="J8" s="1">
        <v>352</v>
      </c>
      <c r="K8" s="1">
        <v>378</v>
      </c>
      <c r="L8" s="1">
        <v>403</v>
      </c>
      <c r="M8" s="1">
        <v>447</v>
      </c>
      <c r="N8" s="1">
        <v>461</v>
      </c>
    </row>
    <row r="9" spans="1:14" x14ac:dyDescent="0.3">
      <c r="A9" s="7" t="s">
        <v>100</v>
      </c>
      <c r="B9" s="1">
        <v>11</v>
      </c>
      <c r="C9" s="1">
        <v>10</v>
      </c>
      <c r="D9" s="1">
        <v>12</v>
      </c>
      <c r="E9" s="1">
        <v>12</v>
      </c>
      <c r="F9" s="1">
        <v>14</v>
      </c>
      <c r="G9" s="1">
        <v>17</v>
      </c>
      <c r="H9" s="1">
        <v>19</v>
      </c>
      <c r="I9" s="1">
        <v>22</v>
      </c>
      <c r="J9" s="1">
        <v>22</v>
      </c>
      <c r="K9" s="1">
        <v>27</v>
      </c>
      <c r="L9" s="1">
        <v>30</v>
      </c>
      <c r="M9" s="1">
        <v>32</v>
      </c>
      <c r="N9" s="1">
        <v>33</v>
      </c>
    </row>
    <row r="10" spans="1:14" x14ac:dyDescent="0.3">
      <c r="A10" s="7" t="s">
        <v>101</v>
      </c>
      <c r="B10" s="1">
        <v>20</v>
      </c>
      <c r="C10" s="1">
        <v>19</v>
      </c>
      <c r="D10" s="1">
        <v>21</v>
      </c>
      <c r="E10" s="1">
        <v>25</v>
      </c>
      <c r="F10" s="1">
        <v>25</v>
      </c>
      <c r="G10" s="1">
        <v>24</v>
      </c>
      <c r="H10" s="1">
        <v>27</v>
      </c>
      <c r="I10" s="1">
        <v>32</v>
      </c>
      <c r="J10" s="1">
        <v>34</v>
      </c>
      <c r="K10" s="1">
        <v>36</v>
      </c>
      <c r="L10" s="1">
        <v>37</v>
      </c>
      <c r="M10" s="1">
        <v>39</v>
      </c>
      <c r="N10" s="1">
        <v>47</v>
      </c>
    </row>
    <row r="11" spans="1:14" x14ac:dyDescent="0.3">
      <c r="A11" s="7" t="s">
        <v>102</v>
      </c>
      <c r="B11" s="1">
        <v>765</v>
      </c>
      <c r="C11" s="1">
        <v>756</v>
      </c>
      <c r="D11" s="1">
        <v>745</v>
      </c>
      <c r="E11" s="1">
        <v>737</v>
      </c>
      <c r="F11" s="1">
        <v>730</v>
      </c>
      <c r="G11" s="1">
        <v>724</v>
      </c>
      <c r="H11" s="1">
        <v>738</v>
      </c>
      <c r="I11" s="1">
        <v>724</v>
      </c>
      <c r="J11" s="1">
        <v>730</v>
      </c>
      <c r="K11" s="1">
        <v>728</v>
      </c>
      <c r="L11" s="1">
        <v>735</v>
      </c>
      <c r="M11" s="1">
        <v>747</v>
      </c>
      <c r="N11" s="1">
        <v>749</v>
      </c>
    </row>
    <row r="12" spans="1:14" x14ac:dyDescent="0.3">
      <c r="A12" s="7" t="s">
        <v>103</v>
      </c>
      <c r="B12" s="1">
        <v>22</v>
      </c>
      <c r="C12" s="1">
        <v>23</v>
      </c>
      <c r="D12" s="1">
        <v>24</v>
      </c>
      <c r="E12" s="1">
        <v>28</v>
      </c>
      <c r="F12" s="1">
        <v>31</v>
      </c>
      <c r="G12" s="1">
        <v>30</v>
      </c>
      <c r="H12" s="1">
        <v>33</v>
      </c>
      <c r="I12" s="1">
        <v>39</v>
      </c>
      <c r="J12" s="1">
        <v>43</v>
      </c>
      <c r="K12" s="1">
        <v>48</v>
      </c>
      <c r="L12" s="1">
        <v>52</v>
      </c>
      <c r="M12" s="1">
        <v>55</v>
      </c>
      <c r="N12" s="1">
        <v>56</v>
      </c>
    </row>
    <row r="13" spans="1:14" x14ac:dyDescent="0.3">
      <c r="A13" s="7" t="s">
        <v>104</v>
      </c>
      <c r="B13" s="1">
        <v>94</v>
      </c>
      <c r="C13" s="1">
        <v>95</v>
      </c>
      <c r="D13" s="1">
        <v>93</v>
      </c>
      <c r="E13" s="1">
        <v>93</v>
      </c>
      <c r="F13" s="1">
        <v>99</v>
      </c>
      <c r="G13" s="1">
        <v>102</v>
      </c>
      <c r="H13" s="1">
        <v>100</v>
      </c>
      <c r="I13" s="1">
        <v>102</v>
      </c>
      <c r="J13" s="1">
        <v>104</v>
      </c>
      <c r="K13" s="1">
        <v>107</v>
      </c>
      <c r="L13" s="1">
        <v>94</v>
      </c>
      <c r="M13" s="1">
        <v>85</v>
      </c>
      <c r="N13" s="1">
        <v>83</v>
      </c>
    </row>
    <row r="14" spans="1:14" x14ac:dyDescent="0.3">
      <c r="A14" s="7" t="s">
        <v>105</v>
      </c>
      <c r="B14" s="1">
        <v>317</v>
      </c>
      <c r="C14" s="1">
        <v>339</v>
      </c>
      <c r="D14" s="1">
        <v>349</v>
      </c>
      <c r="E14" s="1">
        <v>353</v>
      </c>
      <c r="F14" s="1">
        <v>357</v>
      </c>
      <c r="G14" s="1">
        <v>367</v>
      </c>
      <c r="H14" s="1">
        <v>372</v>
      </c>
      <c r="I14" s="1">
        <v>376</v>
      </c>
      <c r="J14" s="1">
        <v>393</v>
      </c>
      <c r="K14" s="1">
        <v>388</v>
      </c>
      <c r="L14" s="1">
        <v>404</v>
      </c>
      <c r="M14" s="1">
        <v>416</v>
      </c>
      <c r="N14" s="1">
        <v>427</v>
      </c>
    </row>
    <row r="15" spans="1:14" x14ac:dyDescent="0.3">
      <c r="A15" s="7" t="s">
        <v>106</v>
      </c>
      <c r="B15" s="1">
        <v>23</v>
      </c>
      <c r="C15" s="1">
        <v>23</v>
      </c>
      <c r="D15" s="1">
        <v>23</v>
      </c>
      <c r="E15" s="1">
        <v>23</v>
      </c>
      <c r="F15" s="1">
        <v>23</v>
      </c>
      <c r="G15" s="1">
        <v>25</v>
      </c>
      <c r="H15" s="1">
        <v>24</v>
      </c>
      <c r="I15" s="1">
        <v>26</v>
      </c>
      <c r="J15" s="1">
        <v>28</v>
      </c>
      <c r="K15" s="1">
        <v>26</v>
      </c>
      <c r="L15" s="1">
        <v>26</v>
      </c>
      <c r="M15" s="1">
        <v>29</v>
      </c>
      <c r="N15" s="1">
        <v>28</v>
      </c>
    </row>
    <row r="16" spans="1:14" x14ac:dyDescent="0.3">
      <c r="A16" s="7" t="s">
        <v>107</v>
      </c>
      <c r="B16" s="1">
        <v>13</v>
      </c>
      <c r="C16" s="1">
        <v>14</v>
      </c>
      <c r="D16" s="1">
        <v>16</v>
      </c>
      <c r="E16" s="1">
        <v>15</v>
      </c>
      <c r="F16" s="1">
        <v>14</v>
      </c>
      <c r="G16" s="1">
        <v>16</v>
      </c>
      <c r="H16" s="1">
        <v>15</v>
      </c>
      <c r="I16" s="1">
        <v>15</v>
      </c>
      <c r="J16" s="1">
        <v>15</v>
      </c>
      <c r="K16" s="1">
        <v>17</v>
      </c>
      <c r="L16" s="1">
        <v>26</v>
      </c>
      <c r="M16" s="1">
        <v>28</v>
      </c>
      <c r="N16" s="1">
        <v>27</v>
      </c>
    </row>
    <row r="17" spans="1:14" x14ac:dyDescent="0.3">
      <c r="A17" s="7" t="s">
        <v>108</v>
      </c>
      <c r="B17" s="1">
        <v>495</v>
      </c>
      <c r="C17" s="1">
        <v>549</v>
      </c>
      <c r="D17" s="1">
        <v>575</v>
      </c>
      <c r="E17" s="1">
        <v>553</v>
      </c>
      <c r="F17" s="1">
        <v>553</v>
      </c>
      <c r="G17" s="1">
        <v>570</v>
      </c>
      <c r="H17" s="1">
        <v>598</v>
      </c>
      <c r="I17" s="1">
        <v>587</v>
      </c>
      <c r="J17" s="1">
        <v>603</v>
      </c>
      <c r="K17" s="1">
        <v>565</v>
      </c>
      <c r="L17" s="1">
        <v>570</v>
      </c>
      <c r="M17" s="1">
        <v>589</v>
      </c>
      <c r="N17" s="1">
        <v>599</v>
      </c>
    </row>
    <row r="18" spans="1:14" x14ac:dyDescent="0.3">
      <c r="A18" s="7" t="s">
        <v>109</v>
      </c>
      <c r="B18" s="1">
        <v>40</v>
      </c>
      <c r="C18" s="1">
        <v>44</v>
      </c>
      <c r="D18" s="1">
        <v>43</v>
      </c>
      <c r="E18" s="1">
        <v>47</v>
      </c>
      <c r="F18" s="1">
        <v>48</v>
      </c>
      <c r="G18" s="1">
        <v>48</v>
      </c>
      <c r="H18" s="1">
        <v>56</v>
      </c>
      <c r="I18" s="1">
        <v>60</v>
      </c>
      <c r="J18" s="1">
        <v>62</v>
      </c>
      <c r="K18" s="1">
        <v>63</v>
      </c>
      <c r="L18" s="1">
        <v>73</v>
      </c>
      <c r="M18" s="1">
        <v>84</v>
      </c>
      <c r="N18" s="1">
        <v>94</v>
      </c>
    </row>
    <row r="19" spans="1:14" x14ac:dyDescent="0.3">
      <c r="A19" s="7" t="s">
        <v>110</v>
      </c>
      <c r="B19" s="1">
        <v>111</v>
      </c>
      <c r="C19" s="1">
        <v>99</v>
      </c>
      <c r="D19" s="1">
        <v>81</v>
      </c>
      <c r="E19" s="1">
        <v>72</v>
      </c>
      <c r="F19" s="1">
        <v>70</v>
      </c>
      <c r="G19" s="1">
        <v>67</v>
      </c>
      <c r="H19" s="1">
        <v>65</v>
      </c>
      <c r="I19" s="1">
        <v>63</v>
      </c>
      <c r="J19" s="1">
        <v>65</v>
      </c>
      <c r="K19" s="1">
        <v>63</v>
      </c>
      <c r="L19" s="1">
        <v>51</v>
      </c>
      <c r="M19" s="1">
        <v>50</v>
      </c>
      <c r="N19" s="1">
        <v>49</v>
      </c>
    </row>
    <row r="20" spans="1:14" x14ac:dyDescent="0.3">
      <c r="A20" s="10" t="s">
        <v>15</v>
      </c>
      <c r="B20" s="5">
        <v>2096</v>
      </c>
      <c r="C20" s="5">
        <v>2171</v>
      </c>
      <c r="D20" s="5">
        <v>2199</v>
      </c>
      <c r="E20" s="5">
        <v>2201</v>
      </c>
      <c r="F20" s="5">
        <v>2226</v>
      </c>
      <c r="G20" s="5">
        <v>2270</v>
      </c>
      <c r="H20" s="5">
        <v>2359</v>
      </c>
      <c r="I20" s="5">
        <v>2378</v>
      </c>
      <c r="J20" s="5">
        <v>2451</v>
      </c>
      <c r="K20" s="5">
        <v>2446</v>
      </c>
      <c r="L20" s="5">
        <v>2501</v>
      </c>
      <c r="M20" s="5">
        <v>2601</v>
      </c>
      <c r="N20" s="5">
        <v>2653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0.16864175022789399</v>
      </c>
      <c r="C25" s="2">
        <v>0.181323662737987</v>
      </c>
      <c r="D25" s="2">
        <v>0.19514388489208601</v>
      </c>
      <c r="E25" s="2">
        <v>0.21353251318101901</v>
      </c>
      <c r="F25" s="2">
        <v>0.22566752799310899</v>
      </c>
      <c r="G25" s="2">
        <v>0.23789294817332199</v>
      </c>
      <c r="H25" s="2">
        <v>0.25386493083807998</v>
      </c>
      <c r="I25" s="2">
        <v>0.265387689848121</v>
      </c>
      <c r="J25" s="2">
        <v>0.27392996108949402</v>
      </c>
      <c r="K25" s="2">
        <v>0.28549848942598199</v>
      </c>
      <c r="L25" s="2">
        <v>0.29829755736491498</v>
      </c>
      <c r="M25" s="2">
        <v>0.31814946619217099</v>
      </c>
      <c r="N25" s="2">
        <v>0.32260321903429001</v>
      </c>
    </row>
    <row r="26" spans="1:14" x14ac:dyDescent="0.3">
      <c r="A26" s="8" t="s">
        <v>100</v>
      </c>
      <c r="B26" s="2">
        <v>1.00273473108478E-2</v>
      </c>
      <c r="C26" s="2">
        <v>9.0661831368993705E-3</v>
      </c>
      <c r="D26" s="2">
        <v>1.07913669064748E-2</v>
      </c>
      <c r="E26" s="2">
        <v>1.05448154657293E-2</v>
      </c>
      <c r="F26" s="2">
        <v>1.2058570198105099E-2</v>
      </c>
      <c r="G26" s="2">
        <v>1.4443500424808801E-2</v>
      </c>
      <c r="H26" s="2">
        <v>1.5459723352319E-2</v>
      </c>
      <c r="I26" s="2">
        <v>1.7585931254995999E-2</v>
      </c>
      <c r="J26" s="2">
        <v>1.7120622568093401E-2</v>
      </c>
      <c r="K26" s="2">
        <v>2.0392749244713002E-2</v>
      </c>
      <c r="L26" s="2">
        <v>2.2205773501110301E-2</v>
      </c>
      <c r="M26" s="2">
        <v>2.2775800711743802E-2</v>
      </c>
      <c r="N26" s="2">
        <v>2.3093072078376499E-2</v>
      </c>
    </row>
    <row r="27" spans="1:14" x14ac:dyDescent="0.3">
      <c r="A27" s="8" t="s">
        <v>101</v>
      </c>
      <c r="B27" s="2">
        <v>1.8231540565177801E-2</v>
      </c>
      <c r="C27" s="2">
        <v>1.7225747960108801E-2</v>
      </c>
      <c r="D27" s="2">
        <v>1.8884892086330901E-2</v>
      </c>
      <c r="E27" s="2">
        <v>2.1968365553602799E-2</v>
      </c>
      <c r="F27" s="2">
        <v>2.1533161068044801E-2</v>
      </c>
      <c r="G27" s="2">
        <v>2.03908241291419E-2</v>
      </c>
      <c r="H27" s="2">
        <v>2.1969080553295401E-2</v>
      </c>
      <c r="I27" s="2">
        <v>2.5579536370903301E-2</v>
      </c>
      <c r="J27" s="2">
        <v>2.6459143968871598E-2</v>
      </c>
      <c r="K27" s="2">
        <v>2.7190332326284001E-2</v>
      </c>
      <c r="L27" s="2">
        <v>2.73871206513694E-2</v>
      </c>
      <c r="M27" s="2">
        <v>2.77580071174377E-2</v>
      </c>
      <c r="N27" s="2">
        <v>3.2890132960111999E-2</v>
      </c>
    </row>
    <row r="28" spans="1:14" x14ac:dyDescent="0.3">
      <c r="A28" s="8" t="s">
        <v>102</v>
      </c>
      <c r="B28" s="2">
        <v>0.69735642661804897</v>
      </c>
      <c r="C28" s="2">
        <v>0.68540344514959195</v>
      </c>
      <c r="D28" s="2">
        <v>0.66996402877697803</v>
      </c>
      <c r="E28" s="2">
        <v>0.64762741652021105</v>
      </c>
      <c r="F28" s="2">
        <v>0.62876830318690802</v>
      </c>
      <c r="G28" s="2">
        <v>0.61512319456244702</v>
      </c>
      <c r="H28" s="2">
        <v>0.60048820179007301</v>
      </c>
      <c r="I28" s="2">
        <v>0.57873701039168701</v>
      </c>
      <c r="J28" s="2">
        <v>0.56809338521400798</v>
      </c>
      <c r="K28" s="2">
        <v>0.54984894259818695</v>
      </c>
      <c r="L28" s="2">
        <v>0.54404145077720201</v>
      </c>
      <c r="M28" s="2">
        <v>0.53167259786476895</v>
      </c>
      <c r="N28" s="2">
        <v>0.52414275717284797</v>
      </c>
    </row>
    <row r="29" spans="1:14" x14ac:dyDescent="0.3">
      <c r="A29" s="8" t="s">
        <v>103</v>
      </c>
      <c r="B29" s="2">
        <v>2.0054694621695499E-2</v>
      </c>
      <c r="C29" s="2">
        <v>2.0852221214868499E-2</v>
      </c>
      <c r="D29" s="2">
        <v>2.15827338129496E-2</v>
      </c>
      <c r="E29" s="2">
        <v>2.46045694200351E-2</v>
      </c>
      <c r="F29" s="2">
        <v>2.6701119724375499E-2</v>
      </c>
      <c r="G29" s="2">
        <v>2.5488530161427402E-2</v>
      </c>
      <c r="H29" s="2">
        <v>2.6851098454027701E-2</v>
      </c>
      <c r="I29" s="2">
        <v>3.1175059952038401E-2</v>
      </c>
      <c r="J29" s="2">
        <v>3.3463035019455301E-2</v>
      </c>
      <c r="K29" s="2">
        <v>3.62537764350453E-2</v>
      </c>
      <c r="L29" s="2">
        <v>3.84900074019245E-2</v>
      </c>
      <c r="M29" s="2">
        <v>3.91459074733096E-2</v>
      </c>
      <c r="N29" s="2">
        <v>3.9188243526941897E-2</v>
      </c>
    </row>
    <row r="30" spans="1:14" x14ac:dyDescent="0.3">
      <c r="A30" s="8" t="s">
        <v>104</v>
      </c>
      <c r="B30" s="2">
        <v>8.5688240656335499E-2</v>
      </c>
      <c r="C30" s="2">
        <v>8.6128739800544002E-2</v>
      </c>
      <c r="D30" s="2">
        <v>8.3633093525179794E-2</v>
      </c>
      <c r="E30" s="2">
        <v>8.1722319859402495E-2</v>
      </c>
      <c r="F30" s="2">
        <v>8.5271317829457405E-2</v>
      </c>
      <c r="G30" s="2">
        <v>8.6661002548853006E-2</v>
      </c>
      <c r="H30" s="2">
        <v>8.1366965012205E-2</v>
      </c>
      <c r="I30" s="2">
        <v>8.1534772182254203E-2</v>
      </c>
      <c r="J30" s="2">
        <v>8.0933852140077797E-2</v>
      </c>
      <c r="K30" s="2">
        <v>8.0815709969788499E-2</v>
      </c>
      <c r="L30" s="2">
        <v>6.9578090303478904E-2</v>
      </c>
      <c r="M30" s="2">
        <v>6.0498220640569401E-2</v>
      </c>
      <c r="N30" s="2">
        <v>5.80825752274318E-2</v>
      </c>
    </row>
    <row r="31" spans="1:14" x14ac:dyDescent="0.3">
      <c r="A31" s="8" t="s">
        <v>105</v>
      </c>
      <c r="B31" s="2">
        <v>0.31731731731731699</v>
      </c>
      <c r="C31" s="2">
        <v>0.31741573033707898</v>
      </c>
      <c r="D31" s="2">
        <v>0.321067157313707</v>
      </c>
      <c r="E31" s="2">
        <v>0.33207902163687703</v>
      </c>
      <c r="F31" s="2">
        <v>0.33521126760563402</v>
      </c>
      <c r="G31" s="2">
        <v>0.335773101555352</v>
      </c>
      <c r="H31" s="2">
        <v>0.32920353982300898</v>
      </c>
      <c r="I31" s="2">
        <v>0.33362910381543898</v>
      </c>
      <c r="J31" s="2">
        <v>0.33704974271012</v>
      </c>
      <c r="K31" s="2">
        <v>0.34581105169340498</v>
      </c>
      <c r="L31" s="2">
        <v>0.35130434782608699</v>
      </c>
      <c r="M31" s="2">
        <v>0.34782608695652201</v>
      </c>
      <c r="N31" s="2">
        <v>0.348856209150327</v>
      </c>
    </row>
    <row r="32" spans="1:14" x14ac:dyDescent="0.3">
      <c r="A32" s="8" t="s">
        <v>106</v>
      </c>
      <c r="B32" s="2">
        <v>2.3023023023023E-2</v>
      </c>
      <c r="C32" s="2">
        <v>2.1535580524344601E-2</v>
      </c>
      <c r="D32" s="2">
        <v>2.1159153633854601E-2</v>
      </c>
      <c r="E32" s="2">
        <v>2.1636876763875799E-2</v>
      </c>
      <c r="F32" s="2">
        <v>2.1596244131455399E-2</v>
      </c>
      <c r="G32" s="2">
        <v>2.2872827081427301E-2</v>
      </c>
      <c r="H32" s="2">
        <v>2.12389380530973E-2</v>
      </c>
      <c r="I32" s="2">
        <v>2.3070097604259099E-2</v>
      </c>
      <c r="J32" s="2">
        <v>2.4013722126929701E-2</v>
      </c>
      <c r="K32" s="2">
        <v>2.31729055258467E-2</v>
      </c>
      <c r="L32" s="2">
        <v>2.26086956521739E-2</v>
      </c>
      <c r="M32" s="2">
        <v>2.4247491638796002E-2</v>
      </c>
      <c r="N32" s="2">
        <v>2.2875816993464099E-2</v>
      </c>
    </row>
    <row r="33" spans="1:15" x14ac:dyDescent="0.3">
      <c r="A33" s="8" t="s">
        <v>107</v>
      </c>
      <c r="B33" s="2">
        <v>1.3013013013013001E-2</v>
      </c>
      <c r="C33" s="2">
        <v>1.31086142322097E-2</v>
      </c>
      <c r="D33" s="2">
        <v>1.4719411223551099E-2</v>
      </c>
      <c r="E33" s="2">
        <v>1.41110065851364E-2</v>
      </c>
      <c r="F33" s="2">
        <v>1.31455399061033E-2</v>
      </c>
      <c r="G33" s="2">
        <v>1.46386093321134E-2</v>
      </c>
      <c r="H33" s="2">
        <v>1.3274336283185801E-2</v>
      </c>
      <c r="I33" s="2">
        <v>1.33096716947649E-2</v>
      </c>
      <c r="J33" s="2">
        <v>1.28644939965695E-2</v>
      </c>
      <c r="K33" s="2">
        <v>1.5151515151515201E-2</v>
      </c>
      <c r="L33" s="2">
        <v>2.26086956521739E-2</v>
      </c>
      <c r="M33" s="2">
        <v>2.3411371237458199E-2</v>
      </c>
      <c r="N33" s="2">
        <v>2.2058823529411801E-2</v>
      </c>
    </row>
    <row r="34" spans="1:15" x14ac:dyDescent="0.3">
      <c r="A34" s="8" t="s">
        <v>108</v>
      </c>
      <c r="B34" s="2">
        <v>0.49549549549549499</v>
      </c>
      <c r="C34" s="2">
        <v>0.51404494382022503</v>
      </c>
      <c r="D34" s="2">
        <v>0.52897884084636604</v>
      </c>
      <c r="E34" s="2">
        <v>0.52022577610536203</v>
      </c>
      <c r="F34" s="2">
        <v>0.51924882629108005</v>
      </c>
      <c r="G34" s="2">
        <v>0.52150045745654205</v>
      </c>
      <c r="H34" s="2">
        <v>0.52920353982300905</v>
      </c>
      <c r="I34" s="2">
        <v>0.520851818988465</v>
      </c>
      <c r="J34" s="2">
        <v>0.51715265866209303</v>
      </c>
      <c r="K34" s="2">
        <v>0.503565062388592</v>
      </c>
      <c r="L34" s="2">
        <v>0.495652173913044</v>
      </c>
      <c r="M34" s="2">
        <v>0.49247491638795998</v>
      </c>
      <c r="N34" s="2">
        <v>0.48937908496732002</v>
      </c>
    </row>
    <row r="35" spans="1:15" x14ac:dyDescent="0.3">
      <c r="A35" s="8" t="s">
        <v>109</v>
      </c>
      <c r="B35" s="2">
        <v>4.0040040040039998E-2</v>
      </c>
      <c r="C35" s="2">
        <v>4.11985018726592E-2</v>
      </c>
      <c r="D35" s="2">
        <v>3.9558417663293502E-2</v>
      </c>
      <c r="E35" s="2">
        <v>4.4214487300094099E-2</v>
      </c>
      <c r="F35" s="2">
        <v>4.5070422535211298E-2</v>
      </c>
      <c r="G35" s="2">
        <v>4.3915827996340299E-2</v>
      </c>
      <c r="H35" s="2">
        <v>4.9557522123893798E-2</v>
      </c>
      <c r="I35" s="2">
        <v>5.3238686779059401E-2</v>
      </c>
      <c r="J35" s="2">
        <v>5.3173241852487098E-2</v>
      </c>
      <c r="K35" s="2">
        <v>5.61497326203209E-2</v>
      </c>
      <c r="L35" s="2">
        <v>6.3478260869565206E-2</v>
      </c>
      <c r="M35" s="2">
        <v>7.0234113712374605E-2</v>
      </c>
      <c r="N35" s="2">
        <v>7.6797385620914996E-2</v>
      </c>
    </row>
    <row r="36" spans="1:15" x14ac:dyDescent="0.3">
      <c r="A36" s="8" t="s">
        <v>110</v>
      </c>
      <c r="B36" s="2">
        <v>0.11111111111111099</v>
      </c>
      <c r="C36" s="2">
        <v>9.2696629213483206E-2</v>
      </c>
      <c r="D36" s="2">
        <v>7.4517019319227204E-2</v>
      </c>
      <c r="E36" s="2">
        <v>6.7732831608654703E-2</v>
      </c>
      <c r="F36" s="2">
        <v>6.5727699530516395E-2</v>
      </c>
      <c r="G36" s="2">
        <v>6.1299176578225097E-2</v>
      </c>
      <c r="H36" s="2">
        <v>5.7522123893805302E-2</v>
      </c>
      <c r="I36" s="2">
        <v>5.5900621118012403E-2</v>
      </c>
      <c r="J36" s="2">
        <v>5.5746140651801002E-2</v>
      </c>
      <c r="K36" s="2">
        <v>5.61497326203209E-2</v>
      </c>
      <c r="L36" s="2">
        <v>4.4347826086956497E-2</v>
      </c>
      <c r="M36" s="2">
        <v>4.1806020066889597E-2</v>
      </c>
      <c r="N36" s="2">
        <v>4.0032679738562102E-2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8.1081081081081099E-2</v>
      </c>
      <c r="C41" s="2">
        <v>8.5000000000000006E-2</v>
      </c>
      <c r="D41" s="2">
        <v>0.119815668202765</v>
      </c>
      <c r="E41" s="2">
        <v>7.8189300411522597E-2</v>
      </c>
      <c r="F41" s="2">
        <v>6.8702290076335895E-2</v>
      </c>
      <c r="G41" s="2">
        <v>0.114285714285714</v>
      </c>
      <c r="H41" s="2">
        <v>6.4102564102564097E-2</v>
      </c>
      <c r="I41" s="2">
        <v>6.02409638554217E-2</v>
      </c>
      <c r="J41" s="2">
        <v>7.3863636363636395E-2</v>
      </c>
      <c r="K41" s="2">
        <v>6.6137566137566106E-2</v>
      </c>
      <c r="L41" s="2">
        <v>0.109181141439206</v>
      </c>
      <c r="M41" s="2">
        <v>3.1319910514541402E-2</v>
      </c>
      <c r="N41" s="3">
        <v>0.30965909090909099</v>
      </c>
      <c r="O41" s="3">
        <v>1.49189189189189</v>
      </c>
    </row>
    <row r="42" spans="1:15" x14ac:dyDescent="0.3">
      <c r="A42" s="8" t="s">
        <v>100</v>
      </c>
      <c r="B42" s="2">
        <v>-9.0909090909090898E-2</v>
      </c>
      <c r="C42" s="2">
        <v>0.2</v>
      </c>
      <c r="D42" s="2">
        <v>0</v>
      </c>
      <c r="E42" s="2">
        <v>0.16666666666666699</v>
      </c>
      <c r="F42" s="2">
        <v>0.214285714285714</v>
      </c>
      <c r="G42" s="2">
        <v>0.11764705882352899</v>
      </c>
      <c r="H42" s="2">
        <v>0.157894736842105</v>
      </c>
      <c r="I42" s="2">
        <v>0</v>
      </c>
      <c r="J42" s="2">
        <v>0.22727272727272699</v>
      </c>
      <c r="K42" s="2">
        <v>0.11111111111111099</v>
      </c>
      <c r="L42" s="2">
        <v>6.6666666666666693E-2</v>
      </c>
      <c r="M42" s="2">
        <v>3.125E-2</v>
      </c>
      <c r="N42" s="3">
        <v>0.5</v>
      </c>
      <c r="O42" s="3">
        <v>2</v>
      </c>
    </row>
    <row r="43" spans="1:15" x14ac:dyDescent="0.3">
      <c r="A43" s="8" t="s">
        <v>101</v>
      </c>
      <c r="B43" s="2">
        <v>-0.05</v>
      </c>
      <c r="C43" s="2">
        <v>0.105263157894737</v>
      </c>
      <c r="D43" s="2">
        <v>0.19047619047618999</v>
      </c>
      <c r="E43" s="2">
        <v>0</v>
      </c>
      <c r="F43" s="2">
        <v>-0.04</v>
      </c>
      <c r="G43" s="2">
        <v>0.125</v>
      </c>
      <c r="H43" s="2">
        <v>0.18518518518518501</v>
      </c>
      <c r="I43" s="2">
        <v>6.25E-2</v>
      </c>
      <c r="J43" s="2">
        <v>5.8823529411764698E-2</v>
      </c>
      <c r="K43" s="2">
        <v>2.7777777777777801E-2</v>
      </c>
      <c r="L43" s="2">
        <v>5.4054054054054099E-2</v>
      </c>
      <c r="M43" s="2">
        <v>0.20512820512820501</v>
      </c>
      <c r="N43" s="3">
        <v>0.38235294117647101</v>
      </c>
      <c r="O43" s="3">
        <v>1.35</v>
      </c>
    </row>
    <row r="44" spans="1:15" x14ac:dyDescent="0.3">
      <c r="A44" s="8" t="s">
        <v>102</v>
      </c>
      <c r="B44" s="2">
        <v>-1.1764705882352899E-2</v>
      </c>
      <c r="C44" s="2">
        <v>-1.4550264550264499E-2</v>
      </c>
      <c r="D44" s="2">
        <v>-1.0738255033557E-2</v>
      </c>
      <c r="E44" s="2">
        <v>-9.4979647218453207E-3</v>
      </c>
      <c r="F44" s="2">
        <v>-8.21917808219178E-3</v>
      </c>
      <c r="G44" s="2">
        <v>1.93370165745856E-2</v>
      </c>
      <c r="H44" s="2">
        <v>-1.8970189701897001E-2</v>
      </c>
      <c r="I44" s="2">
        <v>8.2872928176795594E-3</v>
      </c>
      <c r="J44" s="2">
        <v>-2.7397260273972599E-3</v>
      </c>
      <c r="K44" s="2">
        <v>9.6153846153846194E-3</v>
      </c>
      <c r="L44" s="2">
        <v>1.6326530612244899E-2</v>
      </c>
      <c r="M44" s="2">
        <v>2.6773761713520701E-3</v>
      </c>
      <c r="N44" s="3">
        <v>2.6027397260274001E-2</v>
      </c>
      <c r="O44" s="3">
        <v>-2.0915032679738599E-2</v>
      </c>
    </row>
    <row r="45" spans="1:15" x14ac:dyDescent="0.3">
      <c r="A45" s="8" t="s">
        <v>103</v>
      </c>
      <c r="B45" s="2">
        <v>4.5454545454545497E-2</v>
      </c>
      <c r="C45" s="2">
        <v>4.3478260869565202E-2</v>
      </c>
      <c r="D45" s="2">
        <v>0.16666666666666699</v>
      </c>
      <c r="E45" s="2">
        <v>0.107142857142857</v>
      </c>
      <c r="F45" s="2">
        <v>-3.2258064516128997E-2</v>
      </c>
      <c r="G45" s="2">
        <v>0.1</v>
      </c>
      <c r="H45" s="2">
        <v>0.18181818181818199</v>
      </c>
      <c r="I45" s="2">
        <v>0.102564102564103</v>
      </c>
      <c r="J45" s="2">
        <v>0.116279069767442</v>
      </c>
      <c r="K45" s="2">
        <v>8.3333333333333301E-2</v>
      </c>
      <c r="L45" s="2">
        <v>5.7692307692307702E-2</v>
      </c>
      <c r="M45" s="2">
        <v>1.8181818181818198E-2</v>
      </c>
      <c r="N45" s="3">
        <v>0.30232558139534899</v>
      </c>
      <c r="O45" s="3">
        <v>1.5454545454545501</v>
      </c>
    </row>
    <row r="46" spans="1:15" x14ac:dyDescent="0.3">
      <c r="A46" s="8" t="s">
        <v>104</v>
      </c>
      <c r="B46" s="2">
        <v>1.0638297872340399E-2</v>
      </c>
      <c r="C46" s="2">
        <v>-2.1052631578947399E-2</v>
      </c>
      <c r="D46" s="2">
        <v>0</v>
      </c>
      <c r="E46" s="2">
        <v>6.4516129032258104E-2</v>
      </c>
      <c r="F46" s="2">
        <v>3.03030303030303E-2</v>
      </c>
      <c r="G46" s="2">
        <v>-1.9607843137254902E-2</v>
      </c>
      <c r="H46" s="2">
        <v>0.02</v>
      </c>
      <c r="I46" s="2">
        <v>1.9607843137254902E-2</v>
      </c>
      <c r="J46" s="2">
        <v>2.8846153846153799E-2</v>
      </c>
      <c r="K46" s="2">
        <v>-0.121495327102804</v>
      </c>
      <c r="L46" s="2">
        <v>-9.5744680851063801E-2</v>
      </c>
      <c r="M46" s="2">
        <v>-2.3529411764705899E-2</v>
      </c>
      <c r="N46" s="3">
        <v>-0.20192307692307701</v>
      </c>
      <c r="O46" s="3">
        <v>-0.117021276595745</v>
      </c>
    </row>
    <row r="47" spans="1:15" x14ac:dyDescent="0.3">
      <c r="A47" s="8" t="s">
        <v>105</v>
      </c>
      <c r="B47" s="2">
        <v>6.9400630914826497E-2</v>
      </c>
      <c r="C47" s="2">
        <v>2.9498525073746298E-2</v>
      </c>
      <c r="D47" s="2">
        <v>1.14613180515759E-2</v>
      </c>
      <c r="E47" s="2">
        <v>1.1331444759206799E-2</v>
      </c>
      <c r="F47" s="2">
        <v>2.8011204481792701E-2</v>
      </c>
      <c r="G47" s="2">
        <v>1.36239782016349E-2</v>
      </c>
      <c r="H47" s="2">
        <v>1.0752688172042999E-2</v>
      </c>
      <c r="I47" s="2">
        <v>4.5212765957446797E-2</v>
      </c>
      <c r="J47" s="2">
        <v>-1.27226463104326E-2</v>
      </c>
      <c r="K47" s="2">
        <v>4.1237113402061903E-2</v>
      </c>
      <c r="L47" s="2">
        <v>2.9702970297029702E-2</v>
      </c>
      <c r="M47" s="2">
        <v>2.6442307692307699E-2</v>
      </c>
      <c r="N47" s="3">
        <v>8.65139949109415E-2</v>
      </c>
      <c r="O47" s="3">
        <v>0.347003154574132</v>
      </c>
    </row>
    <row r="48" spans="1:15" x14ac:dyDescent="0.3">
      <c r="A48" s="8" t="s">
        <v>106</v>
      </c>
      <c r="B48" s="2">
        <v>0</v>
      </c>
      <c r="C48" s="2">
        <v>0</v>
      </c>
      <c r="D48" s="2">
        <v>0</v>
      </c>
      <c r="E48" s="2">
        <v>0</v>
      </c>
      <c r="F48" s="2">
        <v>8.6956521739130405E-2</v>
      </c>
      <c r="G48" s="2">
        <v>-0.04</v>
      </c>
      <c r="H48" s="2">
        <v>8.3333333333333301E-2</v>
      </c>
      <c r="I48" s="2">
        <v>7.69230769230769E-2</v>
      </c>
      <c r="J48" s="2">
        <v>-7.1428571428571397E-2</v>
      </c>
      <c r="K48" s="2">
        <v>0</v>
      </c>
      <c r="L48" s="2">
        <v>0.115384615384615</v>
      </c>
      <c r="M48" s="2">
        <v>-3.4482758620689703E-2</v>
      </c>
      <c r="N48" s="3">
        <v>0</v>
      </c>
      <c r="O48" s="3">
        <v>0.217391304347826</v>
      </c>
    </row>
    <row r="49" spans="1:15" x14ac:dyDescent="0.3">
      <c r="A49" s="8" t="s">
        <v>107</v>
      </c>
      <c r="B49" s="2">
        <v>7.69230769230769E-2</v>
      </c>
      <c r="C49" s="2">
        <v>0.14285714285714299</v>
      </c>
      <c r="D49" s="2">
        <v>-6.25E-2</v>
      </c>
      <c r="E49" s="2">
        <v>-6.6666666666666693E-2</v>
      </c>
      <c r="F49" s="2">
        <v>0.14285714285714299</v>
      </c>
      <c r="G49" s="2">
        <v>-6.25E-2</v>
      </c>
      <c r="H49" s="2">
        <v>0</v>
      </c>
      <c r="I49" s="2">
        <v>0</v>
      </c>
      <c r="J49" s="2">
        <v>0.133333333333333</v>
      </c>
      <c r="K49" s="2">
        <v>0.52941176470588203</v>
      </c>
      <c r="L49" s="2">
        <v>7.69230769230769E-2</v>
      </c>
      <c r="M49" s="2">
        <v>-3.5714285714285698E-2</v>
      </c>
      <c r="N49" s="3">
        <v>0.8</v>
      </c>
      <c r="O49" s="3">
        <v>1.07692307692308</v>
      </c>
    </row>
    <row r="50" spans="1:15" x14ac:dyDescent="0.3">
      <c r="A50" s="8" t="s">
        <v>108</v>
      </c>
      <c r="B50" s="2">
        <v>0.109090909090909</v>
      </c>
      <c r="C50" s="2">
        <v>4.7358834244080099E-2</v>
      </c>
      <c r="D50" s="2">
        <v>-3.8260869565217397E-2</v>
      </c>
      <c r="E50" s="2">
        <v>0</v>
      </c>
      <c r="F50" s="2">
        <v>3.0741410488245899E-2</v>
      </c>
      <c r="G50" s="2">
        <v>4.9122807017543901E-2</v>
      </c>
      <c r="H50" s="2">
        <v>-1.8394648829431402E-2</v>
      </c>
      <c r="I50" s="2">
        <v>2.7257240204429298E-2</v>
      </c>
      <c r="J50" s="2">
        <v>-6.3018242122719698E-2</v>
      </c>
      <c r="K50" s="2">
        <v>8.8495575221238902E-3</v>
      </c>
      <c r="L50" s="2">
        <v>3.3333333333333298E-2</v>
      </c>
      <c r="M50" s="2">
        <v>1.6977928692699502E-2</v>
      </c>
      <c r="N50" s="3">
        <v>-6.6334991708126003E-3</v>
      </c>
      <c r="O50" s="3">
        <v>0.21010101010101001</v>
      </c>
    </row>
    <row r="51" spans="1:15" x14ac:dyDescent="0.3">
      <c r="A51" s="8" t="s">
        <v>109</v>
      </c>
      <c r="B51" s="2">
        <v>0.1</v>
      </c>
      <c r="C51" s="2">
        <v>-2.27272727272727E-2</v>
      </c>
      <c r="D51" s="2">
        <v>9.3023255813953501E-2</v>
      </c>
      <c r="E51" s="2">
        <v>2.1276595744680899E-2</v>
      </c>
      <c r="F51" s="2">
        <v>0</v>
      </c>
      <c r="G51" s="2">
        <v>0.16666666666666699</v>
      </c>
      <c r="H51" s="2">
        <v>7.1428571428571397E-2</v>
      </c>
      <c r="I51" s="2">
        <v>3.3333333333333298E-2</v>
      </c>
      <c r="J51" s="2">
        <v>1.6129032258064498E-2</v>
      </c>
      <c r="K51" s="2">
        <v>0.158730158730159</v>
      </c>
      <c r="L51" s="2">
        <v>0.150684931506849</v>
      </c>
      <c r="M51" s="2">
        <v>0.119047619047619</v>
      </c>
      <c r="N51" s="3">
        <v>0.51612903225806495</v>
      </c>
      <c r="O51" s="3">
        <v>1.35</v>
      </c>
    </row>
    <row r="52" spans="1:15" x14ac:dyDescent="0.3">
      <c r="A52" s="8" t="s">
        <v>110</v>
      </c>
      <c r="B52" s="2">
        <v>-0.108108108108108</v>
      </c>
      <c r="C52" s="2">
        <v>-0.18181818181818199</v>
      </c>
      <c r="D52" s="2">
        <v>-0.11111111111111099</v>
      </c>
      <c r="E52" s="2">
        <v>-2.7777777777777801E-2</v>
      </c>
      <c r="F52" s="2">
        <v>-4.2857142857142899E-2</v>
      </c>
      <c r="G52" s="2">
        <v>-2.9850746268656699E-2</v>
      </c>
      <c r="H52" s="2">
        <v>-3.0769230769230799E-2</v>
      </c>
      <c r="I52" s="2">
        <v>3.1746031746031703E-2</v>
      </c>
      <c r="J52" s="2">
        <v>-3.0769230769230799E-2</v>
      </c>
      <c r="K52" s="2">
        <v>-0.19047619047618999</v>
      </c>
      <c r="L52" s="2">
        <v>-1.9607843137254902E-2</v>
      </c>
      <c r="M52" s="2">
        <v>-0.02</v>
      </c>
      <c r="N52" s="3">
        <v>-0.246153846153846</v>
      </c>
      <c r="O52" s="3">
        <v>-0.55855855855855896</v>
      </c>
    </row>
    <row r="53" spans="1:15" x14ac:dyDescent="0.3">
      <c r="A53" s="11" t="s">
        <v>15</v>
      </c>
      <c r="B53" s="3">
        <v>3.57824427480916E-2</v>
      </c>
      <c r="C53" s="3">
        <v>1.28972823583602E-2</v>
      </c>
      <c r="D53" s="3">
        <v>9.0950432014552099E-4</v>
      </c>
      <c r="E53" s="3">
        <v>1.13584734211722E-2</v>
      </c>
      <c r="F53" s="3">
        <v>1.9766397124887699E-2</v>
      </c>
      <c r="G53" s="3">
        <v>3.9207048458149797E-2</v>
      </c>
      <c r="H53" s="3">
        <v>8.0542602797795699E-3</v>
      </c>
      <c r="I53" s="3">
        <v>3.0698065601345699E-2</v>
      </c>
      <c r="J53" s="3">
        <v>-2.0399836801305599E-3</v>
      </c>
      <c r="K53" s="3">
        <v>2.24856909239575E-2</v>
      </c>
      <c r="L53" s="3">
        <v>3.9984006397440999E-2</v>
      </c>
      <c r="M53" s="3">
        <v>1.99923106497501E-2</v>
      </c>
      <c r="N53" s="3">
        <v>8.2415340677274601E-2</v>
      </c>
      <c r="O53" s="3">
        <v>0.26574427480916002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631</v>
      </c>
    </row>
    <row r="2" spans="1:14" ht="15.6" x14ac:dyDescent="0.3">
      <c r="A2" s="12" t="s">
        <v>632</v>
      </c>
    </row>
    <row r="3" spans="1:14" ht="15.6" x14ac:dyDescent="0.3">
      <c r="A3" s="12" t="s">
        <v>68</v>
      </c>
    </row>
    <row r="4" spans="1:14" x14ac:dyDescent="0.3">
      <c r="A4" s="15"/>
    </row>
    <row r="5" spans="1:14" x14ac:dyDescent="0.3">
      <c r="A5" s="16" t="str">
        <f>HYPERLINK("#'Table of contents'!A172",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1</v>
      </c>
      <c r="C8" s="1">
        <v>2</v>
      </c>
      <c r="D8" s="1">
        <v>2</v>
      </c>
      <c r="E8" s="1">
        <v>0</v>
      </c>
      <c r="F8" s="1">
        <v>0</v>
      </c>
      <c r="G8" s="1">
        <v>0</v>
      </c>
      <c r="H8" s="1">
        <v>0</v>
      </c>
      <c r="I8" s="1">
        <v>0</v>
      </c>
      <c r="J8" s="1">
        <v>1</v>
      </c>
      <c r="K8" s="1">
        <v>0</v>
      </c>
      <c r="L8" s="1">
        <v>0</v>
      </c>
      <c r="M8" s="1">
        <v>0</v>
      </c>
      <c r="N8" s="1">
        <v>0</v>
      </c>
    </row>
    <row r="9" spans="1:14" x14ac:dyDescent="0.3">
      <c r="A9" s="7" t="s">
        <v>62</v>
      </c>
      <c r="B9" s="1">
        <v>866</v>
      </c>
      <c r="C9" s="1">
        <v>925</v>
      </c>
      <c r="D9" s="1">
        <v>936</v>
      </c>
      <c r="E9" s="1">
        <v>953</v>
      </c>
      <c r="F9" s="1">
        <v>926</v>
      </c>
      <c r="G9" s="1">
        <v>893</v>
      </c>
      <c r="H9" s="1">
        <v>884</v>
      </c>
      <c r="I9" s="1">
        <v>897</v>
      </c>
      <c r="J9" s="1">
        <v>874</v>
      </c>
      <c r="K9" s="1">
        <v>892</v>
      </c>
      <c r="L9" s="1">
        <v>904</v>
      </c>
      <c r="M9" s="1">
        <v>935</v>
      </c>
      <c r="N9" s="1">
        <v>947</v>
      </c>
    </row>
    <row r="10" spans="1:14" x14ac:dyDescent="0.3">
      <c r="A10" s="7" t="s">
        <v>63</v>
      </c>
      <c r="B10" s="1">
        <v>2135</v>
      </c>
      <c r="C10" s="1">
        <v>2212</v>
      </c>
      <c r="D10" s="1">
        <v>2277</v>
      </c>
      <c r="E10" s="1">
        <v>2341</v>
      </c>
      <c r="F10" s="1">
        <v>2384</v>
      </c>
      <c r="G10" s="1">
        <v>2476</v>
      </c>
      <c r="H10" s="1">
        <v>2593</v>
      </c>
      <c r="I10" s="1">
        <v>2693</v>
      </c>
      <c r="J10" s="1">
        <v>2793</v>
      </c>
      <c r="K10" s="1">
        <v>2824</v>
      </c>
      <c r="L10" s="1">
        <v>2853</v>
      </c>
      <c r="M10" s="1">
        <v>2907</v>
      </c>
      <c r="N10" s="1">
        <v>2965</v>
      </c>
    </row>
    <row r="11" spans="1:14" x14ac:dyDescent="0.3">
      <c r="A11" s="7" t="s">
        <v>64</v>
      </c>
      <c r="B11" s="1">
        <v>1374</v>
      </c>
      <c r="C11" s="1">
        <v>1425</v>
      </c>
      <c r="D11" s="1">
        <v>1457</v>
      </c>
      <c r="E11" s="1">
        <v>1490</v>
      </c>
      <c r="F11" s="1">
        <v>1582</v>
      </c>
      <c r="G11" s="1">
        <v>1684</v>
      </c>
      <c r="H11" s="1">
        <v>1748</v>
      </c>
      <c r="I11" s="1">
        <v>1842</v>
      </c>
      <c r="J11" s="1">
        <v>1956</v>
      </c>
      <c r="K11" s="1">
        <v>2037</v>
      </c>
      <c r="L11" s="1">
        <v>2147</v>
      </c>
      <c r="M11" s="1">
        <v>2255</v>
      </c>
      <c r="N11" s="1">
        <v>2376</v>
      </c>
    </row>
    <row r="12" spans="1:14" x14ac:dyDescent="0.3">
      <c r="A12" s="7" t="s">
        <v>65</v>
      </c>
      <c r="B12" s="1">
        <v>505</v>
      </c>
      <c r="C12" s="1">
        <v>530</v>
      </c>
      <c r="D12" s="1">
        <v>548</v>
      </c>
      <c r="E12" s="1">
        <v>537</v>
      </c>
      <c r="F12" s="1">
        <v>540</v>
      </c>
      <c r="G12" s="1">
        <v>573</v>
      </c>
      <c r="H12" s="1">
        <v>616</v>
      </c>
      <c r="I12" s="1">
        <v>628</v>
      </c>
      <c r="J12" s="1">
        <v>692</v>
      </c>
      <c r="K12" s="1">
        <v>711</v>
      </c>
      <c r="L12" s="1">
        <v>780</v>
      </c>
      <c r="M12" s="1">
        <v>834</v>
      </c>
      <c r="N12" s="1">
        <v>877</v>
      </c>
    </row>
    <row r="13" spans="1:14" x14ac:dyDescent="0.3">
      <c r="A13" s="7" t="s">
        <v>66</v>
      </c>
      <c r="B13" s="1">
        <v>63</v>
      </c>
      <c r="C13" s="1">
        <v>65</v>
      </c>
      <c r="D13" s="1">
        <v>56</v>
      </c>
      <c r="E13" s="1">
        <v>46</v>
      </c>
      <c r="F13" s="1">
        <v>53</v>
      </c>
      <c r="G13" s="1">
        <v>73</v>
      </c>
      <c r="H13" s="1">
        <v>84</v>
      </c>
      <c r="I13" s="1">
        <v>86</v>
      </c>
      <c r="J13" s="1">
        <v>106</v>
      </c>
      <c r="K13" s="1">
        <v>122</v>
      </c>
      <c r="L13" s="1">
        <v>127</v>
      </c>
      <c r="M13" s="1">
        <v>139</v>
      </c>
      <c r="N13" s="1">
        <v>159</v>
      </c>
    </row>
    <row r="14" spans="1:14" x14ac:dyDescent="0.3">
      <c r="A14" s="10" t="s">
        <v>15</v>
      </c>
      <c r="B14" s="5">
        <v>4944</v>
      </c>
      <c r="C14" s="5">
        <v>5159</v>
      </c>
      <c r="D14" s="5">
        <v>5276</v>
      </c>
      <c r="E14" s="5">
        <v>5367</v>
      </c>
      <c r="F14" s="5">
        <v>5485</v>
      </c>
      <c r="G14" s="5">
        <v>5699</v>
      </c>
      <c r="H14" s="5">
        <v>5925</v>
      </c>
      <c r="I14" s="5">
        <v>6146</v>
      </c>
      <c r="J14" s="5">
        <v>6422</v>
      </c>
      <c r="K14" s="5">
        <v>6586</v>
      </c>
      <c r="L14" s="5">
        <v>6811</v>
      </c>
      <c r="M14" s="5">
        <v>7070</v>
      </c>
      <c r="N14" s="5">
        <v>7324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2.0226537216828499E-4</v>
      </c>
      <c r="C19" s="2">
        <v>3.87672029463074E-4</v>
      </c>
      <c r="D19" s="2">
        <v>3.7907505686125901E-4</v>
      </c>
      <c r="E19" s="2">
        <v>0</v>
      </c>
      <c r="F19" s="2">
        <v>0</v>
      </c>
      <c r="G19" s="2">
        <v>0</v>
      </c>
      <c r="H19" s="2">
        <v>0</v>
      </c>
      <c r="I19" s="2">
        <v>0</v>
      </c>
      <c r="J19" s="2">
        <v>1.55714730613516E-4</v>
      </c>
      <c r="K19" s="2">
        <v>0</v>
      </c>
      <c r="L19" s="2">
        <v>0</v>
      </c>
      <c r="M19" s="2">
        <v>0</v>
      </c>
      <c r="N19" s="2">
        <v>0</v>
      </c>
    </row>
    <row r="20" spans="1:15" x14ac:dyDescent="0.3">
      <c r="A20" s="8" t="s">
        <v>62</v>
      </c>
      <c r="B20" s="2">
        <v>0.175161812297735</v>
      </c>
      <c r="C20" s="2">
        <v>0.17929831362667201</v>
      </c>
      <c r="D20" s="2">
        <v>0.177407126611069</v>
      </c>
      <c r="E20" s="2">
        <v>0.17756661076951699</v>
      </c>
      <c r="F20" s="2">
        <v>0.16882406563354599</v>
      </c>
      <c r="G20" s="2">
        <v>0.15669415686962601</v>
      </c>
      <c r="H20" s="2">
        <v>0.14919831223628699</v>
      </c>
      <c r="I20" s="2">
        <v>0.14594858444516801</v>
      </c>
      <c r="J20" s="2">
        <v>0.13609467455621299</v>
      </c>
      <c r="K20" s="2">
        <v>0.13543880959611301</v>
      </c>
      <c r="L20" s="2">
        <v>0.132726471883718</v>
      </c>
      <c r="M20" s="2">
        <v>0.13224893917963201</v>
      </c>
      <c r="N20" s="2">
        <v>0.129300928454397</v>
      </c>
    </row>
    <row r="21" spans="1:15" x14ac:dyDescent="0.3">
      <c r="A21" s="8" t="s">
        <v>63</v>
      </c>
      <c r="B21" s="2">
        <v>0.43183656957928801</v>
      </c>
      <c r="C21" s="2">
        <v>0.42876526458615999</v>
      </c>
      <c r="D21" s="2">
        <v>0.43157695223654302</v>
      </c>
      <c r="E21" s="2">
        <v>0.43618408794484798</v>
      </c>
      <c r="F21" s="2">
        <v>0.43463992707383797</v>
      </c>
      <c r="G21" s="2">
        <v>0.43446218634848199</v>
      </c>
      <c r="H21" s="2">
        <v>0.43763713080168798</v>
      </c>
      <c r="I21" s="2">
        <v>0.43817116823950503</v>
      </c>
      <c r="J21" s="2">
        <v>0.43491124260355002</v>
      </c>
      <c r="K21" s="2">
        <v>0.42878833890069801</v>
      </c>
      <c r="L21" s="2">
        <v>0.41888122155336999</v>
      </c>
      <c r="M21" s="2">
        <v>0.41117397454031102</v>
      </c>
      <c r="N21" s="2">
        <v>0.40483342435827402</v>
      </c>
    </row>
    <row r="22" spans="1:15" x14ac:dyDescent="0.3">
      <c r="A22" s="8" t="s">
        <v>64</v>
      </c>
      <c r="B22" s="2">
        <v>0.27791262135922301</v>
      </c>
      <c r="C22" s="2">
        <v>0.27621632099243998</v>
      </c>
      <c r="D22" s="2">
        <v>0.27615617892342698</v>
      </c>
      <c r="E22" s="2">
        <v>0.27762250791876297</v>
      </c>
      <c r="F22" s="2">
        <v>0.28842297174111198</v>
      </c>
      <c r="G22" s="2">
        <v>0.29549043691875798</v>
      </c>
      <c r="H22" s="2">
        <v>0.29502109704641299</v>
      </c>
      <c r="I22" s="2">
        <v>0.29970712658639798</v>
      </c>
      <c r="J22" s="2">
        <v>0.30457801308003701</v>
      </c>
      <c r="K22" s="2">
        <v>0.30929243850592197</v>
      </c>
      <c r="L22" s="2">
        <v>0.315225370723829</v>
      </c>
      <c r="M22" s="2">
        <v>0.31895332390381897</v>
      </c>
      <c r="N22" s="2">
        <v>0.32441288913162197</v>
      </c>
    </row>
    <row r="23" spans="1:15" x14ac:dyDescent="0.3">
      <c r="A23" s="8" t="s">
        <v>65</v>
      </c>
      <c r="B23" s="2">
        <v>0.102144012944984</v>
      </c>
      <c r="C23" s="2">
        <v>0.10273308780771501</v>
      </c>
      <c r="D23" s="2">
        <v>0.103866565579985</v>
      </c>
      <c r="E23" s="2">
        <v>0.100055897149245</v>
      </c>
      <c r="F23" s="2">
        <v>9.8450319051959903E-2</v>
      </c>
      <c r="G23" s="2">
        <v>0.100543955079839</v>
      </c>
      <c r="H23" s="2">
        <v>0.103966244725738</v>
      </c>
      <c r="I23" s="2">
        <v>0.10218027985681701</v>
      </c>
      <c r="J23" s="2">
        <v>0.107754593584553</v>
      </c>
      <c r="K23" s="2">
        <v>0.107956270877619</v>
      </c>
      <c r="L23" s="2">
        <v>0.114520628395243</v>
      </c>
      <c r="M23" s="2">
        <v>0.117963224893918</v>
      </c>
      <c r="N23" s="2">
        <v>0.119743309666849</v>
      </c>
    </row>
    <row r="24" spans="1:15" x14ac:dyDescent="0.3">
      <c r="A24" s="8" t="s">
        <v>66</v>
      </c>
      <c r="B24" s="2">
        <v>1.27427184466019E-2</v>
      </c>
      <c r="C24" s="2">
        <v>1.2599340957549899E-2</v>
      </c>
      <c r="D24" s="2">
        <v>1.06141015921152E-2</v>
      </c>
      <c r="E24" s="2">
        <v>8.5708962176262293E-3</v>
      </c>
      <c r="F24" s="2">
        <v>9.6627164995442098E-3</v>
      </c>
      <c r="G24" s="2">
        <v>1.2809264783295299E-2</v>
      </c>
      <c r="H24" s="2">
        <v>1.41772151898734E-2</v>
      </c>
      <c r="I24" s="2">
        <v>1.39928408721119E-2</v>
      </c>
      <c r="J24" s="2">
        <v>1.6505761445032699E-2</v>
      </c>
      <c r="K24" s="2">
        <v>1.8524142119647698E-2</v>
      </c>
      <c r="L24" s="2">
        <v>1.8646307443840798E-2</v>
      </c>
      <c r="M24" s="2">
        <v>1.96605374823197E-2</v>
      </c>
      <c r="N24" s="2">
        <v>2.17094483888585E-2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1</v>
      </c>
      <c r="C29" s="2">
        <v>0</v>
      </c>
      <c r="D29" s="2">
        <v>-1</v>
      </c>
      <c r="E29" s="2">
        <v>0</v>
      </c>
      <c r="F29" s="2">
        <v>0</v>
      </c>
      <c r="G29" s="2">
        <v>0</v>
      </c>
      <c r="H29" s="2">
        <v>0</v>
      </c>
      <c r="I29" s="2">
        <v>0</v>
      </c>
      <c r="J29" s="2">
        <v>-1</v>
      </c>
      <c r="K29" s="2">
        <v>0</v>
      </c>
      <c r="L29" s="2">
        <v>0</v>
      </c>
      <c r="M29" s="2">
        <v>0</v>
      </c>
      <c r="N29" s="3">
        <v>-1</v>
      </c>
      <c r="O29" s="3">
        <v>-1</v>
      </c>
    </row>
    <row r="30" spans="1:15" x14ac:dyDescent="0.3">
      <c r="A30" s="8" t="s">
        <v>62</v>
      </c>
      <c r="B30" s="2">
        <v>6.8129330254041595E-2</v>
      </c>
      <c r="C30" s="2">
        <v>1.1891891891891901E-2</v>
      </c>
      <c r="D30" s="2">
        <v>1.8162393162393198E-2</v>
      </c>
      <c r="E30" s="2">
        <v>-2.8331584470094401E-2</v>
      </c>
      <c r="F30" s="2">
        <v>-3.5637149028077797E-2</v>
      </c>
      <c r="G30" s="2">
        <v>-1.00783874580067E-2</v>
      </c>
      <c r="H30" s="2">
        <v>1.4705882352941201E-2</v>
      </c>
      <c r="I30" s="2">
        <v>-2.5641025641025599E-2</v>
      </c>
      <c r="J30" s="2">
        <v>2.0594965675057201E-2</v>
      </c>
      <c r="K30" s="2">
        <v>1.34529147982063E-2</v>
      </c>
      <c r="L30" s="2">
        <v>3.42920353982301E-2</v>
      </c>
      <c r="M30" s="2">
        <v>1.2834224598930501E-2</v>
      </c>
      <c r="N30" s="3">
        <v>8.35240274599542E-2</v>
      </c>
      <c r="O30" s="3">
        <v>9.3533487297921505E-2</v>
      </c>
    </row>
    <row r="31" spans="1:15" x14ac:dyDescent="0.3">
      <c r="A31" s="8" t="s">
        <v>63</v>
      </c>
      <c r="B31" s="2">
        <v>3.6065573770491799E-2</v>
      </c>
      <c r="C31" s="2">
        <v>2.9385171790235101E-2</v>
      </c>
      <c r="D31" s="2">
        <v>2.81071585419412E-2</v>
      </c>
      <c r="E31" s="2">
        <v>1.8368218709953001E-2</v>
      </c>
      <c r="F31" s="2">
        <v>3.8590604026845603E-2</v>
      </c>
      <c r="G31" s="2">
        <v>4.7253634894991903E-2</v>
      </c>
      <c r="H31" s="2">
        <v>3.8565368299267301E-2</v>
      </c>
      <c r="I31" s="2">
        <v>3.7133308577794302E-2</v>
      </c>
      <c r="J31" s="2">
        <v>1.10991765127103E-2</v>
      </c>
      <c r="K31" s="2">
        <v>1.0269121813031201E-2</v>
      </c>
      <c r="L31" s="2">
        <v>1.8927444794952699E-2</v>
      </c>
      <c r="M31" s="2">
        <v>1.9951840385276899E-2</v>
      </c>
      <c r="N31" s="3">
        <v>6.1582527747941297E-2</v>
      </c>
      <c r="O31" s="3">
        <v>0.38875878220140497</v>
      </c>
    </row>
    <row r="32" spans="1:15" x14ac:dyDescent="0.3">
      <c r="A32" s="8" t="s">
        <v>64</v>
      </c>
      <c r="B32" s="2">
        <v>3.7117903930131001E-2</v>
      </c>
      <c r="C32" s="2">
        <v>2.2456140350877202E-2</v>
      </c>
      <c r="D32" s="2">
        <v>2.26492793411119E-2</v>
      </c>
      <c r="E32" s="2">
        <v>6.1744966442952999E-2</v>
      </c>
      <c r="F32" s="2">
        <v>6.4475347661188398E-2</v>
      </c>
      <c r="G32" s="2">
        <v>3.8004750593824202E-2</v>
      </c>
      <c r="H32" s="2">
        <v>5.3775743707093801E-2</v>
      </c>
      <c r="I32" s="2">
        <v>6.1889250814332199E-2</v>
      </c>
      <c r="J32" s="2">
        <v>4.1411042944785301E-2</v>
      </c>
      <c r="K32" s="2">
        <v>5.4000981836033399E-2</v>
      </c>
      <c r="L32" s="2">
        <v>5.0302748020493698E-2</v>
      </c>
      <c r="M32" s="2">
        <v>5.3658536585365901E-2</v>
      </c>
      <c r="N32" s="3">
        <v>0.214723926380368</v>
      </c>
      <c r="O32" s="3">
        <v>0.72925764192139697</v>
      </c>
    </row>
    <row r="33" spans="1:15" x14ac:dyDescent="0.3">
      <c r="A33" s="8" t="s">
        <v>65</v>
      </c>
      <c r="B33" s="2">
        <v>4.95049504950495E-2</v>
      </c>
      <c r="C33" s="2">
        <v>3.3962264150943403E-2</v>
      </c>
      <c r="D33" s="2">
        <v>-2.0072992700729899E-2</v>
      </c>
      <c r="E33" s="2">
        <v>5.5865921787709499E-3</v>
      </c>
      <c r="F33" s="2">
        <v>6.1111111111111102E-2</v>
      </c>
      <c r="G33" s="2">
        <v>7.5043630017451998E-2</v>
      </c>
      <c r="H33" s="2">
        <v>1.9480519480519501E-2</v>
      </c>
      <c r="I33" s="2">
        <v>0.101910828025478</v>
      </c>
      <c r="J33" s="2">
        <v>2.74566473988439E-2</v>
      </c>
      <c r="K33" s="2">
        <v>9.7046413502109699E-2</v>
      </c>
      <c r="L33" s="2">
        <v>6.9230769230769207E-2</v>
      </c>
      <c r="M33" s="2">
        <v>5.1558752997601903E-2</v>
      </c>
      <c r="N33" s="3">
        <v>0.26734104046242801</v>
      </c>
      <c r="O33" s="3">
        <v>0.73663366336633695</v>
      </c>
    </row>
    <row r="34" spans="1:15" x14ac:dyDescent="0.3">
      <c r="A34" s="8" t="s">
        <v>66</v>
      </c>
      <c r="B34" s="2">
        <v>3.1746031746031703E-2</v>
      </c>
      <c r="C34" s="2">
        <v>-0.138461538461538</v>
      </c>
      <c r="D34" s="2">
        <v>-0.17857142857142899</v>
      </c>
      <c r="E34" s="2">
        <v>0.15217391304347799</v>
      </c>
      <c r="F34" s="2">
        <v>0.37735849056603799</v>
      </c>
      <c r="G34" s="2">
        <v>0.150684931506849</v>
      </c>
      <c r="H34" s="2">
        <v>2.3809523809523801E-2</v>
      </c>
      <c r="I34" s="2">
        <v>0.232558139534884</v>
      </c>
      <c r="J34" s="2">
        <v>0.15094339622641501</v>
      </c>
      <c r="K34" s="2">
        <v>4.0983606557376998E-2</v>
      </c>
      <c r="L34" s="2">
        <v>9.4488188976377993E-2</v>
      </c>
      <c r="M34" s="2">
        <v>0.14388489208633101</v>
      </c>
      <c r="N34" s="3">
        <v>0.5</v>
      </c>
      <c r="O34" s="3">
        <v>1.52380952380952</v>
      </c>
    </row>
    <row r="35" spans="1:15" x14ac:dyDescent="0.3">
      <c r="A35" s="11" t="s">
        <v>15</v>
      </c>
      <c r="B35" s="3">
        <v>4.3487055016181199E-2</v>
      </c>
      <c r="C35" s="3">
        <v>2.2678813723589802E-2</v>
      </c>
      <c r="D35" s="3">
        <v>1.7247915087187302E-2</v>
      </c>
      <c r="E35" s="3">
        <v>2.1986212036519501E-2</v>
      </c>
      <c r="F35" s="3">
        <v>3.9015496809480403E-2</v>
      </c>
      <c r="G35" s="3">
        <v>3.9656080014037601E-2</v>
      </c>
      <c r="H35" s="3">
        <v>3.7299578059071699E-2</v>
      </c>
      <c r="I35" s="3">
        <v>4.4907256752359299E-2</v>
      </c>
      <c r="J35" s="3">
        <v>2.5537215820616601E-2</v>
      </c>
      <c r="K35" s="3">
        <v>3.4163376860006103E-2</v>
      </c>
      <c r="L35" s="3">
        <v>3.8026721479958898E-2</v>
      </c>
      <c r="M35" s="3">
        <v>3.59264497878359E-2</v>
      </c>
      <c r="N35" s="3">
        <v>0.14045468701339101</v>
      </c>
      <c r="O35" s="3">
        <v>0.48139158576051799</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633</v>
      </c>
    </row>
    <row r="2" spans="1:14" ht="15.6" x14ac:dyDescent="0.3">
      <c r="A2" s="12" t="s">
        <v>632</v>
      </c>
    </row>
    <row r="3" spans="1:14" ht="15.6" x14ac:dyDescent="0.3">
      <c r="A3" s="12" t="s">
        <v>72</v>
      </c>
    </row>
    <row r="4" spans="1:14" x14ac:dyDescent="0.3">
      <c r="A4" s="15"/>
    </row>
    <row r="5" spans="1:14" x14ac:dyDescent="0.3">
      <c r="A5" s="16" t="str">
        <f>HYPERLINK("#'Table of contents'!A173",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2426</v>
      </c>
      <c r="C8" s="1">
        <v>2560</v>
      </c>
      <c r="D8" s="1">
        <v>2675</v>
      </c>
      <c r="E8" s="1">
        <v>2783</v>
      </c>
      <c r="F8" s="1">
        <v>2945</v>
      </c>
      <c r="G8" s="1">
        <v>3100</v>
      </c>
      <c r="H8" s="1">
        <v>3270</v>
      </c>
      <c r="I8" s="1">
        <v>3486</v>
      </c>
      <c r="J8" s="1">
        <v>3697</v>
      </c>
      <c r="K8" s="1">
        <v>3852</v>
      </c>
      <c r="L8" s="1">
        <v>4048</v>
      </c>
      <c r="M8" s="1">
        <v>4255</v>
      </c>
      <c r="N8" s="1">
        <v>4456</v>
      </c>
    </row>
    <row r="9" spans="1:14" x14ac:dyDescent="0.3">
      <c r="A9" s="7" t="s">
        <v>70</v>
      </c>
      <c r="B9" s="1">
        <v>2518</v>
      </c>
      <c r="C9" s="1">
        <v>2599</v>
      </c>
      <c r="D9" s="1">
        <v>2601</v>
      </c>
      <c r="E9" s="1">
        <v>2584</v>
      </c>
      <c r="F9" s="1">
        <v>2540</v>
      </c>
      <c r="G9" s="1">
        <v>2599</v>
      </c>
      <c r="H9" s="1">
        <v>2655</v>
      </c>
      <c r="I9" s="1">
        <v>2660</v>
      </c>
      <c r="J9" s="1">
        <v>2725</v>
      </c>
      <c r="K9" s="1">
        <v>2734</v>
      </c>
      <c r="L9" s="1">
        <v>2763</v>
      </c>
      <c r="M9" s="1">
        <v>2815</v>
      </c>
      <c r="N9" s="1">
        <v>2868</v>
      </c>
    </row>
    <row r="10" spans="1:14" x14ac:dyDescent="0.3">
      <c r="A10" s="10" t="s">
        <v>15</v>
      </c>
      <c r="B10" s="5">
        <v>4944</v>
      </c>
      <c r="C10" s="5">
        <v>5159</v>
      </c>
      <c r="D10" s="5">
        <v>5276</v>
      </c>
      <c r="E10" s="5">
        <v>5367</v>
      </c>
      <c r="F10" s="5">
        <v>5485</v>
      </c>
      <c r="G10" s="5">
        <v>5699</v>
      </c>
      <c r="H10" s="5">
        <v>5925</v>
      </c>
      <c r="I10" s="5">
        <v>6146</v>
      </c>
      <c r="J10" s="5">
        <v>6422</v>
      </c>
      <c r="K10" s="5">
        <v>6586</v>
      </c>
      <c r="L10" s="5">
        <v>6811</v>
      </c>
      <c r="M10" s="5">
        <v>7070</v>
      </c>
      <c r="N10" s="5">
        <v>7324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0.490695792880259</v>
      </c>
      <c r="C15" s="2">
        <v>0.49622019771273501</v>
      </c>
      <c r="D15" s="2">
        <v>0.50701288855193305</v>
      </c>
      <c r="E15" s="2">
        <v>0.51853922116638695</v>
      </c>
      <c r="F15" s="2">
        <v>0.53691886964448499</v>
      </c>
      <c r="G15" s="2">
        <v>0.54395507983856795</v>
      </c>
      <c r="H15" s="2">
        <v>0.55189873417721502</v>
      </c>
      <c r="I15" s="2">
        <v>0.56719817767653802</v>
      </c>
      <c r="J15" s="2">
        <v>0.57567735907816897</v>
      </c>
      <c r="K15" s="2">
        <v>0.58487701184330398</v>
      </c>
      <c r="L15" s="2">
        <v>0.59433269710762004</v>
      </c>
      <c r="M15" s="2">
        <v>0.60183875530410202</v>
      </c>
      <c r="N15" s="2">
        <v>0.60841070453304202</v>
      </c>
    </row>
    <row r="16" spans="1:14" x14ac:dyDescent="0.3">
      <c r="A16" s="8" t="s">
        <v>70</v>
      </c>
      <c r="B16" s="2">
        <v>0.509304207119741</v>
      </c>
      <c r="C16" s="2">
        <v>0.50377980228726504</v>
      </c>
      <c r="D16" s="2">
        <v>0.49298711144806701</v>
      </c>
      <c r="E16" s="2">
        <v>0.48146077883361299</v>
      </c>
      <c r="F16" s="2">
        <v>0.46308113035551501</v>
      </c>
      <c r="G16" s="2">
        <v>0.456044920161432</v>
      </c>
      <c r="H16" s="2">
        <v>0.44810126582278498</v>
      </c>
      <c r="I16" s="2">
        <v>0.43280182232346198</v>
      </c>
      <c r="J16" s="2">
        <v>0.42432264092183097</v>
      </c>
      <c r="K16" s="2">
        <v>0.41512298815669602</v>
      </c>
      <c r="L16" s="2">
        <v>0.40566730289238001</v>
      </c>
      <c r="M16" s="2">
        <v>0.39816124469589798</v>
      </c>
      <c r="N16" s="2">
        <v>0.39158929546695798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5.5234954657873002E-2</v>
      </c>
      <c r="C21" s="2">
        <v>4.4921875E-2</v>
      </c>
      <c r="D21" s="2">
        <v>4.0373831775700898E-2</v>
      </c>
      <c r="E21" s="2">
        <v>5.82105641394179E-2</v>
      </c>
      <c r="F21" s="2">
        <v>5.2631578947368397E-2</v>
      </c>
      <c r="G21" s="2">
        <v>5.4838709677419398E-2</v>
      </c>
      <c r="H21" s="2">
        <v>6.6055045871559595E-2</v>
      </c>
      <c r="I21" s="2">
        <v>6.0527825588066603E-2</v>
      </c>
      <c r="J21" s="2">
        <v>4.1925885853394601E-2</v>
      </c>
      <c r="K21" s="2">
        <v>5.0882658359293897E-2</v>
      </c>
      <c r="L21" s="2">
        <v>5.1136363636363598E-2</v>
      </c>
      <c r="M21" s="2">
        <v>4.72385428907168E-2</v>
      </c>
      <c r="N21" s="3">
        <v>0.20530159588855801</v>
      </c>
      <c r="O21" s="3">
        <v>0.83676834295136004</v>
      </c>
    </row>
    <row r="22" spans="1:15" x14ac:dyDescent="0.3">
      <c r="A22" s="8" t="s">
        <v>70</v>
      </c>
      <c r="B22" s="2">
        <v>3.21683876092137E-2</v>
      </c>
      <c r="C22" s="2">
        <v>7.6952674105425201E-4</v>
      </c>
      <c r="D22" s="2">
        <v>-6.5359477124183E-3</v>
      </c>
      <c r="E22" s="2">
        <v>-1.7027863777089799E-2</v>
      </c>
      <c r="F22" s="2">
        <v>2.3228346456692899E-2</v>
      </c>
      <c r="G22" s="2">
        <v>2.1546748749519E-2</v>
      </c>
      <c r="H22" s="2">
        <v>1.88323917137476E-3</v>
      </c>
      <c r="I22" s="2">
        <v>2.4436090225563901E-2</v>
      </c>
      <c r="J22" s="2">
        <v>3.30275229357798E-3</v>
      </c>
      <c r="K22" s="2">
        <v>1.06071689831748E-2</v>
      </c>
      <c r="L22" s="2">
        <v>1.8820123054650702E-2</v>
      </c>
      <c r="M22" s="2">
        <v>1.8827708703374801E-2</v>
      </c>
      <c r="N22" s="3">
        <v>5.24770642201835E-2</v>
      </c>
      <c r="O22" s="3">
        <v>0.13899920571882399</v>
      </c>
    </row>
    <row r="23" spans="1:15" x14ac:dyDescent="0.3">
      <c r="A23" s="11" t="s">
        <v>15</v>
      </c>
      <c r="B23" s="3">
        <v>4.3487055016181199E-2</v>
      </c>
      <c r="C23" s="3">
        <v>2.2678813723589802E-2</v>
      </c>
      <c r="D23" s="3">
        <v>1.7247915087187302E-2</v>
      </c>
      <c r="E23" s="3">
        <v>2.1986212036519501E-2</v>
      </c>
      <c r="F23" s="3">
        <v>3.9015496809480403E-2</v>
      </c>
      <c r="G23" s="3">
        <v>3.9656080014037601E-2</v>
      </c>
      <c r="H23" s="3">
        <v>3.7299578059071699E-2</v>
      </c>
      <c r="I23" s="3">
        <v>4.4907256752359299E-2</v>
      </c>
      <c r="J23" s="3">
        <v>2.5537215820616601E-2</v>
      </c>
      <c r="K23" s="3">
        <v>3.4163376860006103E-2</v>
      </c>
      <c r="L23" s="3">
        <v>3.8026721479958898E-2</v>
      </c>
      <c r="M23" s="3">
        <v>3.59264497878359E-2</v>
      </c>
      <c r="N23" s="3">
        <v>0.14045468701339101</v>
      </c>
      <c r="O23" s="3">
        <v>0.48139158576051799</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634</v>
      </c>
    </row>
    <row r="2" spans="1:14" ht="15.6" x14ac:dyDescent="0.3">
      <c r="A2" s="12" t="s">
        <v>632</v>
      </c>
    </row>
    <row r="3" spans="1:14" ht="15.6" x14ac:dyDescent="0.3">
      <c r="A3" s="12" t="s">
        <v>72</v>
      </c>
    </row>
    <row r="4" spans="1:14" ht="15.6" x14ac:dyDescent="0.3">
      <c r="A4" s="12" t="s">
        <v>68</v>
      </c>
    </row>
    <row r="5" spans="1:14" x14ac:dyDescent="0.3">
      <c r="A5" s="16" t="str">
        <f>HYPERLINK("#'Table of contents'!A174",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1</v>
      </c>
      <c r="C8" s="1">
        <v>1</v>
      </c>
      <c r="D8" s="1">
        <v>1</v>
      </c>
      <c r="E8" s="1">
        <v>0</v>
      </c>
      <c r="F8" s="1">
        <v>0</v>
      </c>
      <c r="G8" s="1">
        <v>0</v>
      </c>
      <c r="H8" s="1">
        <v>0</v>
      </c>
      <c r="I8" s="1">
        <v>0</v>
      </c>
      <c r="J8" s="1">
        <v>1</v>
      </c>
      <c r="K8" s="1">
        <v>0</v>
      </c>
      <c r="L8" s="1">
        <v>0</v>
      </c>
      <c r="M8" s="1">
        <v>0</v>
      </c>
      <c r="N8" s="1">
        <v>0</v>
      </c>
    </row>
    <row r="9" spans="1:14" x14ac:dyDescent="0.3">
      <c r="A9" s="7" t="s">
        <v>74</v>
      </c>
      <c r="B9" s="1">
        <v>514</v>
      </c>
      <c r="C9" s="1">
        <v>552</v>
      </c>
      <c r="D9" s="1">
        <v>558</v>
      </c>
      <c r="E9" s="1">
        <v>588</v>
      </c>
      <c r="F9" s="1">
        <v>629</v>
      </c>
      <c r="G9" s="1">
        <v>616</v>
      </c>
      <c r="H9" s="1">
        <v>612</v>
      </c>
      <c r="I9" s="1">
        <v>631</v>
      </c>
      <c r="J9" s="1">
        <v>622</v>
      </c>
      <c r="K9" s="1">
        <v>629</v>
      </c>
      <c r="L9" s="1">
        <v>624</v>
      </c>
      <c r="M9" s="1">
        <v>642</v>
      </c>
      <c r="N9" s="1">
        <v>641</v>
      </c>
    </row>
    <row r="10" spans="1:14" x14ac:dyDescent="0.3">
      <c r="A10" s="7" t="s">
        <v>75</v>
      </c>
      <c r="B10" s="1">
        <v>1143</v>
      </c>
      <c r="C10" s="1">
        <v>1188</v>
      </c>
      <c r="D10" s="1">
        <v>1257</v>
      </c>
      <c r="E10" s="1">
        <v>1290</v>
      </c>
      <c r="F10" s="1">
        <v>1331</v>
      </c>
      <c r="G10" s="1">
        <v>1414</v>
      </c>
      <c r="H10" s="1">
        <v>1507</v>
      </c>
      <c r="I10" s="1">
        <v>1623</v>
      </c>
      <c r="J10" s="1">
        <v>1713</v>
      </c>
      <c r="K10" s="1">
        <v>1779</v>
      </c>
      <c r="L10" s="1">
        <v>1864</v>
      </c>
      <c r="M10" s="1">
        <v>1961</v>
      </c>
      <c r="N10" s="1">
        <v>2054</v>
      </c>
    </row>
    <row r="11" spans="1:14" x14ac:dyDescent="0.3">
      <c r="A11" s="7" t="s">
        <v>76</v>
      </c>
      <c r="B11" s="1">
        <v>581</v>
      </c>
      <c r="C11" s="1">
        <v>624</v>
      </c>
      <c r="D11" s="1">
        <v>648</v>
      </c>
      <c r="E11" s="1">
        <v>694</v>
      </c>
      <c r="F11" s="1">
        <v>765</v>
      </c>
      <c r="G11" s="1">
        <v>839</v>
      </c>
      <c r="H11" s="1">
        <v>894</v>
      </c>
      <c r="I11" s="1">
        <v>968</v>
      </c>
      <c r="J11" s="1">
        <v>1054</v>
      </c>
      <c r="K11" s="1">
        <v>1118</v>
      </c>
      <c r="L11" s="1">
        <v>1197</v>
      </c>
      <c r="M11" s="1">
        <v>1259</v>
      </c>
      <c r="N11" s="1">
        <v>1334</v>
      </c>
    </row>
    <row r="12" spans="1:14" x14ac:dyDescent="0.3">
      <c r="A12" s="7" t="s">
        <v>77</v>
      </c>
      <c r="B12" s="1">
        <v>168</v>
      </c>
      <c r="C12" s="1">
        <v>178</v>
      </c>
      <c r="D12" s="1">
        <v>198</v>
      </c>
      <c r="E12" s="1">
        <v>204</v>
      </c>
      <c r="F12" s="1">
        <v>206</v>
      </c>
      <c r="G12" s="1">
        <v>210</v>
      </c>
      <c r="H12" s="1">
        <v>231</v>
      </c>
      <c r="I12" s="1">
        <v>236</v>
      </c>
      <c r="J12" s="1">
        <v>275</v>
      </c>
      <c r="K12" s="1">
        <v>287</v>
      </c>
      <c r="L12" s="1">
        <v>323</v>
      </c>
      <c r="M12" s="1">
        <v>341</v>
      </c>
      <c r="N12" s="1">
        <v>375</v>
      </c>
    </row>
    <row r="13" spans="1:14" x14ac:dyDescent="0.3">
      <c r="A13" s="7" t="s">
        <v>78</v>
      </c>
      <c r="B13" s="1">
        <v>19</v>
      </c>
      <c r="C13" s="1">
        <v>17</v>
      </c>
      <c r="D13" s="1">
        <v>13</v>
      </c>
      <c r="E13" s="1">
        <v>7</v>
      </c>
      <c r="F13" s="1">
        <v>14</v>
      </c>
      <c r="G13" s="1">
        <v>21</v>
      </c>
      <c r="H13" s="1">
        <v>26</v>
      </c>
      <c r="I13" s="1">
        <v>28</v>
      </c>
      <c r="J13" s="1">
        <v>32</v>
      </c>
      <c r="K13" s="1">
        <v>39</v>
      </c>
      <c r="L13" s="1">
        <v>40</v>
      </c>
      <c r="M13" s="1">
        <v>52</v>
      </c>
      <c r="N13" s="1">
        <v>52</v>
      </c>
    </row>
    <row r="14" spans="1:14" x14ac:dyDescent="0.3">
      <c r="A14" s="7" t="s">
        <v>79</v>
      </c>
      <c r="B14" s="1">
        <v>0</v>
      </c>
      <c r="C14" s="1">
        <v>1</v>
      </c>
      <c r="D14" s="1">
        <v>1</v>
      </c>
      <c r="E14" s="1">
        <v>0</v>
      </c>
      <c r="F14" s="1">
        <v>0</v>
      </c>
      <c r="G14" s="1">
        <v>0</v>
      </c>
      <c r="H14" s="1">
        <v>0</v>
      </c>
      <c r="I14" s="1">
        <v>0</v>
      </c>
      <c r="J14" s="1">
        <v>0</v>
      </c>
      <c r="K14" s="1">
        <v>0</v>
      </c>
      <c r="L14" s="1">
        <v>0</v>
      </c>
      <c r="M14" s="1">
        <v>0</v>
      </c>
      <c r="N14" s="1">
        <v>0</v>
      </c>
    </row>
    <row r="15" spans="1:14" x14ac:dyDescent="0.3">
      <c r="A15" s="7" t="s">
        <v>80</v>
      </c>
      <c r="B15" s="1">
        <v>352</v>
      </c>
      <c r="C15" s="1">
        <v>373</v>
      </c>
      <c r="D15" s="1">
        <v>378</v>
      </c>
      <c r="E15" s="1">
        <v>365</v>
      </c>
      <c r="F15" s="1">
        <v>297</v>
      </c>
      <c r="G15" s="1">
        <v>277</v>
      </c>
      <c r="H15" s="1">
        <v>272</v>
      </c>
      <c r="I15" s="1">
        <v>266</v>
      </c>
      <c r="J15" s="1">
        <v>252</v>
      </c>
      <c r="K15" s="1">
        <v>263</v>
      </c>
      <c r="L15" s="1">
        <v>280</v>
      </c>
      <c r="M15" s="1">
        <v>293</v>
      </c>
      <c r="N15" s="1">
        <v>306</v>
      </c>
    </row>
    <row r="16" spans="1:14" x14ac:dyDescent="0.3">
      <c r="A16" s="7" t="s">
        <v>81</v>
      </c>
      <c r="B16" s="1">
        <v>992</v>
      </c>
      <c r="C16" s="1">
        <v>1024</v>
      </c>
      <c r="D16" s="1">
        <v>1020</v>
      </c>
      <c r="E16" s="1">
        <v>1051</v>
      </c>
      <c r="F16" s="1">
        <v>1053</v>
      </c>
      <c r="G16" s="1">
        <v>1062</v>
      </c>
      <c r="H16" s="1">
        <v>1086</v>
      </c>
      <c r="I16" s="1">
        <v>1070</v>
      </c>
      <c r="J16" s="1">
        <v>1080</v>
      </c>
      <c r="K16" s="1">
        <v>1045</v>
      </c>
      <c r="L16" s="1">
        <v>989</v>
      </c>
      <c r="M16" s="1">
        <v>946</v>
      </c>
      <c r="N16" s="1">
        <v>911</v>
      </c>
    </row>
    <row r="17" spans="1:14" x14ac:dyDescent="0.3">
      <c r="A17" s="7" t="s">
        <v>82</v>
      </c>
      <c r="B17" s="1">
        <v>793</v>
      </c>
      <c r="C17" s="1">
        <v>801</v>
      </c>
      <c r="D17" s="1">
        <v>809</v>
      </c>
      <c r="E17" s="1">
        <v>796</v>
      </c>
      <c r="F17" s="1">
        <v>817</v>
      </c>
      <c r="G17" s="1">
        <v>845</v>
      </c>
      <c r="H17" s="1">
        <v>854</v>
      </c>
      <c r="I17" s="1">
        <v>874</v>
      </c>
      <c r="J17" s="1">
        <v>902</v>
      </c>
      <c r="K17" s="1">
        <v>919</v>
      </c>
      <c r="L17" s="1">
        <v>950</v>
      </c>
      <c r="M17" s="1">
        <v>996</v>
      </c>
      <c r="N17" s="1">
        <v>1042</v>
      </c>
    </row>
    <row r="18" spans="1:14" x14ac:dyDescent="0.3">
      <c r="A18" s="7" t="s">
        <v>83</v>
      </c>
      <c r="B18" s="1">
        <v>337</v>
      </c>
      <c r="C18" s="1">
        <v>352</v>
      </c>
      <c r="D18" s="1">
        <v>350</v>
      </c>
      <c r="E18" s="1">
        <v>333</v>
      </c>
      <c r="F18" s="1">
        <v>334</v>
      </c>
      <c r="G18" s="1">
        <v>363</v>
      </c>
      <c r="H18" s="1">
        <v>385</v>
      </c>
      <c r="I18" s="1">
        <v>392</v>
      </c>
      <c r="J18" s="1">
        <v>417</v>
      </c>
      <c r="K18" s="1">
        <v>424</v>
      </c>
      <c r="L18" s="1">
        <v>457</v>
      </c>
      <c r="M18" s="1">
        <v>493</v>
      </c>
      <c r="N18" s="1">
        <v>502</v>
      </c>
    </row>
    <row r="19" spans="1:14" x14ac:dyDescent="0.3">
      <c r="A19" s="7" t="s">
        <v>84</v>
      </c>
      <c r="B19" s="1">
        <v>44</v>
      </c>
      <c r="C19" s="1">
        <v>48</v>
      </c>
      <c r="D19" s="1">
        <v>43</v>
      </c>
      <c r="E19" s="1">
        <v>39</v>
      </c>
      <c r="F19" s="1">
        <v>39</v>
      </c>
      <c r="G19" s="1">
        <v>52</v>
      </c>
      <c r="H19" s="1">
        <v>58</v>
      </c>
      <c r="I19" s="1">
        <v>58</v>
      </c>
      <c r="J19" s="1">
        <v>74</v>
      </c>
      <c r="K19" s="1">
        <v>83</v>
      </c>
      <c r="L19" s="1">
        <v>87</v>
      </c>
      <c r="M19" s="1">
        <v>87</v>
      </c>
      <c r="N19" s="1">
        <v>107</v>
      </c>
    </row>
    <row r="20" spans="1:14" x14ac:dyDescent="0.3">
      <c r="A20" s="10" t="s">
        <v>15</v>
      </c>
      <c r="B20" s="5">
        <v>4944</v>
      </c>
      <c r="C20" s="5">
        <v>5159</v>
      </c>
      <c r="D20" s="5">
        <v>5276</v>
      </c>
      <c r="E20" s="5">
        <v>5367</v>
      </c>
      <c r="F20" s="5">
        <v>5485</v>
      </c>
      <c r="G20" s="5">
        <v>5699</v>
      </c>
      <c r="H20" s="5">
        <v>5925</v>
      </c>
      <c r="I20" s="5">
        <v>6146</v>
      </c>
      <c r="J20" s="5">
        <v>6422</v>
      </c>
      <c r="K20" s="5">
        <v>6586</v>
      </c>
      <c r="L20" s="5">
        <v>6811</v>
      </c>
      <c r="M20" s="5">
        <v>7070</v>
      </c>
      <c r="N20" s="5">
        <v>7324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4.1220115416323199E-4</v>
      </c>
      <c r="C25" s="2">
        <v>3.9062500000000002E-4</v>
      </c>
      <c r="D25" s="2">
        <v>3.73831775700935E-4</v>
      </c>
      <c r="E25" s="2">
        <v>0</v>
      </c>
      <c r="F25" s="2">
        <v>0</v>
      </c>
      <c r="G25" s="2">
        <v>0</v>
      </c>
      <c r="H25" s="2">
        <v>0</v>
      </c>
      <c r="I25" s="2">
        <v>0</v>
      </c>
      <c r="J25" s="2">
        <v>2.7048958615093303E-4</v>
      </c>
      <c r="K25" s="2">
        <v>0</v>
      </c>
      <c r="L25" s="2">
        <v>0</v>
      </c>
      <c r="M25" s="2">
        <v>0</v>
      </c>
      <c r="N25" s="2">
        <v>0</v>
      </c>
    </row>
    <row r="26" spans="1:14" x14ac:dyDescent="0.3">
      <c r="A26" s="8" t="s">
        <v>74</v>
      </c>
      <c r="B26" s="2">
        <v>0.21187139323990101</v>
      </c>
      <c r="C26" s="2">
        <v>0.21562500000000001</v>
      </c>
      <c r="D26" s="2">
        <v>0.208598130841121</v>
      </c>
      <c r="E26" s="2">
        <v>0.211282788357887</v>
      </c>
      <c r="F26" s="2">
        <v>0.21358234295416001</v>
      </c>
      <c r="G26" s="2">
        <v>0.198709677419355</v>
      </c>
      <c r="H26" s="2">
        <v>0.187155963302752</v>
      </c>
      <c r="I26" s="2">
        <v>0.18100975329891</v>
      </c>
      <c r="J26" s="2">
        <v>0.16824452258587999</v>
      </c>
      <c r="K26" s="2">
        <v>0.16329179646936701</v>
      </c>
      <c r="L26" s="2">
        <v>0.154150197628458</v>
      </c>
      <c r="M26" s="2">
        <v>0.150881316098707</v>
      </c>
      <c r="N26" s="2">
        <v>0.14385098743267499</v>
      </c>
    </row>
    <row r="27" spans="1:14" x14ac:dyDescent="0.3">
      <c r="A27" s="8" t="s">
        <v>75</v>
      </c>
      <c r="B27" s="2">
        <v>0.47114591920857402</v>
      </c>
      <c r="C27" s="2">
        <v>0.46406249999999999</v>
      </c>
      <c r="D27" s="2">
        <v>0.46990654205607502</v>
      </c>
      <c r="E27" s="2">
        <v>0.46352856629536499</v>
      </c>
      <c r="F27" s="2">
        <v>0.45195246179965998</v>
      </c>
      <c r="G27" s="2">
        <v>0.456129032258065</v>
      </c>
      <c r="H27" s="2">
        <v>0.46085626911314997</v>
      </c>
      <c r="I27" s="2">
        <v>0.46557659208261598</v>
      </c>
      <c r="J27" s="2">
        <v>0.46334866107654898</v>
      </c>
      <c r="K27" s="2">
        <v>0.46183800623053001</v>
      </c>
      <c r="L27" s="2">
        <v>0.46047430830039499</v>
      </c>
      <c r="M27" s="2">
        <v>0.46086956521739098</v>
      </c>
      <c r="N27" s="2">
        <v>0.46095152603231598</v>
      </c>
    </row>
    <row r="28" spans="1:14" x14ac:dyDescent="0.3">
      <c r="A28" s="8" t="s">
        <v>76</v>
      </c>
      <c r="B28" s="2">
        <v>0.239488870568838</v>
      </c>
      <c r="C28" s="2">
        <v>0.24374999999999999</v>
      </c>
      <c r="D28" s="2">
        <v>0.24224299065420599</v>
      </c>
      <c r="E28" s="2">
        <v>0.24937118217750601</v>
      </c>
      <c r="F28" s="2">
        <v>0.25976230899830199</v>
      </c>
      <c r="G28" s="2">
        <v>0.27064516129032301</v>
      </c>
      <c r="H28" s="2">
        <v>0.273394495412844</v>
      </c>
      <c r="I28" s="2">
        <v>0.27768215720022899</v>
      </c>
      <c r="J28" s="2">
        <v>0.28509602380308402</v>
      </c>
      <c r="K28" s="2">
        <v>0.290238836967809</v>
      </c>
      <c r="L28" s="2">
        <v>0.29570158102766803</v>
      </c>
      <c r="M28" s="2">
        <v>0.29588719153936499</v>
      </c>
      <c r="N28" s="2">
        <v>0.29937163375224402</v>
      </c>
    </row>
    <row r="29" spans="1:14" x14ac:dyDescent="0.3">
      <c r="A29" s="8" t="s">
        <v>77</v>
      </c>
      <c r="B29" s="2">
        <v>6.9249793899422901E-2</v>
      </c>
      <c r="C29" s="2">
        <v>6.9531250000000003E-2</v>
      </c>
      <c r="D29" s="2">
        <v>7.4018691588785004E-2</v>
      </c>
      <c r="E29" s="2">
        <v>7.3302191879266995E-2</v>
      </c>
      <c r="F29" s="2">
        <v>6.9949066213921898E-2</v>
      </c>
      <c r="G29" s="2">
        <v>6.7741935483871002E-2</v>
      </c>
      <c r="H29" s="2">
        <v>7.0642201834862403E-2</v>
      </c>
      <c r="I29" s="2">
        <v>6.7699368904188206E-2</v>
      </c>
      <c r="J29" s="2">
        <v>7.4384636191506606E-2</v>
      </c>
      <c r="K29" s="2">
        <v>7.4506749740394604E-2</v>
      </c>
      <c r="L29" s="2">
        <v>7.97924901185771E-2</v>
      </c>
      <c r="M29" s="2">
        <v>8.0141010575793203E-2</v>
      </c>
      <c r="N29" s="2">
        <v>8.4156193895870701E-2</v>
      </c>
    </row>
    <row r="30" spans="1:14" x14ac:dyDescent="0.3">
      <c r="A30" s="8" t="s">
        <v>78</v>
      </c>
      <c r="B30" s="2">
        <v>7.8318219291013992E-3</v>
      </c>
      <c r="C30" s="2">
        <v>6.6406249999999998E-3</v>
      </c>
      <c r="D30" s="2">
        <v>4.8598130841121497E-3</v>
      </c>
      <c r="E30" s="2">
        <v>2.51527128997485E-3</v>
      </c>
      <c r="F30" s="2">
        <v>4.7538200339558596E-3</v>
      </c>
      <c r="G30" s="2">
        <v>6.7741935483871E-3</v>
      </c>
      <c r="H30" s="2">
        <v>7.9510703363914401E-3</v>
      </c>
      <c r="I30" s="2">
        <v>8.0321285140562207E-3</v>
      </c>
      <c r="J30" s="2">
        <v>8.6556667568298603E-3</v>
      </c>
      <c r="K30" s="2">
        <v>1.0124610591900301E-2</v>
      </c>
      <c r="L30" s="2">
        <v>9.8814229249011894E-3</v>
      </c>
      <c r="M30" s="2">
        <v>1.2220916568742701E-2</v>
      </c>
      <c r="N30" s="2">
        <v>1.1669658886894099E-2</v>
      </c>
    </row>
    <row r="31" spans="1:14" x14ac:dyDescent="0.3">
      <c r="A31" s="8" t="s">
        <v>79</v>
      </c>
      <c r="B31" s="2">
        <v>0</v>
      </c>
      <c r="C31" s="2">
        <v>3.8476337052712601E-4</v>
      </c>
      <c r="D31" s="2">
        <v>3.8446751249519401E-4</v>
      </c>
      <c r="E31" s="2">
        <v>0</v>
      </c>
      <c r="F31" s="2">
        <v>0</v>
      </c>
      <c r="G31" s="2">
        <v>0</v>
      </c>
      <c r="H31" s="2">
        <v>0</v>
      </c>
      <c r="I31" s="2">
        <v>0</v>
      </c>
      <c r="J31" s="2">
        <v>0</v>
      </c>
      <c r="K31" s="2">
        <v>0</v>
      </c>
      <c r="L31" s="2">
        <v>0</v>
      </c>
      <c r="M31" s="2">
        <v>0</v>
      </c>
      <c r="N31" s="2">
        <v>0</v>
      </c>
    </row>
    <row r="32" spans="1:14" x14ac:dyDescent="0.3">
      <c r="A32" s="8" t="s">
        <v>80</v>
      </c>
      <c r="B32" s="2">
        <v>0.139793486894361</v>
      </c>
      <c r="C32" s="2">
        <v>0.14351673720661801</v>
      </c>
      <c r="D32" s="2">
        <v>0.14532871972318301</v>
      </c>
      <c r="E32" s="2">
        <v>0.14125386996903999</v>
      </c>
      <c r="F32" s="2">
        <v>0.116929133858268</v>
      </c>
      <c r="G32" s="2">
        <v>0.106579453636014</v>
      </c>
      <c r="H32" s="2">
        <v>0.102448210922787</v>
      </c>
      <c r="I32" s="2">
        <v>0.1</v>
      </c>
      <c r="J32" s="2">
        <v>9.2477064220183494E-2</v>
      </c>
      <c r="K32" s="2">
        <v>9.6196049743964895E-2</v>
      </c>
      <c r="L32" s="2">
        <v>0.10133912414042701</v>
      </c>
      <c r="M32" s="2">
        <v>0.104085257548845</v>
      </c>
      <c r="N32" s="2">
        <v>0.106694560669456</v>
      </c>
    </row>
    <row r="33" spans="1:15" x14ac:dyDescent="0.3">
      <c r="A33" s="8" t="s">
        <v>81</v>
      </c>
      <c r="B33" s="2">
        <v>0.393963463065925</v>
      </c>
      <c r="C33" s="2">
        <v>0.39399769141977697</v>
      </c>
      <c r="D33" s="2">
        <v>0.39215686274509798</v>
      </c>
      <c r="E33" s="2">
        <v>0.40673374613003099</v>
      </c>
      <c r="F33" s="2">
        <v>0.41456692913385801</v>
      </c>
      <c r="G33" s="2">
        <v>0.408618699499808</v>
      </c>
      <c r="H33" s="2">
        <v>0.40903954802259901</v>
      </c>
      <c r="I33" s="2">
        <v>0.40225563909774398</v>
      </c>
      <c r="J33" s="2">
        <v>0.39633027522935799</v>
      </c>
      <c r="K33" s="2">
        <v>0.38222384784198998</v>
      </c>
      <c r="L33" s="2">
        <v>0.35794426348172298</v>
      </c>
      <c r="M33" s="2">
        <v>0.336056838365897</v>
      </c>
      <c r="N33" s="2">
        <v>0.31764295676429599</v>
      </c>
    </row>
    <row r="34" spans="1:15" x14ac:dyDescent="0.3">
      <c r="A34" s="8" t="s">
        <v>82</v>
      </c>
      <c r="B34" s="2">
        <v>0.31493248610007901</v>
      </c>
      <c r="C34" s="2">
        <v>0.30819545979222801</v>
      </c>
      <c r="D34" s="2">
        <v>0.311034217608612</v>
      </c>
      <c r="E34" s="2">
        <v>0.30804953560371501</v>
      </c>
      <c r="F34" s="2">
        <v>0.32165354330708701</v>
      </c>
      <c r="G34" s="2">
        <v>0.32512504809542098</v>
      </c>
      <c r="H34" s="2">
        <v>0.32165725047081001</v>
      </c>
      <c r="I34" s="2">
        <v>0.32857142857142901</v>
      </c>
      <c r="J34" s="2">
        <v>0.331009174311927</v>
      </c>
      <c r="K34" s="2">
        <v>0.33613752743233399</v>
      </c>
      <c r="L34" s="2">
        <v>0.34382917119073497</v>
      </c>
      <c r="M34" s="2">
        <v>0.35381882770870299</v>
      </c>
      <c r="N34" s="2">
        <v>0.363319386331939</v>
      </c>
    </row>
    <row r="35" spans="1:15" x14ac:dyDescent="0.3">
      <c r="A35" s="8" t="s">
        <v>83</v>
      </c>
      <c r="B35" s="2">
        <v>0.13383637807783999</v>
      </c>
      <c r="C35" s="2">
        <v>0.135436706425548</v>
      </c>
      <c r="D35" s="2">
        <v>0.13456362937331801</v>
      </c>
      <c r="E35" s="2">
        <v>0.128869969040248</v>
      </c>
      <c r="F35" s="2">
        <v>0.13149606299212599</v>
      </c>
      <c r="G35" s="2">
        <v>0.13966910350134701</v>
      </c>
      <c r="H35" s="2">
        <v>0.145009416195857</v>
      </c>
      <c r="I35" s="2">
        <v>0.14736842105263201</v>
      </c>
      <c r="J35" s="2">
        <v>0.15302752293578001</v>
      </c>
      <c r="K35" s="2">
        <v>0.15508412582296999</v>
      </c>
      <c r="L35" s="2">
        <v>0.16539992761491101</v>
      </c>
      <c r="M35" s="2">
        <v>0.175133214920071</v>
      </c>
      <c r="N35" s="2">
        <v>0.17503486750348701</v>
      </c>
    </row>
    <row r="36" spans="1:15" x14ac:dyDescent="0.3">
      <c r="A36" s="8" t="s">
        <v>84</v>
      </c>
      <c r="B36" s="2">
        <v>1.74741858617951E-2</v>
      </c>
      <c r="C36" s="2">
        <v>1.8468641785302001E-2</v>
      </c>
      <c r="D36" s="2">
        <v>1.65321030372933E-2</v>
      </c>
      <c r="E36" s="2">
        <v>1.50928792569659E-2</v>
      </c>
      <c r="F36" s="2">
        <v>1.53543307086614E-2</v>
      </c>
      <c r="G36" s="2">
        <v>2.0007695267410499E-2</v>
      </c>
      <c r="H36" s="2">
        <v>2.1845574387947299E-2</v>
      </c>
      <c r="I36" s="2">
        <v>2.18045112781955E-2</v>
      </c>
      <c r="J36" s="2">
        <v>2.7155963302752301E-2</v>
      </c>
      <c r="K36" s="2">
        <v>3.03584491587418E-2</v>
      </c>
      <c r="L36" s="2">
        <v>3.1487513572204098E-2</v>
      </c>
      <c r="M36" s="2">
        <v>3.0905861456483101E-2</v>
      </c>
      <c r="N36" s="2">
        <v>3.7308228730822901E-2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-1</v>
      </c>
      <c r="E41" s="2">
        <v>0</v>
      </c>
      <c r="F41" s="2">
        <v>0</v>
      </c>
      <c r="G41" s="2">
        <v>0</v>
      </c>
      <c r="H41" s="2">
        <v>0</v>
      </c>
      <c r="I41" s="2">
        <v>0</v>
      </c>
      <c r="J41" s="2">
        <v>-1</v>
      </c>
      <c r="K41" s="2">
        <v>0</v>
      </c>
      <c r="L41" s="2">
        <v>0</v>
      </c>
      <c r="M41" s="2">
        <v>0</v>
      </c>
      <c r="N41" s="3">
        <v>-1</v>
      </c>
      <c r="O41" s="3">
        <v>-1</v>
      </c>
    </row>
    <row r="42" spans="1:15" x14ac:dyDescent="0.3">
      <c r="A42" s="8" t="s">
        <v>74</v>
      </c>
      <c r="B42" s="2">
        <v>7.3929961089494206E-2</v>
      </c>
      <c r="C42" s="2">
        <v>1.0869565217391301E-2</v>
      </c>
      <c r="D42" s="2">
        <v>5.3763440860215103E-2</v>
      </c>
      <c r="E42" s="2">
        <v>6.9727891156462607E-2</v>
      </c>
      <c r="F42" s="2">
        <v>-2.06677265500795E-2</v>
      </c>
      <c r="G42" s="2">
        <v>-6.4935064935064896E-3</v>
      </c>
      <c r="H42" s="2">
        <v>3.1045751633986901E-2</v>
      </c>
      <c r="I42" s="2">
        <v>-1.42630744849445E-2</v>
      </c>
      <c r="J42" s="2">
        <v>1.12540192926045E-2</v>
      </c>
      <c r="K42" s="2">
        <v>-7.9491255961844191E-3</v>
      </c>
      <c r="L42" s="2">
        <v>2.8846153846153799E-2</v>
      </c>
      <c r="M42" s="2">
        <v>-1.5576323987538899E-3</v>
      </c>
      <c r="N42" s="3">
        <v>3.0546623794212201E-2</v>
      </c>
      <c r="O42" s="3">
        <v>0.24708171206225699</v>
      </c>
    </row>
    <row r="43" spans="1:15" x14ac:dyDescent="0.3">
      <c r="A43" s="8" t="s">
        <v>75</v>
      </c>
      <c r="B43" s="2">
        <v>3.9370078740157501E-2</v>
      </c>
      <c r="C43" s="2">
        <v>5.8080808080808101E-2</v>
      </c>
      <c r="D43" s="2">
        <v>2.62529832935561E-2</v>
      </c>
      <c r="E43" s="2">
        <v>3.1782945736434101E-2</v>
      </c>
      <c r="F43" s="2">
        <v>6.2359128474831001E-2</v>
      </c>
      <c r="G43" s="2">
        <v>6.5770862800565794E-2</v>
      </c>
      <c r="H43" s="2">
        <v>7.6974120769741194E-2</v>
      </c>
      <c r="I43" s="2">
        <v>5.5452865064695003E-2</v>
      </c>
      <c r="J43" s="2">
        <v>3.8528896672504399E-2</v>
      </c>
      <c r="K43" s="2">
        <v>4.7779651489600901E-2</v>
      </c>
      <c r="L43" s="2">
        <v>5.2038626609442099E-2</v>
      </c>
      <c r="M43" s="2">
        <v>4.74247832738399E-2</v>
      </c>
      <c r="N43" s="3">
        <v>0.199065966141273</v>
      </c>
      <c r="O43" s="3">
        <v>0.79702537182852096</v>
      </c>
    </row>
    <row r="44" spans="1:15" x14ac:dyDescent="0.3">
      <c r="A44" s="8" t="s">
        <v>76</v>
      </c>
      <c r="B44" s="2">
        <v>7.40103270223752E-2</v>
      </c>
      <c r="C44" s="2">
        <v>3.8461538461538498E-2</v>
      </c>
      <c r="D44" s="2">
        <v>7.0987654320987706E-2</v>
      </c>
      <c r="E44" s="2">
        <v>0.10230547550432301</v>
      </c>
      <c r="F44" s="2">
        <v>9.6732026143790895E-2</v>
      </c>
      <c r="G44" s="2">
        <v>6.5554231227651999E-2</v>
      </c>
      <c r="H44" s="2">
        <v>8.2774049217002196E-2</v>
      </c>
      <c r="I44" s="2">
        <v>8.8842975206611594E-2</v>
      </c>
      <c r="J44" s="2">
        <v>6.0721062618595799E-2</v>
      </c>
      <c r="K44" s="2">
        <v>7.0661896243291597E-2</v>
      </c>
      <c r="L44" s="2">
        <v>5.1796157059315E-2</v>
      </c>
      <c r="M44" s="2">
        <v>5.9571088165210499E-2</v>
      </c>
      <c r="N44" s="3">
        <v>0.26565464895635699</v>
      </c>
      <c r="O44" s="3">
        <v>1.2960413080894999</v>
      </c>
    </row>
    <row r="45" spans="1:15" x14ac:dyDescent="0.3">
      <c r="A45" s="8" t="s">
        <v>77</v>
      </c>
      <c r="B45" s="2">
        <v>5.95238095238095E-2</v>
      </c>
      <c r="C45" s="2">
        <v>0.112359550561798</v>
      </c>
      <c r="D45" s="2">
        <v>3.03030303030303E-2</v>
      </c>
      <c r="E45" s="2">
        <v>9.8039215686274508E-3</v>
      </c>
      <c r="F45" s="2">
        <v>1.94174757281553E-2</v>
      </c>
      <c r="G45" s="2">
        <v>0.1</v>
      </c>
      <c r="H45" s="2">
        <v>2.1645021645021599E-2</v>
      </c>
      <c r="I45" s="2">
        <v>0.16525423728813601</v>
      </c>
      <c r="J45" s="2">
        <v>4.3636363636363598E-2</v>
      </c>
      <c r="K45" s="2">
        <v>0.12543554006968599</v>
      </c>
      <c r="L45" s="2">
        <v>5.5727554179566603E-2</v>
      </c>
      <c r="M45" s="2">
        <v>9.9706744868035199E-2</v>
      </c>
      <c r="N45" s="3">
        <v>0.36363636363636398</v>
      </c>
      <c r="O45" s="3">
        <v>1.2321428571428601</v>
      </c>
    </row>
    <row r="46" spans="1:15" x14ac:dyDescent="0.3">
      <c r="A46" s="8" t="s">
        <v>78</v>
      </c>
      <c r="B46" s="2">
        <v>-0.105263157894737</v>
      </c>
      <c r="C46" s="2">
        <v>-0.23529411764705899</v>
      </c>
      <c r="D46" s="2">
        <v>-0.46153846153846201</v>
      </c>
      <c r="E46" s="2">
        <v>1</v>
      </c>
      <c r="F46" s="2">
        <v>0.5</v>
      </c>
      <c r="G46" s="2">
        <v>0.238095238095238</v>
      </c>
      <c r="H46" s="2">
        <v>7.69230769230769E-2</v>
      </c>
      <c r="I46" s="2">
        <v>0.14285714285714299</v>
      </c>
      <c r="J46" s="2">
        <v>0.21875</v>
      </c>
      <c r="K46" s="2">
        <v>2.5641025641025599E-2</v>
      </c>
      <c r="L46" s="2">
        <v>0.3</v>
      </c>
      <c r="M46" s="2">
        <v>0</v>
      </c>
      <c r="N46" s="3">
        <v>0.625</v>
      </c>
      <c r="O46" s="3">
        <v>1.73684210526316</v>
      </c>
    </row>
    <row r="47" spans="1:15" x14ac:dyDescent="0.3">
      <c r="A47" s="8" t="s">
        <v>79</v>
      </c>
      <c r="B47" s="2">
        <v>0</v>
      </c>
      <c r="C47" s="2">
        <v>0</v>
      </c>
      <c r="D47" s="2">
        <v>-1</v>
      </c>
      <c r="E47" s="2">
        <v>0</v>
      </c>
      <c r="F47" s="2">
        <v>0</v>
      </c>
      <c r="G47" s="2">
        <v>0</v>
      </c>
      <c r="H47" s="2">
        <v>0</v>
      </c>
      <c r="I47" s="2">
        <v>0</v>
      </c>
      <c r="J47" s="2">
        <v>0</v>
      </c>
      <c r="K47" s="2">
        <v>0</v>
      </c>
      <c r="L47" s="2">
        <v>0</v>
      </c>
      <c r="M47" s="2">
        <v>0</v>
      </c>
      <c r="N47" s="3">
        <v>0</v>
      </c>
      <c r="O47" s="3">
        <v>0</v>
      </c>
    </row>
    <row r="48" spans="1:15" x14ac:dyDescent="0.3">
      <c r="A48" s="8" t="s">
        <v>80</v>
      </c>
      <c r="B48" s="2">
        <v>5.9659090909090898E-2</v>
      </c>
      <c r="C48" s="2">
        <v>1.34048257372654E-2</v>
      </c>
      <c r="D48" s="2">
        <v>-3.4391534391534397E-2</v>
      </c>
      <c r="E48" s="2">
        <v>-0.18630136986301399</v>
      </c>
      <c r="F48" s="2">
        <v>-6.7340067340067297E-2</v>
      </c>
      <c r="G48" s="2">
        <v>-1.8050541516245501E-2</v>
      </c>
      <c r="H48" s="2">
        <v>-2.2058823529411801E-2</v>
      </c>
      <c r="I48" s="2">
        <v>-5.2631578947368397E-2</v>
      </c>
      <c r="J48" s="2">
        <v>4.36507936507936E-2</v>
      </c>
      <c r="K48" s="2">
        <v>6.4638783269962002E-2</v>
      </c>
      <c r="L48" s="2">
        <v>4.6428571428571402E-2</v>
      </c>
      <c r="M48" s="2">
        <v>4.4368600682593899E-2</v>
      </c>
      <c r="N48" s="3">
        <v>0.214285714285714</v>
      </c>
      <c r="O48" s="3">
        <v>-0.13068181818181801</v>
      </c>
    </row>
    <row r="49" spans="1:15" x14ac:dyDescent="0.3">
      <c r="A49" s="8" t="s">
        <v>81</v>
      </c>
      <c r="B49" s="2">
        <v>3.2258064516128997E-2</v>
      </c>
      <c r="C49" s="2">
        <v>-3.90625E-3</v>
      </c>
      <c r="D49" s="2">
        <v>3.0392156862745101E-2</v>
      </c>
      <c r="E49" s="2">
        <v>1.9029495718363501E-3</v>
      </c>
      <c r="F49" s="2">
        <v>8.5470085470085496E-3</v>
      </c>
      <c r="G49" s="2">
        <v>2.2598870056497199E-2</v>
      </c>
      <c r="H49" s="2">
        <v>-1.47329650092081E-2</v>
      </c>
      <c r="I49" s="2">
        <v>9.3457943925233603E-3</v>
      </c>
      <c r="J49" s="2">
        <v>-3.2407407407407399E-2</v>
      </c>
      <c r="K49" s="2">
        <v>-5.3588516746411498E-2</v>
      </c>
      <c r="L49" s="2">
        <v>-4.3478260869565202E-2</v>
      </c>
      <c r="M49" s="2">
        <v>-3.6997885835095098E-2</v>
      </c>
      <c r="N49" s="3">
        <v>-0.156481481481481</v>
      </c>
      <c r="O49" s="3">
        <v>-8.1653225806451596E-2</v>
      </c>
    </row>
    <row r="50" spans="1:15" x14ac:dyDescent="0.3">
      <c r="A50" s="8" t="s">
        <v>82</v>
      </c>
      <c r="B50" s="2">
        <v>1.0088272383354401E-2</v>
      </c>
      <c r="C50" s="2">
        <v>9.9875156054931302E-3</v>
      </c>
      <c r="D50" s="2">
        <v>-1.6069221260815801E-2</v>
      </c>
      <c r="E50" s="2">
        <v>2.63819095477387E-2</v>
      </c>
      <c r="F50" s="2">
        <v>3.4271725826193401E-2</v>
      </c>
      <c r="G50" s="2">
        <v>1.06508875739645E-2</v>
      </c>
      <c r="H50" s="2">
        <v>2.3419203747072601E-2</v>
      </c>
      <c r="I50" s="2">
        <v>3.20366132723112E-2</v>
      </c>
      <c r="J50" s="2">
        <v>1.8847006651884698E-2</v>
      </c>
      <c r="K50" s="2">
        <v>3.3732317736670299E-2</v>
      </c>
      <c r="L50" s="2">
        <v>4.8421052631578899E-2</v>
      </c>
      <c r="M50" s="2">
        <v>4.6184738955823298E-2</v>
      </c>
      <c r="N50" s="3">
        <v>0.15521064301552101</v>
      </c>
      <c r="O50" s="3">
        <v>0.31399747793190402</v>
      </c>
    </row>
    <row r="51" spans="1:15" x14ac:dyDescent="0.3">
      <c r="A51" s="8" t="s">
        <v>83</v>
      </c>
      <c r="B51" s="2">
        <v>4.4510385756676603E-2</v>
      </c>
      <c r="C51" s="2">
        <v>-5.6818181818181802E-3</v>
      </c>
      <c r="D51" s="2">
        <v>-4.8571428571428599E-2</v>
      </c>
      <c r="E51" s="2">
        <v>3.0030030030029999E-3</v>
      </c>
      <c r="F51" s="2">
        <v>8.6826347305389198E-2</v>
      </c>
      <c r="G51" s="2">
        <v>6.0606060606060601E-2</v>
      </c>
      <c r="H51" s="2">
        <v>1.8181818181818198E-2</v>
      </c>
      <c r="I51" s="2">
        <v>6.3775510204081606E-2</v>
      </c>
      <c r="J51" s="2">
        <v>1.67865707434053E-2</v>
      </c>
      <c r="K51" s="2">
        <v>7.7830188679245293E-2</v>
      </c>
      <c r="L51" s="2">
        <v>7.8774617067833702E-2</v>
      </c>
      <c r="M51" s="2">
        <v>1.8255578093306302E-2</v>
      </c>
      <c r="N51" s="3">
        <v>0.203836930455636</v>
      </c>
      <c r="O51" s="3">
        <v>0.489614243323442</v>
      </c>
    </row>
    <row r="52" spans="1:15" x14ac:dyDescent="0.3">
      <c r="A52" s="8" t="s">
        <v>84</v>
      </c>
      <c r="B52" s="2">
        <v>9.0909090909090898E-2</v>
      </c>
      <c r="C52" s="2">
        <v>-0.104166666666667</v>
      </c>
      <c r="D52" s="2">
        <v>-9.3023255813953501E-2</v>
      </c>
      <c r="E52" s="2">
        <v>0</v>
      </c>
      <c r="F52" s="2">
        <v>0.33333333333333298</v>
      </c>
      <c r="G52" s="2">
        <v>0.115384615384615</v>
      </c>
      <c r="H52" s="2">
        <v>0</v>
      </c>
      <c r="I52" s="2">
        <v>0.27586206896551702</v>
      </c>
      <c r="J52" s="2">
        <v>0.121621621621622</v>
      </c>
      <c r="K52" s="2">
        <v>4.81927710843374E-2</v>
      </c>
      <c r="L52" s="2">
        <v>0</v>
      </c>
      <c r="M52" s="2">
        <v>0.229885057471264</v>
      </c>
      <c r="N52" s="3">
        <v>0.445945945945946</v>
      </c>
      <c r="O52" s="3">
        <v>1.4318181818181801</v>
      </c>
    </row>
    <row r="53" spans="1:15" x14ac:dyDescent="0.3">
      <c r="A53" s="11" t="s">
        <v>15</v>
      </c>
      <c r="B53" s="3">
        <v>4.3487055016181199E-2</v>
      </c>
      <c r="C53" s="3">
        <v>2.2678813723589802E-2</v>
      </c>
      <c r="D53" s="3">
        <v>1.7247915087187302E-2</v>
      </c>
      <c r="E53" s="3">
        <v>2.1986212036519501E-2</v>
      </c>
      <c r="F53" s="3">
        <v>3.9015496809480403E-2</v>
      </c>
      <c r="G53" s="3">
        <v>3.9656080014037601E-2</v>
      </c>
      <c r="H53" s="3">
        <v>3.7299578059071699E-2</v>
      </c>
      <c r="I53" s="3">
        <v>4.4907256752359299E-2</v>
      </c>
      <c r="J53" s="3">
        <v>2.5537215820616601E-2</v>
      </c>
      <c r="K53" s="3">
        <v>3.4163376860006103E-2</v>
      </c>
      <c r="L53" s="3">
        <v>3.8026721479958898E-2</v>
      </c>
      <c r="M53" s="3">
        <v>3.59264497878359E-2</v>
      </c>
      <c r="N53" s="3">
        <v>0.14045468701339101</v>
      </c>
      <c r="O53" s="3">
        <v>0.48139158576051799</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635</v>
      </c>
    </row>
    <row r="2" spans="1:14" ht="15.6" x14ac:dyDescent="0.3">
      <c r="A2" s="12" t="s">
        <v>632</v>
      </c>
    </row>
    <row r="3" spans="1:14" ht="15.6" x14ac:dyDescent="0.3">
      <c r="A3" s="12" t="s">
        <v>94</v>
      </c>
    </row>
    <row r="4" spans="1:14" x14ac:dyDescent="0.3">
      <c r="A4" s="15"/>
    </row>
    <row r="5" spans="1:14" x14ac:dyDescent="0.3">
      <c r="A5" s="16" t="str">
        <f>HYPERLINK("#'Table of contents'!A175",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1224</v>
      </c>
      <c r="C8" s="1">
        <v>1352</v>
      </c>
      <c r="D8" s="1">
        <v>1449</v>
      </c>
      <c r="E8" s="1">
        <v>1519</v>
      </c>
      <c r="F8" s="1">
        <v>1597</v>
      </c>
      <c r="G8" s="1">
        <v>1670</v>
      </c>
      <c r="H8" s="1">
        <v>1773</v>
      </c>
      <c r="I8" s="1">
        <v>1833</v>
      </c>
      <c r="J8" s="1">
        <v>1906</v>
      </c>
      <c r="K8" s="1">
        <v>1948</v>
      </c>
      <c r="L8" s="1">
        <v>2020</v>
      </c>
      <c r="M8" s="1">
        <v>2129</v>
      </c>
      <c r="N8" s="1">
        <v>2186</v>
      </c>
    </row>
    <row r="9" spans="1:14" x14ac:dyDescent="0.3">
      <c r="A9" s="7" t="s">
        <v>88</v>
      </c>
      <c r="B9" s="1">
        <v>193</v>
      </c>
      <c r="C9" s="1">
        <v>194</v>
      </c>
      <c r="D9" s="1">
        <v>198</v>
      </c>
      <c r="E9" s="1">
        <v>206</v>
      </c>
      <c r="F9" s="1">
        <v>219</v>
      </c>
      <c r="G9" s="1">
        <v>233</v>
      </c>
      <c r="H9" s="1">
        <v>239</v>
      </c>
      <c r="I9" s="1">
        <v>248</v>
      </c>
      <c r="J9" s="1">
        <v>264</v>
      </c>
      <c r="K9" s="1">
        <v>272</v>
      </c>
      <c r="L9" s="1">
        <v>290</v>
      </c>
      <c r="M9" s="1">
        <v>312</v>
      </c>
      <c r="N9" s="1">
        <v>325</v>
      </c>
    </row>
    <row r="10" spans="1:14" x14ac:dyDescent="0.3">
      <c r="A10" s="7" t="s">
        <v>89</v>
      </c>
      <c r="B10" s="1">
        <v>80</v>
      </c>
      <c r="C10" s="1">
        <v>84</v>
      </c>
      <c r="D10" s="1">
        <v>83</v>
      </c>
      <c r="E10" s="1">
        <v>87</v>
      </c>
      <c r="F10" s="1">
        <v>92</v>
      </c>
      <c r="G10" s="1">
        <v>97</v>
      </c>
      <c r="H10" s="1">
        <v>103</v>
      </c>
      <c r="I10" s="1">
        <v>106</v>
      </c>
      <c r="J10" s="1">
        <v>110</v>
      </c>
      <c r="K10" s="1">
        <v>122</v>
      </c>
      <c r="L10" s="1">
        <v>131</v>
      </c>
      <c r="M10" s="1">
        <v>135</v>
      </c>
      <c r="N10" s="1">
        <v>147</v>
      </c>
    </row>
    <row r="11" spans="1:14" x14ac:dyDescent="0.3">
      <c r="A11" s="7" t="s">
        <v>90</v>
      </c>
      <c r="B11" s="1">
        <v>2920</v>
      </c>
      <c r="C11" s="1">
        <v>2993</v>
      </c>
      <c r="D11" s="1">
        <v>3046</v>
      </c>
      <c r="E11" s="1">
        <v>3082</v>
      </c>
      <c r="F11" s="1">
        <v>3113</v>
      </c>
      <c r="G11" s="1">
        <v>3218</v>
      </c>
      <c r="H11" s="1">
        <v>3332</v>
      </c>
      <c r="I11" s="1">
        <v>3480</v>
      </c>
      <c r="J11" s="1">
        <v>3645</v>
      </c>
      <c r="K11" s="1">
        <v>3731</v>
      </c>
      <c r="L11" s="1">
        <v>3890</v>
      </c>
      <c r="M11" s="1">
        <v>4032</v>
      </c>
      <c r="N11" s="1">
        <v>4181</v>
      </c>
    </row>
    <row r="12" spans="1:14" x14ac:dyDescent="0.3">
      <c r="A12" s="7" t="s">
        <v>91</v>
      </c>
      <c r="B12" s="1">
        <v>145</v>
      </c>
      <c r="C12" s="1">
        <v>153</v>
      </c>
      <c r="D12" s="1">
        <v>151</v>
      </c>
      <c r="E12" s="1">
        <v>143</v>
      </c>
      <c r="F12" s="1">
        <v>140</v>
      </c>
      <c r="G12" s="1">
        <v>147</v>
      </c>
      <c r="H12" s="1">
        <v>146</v>
      </c>
      <c r="I12" s="1">
        <v>152</v>
      </c>
      <c r="J12" s="1">
        <v>168</v>
      </c>
      <c r="K12" s="1">
        <v>186</v>
      </c>
      <c r="L12" s="1">
        <v>207</v>
      </c>
      <c r="M12" s="1">
        <v>226</v>
      </c>
      <c r="N12" s="1">
        <v>260</v>
      </c>
    </row>
    <row r="13" spans="1:14" x14ac:dyDescent="0.3">
      <c r="A13" s="7" t="s">
        <v>92</v>
      </c>
      <c r="B13" s="1">
        <v>382</v>
      </c>
      <c r="C13" s="1">
        <v>383</v>
      </c>
      <c r="D13" s="1">
        <v>349</v>
      </c>
      <c r="E13" s="1">
        <v>330</v>
      </c>
      <c r="F13" s="1">
        <v>324</v>
      </c>
      <c r="G13" s="1">
        <v>334</v>
      </c>
      <c r="H13" s="1">
        <v>332</v>
      </c>
      <c r="I13" s="1">
        <v>327</v>
      </c>
      <c r="J13" s="1">
        <v>329</v>
      </c>
      <c r="K13" s="1">
        <v>327</v>
      </c>
      <c r="L13" s="1">
        <v>273</v>
      </c>
      <c r="M13" s="1">
        <v>236</v>
      </c>
      <c r="N13" s="1">
        <v>225</v>
      </c>
    </row>
    <row r="14" spans="1:14" x14ac:dyDescent="0.3">
      <c r="A14" s="10" t="s">
        <v>15</v>
      </c>
      <c r="B14" s="5">
        <v>4944</v>
      </c>
      <c r="C14" s="5">
        <v>5159</v>
      </c>
      <c r="D14" s="5">
        <v>5276</v>
      </c>
      <c r="E14" s="5">
        <v>5367</v>
      </c>
      <c r="F14" s="5">
        <v>5485</v>
      </c>
      <c r="G14" s="5">
        <v>5699</v>
      </c>
      <c r="H14" s="5">
        <v>5925</v>
      </c>
      <c r="I14" s="5">
        <v>6146</v>
      </c>
      <c r="J14" s="5">
        <v>6422</v>
      </c>
      <c r="K14" s="5">
        <v>6586</v>
      </c>
      <c r="L14" s="5">
        <v>6811</v>
      </c>
      <c r="M14" s="5">
        <v>7070</v>
      </c>
      <c r="N14" s="5">
        <v>7324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0.247572815533981</v>
      </c>
      <c r="C19" s="2">
        <v>0.26206629191703801</v>
      </c>
      <c r="D19" s="2">
        <v>0.274639878695982</v>
      </c>
      <c r="E19" s="2">
        <v>0.28302589901248398</v>
      </c>
      <c r="F19" s="2">
        <v>0.29115770282588899</v>
      </c>
      <c r="G19" s="2">
        <v>0.29303386559045402</v>
      </c>
      <c r="H19" s="2">
        <v>0.29924050632911398</v>
      </c>
      <c r="I19" s="2">
        <v>0.29824275951838602</v>
      </c>
      <c r="J19" s="2">
        <v>0.29679227654936202</v>
      </c>
      <c r="K19" s="2">
        <v>0.29577892499240799</v>
      </c>
      <c r="L19" s="2">
        <v>0.29657906327998801</v>
      </c>
      <c r="M19" s="2">
        <v>0.30113154172560103</v>
      </c>
      <c r="N19" s="2">
        <v>0.29847078099399199</v>
      </c>
    </row>
    <row r="20" spans="1:15" x14ac:dyDescent="0.3">
      <c r="A20" s="8" t="s">
        <v>88</v>
      </c>
      <c r="B20" s="2">
        <v>3.9037216828479E-2</v>
      </c>
      <c r="C20" s="2">
        <v>3.76041868579182E-2</v>
      </c>
      <c r="D20" s="2">
        <v>3.75284306292646E-2</v>
      </c>
      <c r="E20" s="2">
        <v>3.8382709148500102E-2</v>
      </c>
      <c r="F20" s="2">
        <v>3.9927073837739302E-2</v>
      </c>
      <c r="G20" s="2">
        <v>4.0884365678189198E-2</v>
      </c>
      <c r="H20" s="2">
        <v>4.0337552742616002E-2</v>
      </c>
      <c r="I20" s="2">
        <v>4.0351448096322802E-2</v>
      </c>
      <c r="J20" s="2">
        <v>4.1108688881968197E-2</v>
      </c>
      <c r="K20" s="2">
        <v>4.1299726692985102E-2</v>
      </c>
      <c r="L20" s="2">
        <v>4.2578182352077498E-2</v>
      </c>
      <c r="M20" s="2">
        <v>4.4130127298444101E-2</v>
      </c>
      <c r="N20" s="2">
        <v>4.4374658656471902E-2</v>
      </c>
    </row>
    <row r="21" spans="1:15" x14ac:dyDescent="0.3">
      <c r="A21" s="8" t="s">
        <v>89</v>
      </c>
      <c r="B21" s="2">
        <v>1.6181229773462799E-2</v>
      </c>
      <c r="C21" s="2">
        <v>1.6282225237449099E-2</v>
      </c>
      <c r="D21" s="2">
        <v>1.5731614859742199E-2</v>
      </c>
      <c r="E21" s="2">
        <v>1.6210173281162699E-2</v>
      </c>
      <c r="F21" s="2">
        <v>1.6773017319963501E-2</v>
      </c>
      <c r="G21" s="2">
        <v>1.7020529917529399E-2</v>
      </c>
      <c r="H21" s="2">
        <v>1.7383966244725699E-2</v>
      </c>
      <c r="I21" s="2">
        <v>1.7246989912138001E-2</v>
      </c>
      <c r="J21" s="2">
        <v>1.7128620367486799E-2</v>
      </c>
      <c r="K21" s="2">
        <v>1.8524142119647698E-2</v>
      </c>
      <c r="L21" s="2">
        <v>1.92335927176626E-2</v>
      </c>
      <c r="M21" s="2">
        <v>1.9094766619519098E-2</v>
      </c>
      <c r="N21" s="2">
        <v>2.0070999453850401E-2</v>
      </c>
    </row>
    <row r="22" spans="1:15" x14ac:dyDescent="0.3">
      <c r="A22" s="8" t="s">
        <v>90</v>
      </c>
      <c r="B22" s="2">
        <v>0.59061488673139195</v>
      </c>
      <c r="C22" s="2">
        <v>0.58015119209149102</v>
      </c>
      <c r="D22" s="2">
        <v>0.57733131159969697</v>
      </c>
      <c r="E22" s="2">
        <v>0.57425004658095802</v>
      </c>
      <c r="F22" s="2">
        <v>0.56754785779398398</v>
      </c>
      <c r="G22" s="2">
        <v>0.56466046674855197</v>
      </c>
      <c r="H22" s="2">
        <v>0.56236286919831202</v>
      </c>
      <c r="I22" s="2">
        <v>0.56622193296453005</v>
      </c>
      <c r="J22" s="2">
        <v>0.56758019308626595</v>
      </c>
      <c r="K22" s="2">
        <v>0.56650470695414501</v>
      </c>
      <c r="L22" s="2">
        <v>0.57113492879166095</v>
      </c>
      <c r="M22" s="2">
        <v>0.57029702970297003</v>
      </c>
      <c r="N22" s="2">
        <v>0.57086291643910403</v>
      </c>
    </row>
    <row r="23" spans="1:15" x14ac:dyDescent="0.3">
      <c r="A23" s="8" t="s">
        <v>91</v>
      </c>
      <c r="B23" s="2">
        <v>2.93284789644013E-2</v>
      </c>
      <c r="C23" s="2">
        <v>2.9656910253925198E-2</v>
      </c>
      <c r="D23" s="2">
        <v>2.8620166793024999E-2</v>
      </c>
      <c r="E23" s="2">
        <v>2.6644307806968501E-2</v>
      </c>
      <c r="F23" s="2">
        <v>2.5524156791248899E-2</v>
      </c>
      <c r="G23" s="2">
        <v>2.5793998947183702E-2</v>
      </c>
      <c r="H23" s="2">
        <v>2.4641350210970501E-2</v>
      </c>
      <c r="I23" s="2">
        <v>2.4731532704197898E-2</v>
      </c>
      <c r="J23" s="2">
        <v>2.6160074743070701E-2</v>
      </c>
      <c r="K23" s="2">
        <v>2.8241724870938401E-2</v>
      </c>
      <c r="L23" s="2">
        <v>3.0392012920276001E-2</v>
      </c>
      <c r="M23" s="2">
        <v>3.1966053748231998E-2</v>
      </c>
      <c r="N23" s="2">
        <v>3.5499726925177499E-2</v>
      </c>
    </row>
    <row r="24" spans="1:15" x14ac:dyDescent="0.3">
      <c r="A24" s="8" t="s">
        <v>92</v>
      </c>
      <c r="B24" s="2">
        <v>7.7265372168284802E-2</v>
      </c>
      <c r="C24" s="2">
        <v>7.4239193642178694E-2</v>
      </c>
      <c r="D24" s="2">
        <v>6.6148597422289596E-2</v>
      </c>
      <c r="E24" s="2">
        <v>6.1486864169927297E-2</v>
      </c>
      <c r="F24" s="2">
        <v>5.9070191431175902E-2</v>
      </c>
      <c r="G24" s="2">
        <v>5.8606773118090899E-2</v>
      </c>
      <c r="H24" s="2">
        <v>5.6033755274261597E-2</v>
      </c>
      <c r="I24" s="2">
        <v>5.3205336804425601E-2</v>
      </c>
      <c r="J24" s="2">
        <v>5.1230146371846801E-2</v>
      </c>
      <c r="K24" s="2">
        <v>4.96507743698755E-2</v>
      </c>
      <c r="L24" s="2">
        <v>4.0082219938335002E-2</v>
      </c>
      <c r="M24" s="2">
        <v>3.3380480905233399E-2</v>
      </c>
      <c r="N24" s="2">
        <v>3.0720917531403599E-2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0.10457516339869299</v>
      </c>
      <c r="C29" s="2">
        <v>7.1745562130177506E-2</v>
      </c>
      <c r="D29" s="2">
        <v>4.8309178743961401E-2</v>
      </c>
      <c r="E29" s="2">
        <v>5.1349572086899303E-2</v>
      </c>
      <c r="F29" s="2">
        <v>4.5710707576706297E-2</v>
      </c>
      <c r="G29" s="2">
        <v>6.1676646706586798E-2</v>
      </c>
      <c r="H29" s="2">
        <v>3.3840947546531303E-2</v>
      </c>
      <c r="I29" s="2">
        <v>3.98254228041462E-2</v>
      </c>
      <c r="J29" s="2">
        <v>2.2035676810073498E-2</v>
      </c>
      <c r="K29" s="2">
        <v>3.6960985626283402E-2</v>
      </c>
      <c r="L29" s="2">
        <v>5.3960396039604001E-2</v>
      </c>
      <c r="M29" s="2">
        <v>2.67731329262565E-2</v>
      </c>
      <c r="N29" s="3">
        <v>0.14690451206715599</v>
      </c>
      <c r="O29" s="3">
        <v>0.78594771241830097</v>
      </c>
    </row>
    <row r="30" spans="1:15" x14ac:dyDescent="0.3">
      <c r="A30" s="8" t="s">
        <v>88</v>
      </c>
      <c r="B30" s="2">
        <v>5.1813471502590702E-3</v>
      </c>
      <c r="C30" s="2">
        <v>2.06185567010309E-2</v>
      </c>
      <c r="D30" s="2">
        <v>4.0404040404040401E-2</v>
      </c>
      <c r="E30" s="2">
        <v>6.3106796116504896E-2</v>
      </c>
      <c r="F30" s="2">
        <v>6.3926940639269403E-2</v>
      </c>
      <c r="G30" s="2">
        <v>2.5751072961373401E-2</v>
      </c>
      <c r="H30" s="2">
        <v>3.7656903765690398E-2</v>
      </c>
      <c r="I30" s="2">
        <v>6.4516129032258104E-2</v>
      </c>
      <c r="J30" s="2">
        <v>3.03030303030303E-2</v>
      </c>
      <c r="K30" s="2">
        <v>6.6176470588235295E-2</v>
      </c>
      <c r="L30" s="2">
        <v>7.5862068965517199E-2</v>
      </c>
      <c r="M30" s="2">
        <v>4.1666666666666699E-2</v>
      </c>
      <c r="N30" s="3">
        <v>0.23106060606060599</v>
      </c>
      <c r="O30" s="3">
        <v>0.68393782383419699</v>
      </c>
    </row>
    <row r="31" spans="1:15" x14ac:dyDescent="0.3">
      <c r="A31" s="8" t="s">
        <v>89</v>
      </c>
      <c r="B31" s="2">
        <v>0.05</v>
      </c>
      <c r="C31" s="2">
        <v>-1.1904761904761901E-2</v>
      </c>
      <c r="D31" s="2">
        <v>4.81927710843374E-2</v>
      </c>
      <c r="E31" s="2">
        <v>5.7471264367816098E-2</v>
      </c>
      <c r="F31" s="2">
        <v>5.4347826086956499E-2</v>
      </c>
      <c r="G31" s="2">
        <v>6.18556701030928E-2</v>
      </c>
      <c r="H31" s="2">
        <v>2.9126213592233E-2</v>
      </c>
      <c r="I31" s="2">
        <v>3.77358490566038E-2</v>
      </c>
      <c r="J31" s="2">
        <v>0.109090909090909</v>
      </c>
      <c r="K31" s="2">
        <v>7.3770491803278701E-2</v>
      </c>
      <c r="L31" s="2">
        <v>3.0534351145038201E-2</v>
      </c>
      <c r="M31" s="2">
        <v>8.8888888888888906E-2</v>
      </c>
      <c r="N31" s="3">
        <v>0.33636363636363598</v>
      </c>
      <c r="O31" s="3">
        <v>0.83750000000000002</v>
      </c>
    </row>
    <row r="32" spans="1:15" x14ac:dyDescent="0.3">
      <c r="A32" s="8" t="s">
        <v>90</v>
      </c>
      <c r="B32" s="2">
        <v>2.5000000000000001E-2</v>
      </c>
      <c r="C32" s="2">
        <v>1.7707985299031101E-2</v>
      </c>
      <c r="D32" s="2">
        <v>1.18187787261983E-2</v>
      </c>
      <c r="E32" s="2">
        <v>1.00584036340039E-2</v>
      </c>
      <c r="F32" s="2">
        <v>3.3729521362030203E-2</v>
      </c>
      <c r="G32" s="2">
        <v>3.5425730267246699E-2</v>
      </c>
      <c r="H32" s="2">
        <v>4.4417767106842698E-2</v>
      </c>
      <c r="I32" s="2">
        <v>4.7413793103448301E-2</v>
      </c>
      <c r="J32" s="2">
        <v>2.3593964334705099E-2</v>
      </c>
      <c r="K32" s="2">
        <v>4.2615920664701101E-2</v>
      </c>
      <c r="L32" s="2">
        <v>3.65038560411311E-2</v>
      </c>
      <c r="M32" s="2">
        <v>3.6954365079365101E-2</v>
      </c>
      <c r="N32" s="3">
        <v>0.14705075445816199</v>
      </c>
      <c r="O32" s="3">
        <v>0.431849315068493</v>
      </c>
    </row>
    <row r="33" spans="1:15" x14ac:dyDescent="0.3">
      <c r="A33" s="8" t="s">
        <v>91</v>
      </c>
      <c r="B33" s="2">
        <v>5.5172413793103399E-2</v>
      </c>
      <c r="C33" s="2">
        <v>-1.30718954248366E-2</v>
      </c>
      <c r="D33" s="2">
        <v>-5.2980132450331098E-2</v>
      </c>
      <c r="E33" s="2">
        <v>-2.0979020979021001E-2</v>
      </c>
      <c r="F33" s="2">
        <v>0.05</v>
      </c>
      <c r="G33" s="2">
        <v>-6.8027210884353704E-3</v>
      </c>
      <c r="H33" s="2">
        <v>4.1095890410958902E-2</v>
      </c>
      <c r="I33" s="2">
        <v>0.105263157894737</v>
      </c>
      <c r="J33" s="2">
        <v>0.107142857142857</v>
      </c>
      <c r="K33" s="2">
        <v>0.112903225806452</v>
      </c>
      <c r="L33" s="2">
        <v>9.1787439613526603E-2</v>
      </c>
      <c r="M33" s="2">
        <v>0.15044247787610601</v>
      </c>
      <c r="N33" s="3">
        <v>0.547619047619048</v>
      </c>
      <c r="O33" s="3">
        <v>0.79310344827586199</v>
      </c>
    </row>
    <row r="34" spans="1:15" x14ac:dyDescent="0.3">
      <c r="A34" s="8" t="s">
        <v>92</v>
      </c>
      <c r="B34" s="2">
        <v>2.6178010471204199E-3</v>
      </c>
      <c r="C34" s="2">
        <v>-8.8772845953002597E-2</v>
      </c>
      <c r="D34" s="2">
        <v>-5.4441260744985703E-2</v>
      </c>
      <c r="E34" s="2">
        <v>-1.8181818181818198E-2</v>
      </c>
      <c r="F34" s="2">
        <v>3.0864197530864199E-2</v>
      </c>
      <c r="G34" s="2">
        <v>-5.9880239520958096E-3</v>
      </c>
      <c r="H34" s="2">
        <v>-1.5060240963855401E-2</v>
      </c>
      <c r="I34" s="2">
        <v>6.1162079510703399E-3</v>
      </c>
      <c r="J34" s="2">
        <v>-6.0790273556231003E-3</v>
      </c>
      <c r="K34" s="2">
        <v>-0.16513761467889901</v>
      </c>
      <c r="L34" s="2">
        <v>-0.13553113553113599</v>
      </c>
      <c r="M34" s="2">
        <v>-4.6610169491525397E-2</v>
      </c>
      <c r="N34" s="3">
        <v>-0.31610942249240098</v>
      </c>
      <c r="O34" s="3">
        <v>-0.410994764397906</v>
      </c>
    </row>
    <row r="35" spans="1:15" x14ac:dyDescent="0.3">
      <c r="A35" s="11" t="s">
        <v>15</v>
      </c>
      <c r="B35" s="3">
        <v>4.3487055016181199E-2</v>
      </c>
      <c r="C35" s="3">
        <v>2.2678813723589802E-2</v>
      </c>
      <c r="D35" s="3">
        <v>1.7247915087187302E-2</v>
      </c>
      <c r="E35" s="3">
        <v>2.1986212036519501E-2</v>
      </c>
      <c r="F35" s="3">
        <v>3.9015496809480403E-2</v>
      </c>
      <c r="G35" s="3">
        <v>3.9656080014037601E-2</v>
      </c>
      <c r="H35" s="3">
        <v>3.7299578059071699E-2</v>
      </c>
      <c r="I35" s="3">
        <v>4.4907256752359299E-2</v>
      </c>
      <c r="J35" s="3">
        <v>2.5537215820616601E-2</v>
      </c>
      <c r="K35" s="3">
        <v>3.4163376860006103E-2</v>
      </c>
      <c r="L35" s="3">
        <v>3.8026721479958898E-2</v>
      </c>
      <c r="M35" s="3">
        <v>3.59264497878359E-2</v>
      </c>
      <c r="N35" s="3">
        <v>0.14045468701339101</v>
      </c>
      <c r="O35" s="3">
        <v>0.48139158576051799</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636</v>
      </c>
    </row>
    <row r="2" spans="1:14" ht="15.6" x14ac:dyDescent="0.3">
      <c r="A2" s="12" t="s">
        <v>632</v>
      </c>
    </row>
    <row r="3" spans="1:14" ht="15.6" x14ac:dyDescent="0.3">
      <c r="A3" s="12" t="s">
        <v>98</v>
      </c>
    </row>
    <row r="4" spans="1:14" x14ac:dyDescent="0.3">
      <c r="A4" s="15"/>
    </row>
    <row r="5" spans="1:14" x14ac:dyDescent="0.3">
      <c r="A5" s="16" t="str">
        <f>HYPERLINK("#'Table of contents'!A176",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2737</v>
      </c>
      <c r="C8" s="1">
        <v>2799</v>
      </c>
      <c r="D8" s="1">
        <v>2812</v>
      </c>
      <c r="E8" s="1">
        <v>2896</v>
      </c>
      <c r="F8" s="1">
        <v>2947</v>
      </c>
      <c r="G8" s="1">
        <v>3062</v>
      </c>
      <c r="H8" s="1">
        <v>3205</v>
      </c>
      <c r="I8" s="1">
        <v>3366</v>
      </c>
      <c r="J8" s="1">
        <v>3551</v>
      </c>
      <c r="K8" s="1">
        <v>3701</v>
      </c>
      <c r="L8" s="1">
        <v>3895</v>
      </c>
      <c r="M8" s="1">
        <v>4048</v>
      </c>
      <c r="N8" s="1">
        <v>4229</v>
      </c>
    </row>
    <row r="9" spans="1:14" x14ac:dyDescent="0.3">
      <c r="A9" s="7" t="s">
        <v>96</v>
      </c>
      <c r="B9" s="1">
        <v>2207</v>
      </c>
      <c r="C9" s="1">
        <v>2360</v>
      </c>
      <c r="D9" s="1">
        <v>2464</v>
      </c>
      <c r="E9" s="1">
        <v>2471</v>
      </c>
      <c r="F9" s="1">
        <v>2538</v>
      </c>
      <c r="G9" s="1">
        <v>2637</v>
      </c>
      <c r="H9" s="1">
        <v>2720</v>
      </c>
      <c r="I9" s="1">
        <v>2780</v>
      </c>
      <c r="J9" s="1">
        <v>2871</v>
      </c>
      <c r="K9" s="1">
        <v>2885</v>
      </c>
      <c r="L9" s="1">
        <v>2916</v>
      </c>
      <c r="M9" s="1">
        <v>3022</v>
      </c>
      <c r="N9" s="1">
        <v>3095</v>
      </c>
    </row>
    <row r="10" spans="1:14" x14ac:dyDescent="0.3">
      <c r="A10" s="10" t="s">
        <v>15</v>
      </c>
      <c r="B10" s="5">
        <v>4944</v>
      </c>
      <c r="C10" s="5">
        <v>5159</v>
      </c>
      <c r="D10" s="5">
        <v>5276</v>
      </c>
      <c r="E10" s="5">
        <v>5367</v>
      </c>
      <c r="F10" s="5">
        <v>5485</v>
      </c>
      <c r="G10" s="5">
        <v>5699</v>
      </c>
      <c r="H10" s="5">
        <v>5925</v>
      </c>
      <c r="I10" s="5">
        <v>6146</v>
      </c>
      <c r="J10" s="5">
        <v>6422</v>
      </c>
      <c r="K10" s="5">
        <v>6586</v>
      </c>
      <c r="L10" s="5">
        <v>6811</v>
      </c>
      <c r="M10" s="5">
        <v>7070</v>
      </c>
      <c r="N10" s="5">
        <v>7324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0.55360032362459499</v>
      </c>
      <c r="C15" s="2">
        <v>0.54254700523357202</v>
      </c>
      <c r="D15" s="2">
        <v>0.53297952994692999</v>
      </c>
      <c r="E15" s="2">
        <v>0.53959381404881701</v>
      </c>
      <c r="F15" s="2">
        <v>0.53728350045578899</v>
      </c>
      <c r="G15" s="2">
        <v>0.53728724337603095</v>
      </c>
      <c r="H15" s="2">
        <v>0.54092827004219401</v>
      </c>
      <c r="I15" s="2">
        <v>0.547673283436381</v>
      </c>
      <c r="J15" s="2">
        <v>0.552943008408595</v>
      </c>
      <c r="K15" s="2">
        <v>0.56194959003947798</v>
      </c>
      <c r="L15" s="2">
        <v>0.57186903538393796</v>
      </c>
      <c r="M15" s="2">
        <v>0.57256011315417299</v>
      </c>
      <c r="N15" s="2">
        <v>0.57741671217913704</v>
      </c>
    </row>
    <row r="16" spans="1:14" x14ac:dyDescent="0.3">
      <c r="A16" s="8" t="s">
        <v>96</v>
      </c>
      <c r="B16" s="2">
        <v>0.44639967637540501</v>
      </c>
      <c r="C16" s="2">
        <v>0.45745299476642798</v>
      </c>
      <c r="D16" s="2">
        <v>0.46702047005307101</v>
      </c>
      <c r="E16" s="2">
        <v>0.46040618595118299</v>
      </c>
      <c r="F16" s="2">
        <v>0.46271649954421201</v>
      </c>
      <c r="G16" s="2">
        <v>0.46271275662396899</v>
      </c>
      <c r="H16" s="2">
        <v>0.45907172995780599</v>
      </c>
      <c r="I16" s="2">
        <v>0.452326716563619</v>
      </c>
      <c r="J16" s="2">
        <v>0.447056991591405</v>
      </c>
      <c r="K16" s="2">
        <v>0.43805040996052202</v>
      </c>
      <c r="L16" s="2">
        <v>0.42813096461606198</v>
      </c>
      <c r="M16" s="2">
        <v>0.42743988684582701</v>
      </c>
      <c r="N16" s="2">
        <v>0.42258328782086302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2.2652539276580199E-2</v>
      </c>
      <c r="C21" s="2">
        <v>4.6445158985351899E-3</v>
      </c>
      <c r="D21" s="2">
        <v>2.9871977240398299E-2</v>
      </c>
      <c r="E21" s="2">
        <v>1.7610497237569099E-2</v>
      </c>
      <c r="F21" s="2">
        <v>3.9022734984730197E-2</v>
      </c>
      <c r="G21" s="2">
        <v>4.67015022860875E-2</v>
      </c>
      <c r="H21" s="2">
        <v>5.02340093603744E-2</v>
      </c>
      <c r="I21" s="2">
        <v>5.4961378490790302E-2</v>
      </c>
      <c r="J21" s="2">
        <v>4.2241622078287799E-2</v>
      </c>
      <c r="K21" s="2">
        <v>5.2418265333693599E-2</v>
      </c>
      <c r="L21" s="2">
        <v>3.9281129653401803E-2</v>
      </c>
      <c r="M21" s="2">
        <v>4.4713438735177899E-2</v>
      </c>
      <c r="N21" s="3">
        <v>0.19093213179386101</v>
      </c>
      <c r="O21" s="3">
        <v>0.54512239678480101</v>
      </c>
    </row>
    <row r="22" spans="1:15" x14ac:dyDescent="0.3">
      <c r="A22" s="8" t="s">
        <v>96</v>
      </c>
      <c r="B22" s="2">
        <v>6.9324875396465799E-2</v>
      </c>
      <c r="C22" s="2">
        <v>4.4067796610169498E-2</v>
      </c>
      <c r="D22" s="2">
        <v>2.8409090909090901E-3</v>
      </c>
      <c r="E22" s="2">
        <v>2.7114528530959098E-2</v>
      </c>
      <c r="F22" s="2">
        <v>3.9007092198581603E-2</v>
      </c>
      <c r="G22" s="2">
        <v>3.1475161167993898E-2</v>
      </c>
      <c r="H22" s="2">
        <v>2.2058823529411801E-2</v>
      </c>
      <c r="I22" s="2">
        <v>3.2733812949640298E-2</v>
      </c>
      <c r="J22" s="2">
        <v>4.8763497039359099E-3</v>
      </c>
      <c r="K22" s="2">
        <v>1.07452339688042E-2</v>
      </c>
      <c r="L22" s="2">
        <v>3.6351165980795602E-2</v>
      </c>
      <c r="M22" s="2">
        <v>2.4156187954996699E-2</v>
      </c>
      <c r="N22" s="3">
        <v>7.80215952629746E-2</v>
      </c>
      <c r="O22" s="3">
        <v>0.402356139555958</v>
      </c>
    </row>
    <row r="23" spans="1:15" x14ac:dyDescent="0.3">
      <c r="A23" s="11" t="s">
        <v>15</v>
      </c>
      <c r="B23" s="3">
        <v>4.3487055016181199E-2</v>
      </c>
      <c r="C23" s="3">
        <v>2.2678813723589802E-2</v>
      </c>
      <c r="D23" s="3">
        <v>1.7247915087187302E-2</v>
      </c>
      <c r="E23" s="3">
        <v>2.1986212036519501E-2</v>
      </c>
      <c r="F23" s="3">
        <v>3.9015496809480403E-2</v>
      </c>
      <c r="G23" s="3">
        <v>3.9656080014037601E-2</v>
      </c>
      <c r="H23" s="3">
        <v>3.7299578059071699E-2</v>
      </c>
      <c r="I23" s="3">
        <v>4.4907256752359299E-2</v>
      </c>
      <c r="J23" s="3">
        <v>2.5537215820616601E-2</v>
      </c>
      <c r="K23" s="3">
        <v>3.4163376860006103E-2</v>
      </c>
      <c r="L23" s="3">
        <v>3.8026721479958898E-2</v>
      </c>
      <c r="M23" s="3">
        <v>3.59264497878359E-2</v>
      </c>
      <c r="N23" s="3">
        <v>0.14045468701339101</v>
      </c>
      <c r="O23" s="3">
        <v>0.48139158576051799</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637</v>
      </c>
    </row>
    <row r="2" spans="1:14" ht="15.6" x14ac:dyDescent="0.3">
      <c r="A2" s="12" t="s">
        <v>632</v>
      </c>
    </row>
    <row r="3" spans="1:14" ht="15.6" x14ac:dyDescent="0.3">
      <c r="A3" s="12" t="s">
        <v>98</v>
      </c>
    </row>
    <row r="4" spans="1:14" ht="15.6" x14ac:dyDescent="0.3">
      <c r="A4" s="12" t="s">
        <v>94</v>
      </c>
    </row>
    <row r="5" spans="1:14" x14ac:dyDescent="0.3">
      <c r="A5" s="16" t="str">
        <f>HYPERLINK("#'Table of contents'!A177",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278</v>
      </c>
      <c r="C8" s="1">
        <v>293</v>
      </c>
      <c r="D8" s="1">
        <v>303</v>
      </c>
      <c r="E8" s="1">
        <v>321</v>
      </c>
      <c r="F8" s="1">
        <v>338</v>
      </c>
      <c r="G8" s="1">
        <v>359</v>
      </c>
      <c r="H8" s="1">
        <v>397</v>
      </c>
      <c r="I8" s="1">
        <v>428</v>
      </c>
      <c r="J8" s="1">
        <v>461</v>
      </c>
      <c r="K8" s="1">
        <v>491</v>
      </c>
      <c r="L8" s="1">
        <v>520</v>
      </c>
      <c r="M8" s="1">
        <v>550</v>
      </c>
      <c r="N8" s="1">
        <v>575</v>
      </c>
    </row>
    <row r="9" spans="1:14" x14ac:dyDescent="0.3">
      <c r="A9" s="7" t="s">
        <v>100</v>
      </c>
      <c r="B9" s="1">
        <v>26</v>
      </c>
      <c r="C9" s="1">
        <v>27</v>
      </c>
      <c r="D9" s="1">
        <v>28</v>
      </c>
      <c r="E9" s="1">
        <v>32</v>
      </c>
      <c r="F9" s="1">
        <v>38</v>
      </c>
      <c r="G9" s="1">
        <v>45</v>
      </c>
      <c r="H9" s="1">
        <v>49</v>
      </c>
      <c r="I9" s="1">
        <v>52</v>
      </c>
      <c r="J9" s="1">
        <v>54</v>
      </c>
      <c r="K9" s="1">
        <v>56</v>
      </c>
      <c r="L9" s="1">
        <v>64</v>
      </c>
      <c r="M9" s="1">
        <v>73</v>
      </c>
      <c r="N9" s="1">
        <v>79</v>
      </c>
    </row>
    <row r="10" spans="1:14" x14ac:dyDescent="0.3">
      <c r="A10" s="7" t="s">
        <v>101</v>
      </c>
      <c r="B10" s="1">
        <v>40</v>
      </c>
      <c r="C10" s="1">
        <v>41</v>
      </c>
      <c r="D10" s="1">
        <v>42</v>
      </c>
      <c r="E10" s="1">
        <v>46</v>
      </c>
      <c r="F10" s="1">
        <v>50</v>
      </c>
      <c r="G10" s="1">
        <v>54</v>
      </c>
      <c r="H10" s="1">
        <v>60</v>
      </c>
      <c r="I10" s="1">
        <v>67</v>
      </c>
      <c r="J10" s="1">
        <v>69</v>
      </c>
      <c r="K10" s="1">
        <v>79</v>
      </c>
      <c r="L10" s="1">
        <v>90</v>
      </c>
      <c r="M10" s="1">
        <v>89</v>
      </c>
      <c r="N10" s="1">
        <v>99</v>
      </c>
    </row>
    <row r="11" spans="1:14" x14ac:dyDescent="0.3">
      <c r="A11" s="7" t="s">
        <v>102</v>
      </c>
      <c r="B11" s="1">
        <v>2156</v>
      </c>
      <c r="C11" s="1">
        <v>2193</v>
      </c>
      <c r="D11" s="1">
        <v>2211</v>
      </c>
      <c r="E11" s="1">
        <v>2272</v>
      </c>
      <c r="F11" s="1">
        <v>2296</v>
      </c>
      <c r="G11" s="1">
        <v>2373</v>
      </c>
      <c r="H11" s="1">
        <v>2466</v>
      </c>
      <c r="I11" s="1">
        <v>2588</v>
      </c>
      <c r="J11" s="1">
        <v>2727</v>
      </c>
      <c r="K11" s="1">
        <v>2824</v>
      </c>
      <c r="L11" s="1">
        <v>2994</v>
      </c>
      <c r="M11" s="1">
        <v>3120</v>
      </c>
      <c r="N11" s="1">
        <v>3264</v>
      </c>
    </row>
    <row r="12" spans="1:14" x14ac:dyDescent="0.3">
      <c r="A12" s="7" t="s">
        <v>103</v>
      </c>
      <c r="B12" s="1">
        <v>25</v>
      </c>
      <c r="C12" s="1">
        <v>26</v>
      </c>
      <c r="D12" s="1">
        <v>28</v>
      </c>
      <c r="E12" s="1">
        <v>28</v>
      </c>
      <c r="F12" s="1">
        <v>26</v>
      </c>
      <c r="G12" s="1">
        <v>27</v>
      </c>
      <c r="H12" s="1">
        <v>29</v>
      </c>
      <c r="I12" s="1">
        <v>28</v>
      </c>
      <c r="J12" s="1">
        <v>38</v>
      </c>
      <c r="K12" s="1">
        <v>46</v>
      </c>
      <c r="L12" s="1">
        <v>56</v>
      </c>
      <c r="M12" s="1">
        <v>60</v>
      </c>
      <c r="N12" s="1">
        <v>64</v>
      </c>
    </row>
    <row r="13" spans="1:14" x14ac:dyDescent="0.3">
      <c r="A13" s="7" t="s">
        <v>104</v>
      </c>
      <c r="B13" s="1">
        <v>212</v>
      </c>
      <c r="C13" s="1">
        <v>219</v>
      </c>
      <c r="D13" s="1">
        <v>200</v>
      </c>
      <c r="E13" s="1">
        <v>197</v>
      </c>
      <c r="F13" s="1">
        <v>199</v>
      </c>
      <c r="G13" s="1">
        <v>204</v>
      </c>
      <c r="H13" s="1">
        <v>204</v>
      </c>
      <c r="I13" s="1">
        <v>203</v>
      </c>
      <c r="J13" s="1">
        <v>202</v>
      </c>
      <c r="K13" s="1">
        <v>205</v>
      </c>
      <c r="L13" s="1">
        <v>171</v>
      </c>
      <c r="M13" s="1">
        <v>156</v>
      </c>
      <c r="N13" s="1">
        <v>148</v>
      </c>
    </row>
    <row r="14" spans="1:14" x14ac:dyDescent="0.3">
      <c r="A14" s="7" t="s">
        <v>105</v>
      </c>
      <c r="B14" s="1">
        <v>946</v>
      </c>
      <c r="C14" s="1">
        <v>1059</v>
      </c>
      <c r="D14" s="1">
        <v>1146</v>
      </c>
      <c r="E14" s="1">
        <v>1198</v>
      </c>
      <c r="F14" s="1">
        <v>1259</v>
      </c>
      <c r="G14" s="1">
        <v>1311</v>
      </c>
      <c r="H14" s="1">
        <v>1376</v>
      </c>
      <c r="I14" s="1">
        <v>1405</v>
      </c>
      <c r="J14" s="1">
        <v>1445</v>
      </c>
      <c r="K14" s="1">
        <v>1457</v>
      </c>
      <c r="L14" s="1">
        <v>1500</v>
      </c>
      <c r="M14" s="1">
        <v>1579</v>
      </c>
      <c r="N14" s="1">
        <v>1611</v>
      </c>
    </row>
    <row r="15" spans="1:14" x14ac:dyDescent="0.3">
      <c r="A15" s="7" t="s">
        <v>106</v>
      </c>
      <c r="B15" s="1">
        <v>167</v>
      </c>
      <c r="C15" s="1">
        <v>167</v>
      </c>
      <c r="D15" s="1">
        <v>170</v>
      </c>
      <c r="E15" s="1">
        <v>174</v>
      </c>
      <c r="F15" s="1">
        <v>181</v>
      </c>
      <c r="G15" s="1">
        <v>188</v>
      </c>
      <c r="H15" s="1">
        <v>190</v>
      </c>
      <c r="I15" s="1">
        <v>196</v>
      </c>
      <c r="J15" s="1">
        <v>210</v>
      </c>
      <c r="K15" s="1">
        <v>216</v>
      </c>
      <c r="L15" s="1">
        <v>226</v>
      </c>
      <c r="M15" s="1">
        <v>239</v>
      </c>
      <c r="N15" s="1">
        <v>246</v>
      </c>
    </row>
    <row r="16" spans="1:14" x14ac:dyDescent="0.3">
      <c r="A16" s="7" t="s">
        <v>107</v>
      </c>
      <c r="B16" s="1">
        <v>40</v>
      </c>
      <c r="C16" s="1">
        <v>43</v>
      </c>
      <c r="D16" s="1">
        <v>41</v>
      </c>
      <c r="E16" s="1">
        <v>41</v>
      </c>
      <c r="F16" s="1">
        <v>42</v>
      </c>
      <c r="G16" s="1">
        <v>43</v>
      </c>
      <c r="H16" s="1">
        <v>43</v>
      </c>
      <c r="I16" s="1">
        <v>39</v>
      </c>
      <c r="J16" s="1">
        <v>41</v>
      </c>
      <c r="K16" s="1">
        <v>43</v>
      </c>
      <c r="L16" s="1">
        <v>41</v>
      </c>
      <c r="M16" s="1">
        <v>46</v>
      </c>
      <c r="N16" s="1">
        <v>48</v>
      </c>
    </row>
    <row r="17" spans="1:14" x14ac:dyDescent="0.3">
      <c r="A17" s="7" t="s">
        <v>108</v>
      </c>
      <c r="B17" s="1">
        <v>764</v>
      </c>
      <c r="C17" s="1">
        <v>800</v>
      </c>
      <c r="D17" s="1">
        <v>835</v>
      </c>
      <c r="E17" s="1">
        <v>810</v>
      </c>
      <c r="F17" s="1">
        <v>817</v>
      </c>
      <c r="G17" s="1">
        <v>845</v>
      </c>
      <c r="H17" s="1">
        <v>866</v>
      </c>
      <c r="I17" s="1">
        <v>892</v>
      </c>
      <c r="J17" s="1">
        <v>918</v>
      </c>
      <c r="K17" s="1">
        <v>907</v>
      </c>
      <c r="L17" s="1">
        <v>896</v>
      </c>
      <c r="M17" s="1">
        <v>912</v>
      </c>
      <c r="N17" s="1">
        <v>917</v>
      </c>
    </row>
    <row r="18" spans="1:14" x14ac:dyDescent="0.3">
      <c r="A18" s="7" t="s">
        <v>109</v>
      </c>
      <c r="B18" s="1">
        <v>120</v>
      </c>
      <c r="C18" s="1">
        <v>127</v>
      </c>
      <c r="D18" s="1">
        <v>123</v>
      </c>
      <c r="E18" s="1">
        <v>115</v>
      </c>
      <c r="F18" s="1">
        <v>114</v>
      </c>
      <c r="G18" s="1">
        <v>120</v>
      </c>
      <c r="H18" s="1">
        <v>117</v>
      </c>
      <c r="I18" s="1">
        <v>124</v>
      </c>
      <c r="J18" s="1">
        <v>130</v>
      </c>
      <c r="K18" s="1">
        <v>140</v>
      </c>
      <c r="L18" s="1">
        <v>151</v>
      </c>
      <c r="M18" s="1">
        <v>166</v>
      </c>
      <c r="N18" s="1">
        <v>196</v>
      </c>
    </row>
    <row r="19" spans="1:14" x14ac:dyDescent="0.3">
      <c r="A19" s="7" t="s">
        <v>110</v>
      </c>
      <c r="B19" s="1">
        <v>170</v>
      </c>
      <c r="C19" s="1">
        <v>164</v>
      </c>
      <c r="D19" s="1">
        <v>149</v>
      </c>
      <c r="E19" s="1">
        <v>133</v>
      </c>
      <c r="F19" s="1">
        <v>125</v>
      </c>
      <c r="G19" s="1">
        <v>130</v>
      </c>
      <c r="H19" s="1">
        <v>128</v>
      </c>
      <c r="I19" s="1">
        <v>124</v>
      </c>
      <c r="J19" s="1">
        <v>127</v>
      </c>
      <c r="K19" s="1">
        <v>122</v>
      </c>
      <c r="L19" s="1">
        <v>102</v>
      </c>
      <c r="M19" s="1">
        <v>80</v>
      </c>
      <c r="N19" s="1">
        <v>77</v>
      </c>
    </row>
    <row r="20" spans="1:14" x14ac:dyDescent="0.3">
      <c r="A20" s="10" t="s">
        <v>15</v>
      </c>
      <c r="B20" s="5">
        <v>4944</v>
      </c>
      <c r="C20" s="5">
        <v>5159</v>
      </c>
      <c r="D20" s="5">
        <v>5276</v>
      </c>
      <c r="E20" s="5">
        <v>5367</v>
      </c>
      <c r="F20" s="5">
        <v>5485</v>
      </c>
      <c r="G20" s="5">
        <v>5699</v>
      </c>
      <c r="H20" s="5">
        <v>5925</v>
      </c>
      <c r="I20" s="5">
        <v>6146</v>
      </c>
      <c r="J20" s="5">
        <v>6422</v>
      </c>
      <c r="K20" s="5">
        <v>6586</v>
      </c>
      <c r="L20" s="5">
        <v>6811</v>
      </c>
      <c r="M20" s="5">
        <v>7070</v>
      </c>
      <c r="N20" s="5">
        <v>7324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0.101571063207892</v>
      </c>
      <c r="C25" s="2">
        <v>0.104680242943909</v>
      </c>
      <c r="D25" s="2">
        <v>0.107752489331437</v>
      </c>
      <c r="E25" s="2">
        <v>0.11084254143646401</v>
      </c>
      <c r="F25" s="2">
        <v>0.114692908042077</v>
      </c>
      <c r="G25" s="2">
        <v>0.117243631613325</v>
      </c>
      <c r="H25" s="2">
        <v>0.12386895475819</v>
      </c>
      <c r="I25" s="2">
        <v>0.12715389185977399</v>
      </c>
      <c r="J25" s="2">
        <v>0.12982258518727099</v>
      </c>
      <c r="K25" s="2">
        <v>0.13266684679816301</v>
      </c>
      <c r="L25" s="2">
        <v>0.13350449293966599</v>
      </c>
      <c r="M25" s="2">
        <v>0.13586956521739099</v>
      </c>
      <c r="N25" s="2">
        <v>0.135965949397021</v>
      </c>
    </row>
    <row r="26" spans="1:14" x14ac:dyDescent="0.3">
      <c r="A26" s="8" t="s">
        <v>100</v>
      </c>
      <c r="B26" s="2">
        <v>9.4994519546949194E-3</v>
      </c>
      <c r="C26" s="2">
        <v>9.6463022508038593E-3</v>
      </c>
      <c r="D26" s="2">
        <v>9.9573257467994308E-3</v>
      </c>
      <c r="E26" s="2">
        <v>1.1049723756906099E-2</v>
      </c>
      <c r="F26" s="2">
        <v>1.28944689514761E-2</v>
      </c>
      <c r="G26" s="2">
        <v>1.4696276943174401E-2</v>
      </c>
      <c r="H26" s="2">
        <v>1.5288611544461801E-2</v>
      </c>
      <c r="I26" s="2">
        <v>1.5448603683897799E-2</v>
      </c>
      <c r="J26" s="2">
        <v>1.52069839481836E-2</v>
      </c>
      <c r="K26" s="2">
        <v>1.5131045663334199E-2</v>
      </c>
      <c r="L26" s="2">
        <v>1.6431322207958898E-2</v>
      </c>
      <c r="M26" s="2">
        <v>1.8033596837944699E-2</v>
      </c>
      <c r="N26" s="2">
        <v>1.8680539134547199E-2</v>
      </c>
    </row>
    <row r="27" spans="1:14" x14ac:dyDescent="0.3">
      <c r="A27" s="8" t="s">
        <v>101</v>
      </c>
      <c r="B27" s="2">
        <v>1.4614541468761399E-2</v>
      </c>
      <c r="C27" s="2">
        <v>1.46480886030725E-2</v>
      </c>
      <c r="D27" s="2">
        <v>1.4935988620199099E-2</v>
      </c>
      <c r="E27" s="2">
        <v>1.5883977900552501E-2</v>
      </c>
      <c r="F27" s="2">
        <v>1.6966406515100101E-2</v>
      </c>
      <c r="G27" s="2">
        <v>1.7635532331809301E-2</v>
      </c>
      <c r="H27" s="2">
        <v>1.8720748829953199E-2</v>
      </c>
      <c r="I27" s="2">
        <v>1.99049316696376E-2</v>
      </c>
      <c r="J27" s="2">
        <v>1.9431146156012401E-2</v>
      </c>
      <c r="K27" s="2">
        <v>2.1345582275060799E-2</v>
      </c>
      <c r="L27" s="2">
        <v>2.3106546854942199E-2</v>
      </c>
      <c r="M27" s="2">
        <v>2.1986166007905102E-2</v>
      </c>
      <c r="N27" s="2">
        <v>2.34097895483566E-2</v>
      </c>
    </row>
    <row r="28" spans="1:14" x14ac:dyDescent="0.3">
      <c r="A28" s="8" t="s">
        <v>102</v>
      </c>
      <c r="B28" s="2">
        <v>0.78772378516623998</v>
      </c>
      <c r="C28" s="2">
        <v>0.78349410503751304</v>
      </c>
      <c r="D28" s="2">
        <v>0.78627311522048404</v>
      </c>
      <c r="E28" s="2">
        <v>0.78453038674033104</v>
      </c>
      <c r="F28" s="2">
        <v>0.77909738717339705</v>
      </c>
      <c r="G28" s="2">
        <v>0.77498367080339603</v>
      </c>
      <c r="H28" s="2">
        <v>0.76942277691107597</v>
      </c>
      <c r="I28" s="2">
        <v>0.76886512180629796</v>
      </c>
      <c r="J28" s="2">
        <v>0.76795268938327199</v>
      </c>
      <c r="K28" s="2">
        <v>0.76303701702242599</v>
      </c>
      <c r="L28" s="2">
        <v>0.768677792041078</v>
      </c>
      <c r="M28" s="2">
        <v>0.77075098814229204</v>
      </c>
      <c r="N28" s="2">
        <v>0.77181366753369596</v>
      </c>
    </row>
    <row r="29" spans="1:14" x14ac:dyDescent="0.3">
      <c r="A29" s="8" t="s">
        <v>103</v>
      </c>
      <c r="B29" s="2">
        <v>9.1340884179758903E-3</v>
      </c>
      <c r="C29" s="2">
        <v>9.2890317970703799E-3</v>
      </c>
      <c r="D29" s="2">
        <v>9.9573257467994308E-3</v>
      </c>
      <c r="E29" s="2">
        <v>9.6685082872928207E-3</v>
      </c>
      <c r="F29" s="2">
        <v>8.8225313878520506E-3</v>
      </c>
      <c r="G29" s="2">
        <v>8.8177661659046402E-3</v>
      </c>
      <c r="H29" s="2">
        <v>9.0483619344773804E-3</v>
      </c>
      <c r="I29" s="2">
        <v>8.3184789067141992E-3</v>
      </c>
      <c r="J29" s="2">
        <v>1.07012109264996E-2</v>
      </c>
      <c r="K29" s="2">
        <v>1.24290732234531E-2</v>
      </c>
      <c r="L29" s="2">
        <v>1.43774069319641E-2</v>
      </c>
      <c r="M29" s="2">
        <v>1.4822134387351801E-2</v>
      </c>
      <c r="N29" s="2">
        <v>1.51336013241901E-2</v>
      </c>
    </row>
    <row r="30" spans="1:14" x14ac:dyDescent="0.3">
      <c r="A30" s="8" t="s">
        <v>104</v>
      </c>
      <c r="B30" s="2">
        <v>7.7457069784435506E-2</v>
      </c>
      <c r="C30" s="2">
        <v>7.8242229367631297E-2</v>
      </c>
      <c r="D30" s="2">
        <v>7.1123755334281696E-2</v>
      </c>
      <c r="E30" s="2">
        <v>6.8024861878452997E-2</v>
      </c>
      <c r="F30" s="2">
        <v>6.75262979300984E-2</v>
      </c>
      <c r="G30" s="2">
        <v>6.6623122142390606E-2</v>
      </c>
      <c r="H30" s="2">
        <v>6.3650546021840906E-2</v>
      </c>
      <c r="I30" s="2">
        <v>6.0308972073677997E-2</v>
      </c>
      <c r="J30" s="2">
        <v>5.6885384398760903E-2</v>
      </c>
      <c r="K30" s="2">
        <v>5.53904350175628E-2</v>
      </c>
      <c r="L30" s="2">
        <v>4.39024390243902E-2</v>
      </c>
      <c r="M30" s="2">
        <v>3.8537549407114603E-2</v>
      </c>
      <c r="N30" s="2">
        <v>3.4996453062189598E-2</v>
      </c>
    </row>
    <row r="31" spans="1:14" x14ac:dyDescent="0.3">
      <c r="A31" s="8" t="s">
        <v>105</v>
      </c>
      <c r="B31" s="2">
        <v>0.42863615768010899</v>
      </c>
      <c r="C31" s="2">
        <v>0.44872881355932198</v>
      </c>
      <c r="D31" s="2">
        <v>0.46509740259740301</v>
      </c>
      <c r="E31" s="2">
        <v>0.48482395791177701</v>
      </c>
      <c r="F31" s="2">
        <v>0.496059889676911</v>
      </c>
      <c r="G31" s="2">
        <v>0.49715585893060299</v>
      </c>
      <c r="H31" s="2">
        <v>0.50588235294117601</v>
      </c>
      <c r="I31" s="2">
        <v>0.50539568345323704</v>
      </c>
      <c r="J31" s="2">
        <v>0.50330895158481403</v>
      </c>
      <c r="K31" s="2">
        <v>0.50502599653379598</v>
      </c>
      <c r="L31" s="2">
        <v>0.51440329218106995</v>
      </c>
      <c r="M31" s="2">
        <v>0.52250165453342201</v>
      </c>
      <c r="N31" s="2">
        <v>0.52051696284329596</v>
      </c>
    </row>
    <row r="32" spans="1:14" x14ac:dyDescent="0.3">
      <c r="A32" s="8" t="s">
        <v>106</v>
      </c>
      <c r="B32" s="2">
        <v>7.5668328047122799E-2</v>
      </c>
      <c r="C32" s="2">
        <v>7.0762711864406802E-2</v>
      </c>
      <c r="D32" s="2">
        <v>6.8993506493506496E-2</v>
      </c>
      <c r="E32" s="2">
        <v>7.0416835289356494E-2</v>
      </c>
      <c r="F32" s="2">
        <v>7.1315996847911706E-2</v>
      </c>
      <c r="G32" s="2">
        <v>7.1293136139552502E-2</v>
      </c>
      <c r="H32" s="2">
        <v>6.9852941176470604E-2</v>
      </c>
      <c r="I32" s="2">
        <v>7.0503597122302197E-2</v>
      </c>
      <c r="J32" s="2">
        <v>7.3145245559038702E-2</v>
      </c>
      <c r="K32" s="2">
        <v>7.4870017331022498E-2</v>
      </c>
      <c r="L32" s="2">
        <v>7.7503429355281206E-2</v>
      </c>
      <c r="M32" s="2">
        <v>7.9086697551290497E-2</v>
      </c>
      <c r="N32" s="2">
        <v>7.9483037156704406E-2</v>
      </c>
    </row>
    <row r="33" spans="1:15" x14ac:dyDescent="0.3">
      <c r="A33" s="8" t="s">
        <v>107</v>
      </c>
      <c r="B33" s="2">
        <v>1.8124150430448599E-2</v>
      </c>
      <c r="C33" s="2">
        <v>1.82203389830508E-2</v>
      </c>
      <c r="D33" s="2">
        <v>1.6639610389610399E-2</v>
      </c>
      <c r="E33" s="2">
        <v>1.65924726831242E-2</v>
      </c>
      <c r="F33" s="2">
        <v>1.6548463356973998E-2</v>
      </c>
      <c r="G33" s="2">
        <v>1.6306408797876398E-2</v>
      </c>
      <c r="H33" s="2">
        <v>1.5808823529411799E-2</v>
      </c>
      <c r="I33" s="2">
        <v>1.40287769784173E-2</v>
      </c>
      <c r="J33" s="2">
        <v>1.42807384186695E-2</v>
      </c>
      <c r="K33" s="2">
        <v>1.49046793760832E-2</v>
      </c>
      <c r="L33" s="2">
        <v>1.4060356652949199E-2</v>
      </c>
      <c r="M33" s="2">
        <v>1.52217074784911E-2</v>
      </c>
      <c r="N33" s="2">
        <v>1.55088852988691E-2</v>
      </c>
    </row>
    <row r="34" spans="1:15" x14ac:dyDescent="0.3">
      <c r="A34" s="8" t="s">
        <v>108</v>
      </c>
      <c r="B34" s="2">
        <v>0.34617127322156799</v>
      </c>
      <c r="C34" s="2">
        <v>0.338983050847458</v>
      </c>
      <c r="D34" s="2">
        <v>0.33887987012986998</v>
      </c>
      <c r="E34" s="2">
        <v>0.32780250910562497</v>
      </c>
      <c r="F34" s="2">
        <v>0.32190701339637501</v>
      </c>
      <c r="G34" s="2">
        <v>0.320439893818733</v>
      </c>
      <c r="H34" s="2">
        <v>0.31838235294117601</v>
      </c>
      <c r="I34" s="2">
        <v>0.320863309352518</v>
      </c>
      <c r="J34" s="2">
        <v>0.31974921630094</v>
      </c>
      <c r="K34" s="2">
        <v>0.31438474870017302</v>
      </c>
      <c r="L34" s="2">
        <v>0.30727023319615898</v>
      </c>
      <c r="M34" s="2">
        <v>0.30178689609530102</v>
      </c>
      <c r="N34" s="2">
        <v>0.29628432956381301</v>
      </c>
    </row>
    <row r="35" spans="1:15" x14ac:dyDescent="0.3">
      <c r="A35" s="8" t="s">
        <v>109</v>
      </c>
      <c r="B35" s="2">
        <v>5.43724512913457E-2</v>
      </c>
      <c r="C35" s="2">
        <v>5.3813559322033903E-2</v>
      </c>
      <c r="D35" s="2">
        <v>4.9918831168831203E-2</v>
      </c>
      <c r="E35" s="2">
        <v>4.65398624038851E-2</v>
      </c>
      <c r="F35" s="2">
        <v>4.4917257683215098E-2</v>
      </c>
      <c r="G35" s="2">
        <v>4.5506257110352701E-2</v>
      </c>
      <c r="H35" s="2">
        <v>4.3014705882352899E-2</v>
      </c>
      <c r="I35" s="2">
        <v>4.4604316546762598E-2</v>
      </c>
      <c r="J35" s="2">
        <v>4.5280390107976298E-2</v>
      </c>
      <c r="K35" s="2">
        <v>4.8526863084922003E-2</v>
      </c>
      <c r="L35" s="2">
        <v>5.17832647462277E-2</v>
      </c>
      <c r="M35" s="2">
        <v>5.4930509596293801E-2</v>
      </c>
      <c r="N35" s="2">
        <v>6.33279483037157E-2</v>
      </c>
    </row>
    <row r="36" spans="1:15" x14ac:dyDescent="0.3">
      <c r="A36" s="8" t="s">
        <v>110</v>
      </c>
      <c r="B36" s="2">
        <v>7.70276393294064E-2</v>
      </c>
      <c r="C36" s="2">
        <v>6.94915254237288E-2</v>
      </c>
      <c r="D36" s="2">
        <v>6.0470779220779203E-2</v>
      </c>
      <c r="E36" s="2">
        <v>5.3824362606232301E-2</v>
      </c>
      <c r="F36" s="2">
        <v>4.9251379038613097E-2</v>
      </c>
      <c r="G36" s="2">
        <v>4.9298445202882103E-2</v>
      </c>
      <c r="H36" s="2">
        <v>4.7058823529411799E-2</v>
      </c>
      <c r="I36" s="2">
        <v>4.4604316546762598E-2</v>
      </c>
      <c r="J36" s="2">
        <v>4.4235458028561499E-2</v>
      </c>
      <c r="K36" s="2">
        <v>4.2287694974003497E-2</v>
      </c>
      <c r="L36" s="2">
        <v>3.4979423868312799E-2</v>
      </c>
      <c r="M36" s="2">
        <v>2.6472534745201899E-2</v>
      </c>
      <c r="N36" s="2">
        <v>2.4878836833602602E-2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5.3956834532374098E-2</v>
      </c>
      <c r="C41" s="2">
        <v>3.4129692832764499E-2</v>
      </c>
      <c r="D41" s="2">
        <v>5.9405940594059403E-2</v>
      </c>
      <c r="E41" s="2">
        <v>5.2959501557632398E-2</v>
      </c>
      <c r="F41" s="2">
        <v>6.2130177514792898E-2</v>
      </c>
      <c r="G41" s="2">
        <v>0.105849582172702</v>
      </c>
      <c r="H41" s="2">
        <v>7.8085642317380397E-2</v>
      </c>
      <c r="I41" s="2">
        <v>7.7102803738317793E-2</v>
      </c>
      <c r="J41" s="2">
        <v>6.5075921908893705E-2</v>
      </c>
      <c r="K41" s="2">
        <v>5.90631364562118E-2</v>
      </c>
      <c r="L41" s="2">
        <v>5.7692307692307702E-2</v>
      </c>
      <c r="M41" s="2">
        <v>4.5454545454545497E-2</v>
      </c>
      <c r="N41" s="3">
        <v>0.247288503253796</v>
      </c>
      <c r="O41" s="3">
        <v>1.0683453237410101</v>
      </c>
    </row>
    <row r="42" spans="1:15" x14ac:dyDescent="0.3">
      <c r="A42" s="8" t="s">
        <v>100</v>
      </c>
      <c r="B42" s="2">
        <v>3.8461538461538498E-2</v>
      </c>
      <c r="C42" s="2">
        <v>3.7037037037037E-2</v>
      </c>
      <c r="D42" s="2">
        <v>0.14285714285714299</v>
      </c>
      <c r="E42" s="2">
        <v>0.1875</v>
      </c>
      <c r="F42" s="2">
        <v>0.18421052631578899</v>
      </c>
      <c r="G42" s="2">
        <v>8.8888888888888906E-2</v>
      </c>
      <c r="H42" s="2">
        <v>6.1224489795918401E-2</v>
      </c>
      <c r="I42" s="2">
        <v>3.8461538461538498E-2</v>
      </c>
      <c r="J42" s="2">
        <v>3.7037037037037E-2</v>
      </c>
      <c r="K42" s="2">
        <v>0.14285714285714299</v>
      </c>
      <c r="L42" s="2">
        <v>0.140625</v>
      </c>
      <c r="M42" s="2">
        <v>8.2191780821917804E-2</v>
      </c>
      <c r="N42" s="3">
        <v>0.46296296296296302</v>
      </c>
      <c r="O42" s="3">
        <v>2.0384615384615401</v>
      </c>
    </row>
    <row r="43" spans="1:15" x14ac:dyDescent="0.3">
      <c r="A43" s="8" t="s">
        <v>101</v>
      </c>
      <c r="B43" s="2">
        <v>2.5000000000000001E-2</v>
      </c>
      <c r="C43" s="2">
        <v>2.4390243902439001E-2</v>
      </c>
      <c r="D43" s="2">
        <v>9.5238095238095205E-2</v>
      </c>
      <c r="E43" s="2">
        <v>8.6956521739130405E-2</v>
      </c>
      <c r="F43" s="2">
        <v>0.08</v>
      </c>
      <c r="G43" s="2">
        <v>0.11111111111111099</v>
      </c>
      <c r="H43" s="2">
        <v>0.116666666666667</v>
      </c>
      <c r="I43" s="2">
        <v>2.9850746268656699E-2</v>
      </c>
      <c r="J43" s="2">
        <v>0.14492753623188401</v>
      </c>
      <c r="K43" s="2">
        <v>0.139240506329114</v>
      </c>
      <c r="L43" s="2">
        <v>-1.1111111111111099E-2</v>
      </c>
      <c r="M43" s="2">
        <v>0.112359550561798</v>
      </c>
      <c r="N43" s="3">
        <v>0.434782608695652</v>
      </c>
      <c r="O43" s="3">
        <v>1.4750000000000001</v>
      </c>
    </row>
    <row r="44" spans="1:15" x14ac:dyDescent="0.3">
      <c r="A44" s="8" t="s">
        <v>102</v>
      </c>
      <c r="B44" s="2">
        <v>1.7161410018552901E-2</v>
      </c>
      <c r="C44" s="2">
        <v>8.2079343365253094E-3</v>
      </c>
      <c r="D44" s="2">
        <v>2.75893260967888E-2</v>
      </c>
      <c r="E44" s="2">
        <v>1.0563380281690101E-2</v>
      </c>
      <c r="F44" s="2">
        <v>3.3536585365853702E-2</v>
      </c>
      <c r="G44" s="2">
        <v>3.9190897597977198E-2</v>
      </c>
      <c r="H44" s="2">
        <v>4.9472830494728302E-2</v>
      </c>
      <c r="I44" s="2">
        <v>5.3709428129829997E-2</v>
      </c>
      <c r="J44" s="2">
        <v>3.5570223689035597E-2</v>
      </c>
      <c r="K44" s="2">
        <v>6.0198300283286099E-2</v>
      </c>
      <c r="L44" s="2">
        <v>4.2084168336673299E-2</v>
      </c>
      <c r="M44" s="2">
        <v>4.6153846153846198E-2</v>
      </c>
      <c r="N44" s="3">
        <v>0.19691969196919701</v>
      </c>
      <c r="O44" s="3">
        <v>0.51391465677180004</v>
      </c>
    </row>
    <row r="45" spans="1:15" x14ac:dyDescent="0.3">
      <c r="A45" s="8" t="s">
        <v>103</v>
      </c>
      <c r="B45" s="2">
        <v>0.04</v>
      </c>
      <c r="C45" s="2">
        <v>7.69230769230769E-2</v>
      </c>
      <c r="D45" s="2">
        <v>0</v>
      </c>
      <c r="E45" s="2">
        <v>-7.1428571428571397E-2</v>
      </c>
      <c r="F45" s="2">
        <v>3.8461538461538498E-2</v>
      </c>
      <c r="G45" s="2">
        <v>7.4074074074074098E-2</v>
      </c>
      <c r="H45" s="2">
        <v>-3.4482758620689703E-2</v>
      </c>
      <c r="I45" s="2">
        <v>0.35714285714285698</v>
      </c>
      <c r="J45" s="2">
        <v>0.21052631578947401</v>
      </c>
      <c r="K45" s="2">
        <v>0.217391304347826</v>
      </c>
      <c r="L45" s="2">
        <v>7.1428571428571397E-2</v>
      </c>
      <c r="M45" s="2">
        <v>6.6666666666666693E-2</v>
      </c>
      <c r="N45" s="3">
        <v>0.68421052631578905</v>
      </c>
      <c r="O45" s="3">
        <v>1.56</v>
      </c>
    </row>
    <row r="46" spans="1:15" x14ac:dyDescent="0.3">
      <c r="A46" s="8" t="s">
        <v>104</v>
      </c>
      <c r="B46" s="2">
        <v>3.3018867924528301E-2</v>
      </c>
      <c r="C46" s="2">
        <v>-8.6757990867579904E-2</v>
      </c>
      <c r="D46" s="2">
        <v>-1.4999999999999999E-2</v>
      </c>
      <c r="E46" s="2">
        <v>1.01522842639594E-2</v>
      </c>
      <c r="F46" s="2">
        <v>2.5125628140703501E-2</v>
      </c>
      <c r="G46" s="2">
        <v>0</v>
      </c>
      <c r="H46" s="2">
        <v>-4.9019607843137298E-3</v>
      </c>
      <c r="I46" s="2">
        <v>-4.92610837438424E-3</v>
      </c>
      <c r="J46" s="2">
        <v>1.4851485148514899E-2</v>
      </c>
      <c r="K46" s="2">
        <v>-0.16585365853658501</v>
      </c>
      <c r="L46" s="2">
        <v>-8.7719298245614002E-2</v>
      </c>
      <c r="M46" s="2">
        <v>-5.1282051282051301E-2</v>
      </c>
      <c r="N46" s="3">
        <v>-0.26732673267326701</v>
      </c>
      <c r="O46" s="3">
        <v>-0.30188679245283001</v>
      </c>
    </row>
    <row r="47" spans="1:15" x14ac:dyDescent="0.3">
      <c r="A47" s="8" t="s">
        <v>105</v>
      </c>
      <c r="B47" s="2">
        <v>0.119450317124736</v>
      </c>
      <c r="C47" s="2">
        <v>8.2152974504249299E-2</v>
      </c>
      <c r="D47" s="2">
        <v>4.5375218150087299E-2</v>
      </c>
      <c r="E47" s="2">
        <v>5.0918196994991699E-2</v>
      </c>
      <c r="F47" s="2">
        <v>4.1302621127879302E-2</v>
      </c>
      <c r="G47" s="2">
        <v>4.9580472921433999E-2</v>
      </c>
      <c r="H47" s="2">
        <v>2.1075581395348798E-2</v>
      </c>
      <c r="I47" s="2">
        <v>2.84697508896797E-2</v>
      </c>
      <c r="J47" s="2">
        <v>8.3044982698961892E-3</v>
      </c>
      <c r="K47" s="2">
        <v>2.9512697323267001E-2</v>
      </c>
      <c r="L47" s="2">
        <v>5.2666666666666702E-2</v>
      </c>
      <c r="M47" s="2">
        <v>2.02659911336289E-2</v>
      </c>
      <c r="N47" s="3">
        <v>0.114878892733564</v>
      </c>
      <c r="O47" s="3">
        <v>0.70295983086680802</v>
      </c>
    </row>
    <row r="48" spans="1:15" x14ac:dyDescent="0.3">
      <c r="A48" s="8" t="s">
        <v>106</v>
      </c>
      <c r="B48" s="2">
        <v>0</v>
      </c>
      <c r="C48" s="2">
        <v>1.79640718562874E-2</v>
      </c>
      <c r="D48" s="2">
        <v>2.3529411764705899E-2</v>
      </c>
      <c r="E48" s="2">
        <v>4.0229885057471299E-2</v>
      </c>
      <c r="F48" s="2">
        <v>3.8674033149171297E-2</v>
      </c>
      <c r="G48" s="2">
        <v>1.0638297872340399E-2</v>
      </c>
      <c r="H48" s="2">
        <v>3.1578947368421102E-2</v>
      </c>
      <c r="I48" s="2">
        <v>7.1428571428571397E-2</v>
      </c>
      <c r="J48" s="2">
        <v>2.8571428571428598E-2</v>
      </c>
      <c r="K48" s="2">
        <v>4.6296296296296301E-2</v>
      </c>
      <c r="L48" s="2">
        <v>5.7522123893805302E-2</v>
      </c>
      <c r="M48" s="2">
        <v>2.92887029288703E-2</v>
      </c>
      <c r="N48" s="3">
        <v>0.17142857142857101</v>
      </c>
      <c r="O48" s="3">
        <v>0.47305389221556898</v>
      </c>
    </row>
    <row r="49" spans="1:15" x14ac:dyDescent="0.3">
      <c r="A49" s="8" t="s">
        <v>107</v>
      </c>
      <c r="B49" s="2">
        <v>7.4999999999999997E-2</v>
      </c>
      <c r="C49" s="2">
        <v>-4.6511627906976702E-2</v>
      </c>
      <c r="D49" s="2">
        <v>0</v>
      </c>
      <c r="E49" s="2">
        <v>2.4390243902439001E-2</v>
      </c>
      <c r="F49" s="2">
        <v>2.3809523809523801E-2</v>
      </c>
      <c r="G49" s="2">
        <v>0</v>
      </c>
      <c r="H49" s="2">
        <v>-9.3023255813953501E-2</v>
      </c>
      <c r="I49" s="2">
        <v>5.1282051282051301E-2</v>
      </c>
      <c r="J49" s="2">
        <v>4.8780487804878099E-2</v>
      </c>
      <c r="K49" s="2">
        <v>-4.6511627906976702E-2</v>
      </c>
      <c r="L49" s="2">
        <v>0.12195121951219499</v>
      </c>
      <c r="M49" s="2">
        <v>4.3478260869565202E-2</v>
      </c>
      <c r="N49" s="3">
        <v>0.17073170731707299</v>
      </c>
      <c r="O49" s="3">
        <v>0.2</v>
      </c>
    </row>
    <row r="50" spans="1:15" x14ac:dyDescent="0.3">
      <c r="A50" s="8" t="s">
        <v>108</v>
      </c>
      <c r="B50" s="2">
        <v>4.7120418848167499E-2</v>
      </c>
      <c r="C50" s="2">
        <v>4.3749999999999997E-2</v>
      </c>
      <c r="D50" s="2">
        <v>-2.9940119760479E-2</v>
      </c>
      <c r="E50" s="2">
        <v>8.6419753086419693E-3</v>
      </c>
      <c r="F50" s="2">
        <v>3.4271725826193401E-2</v>
      </c>
      <c r="G50" s="2">
        <v>2.4852071005917201E-2</v>
      </c>
      <c r="H50" s="2">
        <v>3.0023094688221699E-2</v>
      </c>
      <c r="I50" s="2">
        <v>2.9147982062780301E-2</v>
      </c>
      <c r="J50" s="2">
        <v>-1.19825708061002E-2</v>
      </c>
      <c r="K50" s="2">
        <v>-1.21278941565601E-2</v>
      </c>
      <c r="L50" s="2">
        <v>1.7857142857142901E-2</v>
      </c>
      <c r="M50" s="2">
        <v>5.4824561403508804E-3</v>
      </c>
      <c r="N50" s="3">
        <v>-1.0893246187363801E-3</v>
      </c>
      <c r="O50" s="3">
        <v>0.20026178010471199</v>
      </c>
    </row>
    <row r="51" spans="1:15" x14ac:dyDescent="0.3">
      <c r="A51" s="8" t="s">
        <v>109</v>
      </c>
      <c r="B51" s="2">
        <v>5.83333333333333E-2</v>
      </c>
      <c r="C51" s="2">
        <v>-3.1496062992125998E-2</v>
      </c>
      <c r="D51" s="2">
        <v>-6.50406504065041E-2</v>
      </c>
      <c r="E51" s="2">
        <v>-8.6956521739130401E-3</v>
      </c>
      <c r="F51" s="2">
        <v>5.2631578947368397E-2</v>
      </c>
      <c r="G51" s="2">
        <v>-2.5000000000000001E-2</v>
      </c>
      <c r="H51" s="2">
        <v>5.9829059829059797E-2</v>
      </c>
      <c r="I51" s="2">
        <v>4.8387096774193498E-2</v>
      </c>
      <c r="J51" s="2">
        <v>7.69230769230769E-2</v>
      </c>
      <c r="K51" s="2">
        <v>7.8571428571428598E-2</v>
      </c>
      <c r="L51" s="2">
        <v>9.9337748344370896E-2</v>
      </c>
      <c r="M51" s="2">
        <v>0.180722891566265</v>
      </c>
      <c r="N51" s="3">
        <v>0.507692307692308</v>
      </c>
      <c r="O51" s="3">
        <v>0.63333333333333297</v>
      </c>
    </row>
    <row r="52" spans="1:15" x14ac:dyDescent="0.3">
      <c r="A52" s="8" t="s">
        <v>110</v>
      </c>
      <c r="B52" s="2">
        <v>-3.5294117647058802E-2</v>
      </c>
      <c r="C52" s="2">
        <v>-9.1463414634146298E-2</v>
      </c>
      <c r="D52" s="2">
        <v>-0.10738255033557</v>
      </c>
      <c r="E52" s="2">
        <v>-6.01503759398496E-2</v>
      </c>
      <c r="F52" s="2">
        <v>0.04</v>
      </c>
      <c r="G52" s="2">
        <v>-1.5384615384615399E-2</v>
      </c>
      <c r="H52" s="2">
        <v>-3.125E-2</v>
      </c>
      <c r="I52" s="2">
        <v>2.4193548387096801E-2</v>
      </c>
      <c r="J52" s="2">
        <v>-3.9370078740157501E-2</v>
      </c>
      <c r="K52" s="2">
        <v>-0.16393442622950799</v>
      </c>
      <c r="L52" s="2">
        <v>-0.21568627450980399</v>
      </c>
      <c r="M52" s="2">
        <v>-3.7499999999999999E-2</v>
      </c>
      <c r="N52" s="3">
        <v>-0.39370078740157499</v>
      </c>
      <c r="O52" s="3">
        <v>-0.54705882352941204</v>
      </c>
    </row>
    <row r="53" spans="1:15" x14ac:dyDescent="0.3">
      <c r="A53" s="11" t="s">
        <v>15</v>
      </c>
      <c r="B53" s="3">
        <v>4.3487055016181199E-2</v>
      </c>
      <c r="C53" s="3">
        <v>2.2678813723589802E-2</v>
      </c>
      <c r="D53" s="3">
        <v>1.7247915087187302E-2</v>
      </c>
      <c r="E53" s="3">
        <v>2.1986212036519501E-2</v>
      </c>
      <c r="F53" s="3">
        <v>3.9015496809480403E-2</v>
      </c>
      <c r="G53" s="3">
        <v>3.9656080014037601E-2</v>
      </c>
      <c r="H53" s="3">
        <v>3.7299578059071699E-2</v>
      </c>
      <c r="I53" s="3">
        <v>4.4907256752359299E-2</v>
      </c>
      <c r="J53" s="3">
        <v>2.5537215820616601E-2</v>
      </c>
      <c r="K53" s="3">
        <v>3.4163376860006103E-2</v>
      </c>
      <c r="L53" s="3">
        <v>3.8026721479958898E-2</v>
      </c>
      <c r="M53" s="3">
        <v>3.59264497878359E-2</v>
      </c>
      <c r="N53" s="3">
        <v>0.14045468701339101</v>
      </c>
      <c r="O53" s="3">
        <v>0.48139158576051799</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638</v>
      </c>
    </row>
    <row r="2" spans="1:14" ht="15.6" x14ac:dyDescent="0.3">
      <c r="A2" s="12" t="s">
        <v>639</v>
      </c>
    </row>
    <row r="3" spans="1:14" ht="15.6" x14ac:dyDescent="0.3">
      <c r="A3" s="12" t="s">
        <v>68</v>
      </c>
    </row>
    <row r="4" spans="1:14" x14ac:dyDescent="0.3">
      <c r="A4" s="15"/>
    </row>
    <row r="5" spans="1:14" x14ac:dyDescent="0.3">
      <c r="A5" s="16" t="str">
        <f>HYPERLINK("#'Table of contents'!A178",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1</v>
      </c>
      <c r="E8" s="1">
        <v>0</v>
      </c>
      <c r="F8" s="1">
        <v>0</v>
      </c>
      <c r="G8" s="1">
        <v>0</v>
      </c>
      <c r="H8" s="1">
        <v>0</v>
      </c>
      <c r="I8" s="1">
        <v>1</v>
      </c>
      <c r="J8" s="1">
        <v>2</v>
      </c>
      <c r="K8" s="1">
        <v>0</v>
      </c>
      <c r="L8" s="1">
        <v>0</v>
      </c>
      <c r="M8" s="1">
        <v>0</v>
      </c>
      <c r="N8" s="1">
        <v>0</v>
      </c>
    </row>
    <row r="9" spans="1:14" x14ac:dyDescent="0.3">
      <c r="A9" s="7" t="s">
        <v>62</v>
      </c>
      <c r="B9" s="1">
        <v>526</v>
      </c>
      <c r="C9" s="1">
        <v>511</v>
      </c>
      <c r="D9" s="1">
        <v>491</v>
      </c>
      <c r="E9" s="1">
        <v>468</v>
      </c>
      <c r="F9" s="1">
        <v>443</v>
      </c>
      <c r="G9" s="1">
        <v>415</v>
      </c>
      <c r="H9" s="1">
        <v>411</v>
      </c>
      <c r="I9" s="1">
        <v>400</v>
      </c>
      <c r="J9" s="1">
        <v>389</v>
      </c>
      <c r="K9" s="1">
        <v>391</v>
      </c>
      <c r="L9" s="1">
        <v>372</v>
      </c>
      <c r="M9" s="1">
        <v>383</v>
      </c>
      <c r="N9" s="1">
        <v>402</v>
      </c>
    </row>
    <row r="10" spans="1:14" x14ac:dyDescent="0.3">
      <c r="A10" s="7" t="s">
        <v>63</v>
      </c>
      <c r="B10" s="1">
        <v>1030</v>
      </c>
      <c r="C10" s="1">
        <v>1018</v>
      </c>
      <c r="D10" s="1">
        <v>1011</v>
      </c>
      <c r="E10" s="1">
        <v>1031</v>
      </c>
      <c r="F10" s="1">
        <v>1076</v>
      </c>
      <c r="G10" s="1">
        <v>1090</v>
      </c>
      <c r="H10" s="1">
        <v>1120</v>
      </c>
      <c r="I10" s="1">
        <v>1116</v>
      </c>
      <c r="J10" s="1">
        <v>1091</v>
      </c>
      <c r="K10" s="1">
        <v>1101</v>
      </c>
      <c r="L10" s="1">
        <v>1117</v>
      </c>
      <c r="M10" s="1">
        <v>1104</v>
      </c>
      <c r="N10" s="1">
        <v>1094</v>
      </c>
    </row>
    <row r="11" spans="1:14" x14ac:dyDescent="0.3">
      <c r="A11" s="7" t="s">
        <v>64</v>
      </c>
      <c r="B11" s="1">
        <v>1096</v>
      </c>
      <c r="C11" s="1">
        <v>1102</v>
      </c>
      <c r="D11" s="1">
        <v>1102</v>
      </c>
      <c r="E11" s="1">
        <v>1043</v>
      </c>
      <c r="F11" s="1">
        <v>980</v>
      </c>
      <c r="G11" s="1">
        <v>979</v>
      </c>
      <c r="H11" s="1">
        <v>950</v>
      </c>
      <c r="I11" s="1">
        <v>968</v>
      </c>
      <c r="J11" s="1">
        <v>989</v>
      </c>
      <c r="K11" s="1">
        <v>994</v>
      </c>
      <c r="L11" s="1">
        <v>978</v>
      </c>
      <c r="M11" s="1">
        <v>992</v>
      </c>
      <c r="N11" s="1">
        <v>1019</v>
      </c>
    </row>
    <row r="12" spans="1:14" x14ac:dyDescent="0.3">
      <c r="A12" s="7" t="s">
        <v>65</v>
      </c>
      <c r="B12" s="1">
        <v>394</v>
      </c>
      <c r="C12" s="1">
        <v>413</v>
      </c>
      <c r="D12" s="1">
        <v>386</v>
      </c>
      <c r="E12" s="1">
        <v>391</v>
      </c>
      <c r="F12" s="1">
        <v>422</v>
      </c>
      <c r="G12" s="1">
        <v>445</v>
      </c>
      <c r="H12" s="1">
        <v>475</v>
      </c>
      <c r="I12" s="1">
        <v>488</v>
      </c>
      <c r="J12" s="1">
        <v>525</v>
      </c>
      <c r="K12" s="1">
        <v>529</v>
      </c>
      <c r="L12" s="1">
        <v>565</v>
      </c>
      <c r="M12" s="1">
        <v>566</v>
      </c>
      <c r="N12" s="1">
        <v>610</v>
      </c>
    </row>
    <row r="13" spans="1:14" x14ac:dyDescent="0.3">
      <c r="A13" s="7" t="s">
        <v>66</v>
      </c>
      <c r="B13" s="1">
        <v>62</v>
      </c>
      <c r="C13" s="1">
        <v>63</v>
      </c>
      <c r="D13" s="1">
        <v>54</v>
      </c>
      <c r="E13" s="1">
        <v>37</v>
      </c>
      <c r="F13" s="1">
        <v>37</v>
      </c>
      <c r="G13" s="1">
        <v>47</v>
      </c>
      <c r="H13" s="1">
        <v>58</v>
      </c>
      <c r="I13" s="1">
        <v>68</v>
      </c>
      <c r="J13" s="1">
        <v>77</v>
      </c>
      <c r="K13" s="1">
        <v>89</v>
      </c>
      <c r="L13" s="1">
        <v>96</v>
      </c>
      <c r="M13" s="1">
        <v>113</v>
      </c>
      <c r="N13" s="1">
        <v>116</v>
      </c>
    </row>
    <row r="14" spans="1:14" x14ac:dyDescent="0.3">
      <c r="A14" s="10" t="s">
        <v>15</v>
      </c>
      <c r="B14" s="5">
        <v>3108</v>
      </c>
      <c r="C14" s="5">
        <v>3107</v>
      </c>
      <c r="D14" s="5">
        <v>3045</v>
      </c>
      <c r="E14" s="5">
        <v>2970</v>
      </c>
      <c r="F14" s="5">
        <v>2958</v>
      </c>
      <c r="G14" s="5">
        <v>2976</v>
      </c>
      <c r="H14" s="5">
        <v>3014</v>
      </c>
      <c r="I14" s="5">
        <v>3041</v>
      </c>
      <c r="J14" s="5">
        <v>3073</v>
      </c>
      <c r="K14" s="5">
        <v>3104</v>
      </c>
      <c r="L14" s="5">
        <v>3128</v>
      </c>
      <c r="M14" s="5">
        <v>3158</v>
      </c>
      <c r="N14" s="5">
        <v>3241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3.28407224958949E-4</v>
      </c>
      <c r="E19" s="2">
        <v>0</v>
      </c>
      <c r="F19" s="2">
        <v>0</v>
      </c>
      <c r="G19" s="2">
        <v>0</v>
      </c>
      <c r="H19" s="2">
        <v>0</v>
      </c>
      <c r="I19" s="2">
        <v>3.28839197632358E-4</v>
      </c>
      <c r="J19" s="2">
        <v>6.5082980800520703E-4</v>
      </c>
      <c r="K19" s="2">
        <v>0</v>
      </c>
      <c r="L19" s="2">
        <v>0</v>
      </c>
      <c r="M19" s="2">
        <v>0</v>
      </c>
      <c r="N19" s="2">
        <v>0</v>
      </c>
    </row>
    <row r="20" spans="1:15" x14ac:dyDescent="0.3">
      <c r="A20" s="8" t="s">
        <v>62</v>
      </c>
      <c r="B20" s="2">
        <v>0.16924066924066899</v>
      </c>
      <c r="C20" s="2">
        <v>0.16446733183134901</v>
      </c>
      <c r="D20" s="2">
        <v>0.161247947454844</v>
      </c>
      <c r="E20" s="2">
        <v>0.15757575757575801</v>
      </c>
      <c r="F20" s="2">
        <v>0.149763353617309</v>
      </c>
      <c r="G20" s="2">
        <v>0.139448924731183</v>
      </c>
      <c r="H20" s="2">
        <v>0.13636363636363599</v>
      </c>
      <c r="I20" s="2">
        <v>0.131535679052943</v>
      </c>
      <c r="J20" s="2">
        <v>0.12658639765701299</v>
      </c>
      <c r="K20" s="2">
        <v>0.12596649484536099</v>
      </c>
      <c r="L20" s="2">
        <v>0.118925831202046</v>
      </c>
      <c r="M20" s="2">
        <v>0.12127929069031</v>
      </c>
      <c r="N20" s="2">
        <v>0.1240357914224</v>
      </c>
    </row>
    <row r="21" spans="1:15" x14ac:dyDescent="0.3">
      <c r="A21" s="8" t="s">
        <v>63</v>
      </c>
      <c r="B21" s="2">
        <v>0.331402831402831</v>
      </c>
      <c r="C21" s="2">
        <v>0.32764724814933999</v>
      </c>
      <c r="D21" s="2">
        <v>0.33201970443349799</v>
      </c>
      <c r="E21" s="2">
        <v>0.34713804713804702</v>
      </c>
      <c r="F21" s="2">
        <v>0.363759296822177</v>
      </c>
      <c r="G21" s="2">
        <v>0.36626344086021501</v>
      </c>
      <c r="H21" s="2">
        <v>0.37159920371599198</v>
      </c>
      <c r="I21" s="2">
        <v>0.36698454455771101</v>
      </c>
      <c r="J21" s="2">
        <v>0.35502766026684002</v>
      </c>
      <c r="K21" s="2">
        <v>0.35470360824742297</v>
      </c>
      <c r="L21" s="2">
        <v>0.35709718670076701</v>
      </c>
      <c r="M21" s="2">
        <v>0.349588347055098</v>
      </c>
      <c r="N21" s="2">
        <v>0.33755013884603502</v>
      </c>
    </row>
    <row r="22" spans="1:15" x14ac:dyDescent="0.3">
      <c r="A22" s="8" t="s">
        <v>64</v>
      </c>
      <c r="B22" s="2">
        <v>0.35263835263835303</v>
      </c>
      <c r="C22" s="2">
        <v>0.354682973929836</v>
      </c>
      <c r="D22" s="2">
        <v>0.36190476190476201</v>
      </c>
      <c r="E22" s="2">
        <v>0.35117845117845098</v>
      </c>
      <c r="F22" s="2">
        <v>0.33130493576740999</v>
      </c>
      <c r="G22" s="2">
        <v>0.32896505376344098</v>
      </c>
      <c r="H22" s="2">
        <v>0.31519575315195802</v>
      </c>
      <c r="I22" s="2">
        <v>0.31831634330812197</v>
      </c>
      <c r="J22" s="2">
        <v>0.321835340058575</v>
      </c>
      <c r="K22" s="2">
        <v>0.32023195876288701</v>
      </c>
      <c r="L22" s="2">
        <v>0.31265984654731499</v>
      </c>
      <c r="M22" s="2">
        <v>0.314122862571248</v>
      </c>
      <c r="N22" s="2">
        <v>0.31440913298364698</v>
      </c>
    </row>
    <row r="23" spans="1:15" x14ac:dyDescent="0.3">
      <c r="A23" s="8" t="s">
        <v>65</v>
      </c>
      <c r="B23" s="2">
        <v>0.126769626769627</v>
      </c>
      <c r="C23" s="2">
        <v>0.13292565175410401</v>
      </c>
      <c r="D23" s="2">
        <v>0.126765188834154</v>
      </c>
      <c r="E23" s="2">
        <v>0.13164983164983199</v>
      </c>
      <c r="F23" s="2">
        <v>0.142663962136579</v>
      </c>
      <c r="G23" s="2">
        <v>0.14952956989247301</v>
      </c>
      <c r="H23" s="2">
        <v>0.15759787657597901</v>
      </c>
      <c r="I23" s="2">
        <v>0.16047352844459101</v>
      </c>
      <c r="J23" s="2">
        <v>0.17084282460136699</v>
      </c>
      <c r="K23" s="2">
        <v>0.17042525773195899</v>
      </c>
      <c r="L23" s="2">
        <v>0.18062659846547299</v>
      </c>
      <c r="M23" s="2">
        <v>0.17922735908803</v>
      </c>
      <c r="N23" s="2">
        <v>0.188213514347424</v>
      </c>
    </row>
    <row r="24" spans="1:15" x14ac:dyDescent="0.3">
      <c r="A24" s="8" t="s">
        <v>66</v>
      </c>
      <c r="B24" s="2">
        <v>1.9948519948519899E-2</v>
      </c>
      <c r="C24" s="2">
        <v>2.02767943353717E-2</v>
      </c>
      <c r="D24" s="2">
        <v>1.7733990147783301E-2</v>
      </c>
      <c r="E24" s="2">
        <v>1.2457912457912499E-2</v>
      </c>
      <c r="F24" s="2">
        <v>1.2508451656524699E-2</v>
      </c>
      <c r="G24" s="2">
        <v>1.57930107526882E-2</v>
      </c>
      <c r="H24" s="2">
        <v>1.9243530192435299E-2</v>
      </c>
      <c r="I24" s="2">
        <v>2.2361065439000301E-2</v>
      </c>
      <c r="J24" s="2">
        <v>2.50569476082005E-2</v>
      </c>
      <c r="K24" s="2">
        <v>2.8672680412371102E-2</v>
      </c>
      <c r="L24" s="2">
        <v>3.0690537084398999E-2</v>
      </c>
      <c r="M24" s="2">
        <v>3.5782140595313497E-2</v>
      </c>
      <c r="N24" s="2">
        <v>3.5791422400493697E-2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-1</v>
      </c>
      <c r="E29" s="2">
        <v>0</v>
      </c>
      <c r="F29" s="2">
        <v>0</v>
      </c>
      <c r="G29" s="2">
        <v>0</v>
      </c>
      <c r="H29" s="2">
        <v>0</v>
      </c>
      <c r="I29" s="2">
        <v>1</v>
      </c>
      <c r="J29" s="2">
        <v>-1</v>
      </c>
      <c r="K29" s="2">
        <v>0</v>
      </c>
      <c r="L29" s="2">
        <v>0</v>
      </c>
      <c r="M29" s="2">
        <v>0</v>
      </c>
      <c r="N29" s="3">
        <v>-1</v>
      </c>
      <c r="O29" s="3">
        <v>0</v>
      </c>
    </row>
    <row r="30" spans="1:15" x14ac:dyDescent="0.3">
      <c r="A30" s="8" t="s">
        <v>62</v>
      </c>
      <c r="B30" s="2">
        <v>-2.85171102661597E-2</v>
      </c>
      <c r="C30" s="2">
        <v>-3.9138943248532301E-2</v>
      </c>
      <c r="D30" s="2">
        <v>-4.6843177189409398E-2</v>
      </c>
      <c r="E30" s="2">
        <v>-5.3418803418803402E-2</v>
      </c>
      <c r="F30" s="2">
        <v>-6.3205417607223494E-2</v>
      </c>
      <c r="G30" s="2">
        <v>-9.6385542168674707E-3</v>
      </c>
      <c r="H30" s="2">
        <v>-2.6763990267639901E-2</v>
      </c>
      <c r="I30" s="2">
        <v>-2.75E-2</v>
      </c>
      <c r="J30" s="2">
        <v>5.1413881748072002E-3</v>
      </c>
      <c r="K30" s="2">
        <v>-4.8593350383631703E-2</v>
      </c>
      <c r="L30" s="2">
        <v>2.9569892473118298E-2</v>
      </c>
      <c r="M30" s="2">
        <v>4.9608355091383803E-2</v>
      </c>
      <c r="N30" s="3">
        <v>3.3419023136246798E-2</v>
      </c>
      <c r="O30" s="3">
        <v>-0.23574144486692</v>
      </c>
    </row>
    <row r="31" spans="1:15" x14ac:dyDescent="0.3">
      <c r="A31" s="8" t="s">
        <v>63</v>
      </c>
      <c r="B31" s="2">
        <v>-1.1650485436893201E-2</v>
      </c>
      <c r="C31" s="2">
        <v>-6.8762278978389E-3</v>
      </c>
      <c r="D31" s="2">
        <v>1.9782393669634E-2</v>
      </c>
      <c r="E31" s="2">
        <v>4.3646944713869998E-2</v>
      </c>
      <c r="F31" s="2">
        <v>1.30111524163569E-2</v>
      </c>
      <c r="G31" s="2">
        <v>2.7522935779816501E-2</v>
      </c>
      <c r="H31" s="2">
        <v>-3.57142857142857E-3</v>
      </c>
      <c r="I31" s="2">
        <v>-2.24014336917563E-2</v>
      </c>
      <c r="J31" s="2">
        <v>9.1659028414298807E-3</v>
      </c>
      <c r="K31" s="2">
        <v>1.45322434150772E-2</v>
      </c>
      <c r="L31" s="2">
        <v>-1.16383169203223E-2</v>
      </c>
      <c r="M31" s="2">
        <v>-9.0579710144927505E-3</v>
      </c>
      <c r="N31" s="3">
        <v>2.7497708524289598E-3</v>
      </c>
      <c r="O31" s="3">
        <v>6.2135922330097099E-2</v>
      </c>
    </row>
    <row r="32" spans="1:15" x14ac:dyDescent="0.3">
      <c r="A32" s="8" t="s">
        <v>64</v>
      </c>
      <c r="B32" s="2">
        <v>5.4744525547445301E-3</v>
      </c>
      <c r="C32" s="2">
        <v>0</v>
      </c>
      <c r="D32" s="2">
        <v>-5.3539019963702403E-2</v>
      </c>
      <c r="E32" s="2">
        <v>-6.0402684563758399E-2</v>
      </c>
      <c r="F32" s="2">
        <v>-1.0204081632653099E-3</v>
      </c>
      <c r="G32" s="2">
        <v>-2.9622063329928498E-2</v>
      </c>
      <c r="H32" s="2">
        <v>1.8947368421052602E-2</v>
      </c>
      <c r="I32" s="2">
        <v>2.16942148760331E-2</v>
      </c>
      <c r="J32" s="2">
        <v>5.0556117290192102E-3</v>
      </c>
      <c r="K32" s="2">
        <v>-1.60965794768612E-2</v>
      </c>
      <c r="L32" s="2">
        <v>1.4314928425357899E-2</v>
      </c>
      <c r="M32" s="2">
        <v>2.7217741935483899E-2</v>
      </c>
      <c r="N32" s="3">
        <v>3.0333670374115301E-2</v>
      </c>
      <c r="O32" s="3">
        <v>-7.02554744525547E-2</v>
      </c>
    </row>
    <row r="33" spans="1:15" x14ac:dyDescent="0.3">
      <c r="A33" s="8" t="s">
        <v>65</v>
      </c>
      <c r="B33" s="2">
        <v>4.8223350253807098E-2</v>
      </c>
      <c r="C33" s="2">
        <v>-6.5375302663438301E-2</v>
      </c>
      <c r="D33" s="2">
        <v>1.2953367875647701E-2</v>
      </c>
      <c r="E33" s="2">
        <v>7.9283887468030695E-2</v>
      </c>
      <c r="F33" s="2">
        <v>5.4502369668246398E-2</v>
      </c>
      <c r="G33" s="2">
        <v>6.7415730337078594E-2</v>
      </c>
      <c r="H33" s="2">
        <v>2.7368421052631601E-2</v>
      </c>
      <c r="I33" s="2">
        <v>7.58196721311475E-2</v>
      </c>
      <c r="J33" s="2">
        <v>7.6190476190476199E-3</v>
      </c>
      <c r="K33" s="2">
        <v>6.80529300567108E-2</v>
      </c>
      <c r="L33" s="2">
        <v>1.76991150442478E-3</v>
      </c>
      <c r="M33" s="2">
        <v>7.7738515901060096E-2</v>
      </c>
      <c r="N33" s="3">
        <v>0.161904761904762</v>
      </c>
      <c r="O33" s="3">
        <v>0.54822335025380697</v>
      </c>
    </row>
    <row r="34" spans="1:15" x14ac:dyDescent="0.3">
      <c r="A34" s="8" t="s">
        <v>66</v>
      </c>
      <c r="B34" s="2">
        <v>1.6129032258064498E-2</v>
      </c>
      <c r="C34" s="2">
        <v>-0.14285714285714299</v>
      </c>
      <c r="D34" s="2">
        <v>-0.31481481481481499</v>
      </c>
      <c r="E34" s="2">
        <v>0</v>
      </c>
      <c r="F34" s="2">
        <v>0.27027027027027001</v>
      </c>
      <c r="G34" s="2">
        <v>0.23404255319148901</v>
      </c>
      <c r="H34" s="2">
        <v>0.17241379310344801</v>
      </c>
      <c r="I34" s="2">
        <v>0.13235294117647101</v>
      </c>
      <c r="J34" s="2">
        <v>0.15584415584415601</v>
      </c>
      <c r="K34" s="2">
        <v>7.8651685393258397E-2</v>
      </c>
      <c r="L34" s="2">
        <v>0.17708333333333301</v>
      </c>
      <c r="M34" s="2">
        <v>2.6548672566371698E-2</v>
      </c>
      <c r="N34" s="3">
        <v>0.506493506493506</v>
      </c>
      <c r="O34" s="3">
        <v>0.87096774193548399</v>
      </c>
    </row>
    <row r="35" spans="1:15" x14ac:dyDescent="0.3">
      <c r="A35" s="11" t="s">
        <v>15</v>
      </c>
      <c r="B35" s="3">
        <v>-3.2175032175032201E-4</v>
      </c>
      <c r="C35" s="3">
        <v>-1.99549404570325E-2</v>
      </c>
      <c r="D35" s="3">
        <v>-2.4630541871921201E-2</v>
      </c>
      <c r="E35" s="3">
        <v>-4.0404040404040404E-3</v>
      </c>
      <c r="F35" s="3">
        <v>6.08519269776876E-3</v>
      </c>
      <c r="G35" s="3">
        <v>1.27688172043011E-2</v>
      </c>
      <c r="H35" s="3">
        <v>8.9581950895819499E-3</v>
      </c>
      <c r="I35" s="3">
        <v>1.0522854324235401E-2</v>
      </c>
      <c r="J35" s="3">
        <v>1.00878620240807E-2</v>
      </c>
      <c r="K35" s="3">
        <v>7.7319587628866E-3</v>
      </c>
      <c r="L35" s="3">
        <v>9.5907928388746806E-3</v>
      </c>
      <c r="M35" s="3">
        <v>2.6282457251425001E-2</v>
      </c>
      <c r="N35" s="3">
        <v>5.46697038724374E-2</v>
      </c>
      <c r="O35" s="3">
        <v>4.27927927927928E-2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640</v>
      </c>
    </row>
    <row r="2" spans="1:14" ht="15.6" x14ac:dyDescent="0.3">
      <c r="A2" s="12" t="s">
        <v>639</v>
      </c>
    </row>
    <row r="3" spans="1:14" ht="15.6" x14ac:dyDescent="0.3">
      <c r="A3" s="12" t="s">
        <v>72</v>
      </c>
    </row>
    <row r="4" spans="1:14" x14ac:dyDescent="0.3">
      <c r="A4" s="15"/>
    </row>
    <row r="5" spans="1:14" x14ac:dyDescent="0.3">
      <c r="A5" s="16" t="str">
        <f>HYPERLINK("#'Table of contents'!A179",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1290</v>
      </c>
      <c r="C8" s="1">
        <v>1327</v>
      </c>
      <c r="D8" s="1">
        <v>1344</v>
      </c>
      <c r="E8" s="1">
        <v>1348</v>
      </c>
      <c r="F8" s="1">
        <v>1364</v>
      </c>
      <c r="G8" s="1">
        <v>1406</v>
      </c>
      <c r="H8" s="1">
        <v>1442</v>
      </c>
      <c r="I8" s="1">
        <v>1476</v>
      </c>
      <c r="J8" s="1">
        <v>1515</v>
      </c>
      <c r="K8" s="1">
        <v>1548</v>
      </c>
      <c r="L8" s="1">
        <v>1578</v>
      </c>
      <c r="M8" s="1">
        <v>1623</v>
      </c>
      <c r="N8" s="1">
        <v>1685</v>
      </c>
    </row>
    <row r="9" spans="1:14" x14ac:dyDescent="0.3">
      <c r="A9" s="7" t="s">
        <v>70</v>
      </c>
      <c r="B9" s="1">
        <v>1818</v>
      </c>
      <c r="C9" s="1">
        <v>1780</v>
      </c>
      <c r="D9" s="1">
        <v>1701</v>
      </c>
      <c r="E9" s="1">
        <v>1622</v>
      </c>
      <c r="F9" s="1">
        <v>1594</v>
      </c>
      <c r="G9" s="1">
        <v>1570</v>
      </c>
      <c r="H9" s="1">
        <v>1572</v>
      </c>
      <c r="I9" s="1">
        <v>1565</v>
      </c>
      <c r="J9" s="1">
        <v>1558</v>
      </c>
      <c r="K9" s="1">
        <v>1556</v>
      </c>
      <c r="L9" s="1">
        <v>1550</v>
      </c>
      <c r="M9" s="1">
        <v>1535</v>
      </c>
      <c r="N9" s="1">
        <v>1556</v>
      </c>
    </row>
    <row r="10" spans="1:14" x14ac:dyDescent="0.3">
      <c r="A10" s="10" t="s">
        <v>15</v>
      </c>
      <c r="B10" s="5">
        <v>3108</v>
      </c>
      <c r="C10" s="5">
        <v>3107</v>
      </c>
      <c r="D10" s="5">
        <v>3045</v>
      </c>
      <c r="E10" s="5">
        <v>2970</v>
      </c>
      <c r="F10" s="5">
        <v>2958</v>
      </c>
      <c r="G10" s="5">
        <v>2976</v>
      </c>
      <c r="H10" s="5">
        <v>3014</v>
      </c>
      <c r="I10" s="5">
        <v>3041</v>
      </c>
      <c r="J10" s="5">
        <v>3073</v>
      </c>
      <c r="K10" s="5">
        <v>3104</v>
      </c>
      <c r="L10" s="5">
        <v>3128</v>
      </c>
      <c r="M10" s="5">
        <v>3158</v>
      </c>
      <c r="N10" s="5">
        <v>3241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0.41505791505791501</v>
      </c>
      <c r="C15" s="2">
        <v>0.42710009655616299</v>
      </c>
      <c r="D15" s="2">
        <v>0.44137931034482802</v>
      </c>
      <c r="E15" s="2">
        <v>0.45387205387205398</v>
      </c>
      <c r="F15" s="2">
        <v>0.46112237998647698</v>
      </c>
      <c r="G15" s="2">
        <v>0.47244623655913998</v>
      </c>
      <c r="H15" s="2">
        <v>0.47843397478434002</v>
      </c>
      <c r="I15" s="2">
        <v>0.48536665570535997</v>
      </c>
      <c r="J15" s="2">
        <v>0.49300357956394403</v>
      </c>
      <c r="K15" s="2">
        <v>0.49871134020618602</v>
      </c>
      <c r="L15" s="2">
        <v>0.50447570332480796</v>
      </c>
      <c r="M15" s="2">
        <v>0.51393286890436995</v>
      </c>
      <c r="N15" s="2">
        <v>0.51990126504165401</v>
      </c>
    </row>
    <row r="16" spans="1:14" x14ac:dyDescent="0.3">
      <c r="A16" s="8" t="s">
        <v>70</v>
      </c>
      <c r="B16" s="2">
        <v>0.58494208494208499</v>
      </c>
      <c r="C16" s="2">
        <v>0.57289990344383601</v>
      </c>
      <c r="D16" s="2">
        <v>0.55862068965517198</v>
      </c>
      <c r="E16" s="2">
        <v>0.54612794612794602</v>
      </c>
      <c r="F16" s="2">
        <v>0.53887762001352302</v>
      </c>
      <c r="G16" s="2">
        <v>0.52755376344086002</v>
      </c>
      <c r="H16" s="2">
        <v>0.52156602521565998</v>
      </c>
      <c r="I16" s="2">
        <v>0.51463334429464003</v>
      </c>
      <c r="J16" s="2">
        <v>0.50699642043605597</v>
      </c>
      <c r="K16" s="2">
        <v>0.50128865979381398</v>
      </c>
      <c r="L16" s="2">
        <v>0.49552429667519199</v>
      </c>
      <c r="M16" s="2">
        <v>0.48606713109562999</v>
      </c>
      <c r="N16" s="2">
        <v>0.48009873495834599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2.86821705426357E-2</v>
      </c>
      <c r="C21" s="2">
        <v>1.2810851544837999E-2</v>
      </c>
      <c r="D21" s="2">
        <v>2.9761904761904799E-3</v>
      </c>
      <c r="E21" s="2">
        <v>1.18694362017804E-2</v>
      </c>
      <c r="F21" s="2">
        <v>3.0791788856305E-2</v>
      </c>
      <c r="G21" s="2">
        <v>2.56045519203414E-2</v>
      </c>
      <c r="H21" s="2">
        <v>2.3578363384188599E-2</v>
      </c>
      <c r="I21" s="2">
        <v>2.6422764227642299E-2</v>
      </c>
      <c r="J21" s="2">
        <v>2.1782178217821802E-2</v>
      </c>
      <c r="K21" s="2">
        <v>1.9379844961240299E-2</v>
      </c>
      <c r="L21" s="2">
        <v>2.85171102661597E-2</v>
      </c>
      <c r="M21" s="2">
        <v>3.8200862600123203E-2</v>
      </c>
      <c r="N21" s="3">
        <v>0.112211221122112</v>
      </c>
      <c r="O21" s="3">
        <v>0.306201550387597</v>
      </c>
    </row>
    <row r="22" spans="1:15" x14ac:dyDescent="0.3">
      <c r="A22" s="8" t="s">
        <v>70</v>
      </c>
      <c r="B22" s="2">
        <v>-2.0902090209020899E-2</v>
      </c>
      <c r="C22" s="2">
        <v>-4.4382022471910101E-2</v>
      </c>
      <c r="D22" s="2">
        <v>-4.6443268665490901E-2</v>
      </c>
      <c r="E22" s="2">
        <v>-1.7262638717632599E-2</v>
      </c>
      <c r="F22" s="2">
        <v>-1.5056461731493101E-2</v>
      </c>
      <c r="G22" s="2">
        <v>1.27388535031847E-3</v>
      </c>
      <c r="H22" s="2">
        <v>-4.4529262086514003E-3</v>
      </c>
      <c r="I22" s="2">
        <v>-4.4728434504792301E-3</v>
      </c>
      <c r="J22" s="2">
        <v>-1.28369704749679E-3</v>
      </c>
      <c r="K22" s="2">
        <v>-3.8560411311054001E-3</v>
      </c>
      <c r="L22" s="2">
        <v>-9.6774193548387101E-3</v>
      </c>
      <c r="M22" s="2">
        <v>1.36807817589577E-2</v>
      </c>
      <c r="N22" s="3">
        <v>-1.28369704749679E-3</v>
      </c>
      <c r="O22" s="3">
        <v>-0.14411441144114401</v>
      </c>
    </row>
    <row r="23" spans="1:15" x14ac:dyDescent="0.3">
      <c r="A23" s="11" t="s">
        <v>15</v>
      </c>
      <c r="B23" s="3">
        <v>-3.2175032175032201E-4</v>
      </c>
      <c r="C23" s="3">
        <v>-1.99549404570325E-2</v>
      </c>
      <c r="D23" s="3">
        <v>-2.4630541871921201E-2</v>
      </c>
      <c r="E23" s="3">
        <v>-4.0404040404040404E-3</v>
      </c>
      <c r="F23" s="3">
        <v>6.08519269776876E-3</v>
      </c>
      <c r="G23" s="3">
        <v>1.27688172043011E-2</v>
      </c>
      <c r="H23" s="3">
        <v>8.9581950895819499E-3</v>
      </c>
      <c r="I23" s="3">
        <v>1.0522854324235401E-2</v>
      </c>
      <c r="J23" s="3">
        <v>1.00878620240807E-2</v>
      </c>
      <c r="K23" s="3">
        <v>7.7319587628866E-3</v>
      </c>
      <c r="L23" s="3">
        <v>9.5907928388746806E-3</v>
      </c>
      <c r="M23" s="3">
        <v>2.6282457251425001E-2</v>
      </c>
      <c r="N23" s="3">
        <v>5.46697038724374E-2</v>
      </c>
      <c r="O23" s="3">
        <v>4.27927927927928E-2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318</v>
      </c>
      <c r="B1" s="12"/>
      <c r="C1" s="12"/>
      <c r="D1" s="12"/>
      <c r="E1" s="12"/>
    </row>
    <row r="2" spans="1:5" ht="15.6" x14ac:dyDescent="0.3">
      <c r="A2" s="12" t="s">
        <v>31</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contents'!A18",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859</v>
      </c>
      <c r="C8" s="1">
        <v>1098</v>
      </c>
      <c r="D8" s="1">
        <v>1364</v>
      </c>
      <c r="E8" s="1">
        <v>1654</v>
      </c>
    </row>
    <row r="9" spans="1:5" x14ac:dyDescent="0.3">
      <c r="A9" s="7" t="s">
        <v>301</v>
      </c>
      <c r="B9" s="1">
        <v>708</v>
      </c>
      <c r="C9" s="1">
        <v>934</v>
      </c>
      <c r="D9" s="1">
        <v>1106</v>
      </c>
      <c r="E9" s="1">
        <v>1289</v>
      </c>
    </row>
    <row r="10" spans="1:5" x14ac:dyDescent="0.3">
      <c r="A10" s="7" t="s">
        <v>302</v>
      </c>
      <c r="B10" s="1">
        <v>356</v>
      </c>
      <c r="C10" s="1">
        <v>419</v>
      </c>
      <c r="D10" s="1">
        <v>494</v>
      </c>
      <c r="E10" s="1">
        <v>534</v>
      </c>
    </row>
    <row r="11" spans="1:5" x14ac:dyDescent="0.3">
      <c r="A11" s="7" t="s">
        <v>303</v>
      </c>
      <c r="B11" s="1">
        <v>234</v>
      </c>
      <c r="C11" s="1">
        <v>252</v>
      </c>
      <c r="D11" s="1">
        <v>286</v>
      </c>
      <c r="E11" s="1">
        <v>299</v>
      </c>
    </row>
    <row r="12" spans="1:5" x14ac:dyDescent="0.3">
      <c r="A12" s="7" t="s">
        <v>304</v>
      </c>
      <c r="B12" s="1">
        <v>144</v>
      </c>
      <c r="C12" s="1">
        <v>164</v>
      </c>
      <c r="D12" s="1">
        <v>178</v>
      </c>
      <c r="E12" s="1">
        <v>190</v>
      </c>
    </row>
    <row r="13" spans="1:5" x14ac:dyDescent="0.3">
      <c r="A13" s="7" t="s">
        <v>305</v>
      </c>
      <c r="B13" s="1">
        <v>65</v>
      </c>
      <c r="C13" s="1">
        <v>85</v>
      </c>
      <c r="D13" s="1">
        <v>92</v>
      </c>
      <c r="E13" s="1">
        <v>101</v>
      </c>
    </row>
    <row r="14" spans="1:5" x14ac:dyDescent="0.3">
      <c r="A14" s="7" t="s">
        <v>306</v>
      </c>
      <c r="B14" s="1">
        <v>38078</v>
      </c>
      <c r="C14" s="1">
        <v>41583</v>
      </c>
      <c r="D14" s="1">
        <v>45275</v>
      </c>
      <c r="E14" s="1">
        <v>49592</v>
      </c>
    </row>
    <row r="15" spans="1:5" x14ac:dyDescent="0.3">
      <c r="A15" s="7" t="s">
        <v>307</v>
      </c>
      <c r="B15" s="1">
        <v>76201</v>
      </c>
      <c r="C15" s="1">
        <v>88007</v>
      </c>
      <c r="D15" s="1">
        <v>99153</v>
      </c>
      <c r="E15" s="1">
        <v>108043</v>
      </c>
    </row>
    <row r="16" spans="1:5" x14ac:dyDescent="0.3">
      <c r="A16" s="7" t="s">
        <v>308</v>
      </c>
      <c r="B16" s="1">
        <v>49983</v>
      </c>
      <c r="C16" s="1">
        <v>58324</v>
      </c>
      <c r="D16" s="1">
        <v>65445</v>
      </c>
      <c r="E16" s="1">
        <v>70723</v>
      </c>
    </row>
    <row r="17" spans="1:5" x14ac:dyDescent="0.3">
      <c r="A17" s="7" t="s">
        <v>309</v>
      </c>
      <c r="B17" s="1">
        <v>29058</v>
      </c>
      <c r="C17" s="1">
        <v>34475</v>
      </c>
      <c r="D17" s="1">
        <v>38963</v>
      </c>
      <c r="E17" s="1">
        <v>42448</v>
      </c>
    </row>
    <row r="18" spans="1:5" x14ac:dyDescent="0.3">
      <c r="A18" s="7" t="s">
        <v>310</v>
      </c>
      <c r="B18" s="1">
        <v>12849</v>
      </c>
      <c r="C18" s="1">
        <v>16063</v>
      </c>
      <c r="D18" s="1">
        <v>18495</v>
      </c>
      <c r="E18" s="1">
        <v>20856</v>
      </c>
    </row>
    <row r="19" spans="1:5" x14ac:dyDescent="0.3">
      <c r="A19" s="7" t="s">
        <v>311</v>
      </c>
      <c r="B19" s="1">
        <v>3063</v>
      </c>
      <c r="C19" s="1">
        <v>4094</v>
      </c>
      <c r="D19" s="1">
        <v>4870</v>
      </c>
      <c r="E19" s="1">
        <v>6111</v>
      </c>
    </row>
    <row r="20" spans="1:5" x14ac:dyDescent="0.3">
      <c r="A20" s="7" t="s">
        <v>312</v>
      </c>
      <c r="B20" s="1">
        <v>1049</v>
      </c>
      <c r="C20" s="1">
        <v>1113</v>
      </c>
      <c r="D20" s="1">
        <v>1158</v>
      </c>
      <c r="E20" s="1">
        <v>1247</v>
      </c>
    </row>
    <row r="21" spans="1:5" x14ac:dyDescent="0.3">
      <c r="A21" s="7" t="s">
        <v>313</v>
      </c>
      <c r="B21" s="1">
        <v>1913</v>
      </c>
      <c r="C21" s="1">
        <v>2185</v>
      </c>
      <c r="D21" s="1">
        <v>2400</v>
      </c>
      <c r="E21" s="1">
        <v>2553</v>
      </c>
    </row>
    <row r="22" spans="1:5" x14ac:dyDescent="0.3">
      <c r="A22" s="7" t="s">
        <v>314</v>
      </c>
      <c r="B22" s="1">
        <v>986</v>
      </c>
      <c r="C22" s="1">
        <v>1148</v>
      </c>
      <c r="D22" s="1">
        <v>1255</v>
      </c>
      <c r="E22" s="1">
        <v>1403</v>
      </c>
    </row>
    <row r="23" spans="1:5" x14ac:dyDescent="0.3">
      <c r="A23" s="7" t="s">
        <v>315</v>
      </c>
      <c r="B23" s="1">
        <v>511</v>
      </c>
      <c r="C23" s="1">
        <v>590</v>
      </c>
      <c r="D23" s="1">
        <v>661</v>
      </c>
      <c r="E23" s="1">
        <v>724</v>
      </c>
    </row>
    <row r="24" spans="1:5" x14ac:dyDescent="0.3">
      <c r="A24" s="7" t="s">
        <v>316</v>
      </c>
      <c r="B24" s="1">
        <v>124</v>
      </c>
      <c r="C24" s="1">
        <v>163</v>
      </c>
      <c r="D24" s="1">
        <v>203</v>
      </c>
      <c r="E24" s="1">
        <v>241</v>
      </c>
    </row>
    <row r="25" spans="1:5" x14ac:dyDescent="0.3">
      <c r="A25" s="7" t="s">
        <v>317</v>
      </c>
      <c r="B25" s="1">
        <v>11</v>
      </c>
      <c r="C25" s="1">
        <v>15</v>
      </c>
      <c r="D25" s="1">
        <v>19</v>
      </c>
      <c r="E25" s="1">
        <v>31</v>
      </c>
    </row>
    <row r="26" spans="1:5" x14ac:dyDescent="0.3">
      <c r="A26" s="7" t="s">
        <v>161</v>
      </c>
      <c r="B26" s="1">
        <v>140</v>
      </c>
      <c r="C26" s="1">
        <v>187</v>
      </c>
      <c r="D26" s="1">
        <v>221</v>
      </c>
      <c r="E26" s="1">
        <v>259</v>
      </c>
    </row>
    <row r="27" spans="1:5" x14ac:dyDescent="0.3">
      <c r="A27" s="7" t="s">
        <v>162</v>
      </c>
      <c r="B27" s="1">
        <v>270</v>
      </c>
      <c r="C27" s="1">
        <v>342</v>
      </c>
      <c r="D27" s="1">
        <v>405</v>
      </c>
      <c r="E27" s="1">
        <v>476</v>
      </c>
    </row>
    <row r="28" spans="1:5" x14ac:dyDescent="0.3">
      <c r="A28" s="7" t="s">
        <v>163</v>
      </c>
      <c r="B28" s="1">
        <v>201</v>
      </c>
      <c r="C28" s="1">
        <v>233</v>
      </c>
      <c r="D28" s="1">
        <v>273</v>
      </c>
      <c r="E28" s="1">
        <v>320</v>
      </c>
    </row>
    <row r="29" spans="1:5" x14ac:dyDescent="0.3">
      <c r="A29" s="7" t="s">
        <v>164</v>
      </c>
      <c r="B29" s="1">
        <v>149</v>
      </c>
      <c r="C29" s="1">
        <v>191</v>
      </c>
      <c r="D29" s="1">
        <v>212</v>
      </c>
      <c r="E29" s="1">
        <v>225</v>
      </c>
    </row>
    <row r="30" spans="1:5" x14ac:dyDescent="0.3">
      <c r="A30" s="7" t="s">
        <v>165</v>
      </c>
      <c r="B30" s="1">
        <v>91</v>
      </c>
      <c r="C30" s="1">
        <v>118</v>
      </c>
      <c r="D30" s="1">
        <v>124</v>
      </c>
      <c r="E30" s="1">
        <v>127</v>
      </c>
    </row>
    <row r="31" spans="1:5" x14ac:dyDescent="0.3">
      <c r="A31" s="7" t="s">
        <v>166</v>
      </c>
      <c r="B31" s="1">
        <v>18</v>
      </c>
      <c r="C31" s="1">
        <v>23</v>
      </c>
      <c r="D31" s="1">
        <v>35</v>
      </c>
      <c r="E31" s="1">
        <v>39</v>
      </c>
    </row>
    <row r="32" spans="1:5" x14ac:dyDescent="0.3">
      <c r="A32" s="7" t="s">
        <v>173</v>
      </c>
      <c r="B32" s="1">
        <v>3998</v>
      </c>
      <c r="C32" s="1">
        <v>4196</v>
      </c>
      <c r="D32" s="1">
        <v>4657</v>
      </c>
      <c r="E32" s="1">
        <v>5041</v>
      </c>
    </row>
    <row r="33" spans="1:5" x14ac:dyDescent="0.3">
      <c r="A33" s="7" t="s">
        <v>174</v>
      </c>
      <c r="B33" s="1">
        <v>9433</v>
      </c>
      <c r="C33" s="1">
        <v>11180</v>
      </c>
      <c r="D33" s="1">
        <v>12068</v>
      </c>
      <c r="E33" s="1">
        <v>12417</v>
      </c>
    </row>
    <row r="34" spans="1:5" x14ac:dyDescent="0.3">
      <c r="A34" s="7" t="s">
        <v>175</v>
      </c>
      <c r="B34" s="1">
        <v>7148</v>
      </c>
      <c r="C34" s="1">
        <v>8503</v>
      </c>
      <c r="D34" s="1">
        <v>9526</v>
      </c>
      <c r="E34" s="1">
        <v>10184</v>
      </c>
    </row>
    <row r="35" spans="1:5" x14ac:dyDescent="0.3">
      <c r="A35" s="7" t="s">
        <v>176</v>
      </c>
      <c r="B35" s="1">
        <v>4694</v>
      </c>
      <c r="C35" s="1">
        <v>5733</v>
      </c>
      <c r="D35" s="1">
        <v>6572</v>
      </c>
      <c r="E35" s="1">
        <v>7130</v>
      </c>
    </row>
    <row r="36" spans="1:5" x14ac:dyDescent="0.3">
      <c r="A36" s="7" t="s">
        <v>177</v>
      </c>
      <c r="B36" s="1">
        <v>2149</v>
      </c>
      <c r="C36" s="1">
        <v>2850</v>
      </c>
      <c r="D36" s="1">
        <v>3272</v>
      </c>
      <c r="E36" s="1">
        <v>3750</v>
      </c>
    </row>
    <row r="37" spans="1:5" x14ac:dyDescent="0.3">
      <c r="A37" s="7" t="s">
        <v>178</v>
      </c>
      <c r="B37" s="1">
        <v>366</v>
      </c>
      <c r="C37" s="1">
        <v>521</v>
      </c>
      <c r="D37" s="1">
        <v>653</v>
      </c>
      <c r="E37" s="1">
        <v>866</v>
      </c>
    </row>
    <row r="38" spans="1:5" x14ac:dyDescent="0.3">
      <c r="A38" s="7" t="s">
        <v>179</v>
      </c>
      <c r="B38" s="1">
        <v>672</v>
      </c>
      <c r="C38" s="1">
        <v>56</v>
      </c>
      <c r="D38" s="1">
        <v>3</v>
      </c>
      <c r="E38" s="1">
        <v>0</v>
      </c>
    </row>
    <row r="39" spans="1:5" x14ac:dyDescent="0.3">
      <c r="A39" s="7" t="s">
        <v>180</v>
      </c>
      <c r="B39" s="1">
        <v>14724</v>
      </c>
      <c r="C39" s="1">
        <v>7045</v>
      </c>
      <c r="D39" s="1">
        <v>3779</v>
      </c>
      <c r="E39" s="1">
        <v>2295</v>
      </c>
    </row>
    <row r="40" spans="1:5" x14ac:dyDescent="0.3">
      <c r="A40" s="7" t="s">
        <v>181</v>
      </c>
      <c r="B40" s="1">
        <v>26857</v>
      </c>
      <c r="C40" s="1">
        <v>19784</v>
      </c>
      <c r="D40" s="1">
        <v>14662</v>
      </c>
      <c r="E40" s="1">
        <v>11928</v>
      </c>
    </row>
    <row r="41" spans="1:5" x14ac:dyDescent="0.3">
      <c r="A41" s="7" t="s">
        <v>182</v>
      </c>
      <c r="B41" s="1">
        <v>24365</v>
      </c>
      <c r="C41" s="1">
        <v>20495</v>
      </c>
      <c r="D41" s="1">
        <v>17278</v>
      </c>
      <c r="E41" s="1">
        <v>15670</v>
      </c>
    </row>
    <row r="42" spans="1:5" x14ac:dyDescent="0.3">
      <c r="A42" s="7" t="s">
        <v>183</v>
      </c>
      <c r="B42" s="1">
        <v>11406</v>
      </c>
      <c r="C42" s="1">
        <v>10453</v>
      </c>
      <c r="D42" s="1">
        <v>9301</v>
      </c>
      <c r="E42" s="1">
        <v>9017</v>
      </c>
    </row>
    <row r="43" spans="1:5" x14ac:dyDescent="0.3">
      <c r="A43" s="7" t="s">
        <v>184</v>
      </c>
      <c r="B43" s="1">
        <v>4850</v>
      </c>
      <c r="C43" s="1">
        <v>5459</v>
      </c>
      <c r="D43" s="1">
        <v>5149</v>
      </c>
      <c r="E43" s="1">
        <v>5574</v>
      </c>
    </row>
    <row r="44" spans="1:5" x14ac:dyDescent="0.3">
      <c r="A44" s="10" t="s">
        <v>15</v>
      </c>
      <c r="B44" s="5">
        <v>327723</v>
      </c>
      <c r="C44" s="5">
        <v>348081</v>
      </c>
      <c r="D44" s="5">
        <v>369607</v>
      </c>
      <c r="E44" s="5">
        <v>393357</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0.36306001690617101</v>
      </c>
      <c r="C49" s="2">
        <v>0.37195121951219501</v>
      </c>
      <c r="D49" s="2">
        <v>0.38750000000000001</v>
      </c>
      <c r="E49" s="2">
        <v>0.40668797639537702</v>
      </c>
    </row>
    <row r="50" spans="1:5" x14ac:dyDescent="0.3">
      <c r="A50" s="8" t="s">
        <v>301</v>
      </c>
      <c r="B50" s="2">
        <v>0.29923922231614503</v>
      </c>
      <c r="C50" s="2">
        <v>0.31639566395663998</v>
      </c>
      <c r="D50" s="2">
        <v>0.31420454545454501</v>
      </c>
      <c r="E50" s="2">
        <v>0.316941234325055</v>
      </c>
    </row>
    <row r="51" spans="1:5" x14ac:dyDescent="0.3">
      <c r="A51" s="8" t="s">
        <v>302</v>
      </c>
      <c r="B51" s="2">
        <v>0.15046491969568901</v>
      </c>
      <c r="C51" s="2">
        <v>0.141937669376694</v>
      </c>
      <c r="D51" s="2">
        <v>0.14034090909090899</v>
      </c>
      <c r="E51" s="2">
        <v>0.131300713056307</v>
      </c>
    </row>
    <row r="52" spans="1:5" x14ac:dyDescent="0.3">
      <c r="A52" s="8" t="s">
        <v>303</v>
      </c>
      <c r="B52" s="2">
        <v>9.8901098901098897E-2</v>
      </c>
      <c r="C52" s="2">
        <v>8.5365853658536606E-2</v>
      </c>
      <c r="D52" s="2">
        <v>8.1250000000000003E-2</v>
      </c>
      <c r="E52" s="2">
        <v>7.3518564052126895E-2</v>
      </c>
    </row>
    <row r="53" spans="1:5" x14ac:dyDescent="0.3">
      <c r="A53" s="8" t="s">
        <v>304</v>
      </c>
      <c r="B53" s="2">
        <v>6.0862214708368598E-2</v>
      </c>
      <c r="C53" s="2">
        <v>5.5555555555555601E-2</v>
      </c>
      <c r="D53" s="2">
        <v>5.0568181818181797E-2</v>
      </c>
      <c r="E53" s="2">
        <v>4.6717482173592298E-2</v>
      </c>
    </row>
    <row r="54" spans="1:5" x14ac:dyDescent="0.3">
      <c r="A54" s="8" t="s">
        <v>305</v>
      </c>
      <c r="B54" s="2">
        <v>2.74725274725275E-2</v>
      </c>
      <c r="C54" s="2">
        <v>2.8794037940379401E-2</v>
      </c>
      <c r="D54" s="2">
        <v>2.61363636363636E-2</v>
      </c>
      <c r="E54" s="2">
        <v>2.4834029997541199E-2</v>
      </c>
    </row>
    <row r="55" spans="1:5" x14ac:dyDescent="0.3">
      <c r="A55" s="8" t="s">
        <v>306</v>
      </c>
      <c r="B55" s="2">
        <v>0.18198937065076101</v>
      </c>
      <c r="C55" s="2">
        <v>0.17144376736784001</v>
      </c>
      <c r="D55" s="2">
        <v>0.16632929342654901</v>
      </c>
      <c r="E55" s="2">
        <v>0.16654297065214099</v>
      </c>
    </row>
    <row r="56" spans="1:5" x14ac:dyDescent="0.3">
      <c r="A56" s="8" t="s">
        <v>307</v>
      </c>
      <c r="B56" s="2">
        <v>0.36419381356580299</v>
      </c>
      <c r="C56" s="2">
        <v>0.36284663527743199</v>
      </c>
      <c r="D56" s="2">
        <v>0.36426390792098501</v>
      </c>
      <c r="E56" s="2">
        <v>0.36283679178434602</v>
      </c>
    </row>
    <row r="57" spans="1:5" x14ac:dyDescent="0.3">
      <c r="A57" s="8" t="s">
        <v>308</v>
      </c>
      <c r="B57" s="2">
        <v>0.23888793301215899</v>
      </c>
      <c r="C57" s="2">
        <v>0.24046572608907199</v>
      </c>
      <c r="D57" s="2">
        <v>0.24042894772612899</v>
      </c>
      <c r="E57" s="2">
        <v>0.23750642267767699</v>
      </c>
    </row>
    <row r="58" spans="1:5" x14ac:dyDescent="0.3">
      <c r="A58" s="8" t="s">
        <v>309</v>
      </c>
      <c r="B58" s="2">
        <v>0.13887933012158801</v>
      </c>
      <c r="C58" s="2">
        <v>0.142137986196433</v>
      </c>
      <c r="D58" s="2">
        <v>0.14314054687528699</v>
      </c>
      <c r="E58" s="2">
        <v>0.14255154093890299</v>
      </c>
    </row>
    <row r="59" spans="1:5" x14ac:dyDescent="0.3">
      <c r="A59" s="8" t="s">
        <v>310</v>
      </c>
      <c r="B59" s="2">
        <v>6.1410300527643999E-2</v>
      </c>
      <c r="C59" s="2">
        <v>6.6226612683779607E-2</v>
      </c>
      <c r="D59" s="2">
        <v>6.7946113350061205E-2</v>
      </c>
      <c r="E59" s="2">
        <v>7.0039929745141394E-2</v>
      </c>
    </row>
    <row r="60" spans="1:5" x14ac:dyDescent="0.3">
      <c r="A60" s="8" t="s">
        <v>311</v>
      </c>
      <c r="B60" s="2">
        <v>1.46392521220463E-2</v>
      </c>
      <c r="C60" s="2">
        <v>1.6879272385444399E-2</v>
      </c>
      <c r="D60" s="2">
        <v>1.7891190700989299E-2</v>
      </c>
      <c r="E60" s="2">
        <v>2.05223442017913E-2</v>
      </c>
    </row>
    <row r="61" spans="1:5" x14ac:dyDescent="0.3">
      <c r="A61" s="8" t="s">
        <v>312</v>
      </c>
      <c r="B61" s="2">
        <v>0.22834131475837999</v>
      </c>
      <c r="C61" s="2">
        <v>0.21346375143843499</v>
      </c>
      <c r="D61" s="2">
        <v>0.20330056179775299</v>
      </c>
      <c r="E61" s="2">
        <v>0.20116147765768699</v>
      </c>
    </row>
    <row r="62" spans="1:5" x14ac:dyDescent="0.3">
      <c r="A62" s="8" t="s">
        <v>313</v>
      </c>
      <c r="B62" s="2">
        <v>0.41641271223334803</v>
      </c>
      <c r="C62" s="2">
        <v>0.419064058304565</v>
      </c>
      <c r="D62" s="2">
        <v>0.42134831460674199</v>
      </c>
      <c r="E62" s="2">
        <v>0.41184061945475098</v>
      </c>
    </row>
    <row r="63" spans="1:5" x14ac:dyDescent="0.3">
      <c r="A63" s="8" t="s">
        <v>314</v>
      </c>
      <c r="B63" s="2">
        <v>0.214627775359164</v>
      </c>
      <c r="C63" s="2">
        <v>0.220176448024549</v>
      </c>
      <c r="D63" s="2">
        <v>0.220330056179775</v>
      </c>
      <c r="E63" s="2">
        <v>0.226326826907566</v>
      </c>
    </row>
    <row r="64" spans="1:5" x14ac:dyDescent="0.3">
      <c r="A64" s="8" t="s">
        <v>315</v>
      </c>
      <c r="B64" s="2">
        <v>0.111232041793644</v>
      </c>
      <c r="C64" s="2">
        <v>0.113156885308784</v>
      </c>
      <c r="D64" s="2">
        <v>0.116046348314607</v>
      </c>
      <c r="E64" s="2">
        <v>0.116793031134054</v>
      </c>
    </row>
    <row r="65" spans="1:5" x14ac:dyDescent="0.3">
      <c r="A65" s="8" t="s">
        <v>316</v>
      </c>
      <c r="B65" s="2">
        <v>2.6991728341314799E-2</v>
      </c>
      <c r="C65" s="2">
        <v>3.1261986958189499E-2</v>
      </c>
      <c r="D65" s="2">
        <v>3.5639044943820197E-2</v>
      </c>
      <c r="E65" s="2">
        <v>3.8877238264236197E-2</v>
      </c>
    </row>
    <row r="66" spans="1:5" x14ac:dyDescent="0.3">
      <c r="A66" s="8" t="s">
        <v>317</v>
      </c>
      <c r="B66" s="2">
        <v>2.3944275141488899E-3</v>
      </c>
      <c r="C66" s="2">
        <v>2.8768699654775601E-3</v>
      </c>
      <c r="D66" s="2">
        <v>3.3356741573033698E-3</v>
      </c>
      <c r="E66" s="2">
        <v>5.0008065817067297E-3</v>
      </c>
    </row>
    <row r="67" spans="1:5" x14ac:dyDescent="0.3">
      <c r="A67" s="8" t="s">
        <v>161</v>
      </c>
      <c r="B67" s="2">
        <v>0.16110471806674301</v>
      </c>
      <c r="C67" s="2">
        <v>0.170932358318099</v>
      </c>
      <c r="D67" s="2">
        <v>0.174015748031496</v>
      </c>
      <c r="E67" s="2">
        <v>0.17911479944674999</v>
      </c>
    </row>
    <row r="68" spans="1:5" x14ac:dyDescent="0.3">
      <c r="A68" s="8" t="s">
        <v>162</v>
      </c>
      <c r="B68" s="2">
        <v>0.31070195627157698</v>
      </c>
      <c r="C68" s="2">
        <v>0.31261425959780598</v>
      </c>
      <c r="D68" s="2">
        <v>0.31889763779527602</v>
      </c>
      <c r="E68" s="2">
        <v>0.329183955739972</v>
      </c>
    </row>
    <row r="69" spans="1:5" x14ac:dyDescent="0.3">
      <c r="A69" s="8" t="s">
        <v>163</v>
      </c>
      <c r="B69" s="2">
        <v>0.23130034522439599</v>
      </c>
      <c r="C69" s="2">
        <v>0.21297989031078601</v>
      </c>
      <c r="D69" s="2">
        <v>0.21496062992126</v>
      </c>
      <c r="E69" s="2">
        <v>0.22130013831258599</v>
      </c>
    </row>
    <row r="70" spans="1:5" x14ac:dyDescent="0.3">
      <c r="A70" s="8" t="s">
        <v>164</v>
      </c>
      <c r="B70" s="2">
        <v>0.17146144994246301</v>
      </c>
      <c r="C70" s="2">
        <v>0.174588665447898</v>
      </c>
      <c r="D70" s="2">
        <v>0.16692913385826799</v>
      </c>
      <c r="E70" s="2">
        <v>0.15560165975103701</v>
      </c>
    </row>
    <row r="71" spans="1:5" x14ac:dyDescent="0.3">
      <c r="A71" s="8" t="s">
        <v>165</v>
      </c>
      <c r="B71" s="2">
        <v>0.10471806674338301</v>
      </c>
      <c r="C71" s="2">
        <v>0.107861060329068</v>
      </c>
      <c r="D71" s="2">
        <v>9.7637795275590494E-2</v>
      </c>
      <c r="E71" s="2">
        <v>8.7828492392807697E-2</v>
      </c>
    </row>
    <row r="72" spans="1:5" x14ac:dyDescent="0.3">
      <c r="A72" s="8" t="s">
        <v>166</v>
      </c>
      <c r="B72" s="2">
        <v>2.0713463751438399E-2</v>
      </c>
      <c r="C72" s="2">
        <v>2.1023765996343698E-2</v>
      </c>
      <c r="D72" s="2">
        <v>2.7559055118110201E-2</v>
      </c>
      <c r="E72" s="2">
        <v>2.6970954356846499E-2</v>
      </c>
    </row>
    <row r="73" spans="1:5" x14ac:dyDescent="0.3">
      <c r="A73" s="8" t="s">
        <v>173</v>
      </c>
      <c r="B73" s="2">
        <v>0.143875053980135</v>
      </c>
      <c r="C73" s="2">
        <v>0.12721705120819801</v>
      </c>
      <c r="D73" s="2">
        <v>0.12672798519647299</v>
      </c>
      <c r="E73" s="2">
        <v>0.12798314207372799</v>
      </c>
    </row>
    <row r="74" spans="1:5" x14ac:dyDescent="0.3">
      <c r="A74" s="8" t="s">
        <v>174</v>
      </c>
      <c r="B74" s="2">
        <v>0.33946307758744798</v>
      </c>
      <c r="C74" s="2">
        <v>0.33896249583118598</v>
      </c>
      <c r="D74" s="2">
        <v>0.32839882442581902</v>
      </c>
      <c r="E74" s="2">
        <v>0.31524829897430701</v>
      </c>
    </row>
    <row r="75" spans="1:5" x14ac:dyDescent="0.3">
      <c r="A75" s="8" t="s">
        <v>175</v>
      </c>
      <c r="B75" s="2">
        <v>0.25723333813156801</v>
      </c>
      <c r="C75" s="2">
        <v>0.25779947245550699</v>
      </c>
      <c r="D75" s="2">
        <v>0.25922499183629</v>
      </c>
      <c r="E75" s="2">
        <v>0.258555905351884</v>
      </c>
    </row>
    <row r="76" spans="1:5" x14ac:dyDescent="0.3">
      <c r="A76" s="8" t="s">
        <v>176</v>
      </c>
      <c r="B76" s="2">
        <v>0.16892183676407099</v>
      </c>
      <c r="C76" s="2">
        <v>0.173816814722736</v>
      </c>
      <c r="D76" s="2">
        <v>0.17883966474366</v>
      </c>
      <c r="E76" s="2">
        <v>0.18101959987813501</v>
      </c>
    </row>
    <row r="77" spans="1:5" x14ac:dyDescent="0.3">
      <c r="A77" s="8" t="s">
        <v>177</v>
      </c>
      <c r="B77" s="2">
        <v>7.7335540521088195E-2</v>
      </c>
      <c r="C77" s="2">
        <v>8.6408149652851499E-2</v>
      </c>
      <c r="D77" s="2">
        <v>8.9038859257646694E-2</v>
      </c>
      <c r="E77" s="2">
        <v>9.5206661927490596E-2</v>
      </c>
    </row>
    <row r="78" spans="1:5" x14ac:dyDescent="0.3">
      <c r="A78" s="8" t="s">
        <v>178</v>
      </c>
      <c r="B78" s="2">
        <v>1.3171153015690201E-2</v>
      </c>
      <c r="C78" s="2">
        <v>1.5796016129521299E-2</v>
      </c>
      <c r="D78" s="2">
        <v>1.7769674540111E-2</v>
      </c>
      <c r="E78" s="2">
        <v>2.1986391794455201E-2</v>
      </c>
    </row>
    <row r="79" spans="1:5" x14ac:dyDescent="0.3">
      <c r="A79" s="8" t="s">
        <v>179</v>
      </c>
      <c r="B79" s="2">
        <v>8.1086951275430204E-3</v>
      </c>
      <c r="C79" s="2">
        <v>8.8478796688365002E-4</v>
      </c>
      <c r="D79" s="2">
        <v>5.9794307581918198E-5</v>
      </c>
      <c r="E79" s="2">
        <v>0</v>
      </c>
    </row>
    <row r="80" spans="1:5" x14ac:dyDescent="0.3">
      <c r="A80" s="8" t="s">
        <v>180</v>
      </c>
      <c r="B80" s="2">
        <v>0.177667302169559</v>
      </c>
      <c r="C80" s="2">
        <v>0.111309486190988</v>
      </c>
      <c r="D80" s="2">
        <v>7.5320896117356304E-2</v>
      </c>
      <c r="E80" s="2">
        <v>5.1591583490693302E-2</v>
      </c>
    </row>
    <row r="81" spans="1:5" x14ac:dyDescent="0.3">
      <c r="A81" s="8" t="s">
        <v>181</v>
      </c>
      <c r="B81" s="2">
        <v>0.324070275357772</v>
      </c>
      <c r="C81" s="2">
        <v>0.31258294887189503</v>
      </c>
      <c r="D81" s="2">
        <v>0.29223471258869499</v>
      </c>
      <c r="E81" s="2">
        <v>0.26814135419476698</v>
      </c>
    </row>
    <row r="82" spans="1:5" x14ac:dyDescent="0.3">
      <c r="A82" s="8" t="s">
        <v>182</v>
      </c>
      <c r="B82" s="2">
        <v>0.294000530926467</v>
      </c>
      <c r="C82" s="2">
        <v>0.32381659609429297</v>
      </c>
      <c r="D82" s="2">
        <v>0.34437534880012799</v>
      </c>
      <c r="E82" s="2">
        <v>0.352261487276324</v>
      </c>
    </row>
    <row r="83" spans="1:5" x14ac:dyDescent="0.3">
      <c r="A83" s="8" t="s">
        <v>183</v>
      </c>
      <c r="B83" s="2">
        <v>0.13763061997731499</v>
      </c>
      <c r="C83" s="2">
        <v>0.16515515388990701</v>
      </c>
      <c r="D83" s="2">
        <v>0.18538228493980699</v>
      </c>
      <c r="E83" s="2">
        <v>0.20270209513533</v>
      </c>
    </row>
    <row r="84" spans="1:5" x14ac:dyDescent="0.3">
      <c r="A84" s="8" t="s">
        <v>184</v>
      </c>
      <c r="B84" s="2">
        <v>5.8522576441344697E-2</v>
      </c>
      <c r="C84" s="2">
        <v>8.6251026986033E-2</v>
      </c>
      <c r="D84" s="2">
        <v>0.102626963246432</v>
      </c>
      <c r="E84" s="2">
        <v>0.12530347990288601</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641</v>
      </c>
    </row>
    <row r="2" spans="1:14" ht="15.6" x14ac:dyDescent="0.3">
      <c r="A2" s="12" t="s">
        <v>639</v>
      </c>
    </row>
    <row r="3" spans="1:14" ht="15.6" x14ac:dyDescent="0.3">
      <c r="A3" s="12" t="s">
        <v>72</v>
      </c>
    </row>
    <row r="4" spans="1:14" ht="15.6" x14ac:dyDescent="0.3">
      <c r="A4" s="12" t="s">
        <v>68</v>
      </c>
    </row>
    <row r="5" spans="1:14" x14ac:dyDescent="0.3">
      <c r="A5" s="16" t="str">
        <f>HYPERLINK("#'Table of contents'!A180",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1</v>
      </c>
      <c r="E8" s="1">
        <v>0</v>
      </c>
      <c r="F8" s="1">
        <v>0</v>
      </c>
      <c r="G8" s="1">
        <v>0</v>
      </c>
      <c r="H8" s="1">
        <v>0</v>
      </c>
      <c r="I8" s="1">
        <v>1</v>
      </c>
      <c r="J8" s="1">
        <v>2</v>
      </c>
      <c r="K8" s="1">
        <v>0</v>
      </c>
      <c r="L8" s="1">
        <v>0</v>
      </c>
      <c r="M8" s="1">
        <v>0</v>
      </c>
      <c r="N8" s="1">
        <v>0</v>
      </c>
    </row>
    <row r="9" spans="1:14" x14ac:dyDescent="0.3">
      <c r="A9" s="7" t="s">
        <v>74</v>
      </c>
      <c r="B9" s="1">
        <v>271</v>
      </c>
      <c r="C9" s="1">
        <v>281</v>
      </c>
      <c r="D9" s="1">
        <v>277</v>
      </c>
      <c r="E9" s="1">
        <v>267</v>
      </c>
      <c r="F9" s="1">
        <v>252</v>
      </c>
      <c r="G9" s="1">
        <v>247</v>
      </c>
      <c r="H9" s="1">
        <v>258</v>
      </c>
      <c r="I9" s="1">
        <v>259</v>
      </c>
      <c r="J9" s="1">
        <v>255</v>
      </c>
      <c r="K9" s="1">
        <v>243</v>
      </c>
      <c r="L9" s="1">
        <v>232</v>
      </c>
      <c r="M9" s="1">
        <v>232</v>
      </c>
      <c r="N9" s="1">
        <v>228</v>
      </c>
    </row>
    <row r="10" spans="1:14" x14ac:dyDescent="0.3">
      <c r="A10" s="7" t="s">
        <v>75</v>
      </c>
      <c r="B10" s="1">
        <v>522</v>
      </c>
      <c r="C10" s="1">
        <v>516</v>
      </c>
      <c r="D10" s="1">
        <v>535</v>
      </c>
      <c r="E10" s="1">
        <v>563</v>
      </c>
      <c r="F10" s="1">
        <v>591</v>
      </c>
      <c r="G10" s="1">
        <v>611</v>
      </c>
      <c r="H10" s="1">
        <v>611</v>
      </c>
      <c r="I10" s="1">
        <v>604</v>
      </c>
      <c r="J10" s="1">
        <v>596</v>
      </c>
      <c r="K10" s="1">
        <v>613</v>
      </c>
      <c r="L10" s="1">
        <v>636</v>
      </c>
      <c r="M10" s="1">
        <v>651</v>
      </c>
      <c r="N10" s="1">
        <v>657</v>
      </c>
    </row>
    <row r="11" spans="1:14" x14ac:dyDescent="0.3">
      <c r="A11" s="7" t="s">
        <v>76</v>
      </c>
      <c r="B11" s="1">
        <v>385</v>
      </c>
      <c r="C11" s="1">
        <v>407</v>
      </c>
      <c r="D11" s="1">
        <v>421</v>
      </c>
      <c r="E11" s="1">
        <v>408</v>
      </c>
      <c r="F11" s="1">
        <v>396</v>
      </c>
      <c r="G11" s="1">
        <v>415</v>
      </c>
      <c r="H11" s="1">
        <v>435</v>
      </c>
      <c r="I11" s="1">
        <v>465</v>
      </c>
      <c r="J11" s="1">
        <v>499</v>
      </c>
      <c r="K11" s="1">
        <v>518</v>
      </c>
      <c r="L11" s="1">
        <v>519</v>
      </c>
      <c r="M11" s="1">
        <v>529</v>
      </c>
      <c r="N11" s="1">
        <v>561</v>
      </c>
    </row>
    <row r="12" spans="1:14" x14ac:dyDescent="0.3">
      <c r="A12" s="7" t="s">
        <v>77</v>
      </c>
      <c r="B12" s="1">
        <v>101</v>
      </c>
      <c r="C12" s="1">
        <v>108</v>
      </c>
      <c r="D12" s="1">
        <v>98</v>
      </c>
      <c r="E12" s="1">
        <v>102</v>
      </c>
      <c r="F12" s="1">
        <v>117</v>
      </c>
      <c r="G12" s="1">
        <v>126</v>
      </c>
      <c r="H12" s="1">
        <v>131</v>
      </c>
      <c r="I12" s="1">
        <v>139</v>
      </c>
      <c r="J12" s="1">
        <v>150</v>
      </c>
      <c r="K12" s="1">
        <v>157</v>
      </c>
      <c r="L12" s="1">
        <v>172</v>
      </c>
      <c r="M12" s="1">
        <v>189</v>
      </c>
      <c r="N12" s="1">
        <v>215</v>
      </c>
    </row>
    <row r="13" spans="1:14" x14ac:dyDescent="0.3">
      <c r="A13" s="7" t="s">
        <v>78</v>
      </c>
      <c r="B13" s="1">
        <v>11</v>
      </c>
      <c r="C13" s="1">
        <v>15</v>
      </c>
      <c r="D13" s="1">
        <v>12</v>
      </c>
      <c r="E13" s="1">
        <v>8</v>
      </c>
      <c r="F13" s="1">
        <v>8</v>
      </c>
      <c r="G13" s="1">
        <v>7</v>
      </c>
      <c r="H13" s="1">
        <v>7</v>
      </c>
      <c r="I13" s="1">
        <v>8</v>
      </c>
      <c r="J13" s="1">
        <v>13</v>
      </c>
      <c r="K13" s="1">
        <v>17</v>
      </c>
      <c r="L13" s="1">
        <v>19</v>
      </c>
      <c r="M13" s="1">
        <v>22</v>
      </c>
      <c r="N13" s="1">
        <v>24</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255</v>
      </c>
      <c r="C15" s="1">
        <v>230</v>
      </c>
      <c r="D15" s="1">
        <v>214</v>
      </c>
      <c r="E15" s="1">
        <v>201</v>
      </c>
      <c r="F15" s="1">
        <v>191</v>
      </c>
      <c r="G15" s="1">
        <v>168</v>
      </c>
      <c r="H15" s="1">
        <v>153</v>
      </c>
      <c r="I15" s="1">
        <v>141</v>
      </c>
      <c r="J15" s="1">
        <v>134</v>
      </c>
      <c r="K15" s="1">
        <v>148</v>
      </c>
      <c r="L15" s="1">
        <v>140</v>
      </c>
      <c r="M15" s="1">
        <v>151</v>
      </c>
      <c r="N15" s="1">
        <v>174</v>
      </c>
    </row>
    <row r="16" spans="1:14" x14ac:dyDescent="0.3">
      <c r="A16" s="7" t="s">
        <v>81</v>
      </c>
      <c r="B16" s="1">
        <v>508</v>
      </c>
      <c r="C16" s="1">
        <v>502</v>
      </c>
      <c r="D16" s="1">
        <v>476</v>
      </c>
      <c r="E16" s="1">
        <v>468</v>
      </c>
      <c r="F16" s="1">
        <v>485</v>
      </c>
      <c r="G16" s="1">
        <v>479</v>
      </c>
      <c r="H16" s="1">
        <v>509</v>
      </c>
      <c r="I16" s="1">
        <v>512</v>
      </c>
      <c r="J16" s="1">
        <v>495</v>
      </c>
      <c r="K16" s="1">
        <v>488</v>
      </c>
      <c r="L16" s="1">
        <v>481</v>
      </c>
      <c r="M16" s="1">
        <v>453</v>
      </c>
      <c r="N16" s="1">
        <v>437</v>
      </c>
    </row>
    <row r="17" spans="1:14" x14ac:dyDescent="0.3">
      <c r="A17" s="7" t="s">
        <v>82</v>
      </c>
      <c r="B17" s="1">
        <v>711</v>
      </c>
      <c r="C17" s="1">
        <v>695</v>
      </c>
      <c r="D17" s="1">
        <v>681</v>
      </c>
      <c r="E17" s="1">
        <v>635</v>
      </c>
      <c r="F17" s="1">
        <v>584</v>
      </c>
      <c r="G17" s="1">
        <v>564</v>
      </c>
      <c r="H17" s="1">
        <v>515</v>
      </c>
      <c r="I17" s="1">
        <v>503</v>
      </c>
      <c r="J17" s="1">
        <v>490</v>
      </c>
      <c r="K17" s="1">
        <v>476</v>
      </c>
      <c r="L17" s="1">
        <v>459</v>
      </c>
      <c r="M17" s="1">
        <v>463</v>
      </c>
      <c r="N17" s="1">
        <v>458</v>
      </c>
    </row>
    <row r="18" spans="1:14" x14ac:dyDescent="0.3">
      <c r="A18" s="7" t="s">
        <v>83</v>
      </c>
      <c r="B18" s="1">
        <v>293</v>
      </c>
      <c r="C18" s="1">
        <v>305</v>
      </c>
      <c r="D18" s="1">
        <v>288</v>
      </c>
      <c r="E18" s="1">
        <v>289</v>
      </c>
      <c r="F18" s="1">
        <v>305</v>
      </c>
      <c r="G18" s="1">
        <v>319</v>
      </c>
      <c r="H18" s="1">
        <v>344</v>
      </c>
      <c r="I18" s="1">
        <v>349</v>
      </c>
      <c r="J18" s="1">
        <v>375</v>
      </c>
      <c r="K18" s="1">
        <v>372</v>
      </c>
      <c r="L18" s="1">
        <v>393</v>
      </c>
      <c r="M18" s="1">
        <v>377</v>
      </c>
      <c r="N18" s="1">
        <v>395</v>
      </c>
    </row>
    <row r="19" spans="1:14" x14ac:dyDescent="0.3">
      <c r="A19" s="7" t="s">
        <v>84</v>
      </c>
      <c r="B19" s="1">
        <v>51</v>
      </c>
      <c r="C19" s="1">
        <v>48</v>
      </c>
      <c r="D19" s="1">
        <v>42</v>
      </c>
      <c r="E19" s="1">
        <v>29</v>
      </c>
      <c r="F19" s="1">
        <v>29</v>
      </c>
      <c r="G19" s="1">
        <v>40</v>
      </c>
      <c r="H19" s="1">
        <v>51</v>
      </c>
      <c r="I19" s="1">
        <v>60</v>
      </c>
      <c r="J19" s="1">
        <v>64</v>
      </c>
      <c r="K19" s="1">
        <v>72</v>
      </c>
      <c r="L19" s="1">
        <v>77</v>
      </c>
      <c r="M19" s="1">
        <v>91</v>
      </c>
      <c r="N19" s="1">
        <v>92</v>
      </c>
    </row>
    <row r="20" spans="1:14" x14ac:dyDescent="0.3">
      <c r="A20" s="10" t="s">
        <v>15</v>
      </c>
      <c r="B20" s="5">
        <v>3108</v>
      </c>
      <c r="C20" s="5">
        <v>3107</v>
      </c>
      <c r="D20" s="5">
        <v>3045</v>
      </c>
      <c r="E20" s="5">
        <v>2970</v>
      </c>
      <c r="F20" s="5">
        <v>2958</v>
      </c>
      <c r="G20" s="5">
        <v>2976</v>
      </c>
      <c r="H20" s="5">
        <v>3014</v>
      </c>
      <c r="I20" s="5">
        <v>3041</v>
      </c>
      <c r="J20" s="5">
        <v>3073</v>
      </c>
      <c r="K20" s="5">
        <v>3104</v>
      </c>
      <c r="L20" s="5">
        <v>3128</v>
      </c>
      <c r="M20" s="5">
        <v>3158</v>
      </c>
      <c r="N20" s="5">
        <v>3241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7.4404761904761901E-4</v>
      </c>
      <c r="E25" s="2">
        <v>0</v>
      </c>
      <c r="F25" s="2">
        <v>0</v>
      </c>
      <c r="G25" s="2">
        <v>0</v>
      </c>
      <c r="H25" s="2">
        <v>0</v>
      </c>
      <c r="I25" s="2">
        <v>6.77506775067751E-4</v>
      </c>
      <c r="J25" s="2">
        <v>1.3201320132013199E-3</v>
      </c>
      <c r="K25" s="2">
        <v>0</v>
      </c>
      <c r="L25" s="2">
        <v>0</v>
      </c>
      <c r="M25" s="2">
        <v>0</v>
      </c>
      <c r="N25" s="2">
        <v>0</v>
      </c>
    </row>
    <row r="26" spans="1:14" x14ac:dyDescent="0.3">
      <c r="A26" s="8" t="s">
        <v>74</v>
      </c>
      <c r="B26" s="2">
        <v>0.21007751937984501</v>
      </c>
      <c r="C26" s="2">
        <v>0.21175584024114499</v>
      </c>
      <c r="D26" s="2">
        <v>0.20610119047618999</v>
      </c>
      <c r="E26" s="2">
        <v>0.198071216617211</v>
      </c>
      <c r="F26" s="2">
        <v>0.18475073313783</v>
      </c>
      <c r="G26" s="2">
        <v>0.17567567567567599</v>
      </c>
      <c r="H26" s="2">
        <v>0.17891816920943099</v>
      </c>
      <c r="I26" s="2">
        <v>0.17547425474254699</v>
      </c>
      <c r="J26" s="2">
        <v>0.16831683168316799</v>
      </c>
      <c r="K26" s="2">
        <v>0.15697674418604701</v>
      </c>
      <c r="L26" s="2">
        <v>0.14702154626109001</v>
      </c>
      <c r="M26" s="2">
        <v>0.14294516327788001</v>
      </c>
      <c r="N26" s="2">
        <v>0.13531157270029701</v>
      </c>
    </row>
    <row r="27" spans="1:14" x14ac:dyDescent="0.3">
      <c r="A27" s="8" t="s">
        <v>75</v>
      </c>
      <c r="B27" s="2">
        <v>0.40465116279069802</v>
      </c>
      <c r="C27" s="2">
        <v>0.38884702336096499</v>
      </c>
      <c r="D27" s="2">
        <v>0.398065476190476</v>
      </c>
      <c r="E27" s="2">
        <v>0.417655786350148</v>
      </c>
      <c r="F27" s="2">
        <v>0.43328445747800598</v>
      </c>
      <c r="G27" s="2">
        <v>0.434566145092461</v>
      </c>
      <c r="H27" s="2">
        <v>0.42371705963938999</v>
      </c>
      <c r="I27" s="2">
        <v>0.40921409214092103</v>
      </c>
      <c r="J27" s="2">
        <v>0.39339933993399301</v>
      </c>
      <c r="K27" s="2">
        <v>0.395994832041344</v>
      </c>
      <c r="L27" s="2">
        <v>0.40304182509505698</v>
      </c>
      <c r="M27" s="2">
        <v>0.40110905730129398</v>
      </c>
      <c r="N27" s="2">
        <v>0.389910979228487</v>
      </c>
    </row>
    <row r="28" spans="1:14" x14ac:dyDescent="0.3">
      <c r="A28" s="8" t="s">
        <v>76</v>
      </c>
      <c r="B28" s="2">
        <v>0.29844961240310097</v>
      </c>
      <c r="C28" s="2">
        <v>0.30670685757347399</v>
      </c>
      <c r="D28" s="2">
        <v>0.313244047619048</v>
      </c>
      <c r="E28" s="2">
        <v>0.302670623145401</v>
      </c>
      <c r="F28" s="2">
        <v>0.29032258064516098</v>
      </c>
      <c r="G28" s="2">
        <v>0.29516358463726899</v>
      </c>
      <c r="H28" s="2">
        <v>0.30166435506241301</v>
      </c>
      <c r="I28" s="2">
        <v>0.31504065040650397</v>
      </c>
      <c r="J28" s="2">
        <v>0.32937293729372902</v>
      </c>
      <c r="K28" s="2">
        <v>0.33462532299741599</v>
      </c>
      <c r="L28" s="2">
        <v>0.32889733840304203</v>
      </c>
      <c r="M28" s="2">
        <v>0.325939617991374</v>
      </c>
      <c r="N28" s="2">
        <v>0.33293768545994101</v>
      </c>
    </row>
    <row r="29" spans="1:14" x14ac:dyDescent="0.3">
      <c r="A29" s="8" t="s">
        <v>77</v>
      </c>
      <c r="B29" s="2">
        <v>7.82945736434109E-2</v>
      </c>
      <c r="C29" s="2">
        <v>8.1386586284853096E-2</v>
      </c>
      <c r="D29" s="2">
        <v>7.2916666666666699E-2</v>
      </c>
      <c r="E29" s="2">
        <v>7.5667655786350194E-2</v>
      </c>
      <c r="F29" s="2">
        <v>8.5777126099706696E-2</v>
      </c>
      <c r="G29" s="2">
        <v>8.9615931721194905E-2</v>
      </c>
      <c r="H29" s="2">
        <v>9.0846047156726797E-2</v>
      </c>
      <c r="I29" s="2">
        <v>9.4173441734417301E-2</v>
      </c>
      <c r="J29" s="2">
        <v>9.9009900990099001E-2</v>
      </c>
      <c r="K29" s="2">
        <v>0.101421188630491</v>
      </c>
      <c r="L29" s="2">
        <v>0.108998732572877</v>
      </c>
      <c r="M29" s="2">
        <v>0.11645101663585999</v>
      </c>
      <c r="N29" s="2">
        <v>0.12759643916913899</v>
      </c>
    </row>
    <row r="30" spans="1:14" x14ac:dyDescent="0.3">
      <c r="A30" s="8" t="s">
        <v>78</v>
      </c>
      <c r="B30" s="2">
        <v>8.5271317829457398E-3</v>
      </c>
      <c r="C30" s="2">
        <v>1.13036925395629E-2</v>
      </c>
      <c r="D30" s="2">
        <v>8.9285714285714298E-3</v>
      </c>
      <c r="E30" s="2">
        <v>5.9347181008902097E-3</v>
      </c>
      <c r="F30" s="2">
        <v>5.8651026392961903E-3</v>
      </c>
      <c r="G30" s="2">
        <v>4.9786628733997198E-3</v>
      </c>
      <c r="H30" s="2">
        <v>4.8543689320388302E-3</v>
      </c>
      <c r="I30" s="2">
        <v>5.4200542005420098E-3</v>
      </c>
      <c r="J30" s="2">
        <v>8.5808580858085792E-3</v>
      </c>
      <c r="K30" s="2">
        <v>1.09819121447028E-2</v>
      </c>
      <c r="L30" s="2">
        <v>1.2040557667934101E-2</v>
      </c>
      <c r="M30" s="2">
        <v>1.35551447935921E-2</v>
      </c>
      <c r="N30" s="2">
        <v>1.42433234421365E-2</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0.14026402640263999</v>
      </c>
      <c r="C32" s="2">
        <v>0.12921348314606701</v>
      </c>
      <c r="D32" s="2">
        <v>0.12580834803057001</v>
      </c>
      <c r="E32" s="2">
        <v>0.123921085080148</v>
      </c>
      <c r="F32" s="2">
        <v>0.119824341279799</v>
      </c>
      <c r="G32" s="2">
        <v>0.107006369426752</v>
      </c>
      <c r="H32" s="2">
        <v>9.7328244274809197E-2</v>
      </c>
      <c r="I32" s="2">
        <v>9.0095846645367406E-2</v>
      </c>
      <c r="J32" s="2">
        <v>8.6007702182284998E-2</v>
      </c>
      <c r="K32" s="2">
        <v>9.51156812339332E-2</v>
      </c>
      <c r="L32" s="2">
        <v>9.0322580645161299E-2</v>
      </c>
      <c r="M32" s="2">
        <v>9.8371335504885998E-2</v>
      </c>
      <c r="N32" s="2">
        <v>0.11182519280205699</v>
      </c>
    </row>
    <row r="33" spans="1:15" x14ac:dyDescent="0.3">
      <c r="A33" s="8" t="s">
        <v>81</v>
      </c>
      <c r="B33" s="2">
        <v>0.27942794279427902</v>
      </c>
      <c r="C33" s="2">
        <v>0.28202247191011198</v>
      </c>
      <c r="D33" s="2">
        <v>0.27983539094650201</v>
      </c>
      <c r="E33" s="2">
        <v>0.28853267570900099</v>
      </c>
      <c r="F33" s="2">
        <v>0.30426599749059002</v>
      </c>
      <c r="G33" s="2">
        <v>0.30509554140127398</v>
      </c>
      <c r="H33" s="2">
        <v>0.32379134860050901</v>
      </c>
      <c r="I33" s="2">
        <v>0.327156549520767</v>
      </c>
      <c r="J33" s="2">
        <v>0.31771501925545598</v>
      </c>
      <c r="K33" s="2">
        <v>0.31362467866323901</v>
      </c>
      <c r="L33" s="2">
        <v>0.31032258064516099</v>
      </c>
      <c r="M33" s="2">
        <v>0.29511400651465802</v>
      </c>
      <c r="N33" s="2">
        <v>0.28084832904884299</v>
      </c>
    </row>
    <row r="34" spans="1:15" x14ac:dyDescent="0.3">
      <c r="A34" s="8" t="s">
        <v>82</v>
      </c>
      <c r="B34" s="2">
        <v>0.39108910891089099</v>
      </c>
      <c r="C34" s="2">
        <v>0.39044943820224698</v>
      </c>
      <c r="D34" s="2">
        <v>0.400352733686067</v>
      </c>
      <c r="E34" s="2">
        <v>0.39149198520345302</v>
      </c>
      <c r="F34" s="2">
        <v>0.36637390213299897</v>
      </c>
      <c r="G34" s="2">
        <v>0.359235668789809</v>
      </c>
      <c r="H34" s="2">
        <v>0.32760814249363901</v>
      </c>
      <c r="I34" s="2">
        <v>0.32140575079872202</v>
      </c>
      <c r="J34" s="2">
        <v>0.31450577663671397</v>
      </c>
      <c r="K34" s="2">
        <v>0.30591259640102803</v>
      </c>
      <c r="L34" s="2">
        <v>0.29612903225806497</v>
      </c>
      <c r="M34" s="2">
        <v>0.301628664495114</v>
      </c>
      <c r="N34" s="2">
        <v>0.29434447300771199</v>
      </c>
    </row>
    <row r="35" spans="1:15" x14ac:dyDescent="0.3">
      <c r="A35" s="8" t="s">
        <v>83</v>
      </c>
      <c r="B35" s="2">
        <v>0.161166116611661</v>
      </c>
      <c r="C35" s="2">
        <v>0.17134831460674199</v>
      </c>
      <c r="D35" s="2">
        <v>0.169312169312169</v>
      </c>
      <c r="E35" s="2">
        <v>0.178175092478422</v>
      </c>
      <c r="F35" s="2">
        <v>0.19134253450439101</v>
      </c>
      <c r="G35" s="2">
        <v>0.20318471337579599</v>
      </c>
      <c r="H35" s="2">
        <v>0.21882951653943999</v>
      </c>
      <c r="I35" s="2">
        <v>0.22300319488817899</v>
      </c>
      <c r="J35" s="2">
        <v>0.24069319640564801</v>
      </c>
      <c r="K35" s="2">
        <v>0.23907455012853501</v>
      </c>
      <c r="L35" s="2">
        <v>0.25354838709677402</v>
      </c>
      <c r="M35" s="2">
        <v>0.24560260586319199</v>
      </c>
      <c r="N35" s="2">
        <v>0.25385604113110499</v>
      </c>
    </row>
    <row r="36" spans="1:15" x14ac:dyDescent="0.3">
      <c r="A36" s="8" t="s">
        <v>84</v>
      </c>
      <c r="B36" s="2">
        <v>2.8052805280528101E-2</v>
      </c>
      <c r="C36" s="2">
        <v>2.6966292134831499E-2</v>
      </c>
      <c r="D36" s="2">
        <v>2.4691358024691398E-2</v>
      </c>
      <c r="E36" s="2">
        <v>1.78791615289766E-2</v>
      </c>
      <c r="F36" s="2">
        <v>1.8193224592220801E-2</v>
      </c>
      <c r="G36" s="2">
        <v>2.54777070063694E-2</v>
      </c>
      <c r="H36" s="2">
        <v>3.2442748091603101E-2</v>
      </c>
      <c r="I36" s="2">
        <v>3.8338658146964903E-2</v>
      </c>
      <c r="J36" s="2">
        <v>4.1078305519897301E-2</v>
      </c>
      <c r="K36" s="2">
        <v>4.6272493573264802E-2</v>
      </c>
      <c r="L36" s="2">
        <v>4.9677419354838701E-2</v>
      </c>
      <c r="M36" s="2">
        <v>5.9283387622149797E-2</v>
      </c>
      <c r="N36" s="2">
        <v>5.9125964010282799E-2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-1</v>
      </c>
      <c r="E41" s="2">
        <v>0</v>
      </c>
      <c r="F41" s="2">
        <v>0</v>
      </c>
      <c r="G41" s="2">
        <v>0</v>
      </c>
      <c r="H41" s="2">
        <v>0</v>
      </c>
      <c r="I41" s="2">
        <v>1</v>
      </c>
      <c r="J41" s="2">
        <v>-1</v>
      </c>
      <c r="K41" s="2">
        <v>0</v>
      </c>
      <c r="L41" s="2">
        <v>0</v>
      </c>
      <c r="M41" s="2">
        <v>0</v>
      </c>
      <c r="N41" s="3">
        <v>-1</v>
      </c>
      <c r="O41" s="3">
        <v>0</v>
      </c>
    </row>
    <row r="42" spans="1:15" x14ac:dyDescent="0.3">
      <c r="A42" s="8" t="s">
        <v>74</v>
      </c>
      <c r="B42" s="2">
        <v>3.6900369003690002E-2</v>
      </c>
      <c r="C42" s="2">
        <v>-1.42348754448399E-2</v>
      </c>
      <c r="D42" s="2">
        <v>-3.6101083032491002E-2</v>
      </c>
      <c r="E42" s="2">
        <v>-5.6179775280898903E-2</v>
      </c>
      <c r="F42" s="2">
        <v>-1.9841269841269799E-2</v>
      </c>
      <c r="G42" s="2">
        <v>4.4534412955465598E-2</v>
      </c>
      <c r="H42" s="2">
        <v>3.8759689922480598E-3</v>
      </c>
      <c r="I42" s="2">
        <v>-1.5444015444015399E-2</v>
      </c>
      <c r="J42" s="2">
        <v>-4.7058823529411799E-2</v>
      </c>
      <c r="K42" s="2">
        <v>-4.52674897119342E-2</v>
      </c>
      <c r="L42" s="2">
        <v>0</v>
      </c>
      <c r="M42" s="2">
        <v>-1.72413793103448E-2</v>
      </c>
      <c r="N42" s="3">
        <v>-0.105882352941176</v>
      </c>
      <c r="O42" s="3">
        <v>-0.15867158671586701</v>
      </c>
    </row>
    <row r="43" spans="1:15" x14ac:dyDescent="0.3">
      <c r="A43" s="8" t="s">
        <v>75</v>
      </c>
      <c r="B43" s="2">
        <v>-1.1494252873563199E-2</v>
      </c>
      <c r="C43" s="2">
        <v>3.6821705426356599E-2</v>
      </c>
      <c r="D43" s="2">
        <v>5.2336448598130803E-2</v>
      </c>
      <c r="E43" s="2">
        <v>4.9733570159857902E-2</v>
      </c>
      <c r="F43" s="2">
        <v>3.3840947546531303E-2</v>
      </c>
      <c r="G43" s="2">
        <v>0</v>
      </c>
      <c r="H43" s="2">
        <v>-1.1456628477905101E-2</v>
      </c>
      <c r="I43" s="2">
        <v>-1.3245033112582801E-2</v>
      </c>
      <c r="J43" s="2">
        <v>2.85234899328859E-2</v>
      </c>
      <c r="K43" s="2">
        <v>3.7520391517128902E-2</v>
      </c>
      <c r="L43" s="2">
        <v>2.3584905660377398E-2</v>
      </c>
      <c r="M43" s="2">
        <v>9.2165898617511503E-3</v>
      </c>
      <c r="N43" s="3">
        <v>0.102348993288591</v>
      </c>
      <c r="O43" s="3">
        <v>0.25862068965517199</v>
      </c>
    </row>
    <row r="44" spans="1:15" x14ac:dyDescent="0.3">
      <c r="A44" s="8" t="s">
        <v>76</v>
      </c>
      <c r="B44" s="2">
        <v>5.7142857142857099E-2</v>
      </c>
      <c r="C44" s="2">
        <v>3.4398034398034398E-2</v>
      </c>
      <c r="D44" s="2">
        <v>-3.0878859857482201E-2</v>
      </c>
      <c r="E44" s="2">
        <v>-2.9411764705882401E-2</v>
      </c>
      <c r="F44" s="2">
        <v>4.7979797979797997E-2</v>
      </c>
      <c r="G44" s="2">
        <v>4.81927710843374E-2</v>
      </c>
      <c r="H44" s="2">
        <v>6.8965517241379296E-2</v>
      </c>
      <c r="I44" s="2">
        <v>7.3118279569892503E-2</v>
      </c>
      <c r="J44" s="2">
        <v>3.8076152304609201E-2</v>
      </c>
      <c r="K44" s="2">
        <v>1.9305019305019299E-3</v>
      </c>
      <c r="L44" s="2">
        <v>1.9267822736030799E-2</v>
      </c>
      <c r="M44" s="2">
        <v>6.0491493383742899E-2</v>
      </c>
      <c r="N44" s="3">
        <v>0.124248496993988</v>
      </c>
      <c r="O44" s="3">
        <v>0.45714285714285702</v>
      </c>
    </row>
    <row r="45" spans="1:15" x14ac:dyDescent="0.3">
      <c r="A45" s="8" t="s">
        <v>77</v>
      </c>
      <c r="B45" s="2">
        <v>6.9306930693069299E-2</v>
      </c>
      <c r="C45" s="2">
        <v>-9.2592592592592601E-2</v>
      </c>
      <c r="D45" s="2">
        <v>4.08163265306122E-2</v>
      </c>
      <c r="E45" s="2">
        <v>0.14705882352941199</v>
      </c>
      <c r="F45" s="2">
        <v>7.69230769230769E-2</v>
      </c>
      <c r="G45" s="2">
        <v>3.9682539682539701E-2</v>
      </c>
      <c r="H45" s="2">
        <v>6.1068702290076299E-2</v>
      </c>
      <c r="I45" s="2">
        <v>7.9136690647481994E-2</v>
      </c>
      <c r="J45" s="2">
        <v>4.6666666666666697E-2</v>
      </c>
      <c r="K45" s="2">
        <v>9.5541401273885398E-2</v>
      </c>
      <c r="L45" s="2">
        <v>9.8837209302325604E-2</v>
      </c>
      <c r="M45" s="2">
        <v>0.137566137566138</v>
      </c>
      <c r="N45" s="3">
        <v>0.43333333333333302</v>
      </c>
      <c r="O45" s="3">
        <v>1.1287128712871299</v>
      </c>
    </row>
    <row r="46" spans="1:15" x14ac:dyDescent="0.3">
      <c r="A46" s="8" t="s">
        <v>78</v>
      </c>
      <c r="B46" s="2">
        <v>0.36363636363636398</v>
      </c>
      <c r="C46" s="2">
        <v>-0.2</v>
      </c>
      <c r="D46" s="2">
        <v>-0.33333333333333298</v>
      </c>
      <c r="E46" s="2">
        <v>0</v>
      </c>
      <c r="F46" s="2">
        <v>-0.125</v>
      </c>
      <c r="G46" s="2">
        <v>0</v>
      </c>
      <c r="H46" s="2">
        <v>0.14285714285714299</v>
      </c>
      <c r="I46" s="2">
        <v>0.625</v>
      </c>
      <c r="J46" s="2">
        <v>0.30769230769230799</v>
      </c>
      <c r="K46" s="2">
        <v>0.11764705882352899</v>
      </c>
      <c r="L46" s="2">
        <v>0.157894736842105</v>
      </c>
      <c r="M46" s="2">
        <v>9.0909090909090898E-2</v>
      </c>
      <c r="N46" s="3">
        <v>0.84615384615384603</v>
      </c>
      <c r="O46" s="3">
        <v>1.1818181818181801</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-9.8039215686274495E-2</v>
      </c>
      <c r="C48" s="2">
        <v>-6.9565217391304293E-2</v>
      </c>
      <c r="D48" s="2">
        <v>-6.0747663551401897E-2</v>
      </c>
      <c r="E48" s="2">
        <v>-4.9751243781094502E-2</v>
      </c>
      <c r="F48" s="2">
        <v>-0.12041884816753901</v>
      </c>
      <c r="G48" s="2">
        <v>-8.9285714285714302E-2</v>
      </c>
      <c r="H48" s="2">
        <v>-7.8431372549019607E-2</v>
      </c>
      <c r="I48" s="2">
        <v>-4.9645390070922002E-2</v>
      </c>
      <c r="J48" s="2">
        <v>0.104477611940299</v>
      </c>
      <c r="K48" s="2">
        <v>-5.4054054054054099E-2</v>
      </c>
      <c r="L48" s="2">
        <v>7.8571428571428598E-2</v>
      </c>
      <c r="M48" s="2">
        <v>0.15231788079470199</v>
      </c>
      <c r="N48" s="3">
        <v>0.29850746268656703</v>
      </c>
      <c r="O48" s="3">
        <v>-0.317647058823529</v>
      </c>
    </row>
    <row r="49" spans="1:15" x14ac:dyDescent="0.3">
      <c r="A49" s="8" t="s">
        <v>81</v>
      </c>
      <c r="B49" s="2">
        <v>-1.1811023622047201E-2</v>
      </c>
      <c r="C49" s="2">
        <v>-5.1792828685259001E-2</v>
      </c>
      <c r="D49" s="2">
        <v>-1.6806722689075598E-2</v>
      </c>
      <c r="E49" s="2">
        <v>3.63247863247863E-2</v>
      </c>
      <c r="F49" s="2">
        <v>-1.2371134020618599E-2</v>
      </c>
      <c r="G49" s="2">
        <v>6.2630480167014599E-2</v>
      </c>
      <c r="H49" s="2">
        <v>5.8939096267190596E-3</v>
      </c>
      <c r="I49" s="2">
        <v>-3.3203125E-2</v>
      </c>
      <c r="J49" s="2">
        <v>-1.4141414141414101E-2</v>
      </c>
      <c r="K49" s="2">
        <v>-1.4344262295082E-2</v>
      </c>
      <c r="L49" s="2">
        <v>-5.8212058212058201E-2</v>
      </c>
      <c r="M49" s="2">
        <v>-3.5320088300220799E-2</v>
      </c>
      <c r="N49" s="3">
        <v>-0.117171717171717</v>
      </c>
      <c r="O49" s="3">
        <v>-0.139763779527559</v>
      </c>
    </row>
    <row r="50" spans="1:15" x14ac:dyDescent="0.3">
      <c r="A50" s="8" t="s">
        <v>82</v>
      </c>
      <c r="B50" s="2">
        <v>-2.2503516174402299E-2</v>
      </c>
      <c r="C50" s="2">
        <v>-2.0143884892086301E-2</v>
      </c>
      <c r="D50" s="2">
        <v>-6.7547723935389103E-2</v>
      </c>
      <c r="E50" s="2">
        <v>-8.03149606299213E-2</v>
      </c>
      <c r="F50" s="2">
        <v>-3.42465753424658E-2</v>
      </c>
      <c r="G50" s="2">
        <v>-8.6879432624113503E-2</v>
      </c>
      <c r="H50" s="2">
        <v>-2.3300970873786402E-2</v>
      </c>
      <c r="I50" s="2">
        <v>-2.5844930417494999E-2</v>
      </c>
      <c r="J50" s="2">
        <v>-2.8571428571428598E-2</v>
      </c>
      <c r="K50" s="2">
        <v>-3.5714285714285698E-2</v>
      </c>
      <c r="L50" s="2">
        <v>8.7145969498910701E-3</v>
      </c>
      <c r="M50" s="2">
        <v>-1.07991360691145E-2</v>
      </c>
      <c r="N50" s="3">
        <v>-6.5306122448979598E-2</v>
      </c>
      <c r="O50" s="3">
        <v>-0.35583684950773597</v>
      </c>
    </row>
    <row r="51" spans="1:15" x14ac:dyDescent="0.3">
      <c r="A51" s="8" t="s">
        <v>83</v>
      </c>
      <c r="B51" s="2">
        <v>4.0955631399317398E-2</v>
      </c>
      <c r="C51" s="2">
        <v>-5.5737704918032802E-2</v>
      </c>
      <c r="D51" s="2">
        <v>3.4722222222222199E-3</v>
      </c>
      <c r="E51" s="2">
        <v>5.5363321799308002E-2</v>
      </c>
      <c r="F51" s="2">
        <v>4.59016393442623E-2</v>
      </c>
      <c r="G51" s="2">
        <v>7.8369905956112901E-2</v>
      </c>
      <c r="H51" s="2">
        <v>1.4534883720930199E-2</v>
      </c>
      <c r="I51" s="2">
        <v>7.4498567335243598E-2</v>
      </c>
      <c r="J51" s="2">
        <v>-8.0000000000000002E-3</v>
      </c>
      <c r="K51" s="2">
        <v>5.6451612903225798E-2</v>
      </c>
      <c r="L51" s="2">
        <v>-4.0712468193384199E-2</v>
      </c>
      <c r="M51" s="2">
        <v>4.7745358090185701E-2</v>
      </c>
      <c r="N51" s="3">
        <v>5.3333333333333302E-2</v>
      </c>
      <c r="O51" s="3">
        <v>0.34812286689419802</v>
      </c>
    </row>
    <row r="52" spans="1:15" x14ac:dyDescent="0.3">
      <c r="A52" s="8" t="s">
        <v>84</v>
      </c>
      <c r="B52" s="2">
        <v>-5.8823529411764698E-2</v>
      </c>
      <c r="C52" s="2">
        <v>-0.125</v>
      </c>
      <c r="D52" s="2">
        <v>-0.30952380952380998</v>
      </c>
      <c r="E52" s="2">
        <v>0</v>
      </c>
      <c r="F52" s="2">
        <v>0.37931034482758602</v>
      </c>
      <c r="G52" s="2">
        <v>0.27500000000000002</v>
      </c>
      <c r="H52" s="2">
        <v>0.17647058823529399</v>
      </c>
      <c r="I52" s="2">
        <v>6.6666666666666693E-2</v>
      </c>
      <c r="J52" s="2">
        <v>0.125</v>
      </c>
      <c r="K52" s="2">
        <v>6.9444444444444406E-2</v>
      </c>
      <c r="L52" s="2">
        <v>0.18181818181818199</v>
      </c>
      <c r="M52" s="2">
        <v>1.0989010989011E-2</v>
      </c>
      <c r="N52" s="3">
        <v>0.4375</v>
      </c>
      <c r="O52" s="3">
        <v>0.80392156862745101</v>
      </c>
    </row>
    <row r="53" spans="1:15" x14ac:dyDescent="0.3">
      <c r="A53" s="11" t="s">
        <v>15</v>
      </c>
      <c r="B53" s="3">
        <v>-3.2175032175032201E-4</v>
      </c>
      <c r="C53" s="3">
        <v>-1.99549404570325E-2</v>
      </c>
      <c r="D53" s="3">
        <v>-2.4630541871921201E-2</v>
      </c>
      <c r="E53" s="3">
        <v>-4.0404040404040404E-3</v>
      </c>
      <c r="F53" s="3">
        <v>6.08519269776876E-3</v>
      </c>
      <c r="G53" s="3">
        <v>1.27688172043011E-2</v>
      </c>
      <c r="H53" s="3">
        <v>8.9581950895819499E-3</v>
      </c>
      <c r="I53" s="3">
        <v>1.0522854324235401E-2</v>
      </c>
      <c r="J53" s="3">
        <v>1.00878620240807E-2</v>
      </c>
      <c r="K53" s="3">
        <v>7.7319587628866E-3</v>
      </c>
      <c r="L53" s="3">
        <v>9.5907928388746806E-3</v>
      </c>
      <c r="M53" s="3">
        <v>2.6282457251425001E-2</v>
      </c>
      <c r="N53" s="3">
        <v>5.46697038724374E-2</v>
      </c>
      <c r="O53" s="3">
        <v>4.27927927927928E-2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642</v>
      </c>
    </row>
    <row r="2" spans="1:14" ht="15.6" x14ac:dyDescent="0.3">
      <c r="A2" s="12" t="s">
        <v>639</v>
      </c>
    </row>
    <row r="3" spans="1:14" ht="15.6" x14ac:dyDescent="0.3">
      <c r="A3" s="12" t="s">
        <v>94</v>
      </c>
    </row>
    <row r="4" spans="1:14" x14ac:dyDescent="0.3">
      <c r="A4" s="15"/>
    </row>
    <row r="5" spans="1:14" x14ac:dyDescent="0.3">
      <c r="A5" s="16" t="str">
        <f>HYPERLINK("#'Table of contents'!A181",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613</v>
      </c>
      <c r="C8" s="1">
        <v>625</v>
      </c>
      <c r="D8" s="1">
        <v>628</v>
      </c>
      <c r="E8" s="1">
        <v>634</v>
      </c>
      <c r="F8" s="1">
        <v>650</v>
      </c>
      <c r="G8" s="1">
        <v>674</v>
      </c>
      <c r="H8" s="1">
        <v>693</v>
      </c>
      <c r="I8" s="1">
        <v>704</v>
      </c>
      <c r="J8" s="1">
        <v>722</v>
      </c>
      <c r="K8" s="1">
        <v>737</v>
      </c>
      <c r="L8" s="1">
        <v>757</v>
      </c>
      <c r="M8" s="1">
        <v>793</v>
      </c>
      <c r="N8" s="1">
        <v>828</v>
      </c>
    </row>
    <row r="9" spans="1:14" x14ac:dyDescent="0.3">
      <c r="A9" s="7" t="s">
        <v>88</v>
      </c>
      <c r="B9" s="1">
        <v>85</v>
      </c>
      <c r="C9" s="1">
        <v>84</v>
      </c>
      <c r="D9" s="1">
        <v>83</v>
      </c>
      <c r="E9" s="1">
        <v>80</v>
      </c>
      <c r="F9" s="1">
        <v>85</v>
      </c>
      <c r="G9" s="1">
        <v>84</v>
      </c>
      <c r="H9" s="1">
        <v>85</v>
      </c>
      <c r="I9" s="1">
        <v>94</v>
      </c>
      <c r="J9" s="1">
        <v>99</v>
      </c>
      <c r="K9" s="1">
        <v>100</v>
      </c>
      <c r="L9" s="1">
        <v>105</v>
      </c>
      <c r="M9" s="1">
        <v>114</v>
      </c>
      <c r="N9" s="1">
        <v>120</v>
      </c>
    </row>
    <row r="10" spans="1:14" x14ac:dyDescent="0.3">
      <c r="A10" s="7" t="s">
        <v>89</v>
      </c>
      <c r="B10" s="1">
        <v>38</v>
      </c>
      <c r="C10" s="1">
        <v>39</v>
      </c>
      <c r="D10" s="1">
        <v>44</v>
      </c>
      <c r="E10" s="1">
        <v>42</v>
      </c>
      <c r="F10" s="1">
        <v>46</v>
      </c>
      <c r="G10" s="1">
        <v>51</v>
      </c>
      <c r="H10" s="1">
        <v>58</v>
      </c>
      <c r="I10" s="1">
        <v>60</v>
      </c>
      <c r="J10" s="1">
        <v>63</v>
      </c>
      <c r="K10" s="1">
        <v>64</v>
      </c>
      <c r="L10" s="1">
        <v>64</v>
      </c>
      <c r="M10" s="1">
        <v>69</v>
      </c>
      <c r="N10" s="1">
        <v>76</v>
      </c>
    </row>
    <row r="11" spans="1:14" x14ac:dyDescent="0.3">
      <c r="A11" s="7" t="s">
        <v>90</v>
      </c>
      <c r="B11" s="1">
        <v>1959</v>
      </c>
      <c r="C11" s="1">
        <v>1953</v>
      </c>
      <c r="D11" s="1">
        <v>1917</v>
      </c>
      <c r="E11" s="1">
        <v>1859</v>
      </c>
      <c r="F11" s="1">
        <v>1820</v>
      </c>
      <c r="G11" s="1">
        <v>1811</v>
      </c>
      <c r="H11" s="1">
        <v>1829</v>
      </c>
      <c r="I11" s="1">
        <v>1838</v>
      </c>
      <c r="J11" s="1">
        <v>1843</v>
      </c>
      <c r="K11" s="1">
        <v>1853</v>
      </c>
      <c r="L11" s="1">
        <v>1853</v>
      </c>
      <c r="M11" s="1">
        <v>1849</v>
      </c>
      <c r="N11" s="1">
        <v>1885</v>
      </c>
    </row>
    <row r="12" spans="1:14" x14ac:dyDescent="0.3">
      <c r="A12" s="7" t="s">
        <v>91</v>
      </c>
      <c r="B12" s="1">
        <v>116</v>
      </c>
      <c r="C12" s="1">
        <v>116</v>
      </c>
      <c r="D12" s="1">
        <v>109</v>
      </c>
      <c r="E12" s="1">
        <v>114</v>
      </c>
      <c r="F12" s="1">
        <v>119</v>
      </c>
      <c r="G12" s="1">
        <v>121</v>
      </c>
      <c r="H12" s="1">
        <v>121</v>
      </c>
      <c r="I12" s="1">
        <v>123</v>
      </c>
      <c r="J12" s="1">
        <v>125</v>
      </c>
      <c r="K12" s="1">
        <v>133</v>
      </c>
      <c r="L12" s="1">
        <v>144</v>
      </c>
      <c r="M12" s="1">
        <v>149</v>
      </c>
      <c r="N12" s="1">
        <v>152</v>
      </c>
    </row>
    <row r="13" spans="1:14" x14ac:dyDescent="0.3">
      <c r="A13" s="7" t="s">
        <v>92</v>
      </c>
      <c r="B13" s="1">
        <v>297</v>
      </c>
      <c r="C13" s="1">
        <v>290</v>
      </c>
      <c r="D13" s="1">
        <v>264</v>
      </c>
      <c r="E13" s="1">
        <v>241</v>
      </c>
      <c r="F13" s="1">
        <v>238</v>
      </c>
      <c r="G13" s="1">
        <v>235</v>
      </c>
      <c r="H13" s="1">
        <v>228</v>
      </c>
      <c r="I13" s="1">
        <v>222</v>
      </c>
      <c r="J13" s="1">
        <v>221</v>
      </c>
      <c r="K13" s="1">
        <v>217</v>
      </c>
      <c r="L13" s="1">
        <v>205</v>
      </c>
      <c r="M13" s="1">
        <v>184</v>
      </c>
      <c r="N13" s="1">
        <v>180</v>
      </c>
    </row>
    <row r="14" spans="1:14" x14ac:dyDescent="0.3">
      <c r="A14" s="10" t="s">
        <v>15</v>
      </c>
      <c r="B14" s="5">
        <v>3108</v>
      </c>
      <c r="C14" s="5">
        <v>3107</v>
      </c>
      <c r="D14" s="5">
        <v>3045</v>
      </c>
      <c r="E14" s="5">
        <v>2970</v>
      </c>
      <c r="F14" s="5">
        <v>2958</v>
      </c>
      <c r="G14" s="5">
        <v>2976</v>
      </c>
      <c r="H14" s="5">
        <v>3014</v>
      </c>
      <c r="I14" s="5">
        <v>3041</v>
      </c>
      <c r="J14" s="5">
        <v>3073</v>
      </c>
      <c r="K14" s="5">
        <v>3104</v>
      </c>
      <c r="L14" s="5">
        <v>3128</v>
      </c>
      <c r="M14" s="5">
        <v>3158</v>
      </c>
      <c r="N14" s="5">
        <v>3241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0.19723294723294699</v>
      </c>
      <c r="C19" s="2">
        <v>0.201158673962021</v>
      </c>
      <c r="D19" s="2">
        <v>0.20623973727421999</v>
      </c>
      <c r="E19" s="2">
        <v>0.213468013468013</v>
      </c>
      <c r="F19" s="2">
        <v>0.21974306964165</v>
      </c>
      <c r="G19" s="2">
        <v>0.22647849462365599</v>
      </c>
      <c r="H19" s="2">
        <v>0.22992700729926999</v>
      </c>
      <c r="I19" s="2">
        <v>0.23150279513318001</v>
      </c>
      <c r="J19" s="2">
        <v>0.23494956068987999</v>
      </c>
      <c r="K19" s="2">
        <v>0.23743556701030899</v>
      </c>
      <c r="L19" s="2">
        <v>0.242007672634271</v>
      </c>
      <c r="M19" s="2">
        <v>0.25110829639012</v>
      </c>
      <c r="N19" s="2">
        <v>0.255476704720765</v>
      </c>
    </row>
    <row r="20" spans="1:15" x14ac:dyDescent="0.3">
      <c r="A20" s="8" t="s">
        <v>88</v>
      </c>
      <c r="B20" s="2">
        <v>2.73487773487773E-2</v>
      </c>
      <c r="C20" s="2">
        <v>2.7035725780495699E-2</v>
      </c>
      <c r="D20" s="2">
        <v>2.7257799671592801E-2</v>
      </c>
      <c r="E20" s="2">
        <v>2.69360269360269E-2</v>
      </c>
      <c r="F20" s="2">
        <v>2.8735632183908E-2</v>
      </c>
      <c r="G20" s="2">
        <v>2.8225806451612899E-2</v>
      </c>
      <c r="H20" s="2">
        <v>2.8201725282017299E-2</v>
      </c>
      <c r="I20" s="2">
        <v>3.0910884577441601E-2</v>
      </c>
      <c r="J20" s="2">
        <v>3.2216075496257698E-2</v>
      </c>
      <c r="K20" s="2">
        <v>3.22164948453608E-2</v>
      </c>
      <c r="L20" s="2">
        <v>3.3567774936061397E-2</v>
      </c>
      <c r="M20" s="2">
        <v>3.6098796706776397E-2</v>
      </c>
      <c r="N20" s="2">
        <v>3.7025609379821002E-2</v>
      </c>
    </row>
    <row r="21" spans="1:15" x14ac:dyDescent="0.3">
      <c r="A21" s="8" t="s">
        <v>89</v>
      </c>
      <c r="B21" s="2">
        <v>1.22265122265122E-2</v>
      </c>
      <c r="C21" s="2">
        <v>1.2552301255230099E-2</v>
      </c>
      <c r="D21" s="2">
        <v>1.44499178981938E-2</v>
      </c>
      <c r="E21" s="2">
        <v>1.4141414141414101E-2</v>
      </c>
      <c r="F21" s="2">
        <v>1.55510480054091E-2</v>
      </c>
      <c r="G21" s="2">
        <v>1.7137096774193498E-2</v>
      </c>
      <c r="H21" s="2">
        <v>1.9243530192435299E-2</v>
      </c>
      <c r="I21" s="2">
        <v>1.9730351857941499E-2</v>
      </c>
      <c r="J21" s="2">
        <v>2.0501138952163999E-2</v>
      </c>
      <c r="K21" s="2">
        <v>2.06185567010309E-2</v>
      </c>
      <c r="L21" s="2">
        <v>2.0460358056266E-2</v>
      </c>
      <c r="M21" s="2">
        <v>2.1849271690943601E-2</v>
      </c>
      <c r="N21" s="2">
        <v>2.3449552607219998E-2</v>
      </c>
    </row>
    <row r="22" spans="1:15" x14ac:dyDescent="0.3">
      <c r="A22" s="8" t="s">
        <v>90</v>
      </c>
      <c r="B22" s="2">
        <v>0.63030888030887999</v>
      </c>
      <c r="C22" s="2">
        <v>0.62858062439652396</v>
      </c>
      <c r="D22" s="2">
        <v>0.62955665024630503</v>
      </c>
      <c r="E22" s="2">
        <v>0.625925925925926</v>
      </c>
      <c r="F22" s="2">
        <v>0.61528059499661902</v>
      </c>
      <c r="G22" s="2">
        <v>0.60853494623655902</v>
      </c>
      <c r="H22" s="2">
        <v>0.60683477106834804</v>
      </c>
      <c r="I22" s="2">
        <v>0.60440644524827403</v>
      </c>
      <c r="J22" s="2">
        <v>0.59973966807679802</v>
      </c>
      <c r="K22" s="2">
        <v>0.59697164948453596</v>
      </c>
      <c r="L22" s="2">
        <v>0.59239130434782605</v>
      </c>
      <c r="M22" s="2">
        <v>0.58549715009499703</v>
      </c>
      <c r="N22" s="2">
        <v>0.58161061400802205</v>
      </c>
    </row>
    <row r="23" spans="1:15" x14ac:dyDescent="0.3">
      <c r="A23" s="8" t="s">
        <v>91</v>
      </c>
      <c r="B23" s="2">
        <v>3.7323037323037302E-2</v>
      </c>
      <c r="C23" s="2">
        <v>3.7335049887351097E-2</v>
      </c>
      <c r="D23" s="2">
        <v>3.5796387520525497E-2</v>
      </c>
      <c r="E23" s="2">
        <v>3.8383838383838402E-2</v>
      </c>
      <c r="F23" s="2">
        <v>4.0229885057471299E-2</v>
      </c>
      <c r="G23" s="2">
        <v>4.0658602150537598E-2</v>
      </c>
      <c r="H23" s="2">
        <v>4.0145985401459902E-2</v>
      </c>
      <c r="I23" s="2">
        <v>4.044722130878E-2</v>
      </c>
      <c r="J23" s="2">
        <v>4.06768630003254E-2</v>
      </c>
      <c r="K23" s="2">
        <v>4.2847938144329897E-2</v>
      </c>
      <c r="L23" s="2">
        <v>4.6035805626598501E-2</v>
      </c>
      <c r="M23" s="2">
        <v>4.7181760607979698E-2</v>
      </c>
      <c r="N23" s="2">
        <v>4.6899105214439997E-2</v>
      </c>
    </row>
    <row r="24" spans="1:15" x14ac:dyDescent="0.3">
      <c r="A24" s="8" t="s">
        <v>92</v>
      </c>
      <c r="B24" s="2">
        <v>9.5559845559845605E-2</v>
      </c>
      <c r="C24" s="2">
        <v>9.3337624718377907E-2</v>
      </c>
      <c r="D24" s="2">
        <v>8.66995073891626E-2</v>
      </c>
      <c r="E24" s="2">
        <v>8.1144781144781103E-2</v>
      </c>
      <c r="F24" s="2">
        <v>8.04597701149425E-2</v>
      </c>
      <c r="G24" s="2">
        <v>7.8965053763440901E-2</v>
      </c>
      <c r="H24" s="2">
        <v>7.5646980756469806E-2</v>
      </c>
      <c r="I24" s="2">
        <v>7.3002301874383405E-2</v>
      </c>
      <c r="J24" s="2">
        <v>7.1916693784575297E-2</v>
      </c>
      <c r="K24" s="2">
        <v>6.9909793814433005E-2</v>
      </c>
      <c r="L24" s="2">
        <v>6.5537084398977E-2</v>
      </c>
      <c r="M24" s="2">
        <v>5.8264724509182998E-2</v>
      </c>
      <c r="N24" s="2">
        <v>5.5538414069731597E-2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1.9575856443719401E-2</v>
      </c>
      <c r="C29" s="2">
        <v>4.7999999999999996E-3</v>
      </c>
      <c r="D29" s="2">
        <v>9.5541401273885294E-3</v>
      </c>
      <c r="E29" s="2">
        <v>2.5236593059936901E-2</v>
      </c>
      <c r="F29" s="2">
        <v>3.6923076923076899E-2</v>
      </c>
      <c r="G29" s="2">
        <v>2.8189910979228499E-2</v>
      </c>
      <c r="H29" s="2">
        <v>1.58730158730159E-2</v>
      </c>
      <c r="I29" s="2">
        <v>2.5568181818181799E-2</v>
      </c>
      <c r="J29" s="2">
        <v>2.0775623268698099E-2</v>
      </c>
      <c r="K29" s="2">
        <v>2.7137042062415202E-2</v>
      </c>
      <c r="L29" s="2">
        <v>4.7556142668428003E-2</v>
      </c>
      <c r="M29" s="2">
        <v>4.41361916771753E-2</v>
      </c>
      <c r="N29" s="3">
        <v>0.14681440443213301</v>
      </c>
      <c r="O29" s="3">
        <v>0.35073409461663901</v>
      </c>
    </row>
    <row r="30" spans="1:15" x14ac:dyDescent="0.3">
      <c r="A30" s="8" t="s">
        <v>88</v>
      </c>
      <c r="B30" s="2">
        <v>-1.1764705882352899E-2</v>
      </c>
      <c r="C30" s="2">
        <v>-1.1904761904761901E-2</v>
      </c>
      <c r="D30" s="2">
        <v>-3.6144578313252997E-2</v>
      </c>
      <c r="E30" s="2">
        <v>6.25E-2</v>
      </c>
      <c r="F30" s="2">
        <v>-1.1764705882352899E-2</v>
      </c>
      <c r="G30" s="2">
        <v>1.1904761904761901E-2</v>
      </c>
      <c r="H30" s="2">
        <v>0.105882352941176</v>
      </c>
      <c r="I30" s="2">
        <v>5.31914893617021E-2</v>
      </c>
      <c r="J30" s="2">
        <v>1.01010101010101E-2</v>
      </c>
      <c r="K30" s="2">
        <v>0.05</v>
      </c>
      <c r="L30" s="2">
        <v>8.5714285714285701E-2</v>
      </c>
      <c r="M30" s="2">
        <v>5.2631578947368397E-2</v>
      </c>
      <c r="N30" s="3">
        <v>0.21212121212121199</v>
      </c>
      <c r="O30" s="3">
        <v>0.41176470588235298</v>
      </c>
    </row>
    <row r="31" spans="1:15" x14ac:dyDescent="0.3">
      <c r="A31" s="8" t="s">
        <v>89</v>
      </c>
      <c r="B31" s="2">
        <v>2.6315789473684199E-2</v>
      </c>
      <c r="C31" s="2">
        <v>0.128205128205128</v>
      </c>
      <c r="D31" s="2">
        <v>-4.5454545454545497E-2</v>
      </c>
      <c r="E31" s="2">
        <v>9.5238095238095205E-2</v>
      </c>
      <c r="F31" s="2">
        <v>0.108695652173913</v>
      </c>
      <c r="G31" s="2">
        <v>0.13725490196078399</v>
      </c>
      <c r="H31" s="2">
        <v>3.4482758620689703E-2</v>
      </c>
      <c r="I31" s="2">
        <v>0.05</v>
      </c>
      <c r="J31" s="2">
        <v>1.58730158730159E-2</v>
      </c>
      <c r="K31" s="2">
        <v>0</v>
      </c>
      <c r="L31" s="2">
        <v>7.8125E-2</v>
      </c>
      <c r="M31" s="2">
        <v>0.101449275362319</v>
      </c>
      <c r="N31" s="3">
        <v>0.206349206349206</v>
      </c>
      <c r="O31" s="3">
        <v>1</v>
      </c>
    </row>
    <row r="32" spans="1:15" x14ac:dyDescent="0.3">
      <c r="A32" s="8" t="s">
        <v>90</v>
      </c>
      <c r="B32" s="2">
        <v>-3.0627871362940299E-3</v>
      </c>
      <c r="C32" s="2">
        <v>-1.8433179723502301E-2</v>
      </c>
      <c r="D32" s="2">
        <v>-3.02556077203965E-2</v>
      </c>
      <c r="E32" s="2">
        <v>-2.0979020979021001E-2</v>
      </c>
      <c r="F32" s="2">
        <v>-4.9450549450549396E-3</v>
      </c>
      <c r="G32" s="2">
        <v>9.9392600773053601E-3</v>
      </c>
      <c r="H32" s="2">
        <v>4.9207217058501902E-3</v>
      </c>
      <c r="I32" s="2">
        <v>2.7203482045701898E-3</v>
      </c>
      <c r="J32" s="2">
        <v>5.4259359739555098E-3</v>
      </c>
      <c r="K32" s="2">
        <v>0</v>
      </c>
      <c r="L32" s="2">
        <v>-2.1586616297895301E-3</v>
      </c>
      <c r="M32" s="2">
        <v>1.9469983775013501E-2</v>
      </c>
      <c r="N32" s="3">
        <v>2.2788931090613099E-2</v>
      </c>
      <c r="O32" s="3">
        <v>-3.7774374680959698E-2</v>
      </c>
    </row>
    <row r="33" spans="1:15" x14ac:dyDescent="0.3">
      <c r="A33" s="8" t="s">
        <v>91</v>
      </c>
      <c r="B33" s="2">
        <v>0</v>
      </c>
      <c r="C33" s="2">
        <v>-6.0344827586206899E-2</v>
      </c>
      <c r="D33" s="2">
        <v>4.5871559633027498E-2</v>
      </c>
      <c r="E33" s="2">
        <v>4.3859649122807001E-2</v>
      </c>
      <c r="F33" s="2">
        <v>1.6806722689075598E-2</v>
      </c>
      <c r="G33" s="2">
        <v>0</v>
      </c>
      <c r="H33" s="2">
        <v>1.6528925619834701E-2</v>
      </c>
      <c r="I33" s="2">
        <v>1.6260162601626001E-2</v>
      </c>
      <c r="J33" s="2">
        <v>6.4000000000000001E-2</v>
      </c>
      <c r="K33" s="2">
        <v>8.2706766917293201E-2</v>
      </c>
      <c r="L33" s="2">
        <v>3.4722222222222203E-2</v>
      </c>
      <c r="M33" s="2">
        <v>2.01342281879195E-2</v>
      </c>
      <c r="N33" s="3">
        <v>0.216</v>
      </c>
      <c r="O33" s="3">
        <v>0.31034482758620702</v>
      </c>
    </row>
    <row r="34" spans="1:15" x14ac:dyDescent="0.3">
      <c r="A34" s="8" t="s">
        <v>92</v>
      </c>
      <c r="B34" s="2">
        <v>-2.3569023569023601E-2</v>
      </c>
      <c r="C34" s="2">
        <v>-8.9655172413793102E-2</v>
      </c>
      <c r="D34" s="2">
        <v>-8.7121212121212099E-2</v>
      </c>
      <c r="E34" s="2">
        <v>-1.2448132780083001E-2</v>
      </c>
      <c r="F34" s="2">
        <v>-1.26050420168067E-2</v>
      </c>
      <c r="G34" s="2">
        <v>-2.97872340425532E-2</v>
      </c>
      <c r="H34" s="2">
        <v>-2.6315789473684199E-2</v>
      </c>
      <c r="I34" s="2">
        <v>-4.5045045045045001E-3</v>
      </c>
      <c r="J34" s="2">
        <v>-1.8099547511312201E-2</v>
      </c>
      <c r="K34" s="2">
        <v>-5.5299539170506902E-2</v>
      </c>
      <c r="L34" s="2">
        <v>-0.10243902439024399</v>
      </c>
      <c r="M34" s="2">
        <v>-2.1739130434782601E-2</v>
      </c>
      <c r="N34" s="3">
        <v>-0.18552036199095001</v>
      </c>
      <c r="O34" s="3">
        <v>-0.39393939393939398</v>
      </c>
    </row>
    <row r="35" spans="1:15" x14ac:dyDescent="0.3">
      <c r="A35" s="11" t="s">
        <v>15</v>
      </c>
      <c r="B35" s="3">
        <v>-3.2175032175032201E-4</v>
      </c>
      <c r="C35" s="3">
        <v>-1.99549404570325E-2</v>
      </c>
      <c r="D35" s="3">
        <v>-2.4630541871921201E-2</v>
      </c>
      <c r="E35" s="3">
        <v>-4.0404040404040404E-3</v>
      </c>
      <c r="F35" s="3">
        <v>6.08519269776876E-3</v>
      </c>
      <c r="G35" s="3">
        <v>1.27688172043011E-2</v>
      </c>
      <c r="H35" s="3">
        <v>8.9581950895819499E-3</v>
      </c>
      <c r="I35" s="3">
        <v>1.0522854324235401E-2</v>
      </c>
      <c r="J35" s="3">
        <v>1.00878620240807E-2</v>
      </c>
      <c r="K35" s="3">
        <v>7.7319587628866E-3</v>
      </c>
      <c r="L35" s="3">
        <v>9.5907928388746806E-3</v>
      </c>
      <c r="M35" s="3">
        <v>2.6282457251425001E-2</v>
      </c>
      <c r="N35" s="3">
        <v>5.46697038724374E-2</v>
      </c>
      <c r="O35" s="3">
        <v>4.27927927927928E-2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643</v>
      </c>
    </row>
    <row r="2" spans="1:14" ht="15.6" x14ac:dyDescent="0.3">
      <c r="A2" s="12" t="s">
        <v>639</v>
      </c>
    </row>
    <row r="3" spans="1:14" ht="15.6" x14ac:dyDescent="0.3">
      <c r="A3" s="12" t="s">
        <v>98</v>
      </c>
    </row>
    <row r="4" spans="1:14" x14ac:dyDescent="0.3">
      <c r="A4" s="15"/>
    </row>
    <row r="5" spans="1:14" x14ac:dyDescent="0.3">
      <c r="A5" s="16" t="str">
        <f>HYPERLINK("#'Table of contents'!A182",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1815</v>
      </c>
      <c r="C8" s="1">
        <v>1792</v>
      </c>
      <c r="D8" s="1">
        <v>1733</v>
      </c>
      <c r="E8" s="1">
        <v>1681</v>
      </c>
      <c r="F8" s="1">
        <v>1665</v>
      </c>
      <c r="G8" s="1">
        <v>1678</v>
      </c>
      <c r="H8" s="1">
        <v>1703</v>
      </c>
      <c r="I8" s="1">
        <v>1724</v>
      </c>
      <c r="J8" s="1">
        <v>1748</v>
      </c>
      <c r="K8" s="1">
        <v>1782</v>
      </c>
      <c r="L8" s="1">
        <v>1794</v>
      </c>
      <c r="M8" s="1">
        <v>1806</v>
      </c>
      <c r="N8" s="1">
        <v>1845</v>
      </c>
    </row>
    <row r="9" spans="1:14" x14ac:dyDescent="0.3">
      <c r="A9" s="7" t="s">
        <v>96</v>
      </c>
      <c r="B9" s="1">
        <v>1293</v>
      </c>
      <c r="C9" s="1">
        <v>1315</v>
      </c>
      <c r="D9" s="1">
        <v>1312</v>
      </c>
      <c r="E9" s="1">
        <v>1289</v>
      </c>
      <c r="F9" s="1">
        <v>1293</v>
      </c>
      <c r="G9" s="1">
        <v>1298</v>
      </c>
      <c r="H9" s="1">
        <v>1311</v>
      </c>
      <c r="I9" s="1">
        <v>1317</v>
      </c>
      <c r="J9" s="1">
        <v>1325</v>
      </c>
      <c r="K9" s="1">
        <v>1322</v>
      </c>
      <c r="L9" s="1">
        <v>1334</v>
      </c>
      <c r="M9" s="1">
        <v>1352</v>
      </c>
      <c r="N9" s="1">
        <v>1396</v>
      </c>
    </row>
    <row r="10" spans="1:14" x14ac:dyDescent="0.3">
      <c r="A10" s="10" t="s">
        <v>15</v>
      </c>
      <c r="B10" s="5">
        <v>3108</v>
      </c>
      <c r="C10" s="5">
        <v>3107</v>
      </c>
      <c r="D10" s="5">
        <v>3045</v>
      </c>
      <c r="E10" s="5">
        <v>2970</v>
      </c>
      <c r="F10" s="5">
        <v>2958</v>
      </c>
      <c r="G10" s="5">
        <v>2976</v>
      </c>
      <c r="H10" s="5">
        <v>3014</v>
      </c>
      <c r="I10" s="5">
        <v>3041</v>
      </c>
      <c r="J10" s="5">
        <v>3073</v>
      </c>
      <c r="K10" s="5">
        <v>3104</v>
      </c>
      <c r="L10" s="5">
        <v>3128</v>
      </c>
      <c r="M10" s="5">
        <v>3158</v>
      </c>
      <c r="N10" s="5">
        <v>3241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0.58397683397683398</v>
      </c>
      <c r="C15" s="2">
        <v>0.57676214998390696</v>
      </c>
      <c r="D15" s="2">
        <v>0.56912972085385904</v>
      </c>
      <c r="E15" s="2">
        <v>0.56599326599326605</v>
      </c>
      <c r="F15" s="2">
        <v>0.56288032454361103</v>
      </c>
      <c r="G15" s="2">
        <v>0.56384408602150504</v>
      </c>
      <c r="H15" s="2">
        <v>0.56502986065029903</v>
      </c>
      <c r="I15" s="2">
        <v>0.56691877671818502</v>
      </c>
      <c r="J15" s="2">
        <v>0.568825252196551</v>
      </c>
      <c r="K15" s="2">
        <v>0.57409793814432997</v>
      </c>
      <c r="L15" s="2">
        <v>0.57352941176470595</v>
      </c>
      <c r="M15" s="2">
        <v>0.57188093730209</v>
      </c>
      <c r="N15" s="2">
        <v>0.56926874421474805</v>
      </c>
    </row>
    <row r="16" spans="1:14" x14ac:dyDescent="0.3">
      <c r="A16" s="8" t="s">
        <v>96</v>
      </c>
      <c r="B16" s="2">
        <v>0.41602316602316602</v>
      </c>
      <c r="C16" s="2">
        <v>0.42323785001609299</v>
      </c>
      <c r="D16" s="2">
        <v>0.43087027914614101</v>
      </c>
      <c r="E16" s="2">
        <v>0.43400673400673401</v>
      </c>
      <c r="F16" s="2">
        <v>0.43711967545638902</v>
      </c>
      <c r="G16" s="2">
        <v>0.43615591397849501</v>
      </c>
      <c r="H16" s="2">
        <v>0.43497013934970102</v>
      </c>
      <c r="I16" s="2">
        <v>0.43308122328181498</v>
      </c>
      <c r="J16" s="2">
        <v>0.431174747803449</v>
      </c>
      <c r="K16" s="2">
        <v>0.42590206185566998</v>
      </c>
      <c r="L16" s="2">
        <v>0.42647058823529399</v>
      </c>
      <c r="M16" s="2">
        <v>0.42811906269791</v>
      </c>
      <c r="N16" s="2">
        <v>0.43073125578525101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-1.26721763085399E-2</v>
      </c>
      <c r="C21" s="2">
        <v>-3.2924107142857102E-2</v>
      </c>
      <c r="D21" s="2">
        <v>-3.00057703404501E-2</v>
      </c>
      <c r="E21" s="2">
        <v>-9.5181439619274194E-3</v>
      </c>
      <c r="F21" s="2">
        <v>7.8078078078078102E-3</v>
      </c>
      <c r="G21" s="2">
        <v>1.4898688915375401E-2</v>
      </c>
      <c r="H21" s="2">
        <v>1.23311802701116E-2</v>
      </c>
      <c r="I21" s="2">
        <v>1.3921113689095099E-2</v>
      </c>
      <c r="J21" s="2">
        <v>1.9450800915331801E-2</v>
      </c>
      <c r="K21" s="2">
        <v>6.7340067340067302E-3</v>
      </c>
      <c r="L21" s="2">
        <v>6.6889632107023402E-3</v>
      </c>
      <c r="M21" s="2">
        <v>2.1594684385382101E-2</v>
      </c>
      <c r="N21" s="3">
        <v>5.5491990846681903E-2</v>
      </c>
      <c r="O21" s="3">
        <v>1.6528925619834701E-2</v>
      </c>
    </row>
    <row r="22" spans="1:15" x14ac:dyDescent="0.3">
      <c r="A22" s="8" t="s">
        <v>96</v>
      </c>
      <c r="B22" s="2">
        <v>1.7014694508894E-2</v>
      </c>
      <c r="C22" s="2">
        <v>-2.2813688212927801E-3</v>
      </c>
      <c r="D22" s="2">
        <v>-1.7530487804878099E-2</v>
      </c>
      <c r="E22" s="2">
        <v>3.1031807602792901E-3</v>
      </c>
      <c r="F22" s="2">
        <v>3.86697602474865E-3</v>
      </c>
      <c r="G22" s="2">
        <v>1.0015408320493101E-2</v>
      </c>
      <c r="H22" s="2">
        <v>4.5766590389016001E-3</v>
      </c>
      <c r="I22" s="2">
        <v>6.0744115413819298E-3</v>
      </c>
      <c r="J22" s="2">
        <v>-2.26415094339623E-3</v>
      </c>
      <c r="K22" s="2">
        <v>9.0771558245083192E-3</v>
      </c>
      <c r="L22" s="2">
        <v>1.3493253373313301E-2</v>
      </c>
      <c r="M22" s="2">
        <v>3.25443786982249E-2</v>
      </c>
      <c r="N22" s="3">
        <v>5.3584905660377401E-2</v>
      </c>
      <c r="O22" s="3">
        <v>7.9659706109822107E-2</v>
      </c>
    </row>
    <row r="23" spans="1:15" x14ac:dyDescent="0.3">
      <c r="A23" s="11" t="s">
        <v>15</v>
      </c>
      <c r="B23" s="3">
        <v>-3.2175032175032201E-4</v>
      </c>
      <c r="C23" s="3">
        <v>-1.99549404570325E-2</v>
      </c>
      <c r="D23" s="3">
        <v>-2.4630541871921201E-2</v>
      </c>
      <c r="E23" s="3">
        <v>-4.0404040404040404E-3</v>
      </c>
      <c r="F23" s="3">
        <v>6.08519269776876E-3</v>
      </c>
      <c r="G23" s="3">
        <v>1.27688172043011E-2</v>
      </c>
      <c r="H23" s="3">
        <v>8.9581950895819499E-3</v>
      </c>
      <c r="I23" s="3">
        <v>1.0522854324235401E-2</v>
      </c>
      <c r="J23" s="3">
        <v>1.00878620240807E-2</v>
      </c>
      <c r="K23" s="3">
        <v>7.7319587628866E-3</v>
      </c>
      <c r="L23" s="3">
        <v>9.5907928388746806E-3</v>
      </c>
      <c r="M23" s="3">
        <v>2.6282457251425001E-2</v>
      </c>
      <c r="N23" s="3">
        <v>5.46697038724374E-2</v>
      </c>
      <c r="O23" s="3">
        <v>4.27927927927928E-2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644</v>
      </c>
    </row>
    <row r="2" spans="1:14" ht="15.6" x14ac:dyDescent="0.3">
      <c r="A2" s="12" t="s">
        <v>639</v>
      </c>
    </row>
    <row r="3" spans="1:14" ht="15.6" x14ac:dyDescent="0.3">
      <c r="A3" s="12" t="s">
        <v>98</v>
      </c>
    </row>
    <row r="4" spans="1:14" ht="15.6" x14ac:dyDescent="0.3">
      <c r="A4" s="12" t="s">
        <v>94</v>
      </c>
    </row>
    <row r="5" spans="1:14" x14ac:dyDescent="0.3">
      <c r="A5" s="16" t="str">
        <f>HYPERLINK("#'Table of contents'!A183",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127</v>
      </c>
      <c r="C8" s="1">
        <v>132</v>
      </c>
      <c r="D8" s="1">
        <v>131</v>
      </c>
      <c r="E8" s="1">
        <v>135</v>
      </c>
      <c r="F8" s="1">
        <v>147</v>
      </c>
      <c r="G8" s="1">
        <v>163</v>
      </c>
      <c r="H8" s="1">
        <v>173</v>
      </c>
      <c r="I8" s="1">
        <v>185</v>
      </c>
      <c r="J8" s="1">
        <v>190</v>
      </c>
      <c r="K8" s="1">
        <v>197</v>
      </c>
      <c r="L8" s="1">
        <v>203</v>
      </c>
      <c r="M8" s="1">
        <v>217</v>
      </c>
      <c r="N8" s="1">
        <v>226</v>
      </c>
    </row>
    <row r="9" spans="1:14" x14ac:dyDescent="0.3">
      <c r="A9" s="7" t="s">
        <v>100</v>
      </c>
      <c r="B9" s="1">
        <v>7</v>
      </c>
      <c r="C9" s="1">
        <v>7</v>
      </c>
      <c r="D9" s="1">
        <v>7</v>
      </c>
      <c r="E9" s="1">
        <v>7</v>
      </c>
      <c r="F9" s="1">
        <v>8</v>
      </c>
      <c r="G9" s="1">
        <v>8</v>
      </c>
      <c r="H9" s="1">
        <v>8</v>
      </c>
      <c r="I9" s="1">
        <v>13</v>
      </c>
      <c r="J9" s="1">
        <v>13</v>
      </c>
      <c r="K9" s="1">
        <v>16</v>
      </c>
      <c r="L9" s="1">
        <v>16</v>
      </c>
      <c r="M9" s="1">
        <v>18</v>
      </c>
      <c r="N9" s="1">
        <v>20</v>
      </c>
    </row>
    <row r="10" spans="1:14" x14ac:dyDescent="0.3">
      <c r="A10" s="7" t="s">
        <v>101</v>
      </c>
      <c r="B10" s="1">
        <v>23</v>
      </c>
      <c r="C10" s="1">
        <v>24</v>
      </c>
      <c r="D10" s="1">
        <v>26</v>
      </c>
      <c r="E10" s="1">
        <v>27</v>
      </c>
      <c r="F10" s="1">
        <v>32</v>
      </c>
      <c r="G10" s="1">
        <v>34</v>
      </c>
      <c r="H10" s="1">
        <v>35</v>
      </c>
      <c r="I10" s="1">
        <v>36</v>
      </c>
      <c r="J10" s="1">
        <v>38</v>
      </c>
      <c r="K10" s="1">
        <v>41</v>
      </c>
      <c r="L10" s="1">
        <v>42</v>
      </c>
      <c r="M10" s="1">
        <v>47</v>
      </c>
      <c r="N10" s="1">
        <v>53</v>
      </c>
    </row>
    <row r="11" spans="1:14" x14ac:dyDescent="0.3">
      <c r="A11" s="7" t="s">
        <v>102</v>
      </c>
      <c r="B11" s="1">
        <v>1443</v>
      </c>
      <c r="C11" s="1">
        <v>1418</v>
      </c>
      <c r="D11" s="1">
        <v>1381</v>
      </c>
      <c r="E11" s="1">
        <v>1337</v>
      </c>
      <c r="F11" s="1">
        <v>1305</v>
      </c>
      <c r="G11" s="1">
        <v>1298</v>
      </c>
      <c r="H11" s="1">
        <v>1316</v>
      </c>
      <c r="I11" s="1">
        <v>1322</v>
      </c>
      <c r="J11" s="1">
        <v>1341</v>
      </c>
      <c r="K11" s="1">
        <v>1358</v>
      </c>
      <c r="L11" s="1">
        <v>1367</v>
      </c>
      <c r="M11" s="1">
        <v>1367</v>
      </c>
      <c r="N11" s="1">
        <v>1389</v>
      </c>
    </row>
    <row r="12" spans="1:14" x14ac:dyDescent="0.3">
      <c r="A12" s="7" t="s">
        <v>103</v>
      </c>
      <c r="B12" s="1">
        <v>18</v>
      </c>
      <c r="C12" s="1">
        <v>19</v>
      </c>
      <c r="D12" s="1">
        <v>15</v>
      </c>
      <c r="E12" s="1">
        <v>18</v>
      </c>
      <c r="F12" s="1">
        <v>19</v>
      </c>
      <c r="G12" s="1">
        <v>21</v>
      </c>
      <c r="H12" s="1">
        <v>22</v>
      </c>
      <c r="I12" s="1">
        <v>24</v>
      </c>
      <c r="J12" s="1">
        <v>24</v>
      </c>
      <c r="K12" s="1">
        <v>28</v>
      </c>
      <c r="L12" s="1">
        <v>29</v>
      </c>
      <c r="M12" s="1">
        <v>34</v>
      </c>
      <c r="N12" s="1">
        <v>37</v>
      </c>
    </row>
    <row r="13" spans="1:14" x14ac:dyDescent="0.3">
      <c r="A13" s="7" t="s">
        <v>104</v>
      </c>
      <c r="B13" s="1">
        <v>197</v>
      </c>
      <c r="C13" s="1">
        <v>192</v>
      </c>
      <c r="D13" s="1">
        <v>173</v>
      </c>
      <c r="E13" s="1">
        <v>157</v>
      </c>
      <c r="F13" s="1">
        <v>154</v>
      </c>
      <c r="G13" s="1">
        <v>154</v>
      </c>
      <c r="H13" s="1">
        <v>149</v>
      </c>
      <c r="I13" s="1">
        <v>144</v>
      </c>
      <c r="J13" s="1">
        <v>142</v>
      </c>
      <c r="K13" s="1">
        <v>142</v>
      </c>
      <c r="L13" s="1">
        <v>137</v>
      </c>
      <c r="M13" s="1">
        <v>123</v>
      </c>
      <c r="N13" s="1">
        <v>120</v>
      </c>
    </row>
    <row r="14" spans="1:14" x14ac:dyDescent="0.3">
      <c r="A14" s="7" t="s">
        <v>105</v>
      </c>
      <c r="B14" s="1">
        <v>486</v>
      </c>
      <c r="C14" s="1">
        <v>493</v>
      </c>
      <c r="D14" s="1">
        <v>497</v>
      </c>
      <c r="E14" s="1">
        <v>499</v>
      </c>
      <c r="F14" s="1">
        <v>503</v>
      </c>
      <c r="G14" s="1">
        <v>511</v>
      </c>
      <c r="H14" s="1">
        <v>520</v>
      </c>
      <c r="I14" s="1">
        <v>519</v>
      </c>
      <c r="J14" s="1">
        <v>532</v>
      </c>
      <c r="K14" s="1">
        <v>540</v>
      </c>
      <c r="L14" s="1">
        <v>554</v>
      </c>
      <c r="M14" s="1">
        <v>576</v>
      </c>
      <c r="N14" s="1">
        <v>602</v>
      </c>
    </row>
    <row r="15" spans="1:14" x14ac:dyDescent="0.3">
      <c r="A15" s="7" t="s">
        <v>106</v>
      </c>
      <c r="B15" s="1">
        <v>78</v>
      </c>
      <c r="C15" s="1">
        <v>77</v>
      </c>
      <c r="D15" s="1">
        <v>76</v>
      </c>
      <c r="E15" s="1">
        <v>73</v>
      </c>
      <c r="F15" s="1">
        <v>77</v>
      </c>
      <c r="G15" s="1">
        <v>76</v>
      </c>
      <c r="H15" s="1">
        <v>77</v>
      </c>
      <c r="I15" s="1">
        <v>81</v>
      </c>
      <c r="J15" s="1">
        <v>86</v>
      </c>
      <c r="K15" s="1">
        <v>84</v>
      </c>
      <c r="L15" s="1">
        <v>89</v>
      </c>
      <c r="M15" s="1">
        <v>96</v>
      </c>
      <c r="N15" s="1">
        <v>100</v>
      </c>
    </row>
    <row r="16" spans="1:14" x14ac:dyDescent="0.3">
      <c r="A16" s="7" t="s">
        <v>107</v>
      </c>
      <c r="B16" s="1">
        <v>15</v>
      </c>
      <c r="C16" s="1">
        <v>15</v>
      </c>
      <c r="D16" s="1">
        <v>18</v>
      </c>
      <c r="E16" s="1">
        <v>15</v>
      </c>
      <c r="F16" s="1">
        <v>14</v>
      </c>
      <c r="G16" s="1">
        <v>17</v>
      </c>
      <c r="H16" s="1">
        <v>23</v>
      </c>
      <c r="I16" s="1">
        <v>24</v>
      </c>
      <c r="J16" s="1">
        <v>25</v>
      </c>
      <c r="K16" s="1">
        <v>23</v>
      </c>
      <c r="L16" s="1">
        <v>22</v>
      </c>
      <c r="M16" s="1">
        <v>22</v>
      </c>
      <c r="N16" s="1">
        <v>23</v>
      </c>
    </row>
    <row r="17" spans="1:14" x14ac:dyDescent="0.3">
      <c r="A17" s="7" t="s">
        <v>108</v>
      </c>
      <c r="B17" s="1">
        <v>516</v>
      </c>
      <c r="C17" s="1">
        <v>535</v>
      </c>
      <c r="D17" s="1">
        <v>536</v>
      </c>
      <c r="E17" s="1">
        <v>522</v>
      </c>
      <c r="F17" s="1">
        <v>515</v>
      </c>
      <c r="G17" s="1">
        <v>513</v>
      </c>
      <c r="H17" s="1">
        <v>513</v>
      </c>
      <c r="I17" s="1">
        <v>516</v>
      </c>
      <c r="J17" s="1">
        <v>502</v>
      </c>
      <c r="K17" s="1">
        <v>495</v>
      </c>
      <c r="L17" s="1">
        <v>486</v>
      </c>
      <c r="M17" s="1">
        <v>482</v>
      </c>
      <c r="N17" s="1">
        <v>496</v>
      </c>
    </row>
    <row r="18" spans="1:14" x14ac:dyDescent="0.3">
      <c r="A18" s="7" t="s">
        <v>109</v>
      </c>
      <c r="B18" s="1">
        <v>98</v>
      </c>
      <c r="C18" s="1">
        <v>97</v>
      </c>
      <c r="D18" s="1">
        <v>94</v>
      </c>
      <c r="E18" s="1">
        <v>96</v>
      </c>
      <c r="F18" s="1">
        <v>100</v>
      </c>
      <c r="G18" s="1">
        <v>100</v>
      </c>
      <c r="H18" s="1">
        <v>99</v>
      </c>
      <c r="I18" s="1">
        <v>99</v>
      </c>
      <c r="J18" s="1">
        <v>101</v>
      </c>
      <c r="K18" s="1">
        <v>105</v>
      </c>
      <c r="L18" s="1">
        <v>115</v>
      </c>
      <c r="M18" s="1">
        <v>115</v>
      </c>
      <c r="N18" s="1">
        <v>115</v>
      </c>
    </row>
    <row r="19" spans="1:14" x14ac:dyDescent="0.3">
      <c r="A19" s="7" t="s">
        <v>110</v>
      </c>
      <c r="B19" s="1">
        <v>100</v>
      </c>
      <c r="C19" s="1">
        <v>98</v>
      </c>
      <c r="D19" s="1">
        <v>91</v>
      </c>
      <c r="E19" s="1">
        <v>84</v>
      </c>
      <c r="F19" s="1">
        <v>84</v>
      </c>
      <c r="G19" s="1">
        <v>81</v>
      </c>
      <c r="H19" s="1">
        <v>79</v>
      </c>
      <c r="I19" s="1">
        <v>78</v>
      </c>
      <c r="J19" s="1">
        <v>79</v>
      </c>
      <c r="K19" s="1">
        <v>75</v>
      </c>
      <c r="L19" s="1">
        <v>68</v>
      </c>
      <c r="M19" s="1">
        <v>61</v>
      </c>
      <c r="N19" s="1">
        <v>60</v>
      </c>
    </row>
    <row r="20" spans="1:14" x14ac:dyDescent="0.3">
      <c r="A20" s="10" t="s">
        <v>15</v>
      </c>
      <c r="B20" s="5">
        <v>3108</v>
      </c>
      <c r="C20" s="5">
        <v>3107</v>
      </c>
      <c r="D20" s="5">
        <v>3045</v>
      </c>
      <c r="E20" s="5">
        <v>2970</v>
      </c>
      <c r="F20" s="5">
        <v>2958</v>
      </c>
      <c r="G20" s="5">
        <v>2976</v>
      </c>
      <c r="H20" s="5">
        <v>3014</v>
      </c>
      <c r="I20" s="5">
        <v>3041</v>
      </c>
      <c r="J20" s="5">
        <v>3073</v>
      </c>
      <c r="K20" s="5">
        <v>3104</v>
      </c>
      <c r="L20" s="5">
        <v>3128</v>
      </c>
      <c r="M20" s="5">
        <v>3158</v>
      </c>
      <c r="N20" s="5">
        <v>3241</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6.9972451790633605E-2</v>
      </c>
      <c r="C25" s="2">
        <v>7.3660714285714302E-2</v>
      </c>
      <c r="D25" s="2">
        <v>7.5591459896133903E-2</v>
      </c>
      <c r="E25" s="2">
        <v>8.0309339678762595E-2</v>
      </c>
      <c r="F25" s="2">
        <v>8.8288288288288302E-2</v>
      </c>
      <c r="G25" s="2">
        <v>9.7139451728247894E-2</v>
      </c>
      <c r="H25" s="2">
        <v>0.1015854374633</v>
      </c>
      <c r="I25" s="2">
        <v>0.107308584686775</v>
      </c>
      <c r="J25" s="2">
        <v>0.108695652173913</v>
      </c>
      <c r="K25" s="2">
        <v>0.110549943883277</v>
      </c>
      <c r="L25" s="2">
        <v>0.11315496098104801</v>
      </c>
      <c r="M25" s="2">
        <v>0.12015503875969</v>
      </c>
      <c r="N25" s="2">
        <v>0.122493224932249</v>
      </c>
    </row>
    <row r="26" spans="1:14" x14ac:dyDescent="0.3">
      <c r="A26" s="8" t="s">
        <v>100</v>
      </c>
      <c r="B26" s="2">
        <v>3.8567493112947699E-3</v>
      </c>
      <c r="C26" s="2">
        <v>3.90625E-3</v>
      </c>
      <c r="D26" s="2">
        <v>4.0392383150605901E-3</v>
      </c>
      <c r="E26" s="2">
        <v>4.1641879833432503E-3</v>
      </c>
      <c r="F26" s="2">
        <v>4.8048048048048003E-3</v>
      </c>
      <c r="G26" s="2">
        <v>4.7675804529201402E-3</v>
      </c>
      <c r="H26" s="2">
        <v>4.6975924838520301E-3</v>
      </c>
      <c r="I26" s="2">
        <v>7.5406032482598596E-3</v>
      </c>
      <c r="J26" s="2">
        <v>7.4370709382150998E-3</v>
      </c>
      <c r="K26" s="2">
        <v>8.9786756453423093E-3</v>
      </c>
      <c r="L26" s="2">
        <v>8.9186176142697898E-3</v>
      </c>
      <c r="M26" s="2">
        <v>9.9667774086378697E-3</v>
      </c>
      <c r="N26" s="2">
        <v>1.0840108401084E-2</v>
      </c>
    </row>
    <row r="27" spans="1:14" x14ac:dyDescent="0.3">
      <c r="A27" s="8" t="s">
        <v>101</v>
      </c>
      <c r="B27" s="2">
        <v>1.26721763085399E-2</v>
      </c>
      <c r="C27" s="2">
        <v>1.33928571428571E-2</v>
      </c>
      <c r="D27" s="2">
        <v>1.5002885170225E-2</v>
      </c>
      <c r="E27" s="2">
        <v>1.60618679357525E-2</v>
      </c>
      <c r="F27" s="2">
        <v>1.9219219219219201E-2</v>
      </c>
      <c r="G27" s="2">
        <v>2.0262216924910599E-2</v>
      </c>
      <c r="H27" s="2">
        <v>2.0551967116852601E-2</v>
      </c>
      <c r="I27" s="2">
        <v>2.0881670533642701E-2</v>
      </c>
      <c r="J27" s="2">
        <v>2.1739130434782601E-2</v>
      </c>
      <c r="K27" s="2">
        <v>2.3007856341189702E-2</v>
      </c>
      <c r="L27" s="2">
        <v>2.3411371237458199E-2</v>
      </c>
      <c r="M27" s="2">
        <v>2.6024363233665599E-2</v>
      </c>
      <c r="N27" s="2">
        <v>2.8726287262872598E-2</v>
      </c>
    </row>
    <row r="28" spans="1:14" x14ac:dyDescent="0.3">
      <c r="A28" s="8" t="s">
        <v>102</v>
      </c>
      <c r="B28" s="2">
        <v>0.79504132231405</v>
      </c>
      <c r="C28" s="2">
        <v>0.79129464285714302</v>
      </c>
      <c r="D28" s="2">
        <v>0.79688401615695303</v>
      </c>
      <c r="E28" s="2">
        <v>0.79535990481856</v>
      </c>
      <c r="F28" s="2">
        <v>0.78378378378378399</v>
      </c>
      <c r="G28" s="2">
        <v>0.77353992848629305</v>
      </c>
      <c r="H28" s="2">
        <v>0.772753963593658</v>
      </c>
      <c r="I28" s="2">
        <v>0.76682134570765703</v>
      </c>
      <c r="J28" s="2">
        <v>0.76716247139588101</v>
      </c>
      <c r="K28" s="2">
        <v>0.76206509539842904</v>
      </c>
      <c r="L28" s="2">
        <v>0.76198439241917504</v>
      </c>
      <c r="M28" s="2">
        <v>0.75692137320044295</v>
      </c>
      <c r="N28" s="2">
        <v>0.75284552845528496</v>
      </c>
    </row>
    <row r="29" spans="1:14" x14ac:dyDescent="0.3">
      <c r="A29" s="8" t="s">
        <v>103</v>
      </c>
      <c r="B29" s="2">
        <v>9.9173553719008305E-3</v>
      </c>
      <c r="C29" s="2">
        <v>1.06026785714286E-2</v>
      </c>
      <c r="D29" s="2">
        <v>8.6555106751298305E-3</v>
      </c>
      <c r="E29" s="2">
        <v>1.0707911957168401E-2</v>
      </c>
      <c r="F29" s="2">
        <v>1.14114114114114E-2</v>
      </c>
      <c r="G29" s="2">
        <v>1.25148986889154E-2</v>
      </c>
      <c r="H29" s="2">
        <v>1.29183793305931E-2</v>
      </c>
      <c r="I29" s="2">
        <v>1.3921113689095099E-2</v>
      </c>
      <c r="J29" s="2">
        <v>1.3729977116704799E-2</v>
      </c>
      <c r="K29" s="2">
        <v>1.5712682379348999E-2</v>
      </c>
      <c r="L29" s="2">
        <v>1.6164994425863999E-2</v>
      </c>
      <c r="M29" s="2">
        <v>1.8826135105204901E-2</v>
      </c>
      <c r="N29" s="2">
        <v>2.00542005420054E-2</v>
      </c>
    </row>
    <row r="30" spans="1:14" x14ac:dyDescent="0.3">
      <c r="A30" s="8" t="s">
        <v>104</v>
      </c>
      <c r="B30" s="2">
        <v>0.108539944903581</v>
      </c>
      <c r="C30" s="2">
        <v>0.107142857142857</v>
      </c>
      <c r="D30" s="2">
        <v>9.9826889786497397E-2</v>
      </c>
      <c r="E30" s="2">
        <v>9.3396787626412806E-2</v>
      </c>
      <c r="F30" s="2">
        <v>9.2492492492492501E-2</v>
      </c>
      <c r="G30" s="2">
        <v>9.1775923718712807E-2</v>
      </c>
      <c r="H30" s="2">
        <v>8.7492660011743995E-2</v>
      </c>
      <c r="I30" s="2">
        <v>8.3526682134570804E-2</v>
      </c>
      <c r="J30" s="2">
        <v>8.1235697940503407E-2</v>
      </c>
      <c r="K30" s="2">
        <v>7.9685746352413003E-2</v>
      </c>
      <c r="L30" s="2">
        <v>7.6365663322185098E-2</v>
      </c>
      <c r="M30" s="2">
        <v>6.8106312292358806E-2</v>
      </c>
      <c r="N30" s="2">
        <v>6.50406504065041E-2</v>
      </c>
    </row>
    <row r="31" spans="1:14" x14ac:dyDescent="0.3">
      <c r="A31" s="8" t="s">
        <v>105</v>
      </c>
      <c r="B31" s="2">
        <v>0.37587006960556801</v>
      </c>
      <c r="C31" s="2">
        <v>0.37490494296577898</v>
      </c>
      <c r="D31" s="2">
        <v>0.37881097560975602</v>
      </c>
      <c r="E31" s="2">
        <v>0.38712179984484102</v>
      </c>
      <c r="F31" s="2">
        <v>0.38901778808971399</v>
      </c>
      <c r="G31" s="2">
        <v>0.393682588597843</v>
      </c>
      <c r="H31" s="2">
        <v>0.39664378337147199</v>
      </c>
      <c r="I31" s="2">
        <v>0.394077448747153</v>
      </c>
      <c r="J31" s="2">
        <v>0.40150943396226402</v>
      </c>
      <c r="K31" s="2">
        <v>0.40847201210287398</v>
      </c>
      <c r="L31" s="2">
        <v>0.41529235382308799</v>
      </c>
      <c r="M31" s="2">
        <v>0.42603550295858</v>
      </c>
      <c r="N31" s="2">
        <v>0.43123209169054399</v>
      </c>
    </row>
    <row r="32" spans="1:14" x14ac:dyDescent="0.3">
      <c r="A32" s="8" t="s">
        <v>106</v>
      </c>
      <c r="B32" s="2">
        <v>6.0324825986078898E-2</v>
      </c>
      <c r="C32" s="2">
        <v>5.8555133079847901E-2</v>
      </c>
      <c r="D32" s="2">
        <v>5.79268292682927E-2</v>
      </c>
      <c r="E32" s="2">
        <v>5.6633048875097E-2</v>
      </c>
      <c r="F32" s="2">
        <v>5.9551430781129198E-2</v>
      </c>
      <c r="G32" s="2">
        <v>5.8551617873651797E-2</v>
      </c>
      <c r="H32" s="2">
        <v>5.8733790999237201E-2</v>
      </c>
      <c r="I32" s="2">
        <v>6.1503416856492001E-2</v>
      </c>
      <c r="J32" s="2">
        <v>6.4905660377358496E-2</v>
      </c>
      <c r="K32" s="2">
        <v>6.35400907715582E-2</v>
      </c>
      <c r="L32" s="2">
        <v>6.6716641679160402E-2</v>
      </c>
      <c r="M32" s="2">
        <v>7.1005917159763302E-2</v>
      </c>
      <c r="N32" s="2">
        <v>7.1633237822349594E-2</v>
      </c>
    </row>
    <row r="33" spans="1:15" x14ac:dyDescent="0.3">
      <c r="A33" s="8" t="s">
        <v>107</v>
      </c>
      <c r="B33" s="2">
        <v>1.1600928074245899E-2</v>
      </c>
      <c r="C33" s="2">
        <v>1.14068441064639E-2</v>
      </c>
      <c r="D33" s="2">
        <v>1.3719512195122E-2</v>
      </c>
      <c r="E33" s="2">
        <v>1.16369278510473E-2</v>
      </c>
      <c r="F33" s="2">
        <v>1.08275328692962E-2</v>
      </c>
      <c r="G33" s="2">
        <v>1.30970724191063E-2</v>
      </c>
      <c r="H33" s="2">
        <v>1.7543859649122799E-2</v>
      </c>
      <c r="I33" s="2">
        <v>1.8223234624145799E-2</v>
      </c>
      <c r="J33" s="2">
        <v>1.88679245283019E-2</v>
      </c>
      <c r="K33" s="2">
        <v>1.7397881996974299E-2</v>
      </c>
      <c r="L33" s="2">
        <v>1.64917541229385E-2</v>
      </c>
      <c r="M33" s="2">
        <v>1.6272189349112402E-2</v>
      </c>
      <c r="N33" s="2">
        <v>1.6475644699140399E-2</v>
      </c>
    </row>
    <row r="34" spans="1:15" x14ac:dyDescent="0.3">
      <c r="A34" s="8" t="s">
        <v>108</v>
      </c>
      <c r="B34" s="2">
        <v>0.39907192575405998</v>
      </c>
      <c r="C34" s="2">
        <v>0.40684410646387797</v>
      </c>
      <c r="D34" s="2">
        <v>0.40853658536585402</v>
      </c>
      <c r="E34" s="2">
        <v>0.40496508921644703</v>
      </c>
      <c r="F34" s="2">
        <v>0.39829853054911102</v>
      </c>
      <c r="G34" s="2">
        <v>0.39522342064714899</v>
      </c>
      <c r="H34" s="2">
        <v>0.39130434782608697</v>
      </c>
      <c r="I34" s="2">
        <v>0.391799544419134</v>
      </c>
      <c r="J34" s="2">
        <v>0.37886792452830198</v>
      </c>
      <c r="K34" s="2">
        <v>0.374432677760968</v>
      </c>
      <c r="L34" s="2">
        <v>0.36431784107946003</v>
      </c>
      <c r="M34" s="2">
        <v>0.35650887573964501</v>
      </c>
      <c r="N34" s="2">
        <v>0.35530085959885399</v>
      </c>
    </row>
    <row r="35" spans="1:15" x14ac:dyDescent="0.3">
      <c r="A35" s="8" t="s">
        <v>109</v>
      </c>
      <c r="B35" s="2">
        <v>7.5792730085073506E-2</v>
      </c>
      <c r="C35" s="2">
        <v>7.3764258555133105E-2</v>
      </c>
      <c r="D35" s="2">
        <v>7.1646341463414601E-2</v>
      </c>
      <c r="E35" s="2">
        <v>7.4476338246702897E-2</v>
      </c>
      <c r="F35" s="2">
        <v>7.7339520494972905E-2</v>
      </c>
      <c r="G35" s="2">
        <v>7.7041602465331302E-2</v>
      </c>
      <c r="H35" s="2">
        <v>7.5514874141876395E-2</v>
      </c>
      <c r="I35" s="2">
        <v>7.5170842824601403E-2</v>
      </c>
      <c r="J35" s="2">
        <v>7.6226415094339597E-2</v>
      </c>
      <c r="K35" s="2">
        <v>7.9425113464447805E-2</v>
      </c>
      <c r="L35" s="2">
        <v>8.6206896551724102E-2</v>
      </c>
      <c r="M35" s="2">
        <v>8.5059171597633099E-2</v>
      </c>
      <c r="N35" s="2">
        <v>8.2378223495701994E-2</v>
      </c>
    </row>
    <row r="36" spans="1:15" x14ac:dyDescent="0.3">
      <c r="A36" s="8" t="s">
        <v>110</v>
      </c>
      <c r="B36" s="2">
        <v>7.7339520494972905E-2</v>
      </c>
      <c r="C36" s="2">
        <v>7.4524714828897304E-2</v>
      </c>
      <c r="D36" s="2">
        <v>6.9359756097560996E-2</v>
      </c>
      <c r="E36" s="2">
        <v>6.5166795965864999E-2</v>
      </c>
      <c r="F36" s="2">
        <v>6.4965197215777301E-2</v>
      </c>
      <c r="G36" s="2">
        <v>6.2403697996918299E-2</v>
      </c>
      <c r="H36" s="2">
        <v>6.0259344012204397E-2</v>
      </c>
      <c r="I36" s="2">
        <v>5.92255125284738E-2</v>
      </c>
      <c r="J36" s="2">
        <v>5.9622641509433999E-2</v>
      </c>
      <c r="K36" s="2">
        <v>5.6732223903176997E-2</v>
      </c>
      <c r="L36" s="2">
        <v>5.09745127436282E-2</v>
      </c>
      <c r="M36" s="2">
        <v>4.5118343195266301E-2</v>
      </c>
      <c r="N36" s="2">
        <v>4.2979942693409698E-2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3.9370078740157501E-2</v>
      </c>
      <c r="C41" s="2">
        <v>-7.5757575757575803E-3</v>
      </c>
      <c r="D41" s="2">
        <v>3.0534351145038201E-2</v>
      </c>
      <c r="E41" s="2">
        <v>8.8888888888888906E-2</v>
      </c>
      <c r="F41" s="2">
        <v>0.108843537414966</v>
      </c>
      <c r="G41" s="2">
        <v>6.13496932515337E-2</v>
      </c>
      <c r="H41" s="2">
        <v>6.9364161849711004E-2</v>
      </c>
      <c r="I41" s="2">
        <v>2.7027027027027001E-2</v>
      </c>
      <c r="J41" s="2">
        <v>3.6842105263157898E-2</v>
      </c>
      <c r="K41" s="2">
        <v>3.0456852791878201E-2</v>
      </c>
      <c r="L41" s="2">
        <v>6.8965517241379296E-2</v>
      </c>
      <c r="M41" s="2">
        <v>4.1474654377880199E-2</v>
      </c>
      <c r="N41" s="3">
        <v>0.18947368421052599</v>
      </c>
      <c r="O41" s="3">
        <v>0.77952755905511795</v>
      </c>
    </row>
    <row r="42" spans="1:15" x14ac:dyDescent="0.3">
      <c r="A42" s="8" t="s">
        <v>100</v>
      </c>
      <c r="B42" s="2">
        <v>0</v>
      </c>
      <c r="C42" s="2">
        <v>0</v>
      </c>
      <c r="D42" s="2">
        <v>0</v>
      </c>
      <c r="E42" s="2">
        <v>0.14285714285714299</v>
      </c>
      <c r="F42" s="2">
        <v>0</v>
      </c>
      <c r="G42" s="2">
        <v>0</v>
      </c>
      <c r="H42" s="2">
        <v>0.625</v>
      </c>
      <c r="I42" s="2">
        <v>0</v>
      </c>
      <c r="J42" s="2">
        <v>0.230769230769231</v>
      </c>
      <c r="K42" s="2">
        <v>0</v>
      </c>
      <c r="L42" s="2">
        <v>0.125</v>
      </c>
      <c r="M42" s="2">
        <v>0.11111111111111099</v>
      </c>
      <c r="N42" s="3">
        <v>0.53846153846153799</v>
      </c>
      <c r="O42" s="3">
        <v>1.8571428571428601</v>
      </c>
    </row>
    <row r="43" spans="1:15" x14ac:dyDescent="0.3">
      <c r="A43" s="8" t="s">
        <v>101</v>
      </c>
      <c r="B43" s="2">
        <v>4.3478260869565202E-2</v>
      </c>
      <c r="C43" s="2">
        <v>8.3333333333333301E-2</v>
      </c>
      <c r="D43" s="2">
        <v>3.8461538461538498E-2</v>
      </c>
      <c r="E43" s="2">
        <v>0.18518518518518501</v>
      </c>
      <c r="F43" s="2">
        <v>6.25E-2</v>
      </c>
      <c r="G43" s="2">
        <v>2.9411764705882401E-2</v>
      </c>
      <c r="H43" s="2">
        <v>2.8571428571428598E-2</v>
      </c>
      <c r="I43" s="2">
        <v>5.5555555555555601E-2</v>
      </c>
      <c r="J43" s="2">
        <v>7.8947368421052599E-2</v>
      </c>
      <c r="K43" s="2">
        <v>2.4390243902439001E-2</v>
      </c>
      <c r="L43" s="2">
        <v>0.119047619047619</v>
      </c>
      <c r="M43" s="2">
        <v>0.12765957446808501</v>
      </c>
      <c r="N43" s="3">
        <v>0.394736842105263</v>
      </c>
      <c r="O43" s="3">
        <v>1.3043478260869601</v>
      </c>
    </row>
    <row r="44" spans="1:15" x14ac:dyDescent="0.3">
      <c r="A44" s="8" t="s">
        <v>102</v>
      </c>
      <c r="B44" s="2">
        <v>-1.7325017325017299E-2</v>
      </c>
      <c r="C44" s="2">
        <v>-2.6093088857545799E-2</v>
      </c>
      <c r="D44" s="2">
        <v>-3.18609703113686E-2</v>
      </c>
      <c r="E44" s="2">
        <v>-2.3934181002243801E-2</v>
      </c>
      <c r="F44" s="2">
        <v>-5.3639846743294998E-3</v>
      </c>
      <c r="G44" s="2">
        <v>1.3867488443759599E-2</v>
      </c>
      <c r="H44" s="2">
        <v>4.5592705167173198E-3</v>
      </c>
      <c r="I44" s="2">
        <v>1.4372163388804799E-2</v>
      </c>
      <c r="J44" s="2">
        <v>1.2677106636838201E-2</v>
      </c>
      <c r="K44" s="2">
        <v>6.6273932253313704E-3</v>
      </c>
      <c r="L44" s="2">
        <v>0</v>
      </c>
      <c r="M44" s="2">
        <v>1.6093635698610099E-2</v>
      </c>
      <c r="N44" s="3">
        <v>3.5794183445190197E-2</v>
      </c>
      <c r="O44" s="3">
        <v>-3.7422037422037403E-2</v>
      </c>
    </row>
    <row r="45" spans="1:15" x14ac:dyDescent="0.3">
      <c r="A45" s="8" t="s">
        <v>103</v>
      </c>
      <c r="B45" s="2">
        <v>5.5555555555555601E-2</v>
      </c>
      <c r="C45" s="2">
        <v>-0.21052631578947401</v>
      </c>
      <c r="D45" s="2">
        <v>0.2</v>
      </c>
      <c r="E45" s="2">
        <v>5.5555555555555601E-2</v>
      </c>
      <c r="F45" s="2">
        <v>0.105263157894737</v>
      </c>
      <c r="G45" s="2">
        <v>4.7619047619047603E-2</v>
      </c>
      <c r="H45" s="2">
        <v>9.0909090909090898E-2</v>
      </c>
      <c r="I45" s="2">
        <v>0</v>
      </c>
      <c r="J45" s="2">
        <v>0.16666666666666699</v>
      </c>
      <c r="K45" s="2">
        <v>3.5714285714285698E-2</v>
      </c>
      <c r="L45" s="2">
        <v>0.17241379310344801</v>
      </c>
      <c r="M45" s="2">
        <v>8.8235294117647106E-2</v>
      </c>
      <c r="N45" s="3">
        <v>0.54166666666666696</v>
      </c>
      <c r="O45" s="3">
        <v>1.05555555555556</v>
      </c>
    </row>
    <row r="46" spans="1:15" x14ac:dyDescent="0.3">
      <c r="A46" s="8" t="s">
        <v>104</v>
      </c>
      <c r="B46" s="2">
        <v>-2.5380710659898501E-2</v>
      </c>
      <c r="C46" s="2">
        <v>-9.8958333333333301E-2</v>
      </c>
      <c r="D46" s="2">
        <v>-9.2485549132948E-2</v>
      </c>
      <c r="E46" s="2">
        <v>-1.9108280254777101E-2</v>
      </c>
      <c r="F46" s="2">
        <v>0</v>
      </c>
      <c r="G46" s="2">
        <v>-3.2467532467532499E-2</v>
      </c>
      <c r="H46" s="2">
        <v>-3.35570469798658E-2</v>
      </c>
      <c r="I46" s="2">
        <v>-1.38888888888889E-2</v>
      </c>
      <c r="J46" s="2">
        <v>0</v>
      </c>
      <c r="K46" s="2">
        <v>-3.5211267605633798E-2</v>
      </c>
      <c r="L46" s="2">
        <v>-0.102189781021898</v>
      </c>
      <c r="M46" s="2">
        <v>-2.4390243902439001E-2</v>
      </c>
      <c r="N46" s="3">
        <v>-0.154929577464789</v>
      </c>
      <c r="O46" s="3">
        <v>-0.390862944162437</v>
      </c>
    </row>
    <row r="47" spans="1:15" x14ac:dyDescent="0.3">
      <c r="A47" s="8" t="s">
        <v>105</v>
      </c>
      <c r="B47" s="2">
        <v>1.4403292181070001E-2</v>
      </c>
      <c r="C47" s="2">
        <v>8.11359026369168E-3</v>
      </c>
      <c r="D47" s="2">
        <v>4.0241448692152904E-3</v>
      </c>
      <c r="E47" s="2">
        <v>8.0160320641282593E-3</v>
      </c>
      <c r="F47" s="2">
        <v>1.59045725646123E-2</v>
      </c>
      <c r="G47" s="2">
        <v>1.7612524461839502E-2</v>
      </c>
      <c r="H47" s="2">
        <v>-1.9230769230769199E-3</v>
      </c>
      <c r="I47" s="2">
        <v>2.50481695568401E-2</v>
      </c>
      <c r="J47" s="2">
        <v>1.50375939849624E-2</v>
      </c>
      <c r="K47" s="2">
        <v>2.5925925925925901E-2</v>
      </c>
      <c r="L47" s="2">
        <v>3.9711191335740102E-2</v>
      </c>
      <c r="M47" s="2">
        <v>4.5138888888888902E-2</v>
      </c>
      <c r="N47" s="3">
        <v>0.13157894736842099</v>
      </c>
      <c r="O47" s="3">
        <v>0.23868312757201601</v>
      </c>
    </row>
    <row r="48" spans="1:15" x14ac:dyDescent="0.3">
      <c r="A48" s="8" t="s">
        <v>106</v>
      </c>
      <c r="B48" s="2">
        <v>-1.2820512820512799E-2</v>
      </c>
      <c r="C48" s="2">
        <v>-1.2987012987013E-2</v>
      </c>
      <c r="D48" s="2">
        <v>-3.94736842105263E-2</v>
      </c>
      <c r="E48" s="2">
        <v>5.4794520547945202E-2</v>
      </c>
      <c r="F48" s="2">
        <v>-1.2987012987013E-2</v>
      </c>
      <c r="G48" s="2">
        <v>1.3157894736842099E-2</v>
      </c>
      <c r="H48" s="2">
        <v>5.1948051948052E-2</v>
      </c>
      <c r="I48" s="2">
        <v>6.1728395061728399E-2</v>
      </c>
      <c r="J48" s="2">
        <v>-2.32558139534884E-2</v>
      </c>
      <c r="K48" s="2">
        <v>5.95238095238095E-2</v>
      </c>
      <c r="L48" s="2">
        <v>7.8651685393258397E-2</v>
      </c>
      <c r="M48" s="2">
        <v>4.1666666666666699E-2</v>
      </c>
      <c r="N48" s="3">
        <v>0.162790697674419</v>
      </c>
      <c r="O48" s="3">
        <v>0.28205128205128199</v>
      </c>
    </row>
    <row r="49" spans="1:15" x14ac:dyDescent="0.3">
      <c r="A49" s="8" t="s">
        <v>107</v>
      </c>
      <c r="B49" s="2">
        <v>0</v>
      </c>
      <c r="C49" s="2">
        <v>0.2</v>
      </c>
      <c r="D49" s="2">
        <v>-0.16666666666666699</v>
      </c>
      <c r="E49" s="2">
        <v>-6.6666666666666693E-2</v>
      </c>
      <c r="F49" s="2">
        <v>0.214285714285714</v>
      </c>
      <c r="G49" s="2">
        <v>0.35294117647058798</v>
      </c>
      <c r="H49" s="2">
        <v>4.3478260869565202E-2</v>
      </c>
      <c r="I49" s="2">
        <v>4.1666666666666699E-2</v>
      </c>
      <c r="J49" s="2">
        <v>-0.08</v>
      </c>
      <c r="K49" s="2">
        <v>-4.3478260869565202E-2</v>
      </c>
      <c r="L49" s="2">
        <v>0</v>
      </c>
      <c r="M49" s="2">
        <v>4.5454545454545497E-2</v>
      </c>
      <c r="N49" s="3">
        <v>-0.08</v>
      </c>
      <c r="O49" s="3">
        <v>0.53333333333333299</v>
      </c>
    </row>
    <row r="50" spans="1:15" x14ac:dyDescent="0.3">
      <c r="A50" s="8" t="s">
        <v>108</v>
      </c>
      <c r="B50" s="2">
        <v>3.6821705426356599E-2</v>
      </c>
      <c r="C50" s="2">
        <v>1.8691588785046699E-3</v>
      </c>
      <c r="D50" s="2">
        <v>-2.6119402985074602E-2</v>
      </c>
      <c r="E50" s="2">
        <v>-1.34099616858238E-2</v>
      </c>
      <c r="F50" s="2">
        <v>-3.88349514563107E-3</v>
      </c>
      <c r="G50" s="2">
        <v>0</v>
      </c>
      <c r="H50" s="2">
        <v>5.8479532163742704E-3</v>
      </c>
      <c r="I50" s="2">
        <v>-2.7131782945736399E-2</v>
      </c>
      <c r="J50" s="2">
        <v>-1.39442231075697E-2</v>
      </c>
      <c r="K50" s="2">
        <v>-1.8181818181818198E-2</v>
      </c>
      <c r="L50" s="2">
        <v>-8.23045267489712E-3</v>
      </c>
      <c r="M50" s="2">
        <v>2.9045643153527E-2</v>
      </c>
      <c r="N50" s="3">
        <v>-1.1952191235059801E-2</v>
      </c>
      <c r="O50" s="3">
        <v>-3.8759689922480599E-2</v>
      </c>
    </row>
    <row r="51" spans="1:15" x14ac:dyDescent="0.3">
      <c r="A51" s="8" t="s">
        <v>109</v>
      </c>
      <c r="B51" s="2">
        <v>-1.02040816326531E-2</v>
      </c>
      <c r="C51" s="2">
        <v>-3.09278350515464E-2</v>
      </c>
      <c r="D51" s="2">
        <v>2.1276595744680899E-2</v>
      </c>
      <c r="E51" s="2">
        <v>4.1666666666666699E-2</v>
      </c>
      <c r="F51" s="2">
        <v>0</v>
      </c>
      <c r="G51" s="2">
        <v>-0.01</v>
      </c>
      <c r="H51" s="2">
        <v>0</v>
      </c>
      <c r="I51" s="2">
        <v>2.02020202020202E-2</v>
      </c>
      <c r="J51" s="2">
        <v>3.9603960396039598E-2</v>
      </c>
      <c r="K51" s="2">
        <v>9.5238095238095205E-2</v>
      </c>
      <c r="L51" s="2">
        <v>0</v>
      </c>
      <c r="M51" s="2">
        <v>0</v>
      </c>
      <c r="N51" s="3">
        <v>0.13861386138613899</v>
      </c>
      <c r="O51" s="3">
        <v>0.17346938775510201</v>
      </c>
    </row>
    <row r="52" spans="1:15" x14ac:dyDescent="0.3">
      <c r="A52" s="8" t="s">
        <v>110</v>
      </c>
      <c r="B52" s="2">
        <v>-0.02</v>
      </c>
      <c r="C52" s="2">
        <v>-7.1428571428571397E-2</v>
      </c>
      <c r="D52" s="2">
        <v>-7.69230769230769E-2</v>
      </c>
      <c r="E52" s="2">
        <v>0</v>
      </c>
      <c r="F52" s="2">
        <v>-3.5714285714285698E-2</v>
      </c>
      <c r="G52" s="2">
        <v>-2.4691358024691398E-2</v>
      </c>
      <c r="H52" s="2">
        <v>-1.26582278481013E-2</v>
      </c>
      <c r="I52" s="2">
        <v>1.2820512820512799E-2</v>
      </c>
      <c r="J52" s="2">
        <v>-5.0632911392405097E-2</v>
      </c>
      <c r="K52" s="2">
        <v>-9.3333333333333296E-2</v>
      </c>
      <c r="L52" s="2">
        <v>-0.10294117647058799</v>
      </c>
      <c r="M52" s="2">
        <v>-1.63934426229508E-2</v>
      </c>
      <c r="N52" s="3">
        <v>-0.240506329113924</v>
      </c>
      <c r="O52" s="3">
        <v>-0.4</v>
      </c>
    </row>
    <row r="53" spans="1:15" x14ac:dyDescent="0.3">
      <c r="A53" s="11" t="s">
        <v>15</v>
      </c>
      <c r="B53" s="3">
        <v>-3.2175032175032201E-4</v>
      </c>
      <c r="C53" s="3">
        <v>-1.99549404570325E-2</v>
      </c>
      <c r="D53" s="3">
        <v>-2.4630541871921201E-2</v>
      </c>
      <c r="E53" s="3">
        <v>-4.0404040404040404E-3</v>
      </c>
      <c r="F53" s="3">
        <v>6.08519269776876E-3</v>
      </c>
      <c r="G53" s="3">
        <v>1.27688172043011E-2</v>
      </c>
      <c r="H53" s="3">
        <v>8.9581950895819499E-3</v>
      </c>
      <c r="I53" s="3">
        <v>1.0522854324235401E-2</v>
      </c>
      <c r="J53" s="3">
        <v>1.00878620240807E-2</v>
      </c>
      <c r="K53" s="3">
        <v>7.7319587628866E-3</v>
      </c>
      <c r="L53" s="3">
        <v>9.5907928388746806E-3</v>
      </c>
      <c r="M53" s="3">
        <v>2.6282457251425001E-2</v>
      </c>
      <c r="N53" s="3">
        <v>5.46697038724374E-2</v>
      </c>
      <c r="O53" s="3">
        <v>4.27927927927928E-2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645</v>
      </c>
    </row>
    <row r="2" spans="1:14" ht="15.6" x14ac:dyDescent="0.3">
      <c r="A2" s="12" t="s">
        <v>646</v>
      </c>
    </row>
    <row r="3" spans="1:14" ht="15.6" x14ac:dyDescent="0.3">
      <c r="A3" s="12" t="s">
        <v>68</v>
      </c>
    </row>
    <row r="4" spans="1:14" x14ac:dyDescent="0.3">
      <c r="A4" s="15"/>
    </row>
    <row r="5" spans="1:14" x14ac:dyDescent="0.3">
      <c r="A5" s="16" t="str">
        <f>HYPERLINK("#'Table of contents'!A184",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2</v>
      </c>
      <c r="D8" s="1">
        <v>1</v>
      </c>
      <c r="E8" s="1">
        <v>0</v>
      </c>
      <c r="F8" s="1">
        <v>0</v>
      </c>
      <c r="G8" s="1">
        <v>0</v>
      </c>
      <c r="H8" s="1">
        <v>0</v>
      </c>
      <c r="I8" s="1">
        <v>0</v>
      </c>
      <c r="J8" s="1">
        <v>0</v>
      </c>
      <c r="K8" s="1">
        <v>0</v>
      </c>
      <c r="L8" s="1">
        <v>0</v>
      </c>
      <c r="M8" s="1">
        <v>0</v>
      </c>
      <c r="N8" s="1">
        <v>0</v>
      </c>
    </row>
    <row r="9" spans="1:14" x14ac:dyDescent="0.3">
      <c r="A9" s="7" t="s">
        <v>62</v>
      </c>
      <c r="B9" s="1">
        <v>1603</v>
      </c>
      <c r="C9" s="1">
        <v>1607</v>
      </c>
      <c r="D9" s="1">
        <v>1592</v>
      </c>
      <c r="E9" s="1">
        <v>1450</v>
      </c>
      <c r="F9" s="1">
        <v>1312</v>
      </c>
      <c r="G9" s="1">
        <v>1172</v>
      </c>
      <c r="H9" s="1">
        <v>1058</v>
      </c>
      <c r="I9" s="1">
        <v>1010</v>
      </c>
      <c r="J9" s="1">
        <v>1004</v>
      </c>
      <c r="K9" s="1">
        <v>975</v>
      </c>
      <c r="L9" s="1">
        <v>1016</v>
      </c>
      <c r="M9" s="1">
        <v>1023</v>
      </c>
      <c r="N9" s="1">
        <v>1076</v>
      </c>
    </row>
    <row r="10" spans="1:14" x14ac:dyDescent="0.3">
      <c r="A10" s="7" t="s">
        <v>63</v>
      </c>
      <c r="B10" s="1">
        <v>3036</v>
      </c>
      <c r="C10" s="1">
        <v>3070</v>
      </c>
      <c r="D10" s="1">
        <v>3079</v>
      </c>
      <c r="E10" s="1">
        <v>3134</v>
      </c>
      <c r="F10" s="1">
        <v>3227</v>
      </c>
      <c r="G10" s="1">
        <v>3278</v>
      </c>
      <c r="H10" s="1">
        <v>3344</v>
      </c>
      <c r="I10" s="1">
        <v>3345</v>
      </c>
      <c r="J10" s="1">
        <v>3315</v>
      </c>
      <c r="K10" s="1">
        <v>3266</v>
      </c>
      <c r="L10" s="1">
        <v>3127</v>
      </c>
      <c r="M10" s="1">
        <v>3030</v>
      </c>
      <c r="N10" s="1">
        <v>2979</v>
      </c>
    </row>
    <row r="11" spans="1:14" x14ac:dyDescent="0.3">
      <c r="A11" s="7" t="s">
        <v>64</v>
      </c>
      <c r="B11" s="1">
        <v>2363</v>
      </c>
      <c r="C11" s="1">
        <v>2415</v>
      </c>
      <c r="D11" s="1">
        <v>2394</v>
      </c>
      <c r="E11" s="1">
        <v>2427</v>
      </c>
      <c r="F11" s="1">
        <v>2492</v>
      </c>
      <c r="G11" s="1">
        <v>2549</v>
      </c>
      <c r="H11" s="1">
        <v>2606</v>
      </c>
      <c r="I11" s="1">
        <v>2625</v>
      </c>
      <c r="J11" s="1">
        <v>2706</v>
      </c>
      <c r="K11" s="1">
        <v>2814</v>
      </c>
      <c r="L11" s="1">
        <v>2922</v>
      </c>
      <c r="M11" s="1">
        <v>3011</v>
      </c>
      <c r="N11" s="1">
        <v>3108</v>
      </c>
    </row>
    <row r="12" spans="1:14" x14ac:dyDescent="0.3">
      <c r="A12" s="7" t="s">
        <v>65</v>
      </c>
      <c r="B12" s="1">
        <v>972</v>
      </c>
      <c r="C12" s="1">
        <v>987</v>
      </c>
      <c r="D12" s="1">
        <v>906</v>
      </c>
      <c r="E12" s="1">
        <v>887</v>
      </c>
      <c r="F12" s="1">
        <v>881</v>
      </c>
      <c r="G12" s="1">
        <v>922</v>
      </c>
      <c r="H12" s="1">
        <v>974</v>
      </c>
      <c r="I12" s="1">
        <v>1053</v>
      </c>
      <c r="J12" s="1">
        <v>1132</v>
      </c>
      <c r="K12" s="1">
        <v>1177</v>
      </c>
      <c r="L12" s="1">
        <v>1238</v>
      </c>
      <c r="M12" s="1">
        <v>1319</v>
      </c>
      <c r="N12" s="1">
        <v>1367</v>
      </c>
    </row>
    <row r="13" spans="1:14" x14ac:dyDescent="0.3">
      <c r="A13" s="7" t="s">
        <v>66</v>
      </c>
      <c r="B13" s="1">
        <v>248</v>
      </c>
      <c r="C13" s="1">
        <v>241</v>
      </c>
      <c r="D13" s="1">
        <v>207</v>
      </c>
      <c r="E13" s="1">
        <v>165</v>
      </c>
      <c r="F13" s="1">
        <v>188</v>
      </c>
      <c r="G13" s="1">
        <v>202</v>
      </c>
      <c r="H13" s="1">
        <v>221</v>
      </c>
      <c r="I13" s="1">
        <v>236</v>
      </c>
      <c r="J13" s="1">
        <v>275</v>
      </c>
      <c r="K13" s="1">
        <v>284</v>
      </c>
      <c r="L13" s="1">
        <v>296</v>
      </c>
      <c r="M13" s="1">
        <v>313</v>
      </c>
      <c r="N13" s="1">
        <v>334</v>
      </c>
    </row>
    <row r="14" spans="1:14" x14ac:dyDescent="0.3">
      <c r="A14" s="10" t="s">
        <v>15</v>
      </c>
      <c r="B14" s="5">
        <v>8222</v>
      </c>
      <c r="C14" s="5">
        <v>8322</v>
      </c>
      <c r="D14" s="5">
        <v>8179</v>
      </c>
      <c r="E14" s="5">
        <v>8063</v>
      </c>
      <c r="F14" s="5">
        <v>8100</v>
      </c>
      <c r="G14" s="5">
        <v>8123</v>
      </c>
      <c r="H14" s="5">
        <v>8203</v>
      </c>
      <c r="I14" s="5">
        <v>8269</v>
      </c>
      <c r="J14" s="5">
        <v>8432</v>
      </c>
      <c r="K14" s="5">
        <v>8516</v>
      </c>
      <c r="L14" s="5">
        <v>8599</v>
      </c>
      <c r="M14" s="5">
        <v>8696</v>
      </c>
      <c r="N14" s="5">
        <v>8864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2.40326844508532E-4</v>
      </c>
      <c r="D19" s="2">
        <v>1.2226433549333699E-4</v>
      </c>
      <c r="E19" s="2">
        <v>0</v>
      </c>
      <c r="F19" s="2">
        <v>0</v>
      </c>
      <c r="G19" s="2">
        <v>0</v>
      </c>
      <c r="H19" s="2">
        <v>0</v>
      </c>
      <c r="I19" s="2">
        <v>0</v>
      </c>
      <c r="J19" s="2">
        <v>0</v>
      </c>
      <c r="K19" s="2">
        <v>0</v>
      </c>
      <c r="L19" s="2">
        <v>0</v>
      </c>
      <c r="M19" s="2">
        <v>0</v>
      </c>
      <c r="N19" s="2">
        <v>0</v>
      </c>
    </row>
    <row r="20" spans="1:15" x14ac:dyDescent="0.3">
      <c r="A20" s="8" t="s">
        <v>62</v>
      </c>
      <c r="B20" s="2">
        <v>0.19496472877645299</v>
      </c>
      <c r="C20" s="2">
        <v>0.19310261956260499</v>
      </c>
      <c r="D20" s="2">
        <v>0.194644822105392</v>
      </c>
      <c r="E20" s="2">
        <v>0.17983380875604599</v>
      </c>
      <c r="F20" s="2">
        <v>0.16197530864197501</v>
      </c>
      <c r="G20" s="2">
        <v>0.14428166933399</v>
      </c>
      <c r="H20" s="2">
        <v>0.128977203462148</v>
      </c>
      <c r="I20" s="2">
        <v>0.122142943524005</v>
      </c>
      <c r="J20" s="2">
        <v>0.119070208728653</v>
      </c>
      <c r="K20" s="2">
        <v>0.114490371066228</v>
      </c>
      <c r="L20" s="2">
        <v>0.11815327363646901</v>
      </c>
      <c r="M20" s="2">
        <v>0.117640294388224</v>
      </c>
      <c r="N20" s="2">
        <v>0.121389891696751</v>
      </c>
    </row>
    <row r="21" spans="1:15" x14ac:dyDescent="0.3">
      <c r="A21" s="8" t="s">
        <v>63</v>
      </c>
      <c r="B21" s="2">
        <v>0.36925322306008301</v>
      </c>
      <c r="C21" s="2">
        <v>0.36890170632059599</v>
      </c>
      <c r="D21" s="2">
        <v>0.37645188898398302</v>
      </c>
      <c r="E21" s="2">
        <v>0.38868907354582699</v>
      </c>
      <c r="F21" s="2">
        <v>0.39839506172839501</v>
      </c>
      <c r="G21" s="2">
        <v>0.40354548812015301</v>
      </c>
      <c r="H21" s="2">
        <v>0.40765573570644897</v>
      </c>
      <c r="I21" s="2">
        <v>0.40452291691861197</v>
      </c>
      <c r="J21" s="2">
        <v>0.39314516129032301</v>
      </c>
      <c r="K21" s="2">
        <v>0.383513386566463</v>
      </c>
      <c r="L21" s="2">
        <v>0.36364693569019702</v>
      </c>
      <c r="M21" s="2">
        <v>0.34843606255749798</v>
      </c>
      <c r="N21" s="2">
        <v>0.336078519855596</v>
      </c>
    </row>
    <row r="22" spans="1:15" x14ac:dyDescent="0.3">
      <c r="A22" s="8" t="s">
        <v>64</v>
      </c>
      <c r="B22" s="2">
        <v>0.28739965945025497</v>
      </c>
      <c r="C22" s="2">
        <v>0.29019466474405198</v>
      </c>
      <c r="D22" s="2">
        <v>0.29270081917104801</v>
      </c>
      <c r="E22" s="2">
        <v>0.30100458886270598</v>
      </c>
      <c r="F22" s="2">
        <v>0.307654320987654</v>
      </c>
      <c r="G22" s="2">
        <v>0.313800320078789</v>
      </c>
      <c r="H22" s="2">
        <v>0.31768865049372202</v>
      </c>
      <c r="I22" s="2">
        <v>0.31745071955496401</v>
      </c>
      <c r="J22" s="2">
        <v>0.32092030360531298</v>
      </c>
      <c r="K22" s="2">
        <v>0.33043682480037601</v>
      </c>
      <c r="L22" s="2">
        <v>0.33980695429701102</v>
      </c>
      <c r="M22" s="2">
        <v>0.34625114995400202</v>
      </c>
      <c r="N22" s="2">
        <v>0.35063176895306902</v>
      </c>
    </row>
    <row r="23" spans="1:15" x14ac:dyDescent="0.3">
      <c r="A23" s="8" t="s">
        <v>65</v>
      </c>
      <c r="B23" s="2">
        <v>0.118219411335442</v>
      </c>
      <c r="C23" s="2">
        <v>0.11860129776496001</v>
      </c>
      <c r="D23" s="2">
        <v>0.110771487956963</v>
      </c>
      <c r="E23" s="2">
        <v>0.110008681632147</v>
      </c>
      <c r="F23" s="2">
        <v>0.10876543209876501</v>
      </c>
      <c r="G23" s="2">
        <v>0.113504862735443</v>
      </c>
      <c r="H23" s="2">
        <v>0.118737047421675</v>
      </c>
      <c r="I23" s="2">
        <v>0.127343088644334</v>
      </c>
      <c r="J23" s="2">
        <v>0.13425047438330201</v>
      </c>
      <c r="K23" s="2">
        <v>0.13821042743071901</v>
      </c>
      <c r="L23" s="2">
        <v>0.143970229096407</v>
      </c>
      <c r="M23" s="2">
        <v>0.15167893284268599</v>
      </c>
      <c r="N23" s="2">
        <v>0.15421931407942199</v>
      </c>
    </row>
    <row r="24" spans="1:15" x14ac:dyDescent="0.3">
      <c r="A24" s="8" t="s">
        <v>66</v>
      </c>
      <c r="B24" s="2">
        <v>3.0162977377766999E-2</v>
      </c>
      <c r="C24" s="2">
        <v>2.8959384763278102E-2</v>
      </c>
      <c r="D24" s="2">
        <v>2.53087174471207E-2</v>
      </c>
      <c r="E24" s="2">
        <v>2.04638472032742E-2</v>
      </c>
      <c r="F24" s="2">
        <v>2.3209876543209901E-2</v>
      </c>
      <c r="G24" s="2">
        <v>2.4867659731626201E-2</v>
      </c>
      <c r="H24" s="2">
        <v>2.6941362916006299E-2</v>
      </c>
      <c r="I24" s="2">
        <v>2.8540331358084401E-2</v>
      </c>
      <c r="J24" s="2">
        <v>3.2613851992409897E-2</v>
      </c>
      <c r="K24" s="2">
        <v>3.3348990136214202E-2</v>
      </c>
      <c r="L24" s="2">
        <v>3.4422607279916299E-2</v>
      </c>
      <c r="M24" s="2">
        <v>3.59935602575897E-2</v>
      </c>
      <c r="N24" s="2">
        <v>3.7680505415162498E-2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-0.5</v>
      </c>
      <c r="D29" s="2">
        <v>-1</v>
      </c>
      <c r="E29" s="2">
        <v>0</v>
      </c>
      <c r="F29" s="2">
        <v>0</v>
      </c>
      <c r="G29" s="2">
        <v>0</v>
      </c>
      <c r="H29" s="2">
        <v>0</v>
      </c>
      <c r="I29" s="2">
        <v>0</v>
      </c>
      <c r="J29" s="2">
        <v>0</v>
      </c>
      <c r="K29" s="2">
        <v>0</v>
      </c>
      <c r="L29" s="2">
        <v>0</v>
      </c>
      <c r="M29" s="2">
        <v>0</v>
      </c>
      <c r="N29" s="3">
        <v>0</v>
      </c>
      <c r="O29" s="3">
        <v>0</v>
      </c>
    </row>
    <row r="30" spans="1:15" x14ac:dyDescent="0.3">
      <c r="A30" s="8" t="s">
        <v>62</v>
      </c>
      <c r="B30" s="2">
        <v>2.4953212726138499E-3</v>
      </c>
      <c r="C30" s="2">
        <v>-9.3341630367143706E-3</v>
      </c>
      <c r="D30" s="2">
        <v>-8.9195979899497499E-2</v>
      </c>
      <c r="E30" s="2">
        <v>-9.51724137931034E-2</v>
      </c>
      <c r="F30" s="2">
        <v>-0.10670731707317101</v>
      </c>
      <c r="G30" s="2">
        <v>-9.7269624573378802E-2</v>
      </c>
      <c r="H30" s="2">
        <v>-4.53686200378072E-2</v>
      </c>
      <c r="I30" s="2">
        <v>-5.9405940594059398E-3</v>
      </c>
      <c r="J30" s="2">
        <v>-2.88844621513944E-2</v>
      </c>
      <c r="K30" s="2">
        <v>4.2051282051282099E-2</v>
      </c>
      <c r="L30" s="2">
        <v>6.8897637795275598E-3</v>
      </c>
      <c r="M30" s="2">
        <v>5.1808406647116299E-2</v>
      </c>
      <c r="N30" s="3">
        <v>7.1713147410358599E-2</v>
      </c>
      <c r="O30" s="3">
        <v>-0.328758577666875</v>
      </c>
    </row>
    <row r="31" spans="1:15" x14ac:dyDescent="0.3">
      <c r="A31" s="8" t="s">
        <v>63</v>
      </c>
      <c r="B31" s="2">
        <v>1.11989459815547E-2</v>
      </c>
      <c r="C31" s="2">
        <v>2.9315960912052099E-3</v>
      </c>
      <c r="D31" s="2">
        <v>1.7862942513803201E-2</v>
      </c>
      <c r="E31" s="2">
        <v>2.9674537332482501E-2</v>
      </c>
      <c r="F31" s="2">
        <v>1.5804152463588499E-2</v>
      </c>
      <c r="G31" s="2">
        <v>2.01342281879195E-2</v>
      </c>
      <c r="H31" s="2">
        <v>2.9904306220095698E-4</v>
      </c>
      <c r="I31" s="2">
        <v>-8.9686098654708502E-3</v>
      </c>
      <c r="J31" s="2">
        <v>-1.47812971342383E-2</v>
      </c>
      <c r="K31" s="2">
        <v>-4.2559706062461698E-2</v>
      </c>
      <c r="L31" s="2">
        <v>-3.1020147105852301E-2</v>
      </c>
      <c r="M31" s="2">
        <v>-1.6831683168316802E-2</v>
      </c>
      <c r="N31" s="3">
        <v>-0.101357466063348</v>
      </c>
      <c r="O31" s="3">
        <v>-1.8774703557312301E-2</v>
      </c>
    </row>
    <row r="32" spans="1:15" x14ac:dyDescent="0.3">
      <c r="A32" s="8" t="s">
        <v>64</v>
      </c>
      <c r="B32" s="2">
        <v>2.20059246720271E-2</v>
      </c>
      <c r="C32" s="2">
        <v>-8.6956521739130401E-3</v>
      </c>
      <c r="D32" s="2">
        <v>1.37844611528822E-2</v>
      </c>
      <c r="E32" s="2">
        <v>2.6782035434693E-2</v>
      </c>
      <c r="F32" s="2">
        <v>2.28731942215088E-2</v>
      </c>
      <c r="G32" s="2">
        <v>2.2361710474696001E-2</v>
      </c>
      <c r="H32" s="2">
        <v>7.2908672294704499E-3</v>
      </c>
      <c r="I32" s="2">
        <v>3.0857142857142899E-2</v>
      </c>
      <c r="J32" s="2">
        <v>3.9911308203991101E-2</v>
      </c>
      <c r="K32" s="2">
        <v>3.8379530916844401E-2</v>
      </c>
      <c r="L32" s="2">
        <v>3.0458590006844598E-2</v>
      </c>
      <c r="M32" s="2">
        <v>3.2215210893390897E-2</v>
      </c>
      <c r="N32" s="3">
        <v>0.14855875831485599</v>
      </c>
      <c r="O32" s="3">
        <v>0.315277190012696</v>
      </c>
    </row>
    <row r="33" spans="1:15" x14ac:dyDescent="0.3">
      <c r="A33" s="8" t="s">
        <v>65</v>
      </c>
      <c r="B33" s="2">
        <v>1.54320987654321E-2</v>
      </c>
      <c r="C33" s="2">
        <v>-8.2066869300911893E-2</v>
      </c>
      <c r="D33" s="2">
        <v>-2.0971302428256101E-2</v>
      </c>
      <c r="E33" s="2">
        <v>-6.7643742953776799E-3</v>
      </c>
      <c r="F33" s="2">
        <v>4.6538024971623203E-2</v>
      </c>
      <c r="G33" s="2">
        <v>5.6399132321041198E-2</v>
      </c>
      <c r="H33" s="2">
        <v>8.1108829568788496E-2</v>
      </c>
      <c r="I33" s="2">
        <v>7.5023741690408402E-2</v>
      </c>
      <c r="J33" s="2">
        <v>3.9752650176678402E-2</v>
      </c>
      <c r="K33" s="2">
        <v>5.1826677994902301E-2</v>
      </c>
      <c r="L33" s="2">
        <v>6.5428109854604205E-2</v>
      </c>
      <c r="M33" s="2">
        <v>3.6391205458680798E-2</v>
      </c>
      <c r="N33" s="3">
        <v>0.207597173144876</v>
      </c>
      <c r="O33" s="3">
        <v>0.406378600823045</v>
      </c>
    </row>
    <row r="34" spans="1:15" x14ac:dyDescent="0.3">
      <c r="A34" s="8" t="s">
        <v>66</v>
      </c>
      <c r="B34" s="2">
        <v>-2.8225806451612899E-2</v>
      </c>
      <c r="C34" s="2">
        <v>-0.141078838174274</v>
      </c>
      <c r="D34" s="2">
        <v>-0.202898550724638</v>
      </c>
      <c r="E34" s="2">
        <v>0.13939393939393899</v>
      </c>
      <c r="F34" s="2">
        <v>7.4468085106383003E-2</v>
      </c>
      <c r="G34" s="2">
        <v>9.4059405940594101E-2</v>
      </c>
      <c r="H34" s="2">
        <v>6.7873303167420795E-2</v>
      </c>
      <c r="I34" s="2">
        <v>0.16525423728813601</v>
      </c>
      <c r="J34" s="2">
        <v>3.2727272727272702E-2</v>
      </c>
      <c r="K34" s="2">
        <v>4.2253521126760597E-2</v>
      </c>
      <c r="L34" s="2">
        <v>5.7432432432432401E-2</v>
      </c>
      <c r="M34" s="2">
        <v>6.7092651757188496E-2</v>
      </c>
      <c r="N34" s="3">
        <v>0.21454545454545501</v>
      </c>
      <c r="O34" s="3">
        <v>0.34677419354838701</v>
      </c>
    </row>
    <row r="35" spans="1:15" x14ac:dyDescent="0.3">
      <c r="A35" s="11" t="s">
        <v>15</v>
      </c>
      <c r="B35" s="3">
        <v>1.21624908781318E-2</v>
      </c>
      <c r="C35" s="3">
        <v>-1.7183369382360002E-2</v>
      </c>
      <c r="D35" s="3">
        <v>-1.4182662917227E-2</v>
      </c>
      <c r="E35" s="3">
        <v>4.5888627061887602E-3</v>
      </c>
      <c r="F35" s="3">
        <v>2.83950617283951E-3</v>
      </c>
      <c r="G35" s="3">
        <v>9.8485781115351494E-3</v>
      </c>
      <c r="H35" s="3">
        <v>8.0458368889430708E-3</v>
      </c>
      <c r="I35" s="3">
        <v>1.97121780142702E-2</v>
      </c>
      <c r="J35" s="3">
        <v>9.9620493358633794E-3</v>
      </c>
      <c r="K35" s="3">
        <v>9.7463597933301997E-3</v>
      </c>
      <c r="L35" s="3">
        <v>1.12803814397023E-2</v>
      </c>
      <c r="M35" s="3">
        <v>1.9319227230910799E-2</v>
      </c>
      <c r="N35" s="3">
        <v>5.1233396584440198E-2</v>
      </c>
      <c r="O35" s="3">
        <v>7.8083191437606406E-2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647</v>
      </c>
    </row>
    <row r="2" spans="1:14" ht="15.6" x14ac:dyDescent="0.3">
      <c r="A2" s="12" t="s">
        <v>646</v>
      </c>
    </row>
    <row r="3" spans="1:14" ht="15.6" x14ac:dyDescent="0.3">
      <c r="A3" s="12" t="s">
        <v>72</v>
      </c>
    </row>
    <row r="4" spans="1:14" x14ac:dyDescent="0.3">
      <c r="A4" s="15"/>
    </row>
    <row r="5" spans="1:14" x14ac:dyDescent="0.3">
      <c r="A5" s="16" t="str">
        <f>HYPERLINK("#'Table of contents'!A185",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3319</v>
      </c>
      <c r="C8" s="1">
        <v>3389</v>
      </c>
      <c r="D8" s="1">
        <v>3366</v>
      </c>
      <c r="E8" s="1">
        <v>3382</v>
      </c>
      <c r="F8" s="1">
        <v>3433</v>
      </c>
      <c r="G8" s="1">
        <v>3497</v>
      </c>
      <c r="H8" s="1">
        <v>3577</v>
      </c>
      <c r="I8" s="1">
        <v>3645</v>
      </c>
      <c r="J8" s="1">
        <v>3768</v>
      </c>
      <c r="K8" s="1">
        <v>3855</v>
      </c>
      <c r="L8" s="1">
        <v>3922</v>
      </c>
      <c r="M8" s="1">
        <v>4002</v>
      </c>
      <c r="N8" s="1">
        <v>4137</v>
      </c>
    </row>
    <row r="9" spans="1:14" x14ac:dyDescent="0.3">
      <c r="A9" s="7" t="s">
        <v>70</v>
      </c>
      <c r="B9" s="1">
        <v>4903</v>
      </c>
      <c r="C9" s="1">
        <v>4933</v>
      </c>
      <c r="D9" s="1">
        <v>4813</v>
      </c>
      <c r="E9" s="1">
        <v>4681</v>
      </c>
      <c r="F9" s="1">
        <v>4667</v>
      </c>
      <c r="G9" s="1">
        <v>4626</v>
      </c>
      <c r="H9" s="1">
        <v>4626</v>
      </c>
      <c r="I9" s="1">
        <v>4624</v>
      </c>
      <c r="J9" s="1">
        <v>4664</v>
      </c>
      <c r="K9" s="1">
        <v>4661</v>
      </c>
      <c r="L9" s="1">
        <v>4677</v>
      </c>
      <c r="M9" s="1">
        <v>4694</v>
      </c>
      <c r="N9" s="1">
        <v>4727</v>
      </c>
    </row>
    <row r="10" spans="1:14" x14ac:dyDescent="0.3">
      <c r="A10" s="10" t="s">
        <v>15</v>
      </c>
      <c r="B10" s="5">
        <v>8222</v>
      </c>
      <c r="C10" s="5">
        <v>8322</v>
      </c>
      <c r="D10" s="5">
        <v>8179</v>
      </c>
      <c r="E10" s="5">
        <v>8063</v>
      </c>
      <c r="F10" s="5">
        <v>8100</v>
      </c>
      <c r="G10" s="5">
        <v>8123</v>
      </c>
      <c r="H10" s="5">
        <v>8203</v>
      </c>
      <c r="I10" s="5">
        <v>8269</v>
      </c>
      <c r="J10" s="5">
        <v>8432</v>
      </c>
      <c r="K10" s="5">
        <v>8516</v>
      </c>
      <c r="L10" s="5">
        <v>8599</v>
      </c>
      <c r="M10" s="5">
        <v>8696</v>
      </c>
      <c r="N10" s="5">
        <v>8864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0.403673072245196</v>
      </c>
      <c r="C15" s="2">
        <v>0.40723383801970697</v>
      </c>
      <c r="D15" s="2">
        <v>0.41154175327057102</v>
      </c>
      <c r="E15" s="2">
        <v>0.41944685600893</v>
      </c>
      <c r="F15" s="2">
        <v>0.42382716049382702</v>
      </c>
      <c r="G15" s="2">
        <v>0.43050597070048002</v>
      </c>
      <c r="H15" s="2">
        <v>0.43605997805680802</v>
      </c>
      <c r="I15" s="2">
        <v>0.44080299915346499</v>
      </c>
      <c r="J15" s="2">
        <v>0.44686907020872901</v>
      </c>
      <c r="K15" s="2">
        <v>0.452677313292626</v>
      </c>
      <c r="L15" s="2">
        <v>0.456099546458891</v>
      </c>
      <c r="M15" s="2">
        <v>0.460211591536339</v>
      </c>
      <c r="N15" s="2">
        <v>0.46671931407942202</v>
      </c>
    </row>
    <row r="16" spans="1:14" x14ac:dyDescent="0.3">
      <c r="A16" s="8" t="s">
        <v>70</v>
      </c>
      <c r="B16" s="2">
        <v>0.596326927754804</v>
      </c>
      <c r="C16" s="2">
        <v>0.59276616198029297</v>
      </c>
      <c r="D16" s="2">
        <v>0.58845824672942904</v>
      </c>
      <c r="E16" s="2">
        <v>0.58055314399107005</v>
      </c>
      <c r="F16" s="2">
        <v>0.57617283950617304</v>
      </c>
      <c r="G16" s="2">
        <v>0.56949402929951998</v>
      </c>
      <c r="H16" s="2">
        <v>0.56394002194319104</v>
      </c>
      <c r="I16" s="2">
        <v>0.55919700084653501</v>
      </c>
      <c r="J16" s="2">
        <v>0.55313092979127099</v>
      </c>
      <c r="K16" s="2">
        <v>0.54732268670737405</v>
      </c>
      <c r="L16" s="2">
        <v>0.54390045354110905</v>
      </c>
      <c r="M16" s="2">
        <v>0.53978840846366105</v>
      </c>
      <c r="N16" s="2">
        <v>0.53328068592057798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2.10906899668575E-2</v>
      </c>
      <c r="C21" s="2">
        <v>-6.7866627323694296E-3</v>
      </c>
      <c r="D21" s="2">
        <v>4.7534165181223999E-3</v>
      </c>
      <c r="E21" s="2">
        <v>1.5079834417504399E-2</v>
      </c>
      <c r="F21" s="2">
        <v>1.86425866588989E-2</v>
      </c>
      <c r="G21" s="2">
        <v>2.2876751501286801E-2</v>
      </c>
      <c r="H21" s="2">
        <v>1.9010343863572799E-2</v>
      </c>
      <c r="I21" s="2">
        <v>3.3744855967078199E-2</v>
      </c>
      <c r="J21" s="2">
        <v>2.3089171974522298E-2</v>
      </c>
      <c r="K21" s="2">
        <v>1.7380025940337201E-2</v>
      </c>
      <c r="L21" s="2">
        <v>2.03977562468129E-2</v>
      </c>
      <c r="M21" s="2">
        <v>3.3733133433283401E-2</v>
      </c>
      <c r="N21" s="3">
        <v>9.7929936305732504E-2</v>
      </c>
      <c r="O21" s="3">
        <v>0.246459777041278</v>
      </c>
    </row>
    <row r="22" spans="1:15" x14ac:dyDescent="0.3">
      <c r="A22" s="8" t="s">
        <v>70</v>
      </c>
      <c r="B22" s="2">
        <v>6.1187028349989799E-3</v>
      </c>
      <c r="C22" s="2">
        <v>-2.4325967970808798E-2</v>
      </c>
      <c r="D22" s="2">
        <v>-2.7425722002908801E-2</v>
      </c>
      <c r="E22" s="2">
        <v>-2.9908139286477201E-3</v>
      </c>
      <c r="F22" s="2">
        <v>-8.7850867795157498E-3</v>
      </c>
      <c r="G22" s="2">
        <v>0</v>
      </c>
      <c r="H22" s="2">
        <v>-4.3233895373973199E-4</v>
      </c>
      <c r="I22" s="2">
        <v>8.6505190311418692E-3</v>
      </c>
      <c r="J22" s="2">
        <v>-6.4322469982847302E-4</v>
      </c>
      <c r="K22" s="2">
        <v>3.4327397554172901E-3</v>
      </c>
      <c r="L22" s="2">
        <v>3.6348086380158201E-3</v>
      </c>
      <c r="M22" s="2">
        <v>7.0302513847464903E-3</v>
      </c>
      <c r="N22" s="3">
        <v>1.35077186963979E-2</v>
      </c>
      <c r="O22" s="3">
        <v>-3.5896389965327402E-2</v>
      </c>
    </row>
    <row r="23" spans="1:15" x14ac:dyDescent="0.3">
      <c r="A23" s="11" t="s">
        <v>15</v>
      </c>
      <c r="B23" s="3">
        <v>1.21624908781318E-2</v>
      </c>
      <c r="C23" s="3">
        <v>-1.7183369382360002E-2</v>
      </c>
      <c r="D23" s="3">
        <v>-1.4182662917227E-2</v>
      </c>
      <c r="E23" s="3">
        <v>4.5888627061887602E-3</v>
      </c>
      <c r="F23" s="3">
        <v>2.83950617283951E-3</v>
      </c>
      <c r="G23" s="3">
        <v>9.8485781115351494E-3</v>
      </c>
      <c r="H23" s="3">
        <v>8.0458368889430708E-3</v>
      </c>
      <c r="I23" s="3">
        <v>1.97121780142702E-2</v>
      </c>
      <c r="J23" s="3">
        <v>9.9620493358633794E-3</v>
      </c>
      <c r="K23" s="3">
        <v>9.7463597933301997E-3</v>
      </c>
      <c r="L23" s="3">
        <v>1.12803814397023E-2</v>
      </c>
      <c r="M23" s="3">
        <v>1.9319227230910799E-2</v>
      </c>
      <c r="N23" s="3">
        <v>5.1233396584440198E-2</v>
      </c>
      <c r="O23" s="3">
        <v>7.8083191437606406E-2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648</v>
      </c>
    </row>
    <row r="2" spans="1:14" ht="15.6" x14ac:dyDescent="0.3">
      <c r="A2" s="12" t="s">
        <v>646</v>
      </c>
    </row>
    <row r="3" spans="1:14" ht="15.6" x14ac:dyDescent="0.3">
      <c r="A3" s="12" t="s">
        <v>72</v>
      </c>
    </row>
    <row r="4" spans="1:14" ht="15.6" x14ac:dyDescent="0.3">
      <c r="A4" s="12" t="s">
        <v>68</v>
      </c>
    </row>
    <row r="5" spans="1:14" x14ac:dyDescent="0.3">
      <c r="A5" s="16" t="str">
        <f>HYPERLINK("#'Table of contents'!A186",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2</v>
      </c>
      <c r="D8" s="1">
        <v>1</v>
      </c>
      <c r="E8" s="1">
        <v>0</v>
      </c>
      <c r="F8" s="1">
        <v>0</v>
      </c>
      <c r="G8" s="1">
        <v>0</v>
      </c>
      <c r="H8" s="1">
        <v>0</v>
      </c>
      <c r="I8" s="1">
        <v>0</v>
      </c>
      <c r="J8" s="1">
        <v>0</v>
      </c>
      <c r="K8" s="1">
        <v>0</v>
      </c>
      <c r="L8" s="1">
        <v>0</v>
      </c>
      <c r="M8" s="1">
        <v>0</v>
      </c>
      <c r="N8" s="1">
        <v>0</v>
      </c>
    </row>
    <row r="9" spans="1:14" x14ac:dyDescent="0.3">
      <c r="A9" s="7" t="s">
        <v>74</v>
      </c>
      <c r="B9" s="1">
        <v>717</v>
      </c>
      <c r="C9" s="1">
        <v>716</v>
      </c>
      <c r="D9" s="1">
        <v>703</v>
      </c>
      <c r="E9" s="1">
        <v>662</v>
      </c>
      <c r="F9" s="1">
        <v>630</v>
      </c>
      <c r="G9" s="1">
        <v>602</v>
      </c>
      <c r="H9" s="1">
        <v>571</v>
      </c>
      <c r="I9" s="1">
        <v>561</v>
      </c>
      <c r="J9" s="1">
        <v>558</v>
      </c>
      <c r="K9" s="1">
        <v>552</v>
      </c>
      <c r="L9" s="1">
        <v>573</v>
      </c>
      <c r="M9" s="1">
        <v>553</v>
      </c>
      <c r="N9" s="1">
        <v>580</v>
      </c>
    </row>
    <row r="10" spans="1:14" x14ac:dyDescent="0.3">
      <c r="A10" s="7" t="s">
        <v>75</v>
      </c>
      <c r="B10" s="1">
        <v>1352</v>
      </c>
      <c r="C10" s="1">
        <v>1374</v>
      </c>
      <c r="D10" s="1">
        <v>1377</v>
      </c>
      <c r="E10" s="1">
        <v>1405</v>
      </c>
      <c r="F10" s="1">
        <v>1435</v>
      </c>
      <c r="G10" s="1">
        <v>1456</v>
      </c>
      <c r="H10" s="1">
        <v>1509</v>
      </c>
      <c r="I10" s="1">
        <v>1537</v>
      </c>
      <c r="J10" s="1">
        <v>1566</v>
      </c>
      <c r="K10" s="1">
        <v>1558</v>
      </c>
      <c r="L10" s="1">
        <v>1534</v>
      </c>
      <c r="M10" s="1">
        <v>1544</v>
      </c>
      <c r="N10" s="1">
        <v>1554</v>
      </c>
    </row>
    <row r="11" spans="1:14" x14ac:dyDescent="0.3">
      <c r="A11" s="7" t="s">
        <v>76</v>
      </c>
      <c r="B11" s="1">
        <v>918</v>
      </c>
      <c r="C11" s="1">
        <v>956</v>
      </c>
      <c r="D11" s="1">
        <v>965</v>
      </c>
      <c r="E11" s="1">
        <v>1019</v>
      </c>
      <c r="F11" s="1">
        <v>1080</v>
      </c>
      <c r="G11" s="1">
        <v>1114</v>
      </c>
      <c r="H11" s="1">
        <v>1149</v>
      </c>
      <c r="I11" s="1">
        <v>1156</v>
      </c>
      <c r="J11" s="1">
        <v>1211</v>
      </c>
      <c r="K11" s="1">
        <v>1275</v>
      </c>
      <c r="L11" s="1">
        <v>1317</v>
      </c>
      <c r="M11" s="1">
        <v>1362</v>
      </c>
      <c r="N11" s="1">
        <v>1426</v>
      </c>
    </row>
    <row r="12" spans="1:14" x14ac:dyDescent="0.3">
      <c r="A12" s="7" t="s">
        <v>77</v>
      </c>
      <c r="B12" s="1">
        <v>277</v>
      </c>
      <c r="C12" s="1">
        <v>287</v>
      </c>
      <c r="D12" s="1">
        <v>268</v>
      </c>
      <c r="E12" s="1">
        <v>260</v>
      </c>
      <c r="F12" s="1">
        <v>249</v>
      </c>
      <c r="G12" s="1">
        <v>277</v>
      </c>
      <c r="H12" s="1">
        <v>309</v>
      </c>
      <c r="I12" s="1">
        <v>344</v>
      </c>
      <c r="J12" s="1">
        <v>375</v>
      </c>
      <c r="K12" s="1">
        <v>409</v>
      </c>
      <c r="L12" s="1">
        <v>436</v>
      </c>
      <c r="M12" s="1">
        <v>476</v>
      </c>
      <c r="N12" s="1">
        <v>503</v>
      </c>
    </row>
    <row r="13" spans="1:14" x14ac:dyDescent="0.3">
      <c r="A13" s="7" t="s">
        <v>78</v>
      </c>
      <c r="B13" s="1">
        <v>55</v>
      </c>
      <c r="C13" s="1">
        <v>54</v>
      </c>
      <c r="D13" s="1">
        <v>52</v>
      </c>
      <c r="E13" s="1">
        <v>36</v>
      </c>
      <c r="F13" s="1">
        <v>39</v>
      </c>
      <c r="G13" s="1">
        <v>48</v>
      </c>
      <c r="H13" s="1">
        <v>39</v>
      </c>
      <c r="I13" s="1">
        <v>47</v>
      </c>
      <c r="J13" s="1">
        <v>58</v>
      </c>
      <c r="K13" s="1">
        <v>61</v>
      </c>
      <c r="L13" s="1">
        <v>62</v>
      </c>
      <c r="M13" s="1">
        <v>67</v>
      </c>
      <c r="N13" s="1">
        <v>74</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886</v>
      </c>
      <c r="C15" s="1">
        <v>891</v>
      </c>
      <c r="D15" s="1">
        <v>889</v>
      </c>
      <c r="E15" s="1">
        <v>788</v>
      </c>
      <c r="F15" s="1">
        <v>682</v>
      </c>
      <c r="G15" s="1">
        <v>570</v>
      </c>
      <c r="H15" s="1">
        <v>487</v>
      </c>
      <c r="I15" s="1">
        <v>449</v>
      </c>
      <c r="J15" s="1">
        <v>446</v>
      </c>
      <c r="K15" s="1">
        <v>423</v>
      </c>
      <c r="L15" s="1">
        <v>443</v>
      </c>
      <c r="M15" s="1">
        <v>470</v>
      </c>
      <c r="N15" s="1">
        <v>496</v>
      </c>
    </row>
    <row r="16" spans="1:14" x14ac:dyDescent="0.3">
      <c r="A16" s="7" t="s">
        <v>81</v>
      </c>
      <c r="B16" s="1">
        <v>1684</v>
      </c>
      <c r="C16" s="1">
        <v>1696</v>
      </c>
      <c r="D16" s="1">
        <v>1702</v>
      </c>
      <c r="E16" s="1">
        <v>1729</v>
      </c>
      <c r="F16" s="1">
        <v>1792</v>
      </c>
      <c r="G16" s="1">
        <v>1822</v>
      </c>
      <c r="H16" s="1">
        <v>1835</v>
      </c>
      <c r="I16" s="1">
        <v>1808</v>
      </c>
      <c r="J16" s="1">
        <v>1749</v>
      </c>
      <c r="K16" s="1">
        <v>1708</v>
      </c>
      <c r="L16" s="1">
        <v>1593</v>
      </c>
      <c r="M16" s="1">
        <v>1486</v>
      </c>
      <c r="N16" s="1">
        <v>1425</v>
      </c>
    </row>
    <row r="17" spans="1:14" x14ac:dyDescent="0.3">
      <c r="A17" s="7" t="s">
        <v>82</v>
      </c>
      <c r="B17" s="1">
        <v>1445</v>
      </c>
      <c r="C17" s="1">
        <v>1459</v>
      </c>
      <c r="D17" s="1">
        <v>1429</v>
      </c>
      <c r="E17" s="1">
        <v>1408</v>
      </c>
      <c r="F17" s="1">
        <v>1412</v>
      </c>
      <c r="G17" s="1">
        <v>1435</v>
      </c>
      <c r="H17" s="1">
        <v>1457</v>
      </c>
      <c r="I17" s="1">
        <v>1469</v>
      </c>
      <c r="J17" s="1">
        <v>1495</v>
      </c>
      <c r="K17" s="1">
        <v>1539</v>
      </c>
      <c r="L17" s="1">
        <v>1605</v>
      </c>
      <c r="M17" s="1">
        <v>1649</v>
      </c>
      <c r="N17" s="1">
        <v>1682</v>
      </c>
    </row>
    <row r="18" spans="1:14" x14ac:dyDescent="0.3">
      <c r="A18" s="7" t="s">
        <v>83</v>
      </c>
      <c r="B18" s="1">
        <v>695</v>
      </c>
      <c r="C18" s="1">
        <v>700</v>
      </c>
      <c r="D18" s="1">
        <v>638</v>
      </c>
      <c r="E18" s="1">
        <v>627</v>
      </c>
      <c r="F18" s="1">
        <v>632</v>
      </c>
      <c r="G18" s="1">
        <v>645</v>
      </c>
      <c r="H18" s="1">
        <v>665</v>
      </c>
      <c r="I18" s="1">
        <v>709</v>
      </c>
      <c r="J18" s="1">
        <v>757</v>
      </c>
      <c r="K18" s="1">
        <v>768</v>
      </c>
      <c r="L18" s="1">
        <v>802</v>
      </c>
      <c r="M18" s="1">
        <v>843</v>
      </c>
      <c r="N18" s="1">
        <v>864</v>
      </c>
    </row>
    <row r="19" spans="1:14" x14ac:dyDescent="0.3">
      <c r="A19" s="7" t="s">
        <v>84</v>
      </c>
      <c r="B19" s="1">
        <v>193</v>
      </c>
      <c r="C19" s="1">
        <v>187</v>
      </c>
      <c r="D19" s="1">
        <v>155</v>
      </c>
      <c r="E19" s="1">
        <v>129</v>
      </c>
      <c r="F19" s="1">
        <v>149</v>
      </c>
      <c r="G19" s="1">
        <v>154</v>
      </c>
      <c r="H19" s="1">
        <v>182</v>
      </c>
      <c r="I19" s="1">
        <v>189</v>
      </c>
      <c r="J19" s="1">
        <v>217</v>
      </c>
      <c r="K19" s="1">
        <v>223</v>
      </c>
      <c r="L19" s="1">
        <v>234</v>
      </c>
      <c r="M19" s="1">
        <v>246</v>
      </c>
      <c r="N19" s="1">
        <v>260</v>
      </c>
    </row>
    <row r="20" spans="1:14" x14ac:dyDescent="0.3">
      <c r="A20" s="10" t="s">
        <v>15</v>
      </c>
      <c r="B20" s="5">
        <v>8222</v>
      </c>
      <c r="C20" s="5">
        <v>8322</v>
      </c>
      <c r="D20" s="5">
        <v>8179</v>
      </c>
      <c r="E20" s="5">
        <v>8063</v>
      </c>
      <c r="F20" s="5">
        <v>8100</v>
      </c>
      <c r="G20" s="5">
        <v>8123</v>
      </c>
      <c r="H20" s="5">
        <v>8203</v>
      </c>
      <c r="I20" s="5">
        <v>8269</v>
      </c>
      <c r="J20" s="5">
        <v>8432</v>
      </c>
      <c r="K20" s="5">
        <v>8516</v>
      </c>
      <c r="L20" s="5">
        <v>8599</v>
      </c>
      <c r="M20" s="5">
        <v>8696</v>
      </c>
      <c r="N20" s="5">
        <v>8864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5.9014458542342905E-4</v>
      </c>
      <c r="D25" s="2">
        <v>2.9708853238264999E-4</v>
      </c>
      <c r="E25" s="2">
        <v>0</v>
      </c>
      <c r="F25" s="2">
        <v>0</v>
      </c>
      <c r="G25" s="2">
        <v>0</v>
      </c>
      <c r="H25" s="2">
        <v>0</v>
      </c>
      <c r="I25" s="2">
        <v>0</v>
      </c>
      <c r="J25" s="2">
        <v>0</v>
      </c>
      <c r="K25" s="2">
        <v>0</v>
      </c>
      <c r="L25" s="2">
        <v>0</v>
      </c>
      <c r="M25" s="2">
        <v>0</v>
      </c>
      <c r="N25" s="2">
        <v>0</v>
      </c>
    </row>
    <row r="26" spans="1:14" x14ac:dyDescent="0.3">
      <c r="A26" s="8" t="s">
        <v>74</v>
      </c>
      <c r="B26" s="2">
        <v>0.216028924374812</v>
      </c>
      <c r="C26" s="2">
        <v>0.211271761581588</v>
      </c>
      <c r="D26" s="2">
        <v>0.20885323826500299</v>
      </c>
      <c r="E26" s="2">
        <v>0.195742164399763</v>
      </c>
      <c r="F26" s="2">
        <v>0.18351296242353601</v>
      </c>
      <c r="G26" s="2">
        <v>0.17214755504718299</v>
      </c>
      <c r="H26" s="2">
        <v>0.15963097567794199</v>
      </c>
      <c r="I26" s="2">
        <v>0.15390946502057601</v>
      </c>
      <c r="J26" s="2">
        <v>0.14808917197452201</v>
      </c>
      <c r="K26" s="2">
        <v>0.14319066147859899</v>
      </c>
      <c r="L26" s="2">
        <v>0.14609892911779701</v>
      </c>
      <c r="M26" s="2">
        <v>0.13818090954522699</v>
      </c>
      <c r="N26" s="2">
        <v>0.14019821126420101</v>
      </c>
    </row>
    <row r="27" spans="1:14" x14ac:dyDescent="0.3">
      <c r="A27" s="8" t="s">
        <v>75</v>
      </c>
      <c r="B27" s="2">
        <v>0.40735161193130498</v>
      </c>
      <c r="C27" s="2">
        <v>0.405429330185896</v>
      </c>
      <c r="D27" s="2">
        <v>0.40909090909090901</v>
      </c>
      <c r="E27" s="2">
        <v>0.415434654050857</v>
      </c>
      <c r="F27" s="2">
        <v>0.41800174774249899</v>
      </c>
      <c r="G27" s="2">
        <v>0.41635687732342003</v>
      </c>
      <c r="H27" s="2">
        <v>0.42186189544310898</v>
      </c>
      <c r="I27" s="2">
        <v>0.42167352537722902</v>
      </c>
      <c r="J27" s="2">
        <v>0.41560509554140102</v>
      </c>
      <c r="K27" s="2">
        <v>0.40415045395590099</v>
      </c>
      <c r="L27" s="2">
        <v>0.39112697603263602</v>
      </c>
      <c r="M27" s="2">
        <v>0.38580709645177402</v>
      </c>
      <c r="N27" s="2">
        <v>0.37563451776649698</v>
      </c>
    </row>
    <row r="28" spans="1:14" x14ac:dyDescent="0.3">
      <c r="A28" s="8" t="s">
        <v>76</v>
      </c>
      <c r="B28" s="2">
        <v>0.27658933413678799</v>
      </c>
      <c r="C28" s="2">
        <v>0.28208911183239899</v>
      </c>
      <c r="D28" s="2">
        <v>0.28669043374925701</v>
      </c>
      <c r="E28" s="2">
        <v>0.30130100532229398</v>
      </c>
      <c r="F28" s="2">
        <v>0.31459364986891902</v>
      </c>
      <c r="G28" s="2">
        <v>0.31855876465541899</v>
      </c>
      <c r="H28" s="2">
        <v>0.32121889851831098</v>
      </c>
      <c r="I28" s="2">
        <v>0.317146776406036</v>
      </c>
      <c r="J28" s="2">
        <v>0.32139065817409801</v>
      </c>
      <c r="K28" s="2">
        <v>0.33073929961089499</v>
      </c>
      <c r="L28" s="2">
        <v>0.335798062213157</v>
      </c>
      <c r="M28" s="2">
        <v>0.34032983508245901</v>
      </c>
      <c r="N28" s="2">
        <v>0.34469422286681201</v>
      </c>
    </row>
    <row r="29" spans="1:14" x14ac:dyDescent="0.3">
      <c r="A29" s="8" t="s">
        <v>77</v>
      </c>
      <c r="B29" s="2">
        <v>8.34588731545646E-2</v>
      </c>
      <c r="C29" s="2">
        <v>8.4685748008261993E-2</v>
      </c>
      <c r="D29" s="2">
        <v>7.9619726678550204E-2</v>
      </c>
      <c r="E29" s="2">
        <v>7.6877587226493196E-2</v>
      </c>
      <c r="F29" s="2">
        <v>7.2531313719778598E-2</v>
      </c>
      <c r="G29" s="2">
        <v>7.9210752073205604E-2</v>
      </c>
      <c r="H29" s="2">
        <v>8.63852390271177E-2</v>
      </c>
      <c r="I29" s="2">
        <v>9.4375857338820299E-2</v>
      </c>
      <c r="J29" s="2">
        <v>9.9522292993630607E-2</v>
      </c>
      <c r="K29" s="2">
        <v>0.10609597924773</v>
      </c>
      <c r="L29" s="2">
        <v>0.11116777154513</v>
      </c>
      <c r="M29" s="2">
        <v>0.118940529735132</v>
      </c>
      <c r="N29" s="2">
        <v>0.12158569011360899</v>
      </c>
    </row>
    <row r="30" spans="1:14" x14ac:dyDescent="0.3">
      <c r="A30" s="8" t="s">
        <v>78</v>
      </c>
      <c r="B30" s="2">
        <v>1.65712564025309E-2</v>
      </c>
      <c r="C30" s="2">
        <v>1.5933903806432601E-2</v>
      </c>
      <c r="D30" s="2">
        <v>1.5448603683897799E-2</v>
      </c>
      <c r="E30" s="2">
        <v>1.06445890005914E-2</v>
      </c>
      <c r="F30" s="2">
        <v>1.13603262452665E-2</v>
      </c>
      <c r="G30" s="2">
        <v>1.3726050900772099E-2</v>
      </c>
      <c r="H30" s="2">
        <v>1.09029913335197E-2</v>
      </c>
      <c r="I30" s="2">
        <v>1.28943758573388E-2</v>
      </c>
      <c r="J30" s="2">
        <v>1.5392781316348201E-2</v>
      </c>
      <c r="K30" s="2">
        <v>1.5823605706874199E-2</v>
      </c>
      <c r="L30" s="2">
        <v>1.5808261091280001E-2</v>
      </c>
      <c r="M30" s="2">
        <v>1.6741629185407302E-2</v>
      </c>
      <c r="N30" s="2">
        <v>1.78873579888808E-2</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0.18070569039363699</v>
      </c>
      <c r="C32" s="2">
        <v>0.180620312183256</v>
      </c>
      <c r="D32" s="2">
        <v>0.18470808227716601</v>
      </c>
      <c r="E32" s="2">
        <v>0.168340098269601</v>
      </c>
      <c r="F32" s="2">
        <v>0.14613241911291999</v>
      </c>
      <c r="G32" s="2">
        <v>0.123216601815824</v>
      </c>
      <c r="H32" s="2">
        <v>0.10527453523562499</v>
      </c>
      <c r="I32" s="2">
        <v>9.7102076124567505E-2</v>
      </c>
      <c r="J32" s="2">
        <v>9.5626072041166396E-2</v>
      </c>
      <c r="K32" s="2">
        <v>9.0753057283844696E-2</v>
      </c>
      <c r="L32" s="2">
        <v>9.4718836861235806E-2</v>
      </c>
      <c r="M32" s="2">
        <v>0.10012782275245</v>
      </c>
      <c r="N32" s="2">
        <v>0.10492913052676101</v>
      </c>
    </row>
    <row r="33" spans="1:15" x14ac:dyDescent="0.3">
      <c r="A33" s="8" t="s">
        <v>81</v>
      </c>
      <c r="B33" s="2">
        <v>0.34346318580460899</v>
      </c>
      <c r="C33" s="2">
        <v>0.34380701398743202</v>
      </c>
      <c r="D33" s="2">
        <v>0.353625597340536</v>
      </c>
      <c r="E33" s="2">
        <v>0.36936552018799401</v>
      </c>
      <c r="F33" s="2">
        <v>0.38397257338761498</v>
      </c>
      <c r="G33" s="2">
        <v>0.39386078685689602</v>
      </c>
      <c r="H33" s="2">
        <v>0.39667099005620399</v>
      </c>
      <c r="I33" s="2">
        <v>0.39100346020761201</v>
      </c>
      <c r="J33" s="2">
        <v>0.375</v>
      </c>
      <c r="K33" s="2">
        <v>0.36644496889079597</v>
      </c>
      <c r="L33" s="2">
        <v>0.34060295060936502</v>
      </c>
      <c r="M33" s="2">
        <v>0.31657435023434199</v>
      </c>
      <c r="N33" s="2">
        <v>0.30145969959805402</v>
      </c>
    </row>
    <row r="34" spans="1:15" x14ac:dyDescent="0.3">
      <c r="A34" s="8" t="s">
        <v>82</v>
      </c>
      <c r="B34" s="2">
        <v>0.29471751988578399</v>
      </c>
      <c r="C34" s="2">
        <v>0.29576322724508403</v>
      </c>
      <c r="D34" s="2">
        <v>0.29690421774361098</v>
      </c>
      <c r="E34" s="2">
        <v>0.30079042939542799</v>
      </c>
      <c r="F34" s="2">
        <v>0.302549817870152</v>
      </c>
      <c r="G34" s="2">
        <v>0.31020319930825802</v>
      </c>
      <c r="H34" s="2">
        <v>0.31495892779939499</v>
      </c>
      <c r="I34" s="2">
        <v>0.31769031141868498</v>
      </c>
      <c r="J34" s="2">
        <v>0.320540308747856</v>
      </c>
      <c r="K34" s="2">
        <v>0.33018665522420099</v>
      </c>
      <c r="L34" s="2">
        <v>0.34316869788325799</v>
      </c>
      <c r="M34" s="2">
        <v>0.35129953131657399</v>
      </c>
      <c r="N34" s="2">
        <v>0.35582822085889598</v>
      </c>
    </row>
    <row r="35" spans="1:15" x14ac:dyDescent="0.3">
      <c r="A35" s="8" t="s">
        <v>83</v>
      </c>
      <c r="B35" s="2">
        <v>0.14174994901081001</v>
      </c>
      <c r="C35" s="2">
        <v>0.14190147982971801</v>
      </c>
      <c r="D35" s="2">
        <v>0.132557656347392</v>
      </c>
      <c r="E35" s="2">
        <v>0.13394573809015201</v>
      </c>
      <c r="F35" s="2">
        <v>0.13541889865009599</v>
      </c>
      <c r="G35" s="2">
        <v>0.139429312581064</v>
      </c>
      <c r="H35" s="2">
        <v>0.143752702118461</v>
      </c>
      <c r="I35" s="2">
        <v>0.15333044982699001</v>
      </c>
      <c r="J35" s="2">
        <v>0.162307032590051</v>
      </c>
      <c r="K35" s="2">
        <v>0.16477150826003001</v>
      </c>
      <c r="L35" s="2">
        <v>0.17147744280521701</v>
      </c>
      <c r="M35" s="2">
        <v>0.17959096719216</v>
      </c>
      <c r="N35" s="2">
        <v>0.18277977575629401</v>
      </c>
    </row>
    <row r="36" spans="1:15" x14ac:dyDescent="0.3">
      <c r="A36" s="8" t="s">
        <v>84</v>
      </c>
      <c r="B36" s="2">
        <v>3.9363654905160098E-2</v>
      </c>
      <c r="C36" s="2">
        <v>3.79079667545104E-2</v>
      </c>
      <c r="D36" s="2">
        <v>3.2204446291294403E-2</v>
      </c>
      <c r="E36" s="2">
        <v>2.75582140568255E-2</v>
      </c>
      <c r="F36" s="2">
        <v>3.1926290979215802E-2</v>
      </c>
      <c r="G36" s="2">
        <v>3.3290099437959401E-2</v>
      </c>
      <c r="H36" s="2">
        <v>3.93428447903156E-2</v>
      </c>
      <c r="I36" s="2">
        <v>4.0873702422145303E-2</v>
      </c>
      <c r="J36" s="2">
        <v>4.6526586620926201E-2</v>
      </c>
      <c r="K36" s="2">
        <v>4.7843810341128501E-2</v>
      </c>
      <c r="L36" s="2">
        <v>5.0032071840923703E-2</v>
      </c>
      <c r="M36" s="2">
        <v>5.2407328504473799E-2</v>
      </c>
      <c r="N36" s="2">
        <v>5.5003173259995798E-2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-0.5</v>
      </c>
      <c r="D41" s="2">
        <v>-1</v>
      </c>
      <c r="E41" s="2">
        <v>0</v>
      </c>
      <c r="F41" s="2">
        <v>0</v>
      </c>
      <c r="G41" s="2">
        <v>0</v>
      </c>
      <c r="H41" s="2">
        <v>0</v>
      </c>
      <c r="I41" s="2">
        <v>0</v>
      </c>
      <c r="J41" s="2">
        <v>0</v>
      </c>
      <c r="K41" s="2">
        <v>0</v>
      </c>
      <c r="L41" s="2">
        <v>0</v>
      </c>
      <c r="M41" s="2">
        <v>0</v>
      </c>
      <c r="N41" s="3">
        <v>0</v>
      </c>
      <c r="O41" s="3">
        <v>0</v>
      </c>
    </row>
    <row r="42" spans="1:15" x14ac:dyDescent="0.3">
      <c r="A42" s="8" t="s">
        <v>74</v>
      </c>
      <c r="B42" s="2">
        <v>-1.39470013947001E-3</v>
      </c>
      <c r="C42" s="2">
        <v>-1.8156424581005599E-2</v>
      </c>
      <c r="D42" s="2">
        <v>-5.8321479374111002E-2</v>
      </c>
      <c r="E42" s="2">
        <v>-4.8338368580060402E-2</v>
      </c>
      <c r="F42" s="2">
        <v>-4.4444444444444398E-2</v>
      </c>
      <c r="G42" s="2">
        <v>-5.1495016611295699E-2</v>
      </c>
      <c r="H42" s="2">
        <v>-1.7513134851138399E-2</v>
      </c>
      <c r="I42" s="2">
        <v>-5.3475935828877002E-3</v>
      </c>
      <c r="J42" s="2">
        <v>-1.0752688172042999E-2</v>
      </c>
      <c r="K42" s="2">
        <v>3.8043478260869602E-2</v>
      </c>
      <c r="L42" s="2">
        <v>-3.4904013961605598E-2</v>
      </c>
      <c r="M42" s="2">
        <v>4.8824593128390603E-2</v>
      </c>
      <c r="N42" s="3">
        <v>3.9426523297491002E-2</v>
      </c>
      <c r="O42" s="3">
        <v>-0.19107391910739199</v>
      </c>
    </row>
    <row r="43" spans="1:15" x14ac:dyDescent="0.3">
      <c r="A43" s="8" t="s">
        <v>75</v>
      </c>
      <c r="B43" s="2">
        <v>1.6272189349112402E-2</v>
      </c>
      <c r="C43" s="2">
        <v>2.18340611353712E-3</v>
      </c>
      <c r="D43" s="2">
        <v>2.0334059549745799E-2</v>
      </c>
      <c r="E43" s="2">
        <v>2.1352313167259801E-2</v>
      </c>
      <c r="F43" s="2">
        <v>1.46341463414634E-2</v>
      </c>
      <c r="G43" s="2">
        <v>3.6401098901098897E-2</v>
      </c>
      <c r="H43" s="2">
        <v>1.8555334658714399E-2</v>
      </c>
      <c r="I43" s="2">
        <v>1.88679245283019E-2</v>
      </c>
      <c r="J43" s="2">
        <v>-5.1085568326947597E-3</v>
      </c>
      <c r="K43" s="2">
        <v>-1.54043645699615E-2</v>
      </c>
      <c r="L43" s="2">
        <v>6.51890482398957E-3</v>
      </c>
      <c r="M43" s="2">
        <v>6.4766839378238303E-3</v>
      </c>
      <c r="N43" s="3">
        <v>-7.6628352490421504E-3</v>
      </c>
      <c r="O43" s="3">
        <v>0.14940828402366901</v>
      </c>
    </row>
    <row r="44" spans="1:15" x14ac:dyDescent="0.3">
      <c r="A44" s="8" t="s">
        <v>76</v>
      </c>
      <c r="B44" s="2">
        <v>4.13943355119826E-2</v>
      </c>
      <c r="C44" s="2">
        <v>9.4142259414225892E-3</v>
      </c>
      <c r="D44" s="2">
        <v>5.5958549222797901E-2</v>
      </c>
      <c r="E44" s="2">
        <v>5.9862610402355201E-2</v>
      </c>
      <c r="F44" s="2">
        <v>3.1481481481481499E-2</v>
      </c>
      <c r="G44" s="2">
        <v>3.1418312387791698E-2</v>
      </c>
      <c r="H44" s="2">
        <v>6.0922541340295896E-3</v>
      </c>
      <c r="I44" s="2">
        <v>4.7577854671280298E-2</v>
      </c>
      <c r="J44" s="2">
        <v>5.2848885218827399E-2</v>
      </c>
      <c r="K44" s="2">
        <v>3.2941176470588203E-2</v>
      </c>
      <c r="L44" s="2">
        <v>3.4168564920273301E-2</v>
      </c>
      <c r="M44" s="2">
        <v>4.6989720998531603E-2</v>
      </c>
      <c r="N44" s="3">
        <v>0.17753922378199799</v>
      </c>
      <c r="O44" s="3">
        <v>0.55337690631808301</v>
      </c>
    </row>
    <row r="45" spans="1:15" x14ac:dyDescent="0.3">
      <c r="A45" s="8" t="s">
        <v>77</v>
      </c>
      <c r="B45" s="2">
        <v>3.6101083032491002E-2</v>
      </c>
      <c r="C45" s="2">
        <v>-6.6202090592334506E-2</v>
      </c>
      <c r="D45" s="2">
        <v>-2.9850746268656699E-2</v>
      </c>
      <c r="E45" s="2">
        <v>-4.2307692307692303E-2</v>
      </c>
      <c r="F45" s="2">
        <v>0.11244979919678701</v>
      </c>
      <c r="G45" s="2">
        <v>0.115523465703971</v>
      </c>
      <c r="H45" s="2">
        <v>0.113268608414239</v>
      </c>
      <c r="I45" s="2">
        <v>9.0116279069767394E-2</v>
      </c>
      <c r="J45" s="2">
        <v>9.0666666666666701E-2</v>
      </c>
      <c r="K45" s="2">
        <v>6.6014669926650393E-2</v>
      </c>
      <c r="L45" s="2">
        <v>9.1743119266055106E-2</v>
      </c>
      <c r="M45" s="2">
        <v>5.67226890756303E-2</v>
      </c>
      <c r="N45" s="3">
        <v>0.34133333333333299</v>
      </c>
      <c r="O45" s="3">
        <v>0.81588447653429597</v>
      </c>
    </row>
    <row r="46" spans="1:15" x14ac:dyDescent="0.3">
      <c r="A46" s="8" t="s">
        <v>78</v>
      </c>
      <c r="B46" s="2">
        <v>-1.8181818181818198E-2</v>
      </c>
      <c r="C46" s="2">
        <v>-3.7037037037037E-2</v>
      </c>
      <c r="D46" s="2">
        <v>-0.30769230769230799</v>
      </c>
      <c r="E46" s="2">
        <v>8.3333333333333301E-2</v>
      </c>
      <c r="F46" s="2">
        <v>0.230769230769231</v>
      </c>
      <c r="G46" s="2">
        <v>-0.1875</v>
      </c>
      <c r="H46" s="2">
        <v>0.20512820512820501</v>
      </c>
      <c r="I46" s="2">
        <v>0.23404255319148901</v>
      </c>
      <c r="J46" s="2">
        <v>5.1724137931034503E-2</v>
      </c>
      <c r="K46" s="2">
        <v>1.63934426229508E-2</v>
      </c>
      <c r="L46" s="2">
        <v>8.0645161290322606E-2</v>
      </c>
      <c r="M46" s="2">
        <v>0.104477611940299</v>
      </c>
      <c r="N46" s="3">
        <v>0.27586206896551702</v>
      </c>
      <c r="O46" s="3">
        <v>0.34545454545454501</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5.6433408577878097E-3</v>
      </c>
      <c r="C48" s="2">
        <v>-2.2446689113355799E-3</v>
      </c>
      <c r="D48" s="2">
        <v>-0.113610798650169</v>
      </c>
      <c r="E48" s="2">
        <v>-0.134517766497462</v>
      </c>
      <c r="F48" s="2">
        <v>-0.164222873900293</v>
      </c>
      <c r="G48" s="2">
        <v>-0.145614035087719</v>
      </c>
      <c r="H48" s="2">
        <v>-7.8028747433264906E-2</v>
      </c>
      <c r="I48" s="2">
        <v>-6.6815144766147003E-3</v>
      </c>
      <c r="J48" s="2">
        <v>-5.1569506726457402E-2</v>
      </c>
      <c r="K48" s="2">
        <v>4.7281323877068598E-2</v>
      </c>
      <c r="L48" s="2">
        <v>6.0948081264108403E-2</v>
      </c>
      <c r="M48" s="2">
        <v>5.5319148936170202E-2</v>
      </c>
      <c r="N48" s="3">
        <v>0.112107623318386</v>
      </c>
      <c r="O48" s="3">
        <v>-0.44018058690744899</v>
      </c>
    </row>
    <row r="49" spans="1:15" x14ac:dyDescent="0.3">
      <c r="A49" s="8" t="s">
        <v>81</v>
      </c>
      <c r="B49" s="2">
        <v>7.1258907363420396E-3</v>
      </c>
      <c r="C49" s="2">
        <v>3.5377358490566E-3</v>
      </c>
      <c r="D49" s="2">
        <v>1.5863689776733299E-2</v>
      </c>
      <c r="E49" s="2">
        <v>3.6437246963562701E-2</v>
      </c>
      <c r="F49" s="2">
        <v>1.67410714285714E-2</v>
      </c>
      <c r="G49" s="2">
        <v>7.1350164654226103E-3</v>
      </c>
      <c r="H49" s="2">
        <v>-1.4713896457765699E-2</v>
      </c>
      <c r="I49" s="2">
        <v>-3.2632743362831902E-2</v>
      </c>
      <c r="J49" s="2">
        <v>-2.3441966838193301E-2</v>
      </c>
      <c r="K49" s="2">
        <v>-6.7330210772833701E-2</v>
      </c>
      <c r="L49" s="2">
        <v>-6.7168863779033305E-2</v>
      </c>
      <c r="M49" s="2">
        <v>-4.1049798115747001E-2</v>
      </c>
      <c r="N49" s="3">
        <v>-0.18524871355059999</v>
      </c>
      <c r="O49" s="3">
        <v>-0.15380047505938199</v>
      </c>
    </row>
    <row r="50" spans="1:15" x14ac:dyDescent="0.3">
      <c r="A50" s="8" t="s">
        <v>82</v>
      </c>
      <c r="B50" s="2">
        <v>9.6885813148788903E-3</v>
      </c>
      <c r="C50" s="2">
        <v>-2.0562028786840301E-2</v>
      </c>
      <c r="D50" s="2">
        <v>-1.46955913226032E-2</v>
      </c>
      <c r="E50" s="2">
        <v>2.8409090909090901E-3</v>
      </c>
      <c r="F50" s="2">
        <v>1.6288951841359801E-2</v>
      </c>
      <c r="G50" s="2">
        <v>1.53310104529617E-2</v>
      </c>
      <c r="H50" s="2">
        <v>8.2361015785861399E-3</v>
      </c>
      <c r="I50" s="2">
        <v>1.7699115044247801E-2</v>
      </c>
      <c r="J50" s="2">
        <v>2.9431438127090301E-2</v>
      </c>
      <c r="K50" s="2">
        <v>4.2884990253411297E-2</v>
      </c>
      <c r="L50" s="2">
        <v>2.7414330218068501E-2</v>
      </c>
      <c r="M50" s="2">
        <v>2.00121285627653E-2</v>
      </c>
      <c r="N50" s="3">
        <v>0.12508361204013399</v>
      </c>
      <c r="O50" s="3">
        <v>0.16401384083045001</v>
      </c>
    </row>
    <row r="51" spans="1:15" x14ac:dyDescent="0.3">
      <c r="A51" s="8" t="s">
        <v>83</v>
      </c>
      <c r="B51" s="2">
        <v>7.1942446043165497E-3</v>
      </c>
      <c r="C51" s="2">
        <v>-8.8571428571428606E-2</v>
      </c>
      <c r="D51" s="2">
        <v>-1.72413793103448E-2</v>
      </c>
      <c r="E51" s="2">
        <v>7.9744816586921792E-3</v>
      </c>
      <c r="F51" s="2">
        <v>2.0569620253164601E-2</v>
      </c>
      <c r="G51" s="2">
        <v>3.1007751937984499E-2</v>
      </c>
      <c r="H51" s="2">
        <v>6.6165413533834594E-2</v>
      </c>
      <c r="I51" s="2">
        <v>6.77009873060649E-2</v>
      </c>
      <c r="J51" s="2">
        <v>1.45310435931308E-2</v>
      </c>
      <c r="K51" s="2">
        <v>4.4270833333333301E-2</v>
      </c>
      <c r="L51" s="2">
        <v>5.1122194513715698E-2</v>
      </c>
      <c r="M51" s="2">
        <v>2.4911032028469799E-2</v>
      </c>
      <c r="N51" s="3">
        <v>0.14134742404227199</v>
      </c>
      <c r="O51" s="3">
        <v>0.243165467625899</v>
      </c>
    </row>
    <row r="52" spans="1:15" x14ac:dyDescent="0.3">
      <c r="A52" s="8" t="s">
        <v>84</v>
      </c>
      <c r="B52" s="2">
        <v>-3.10880829015544E-2</v>
      </c>
      <c r="C52" s="2">
        <v>-0.17112299465240599</v>
      </c>
      <c r="D52" s="2">
        <v>-0.16774193548387101</v>
      </c>
      <c r="E52" s="2">
        <v>0.15503875968992201</v>
      </c>
      <c r="F52" s="2">
        <v>3.35570469798658E-2</v>
      </c>
      <c r="G52" s="2">
        <v>0.18181818181818199</v>
      </c>
      <c r="H52" s="2">
        <v>3.8461538461538498E-2</v>
      </c>
      <c r="I52" s="2">
        <v>0.148148148148148</v>
      </c>
      <c r="J52" s="2">
        <v>2.76497695852535E-2</v>
      </c>
      <c r="K52" s="2">
        <v>4.9327354260089697E-2</v>
      </c>
      <c r="L52" s="2">
        <v>5.1282051282051301E-2</v>
      </c>
      <c r="M52" s="2">
        <v>5.6910569105691103E-2</v>
      </c>
      <c r="N52" s="3">
        <v>0.19815668202764999</v>
      </c>
      <c r="O52" s="3">
        <v>0.34715025906735802</v>
      </c>
    </row>
    <row r="53" spans="1:15" x14ac:dyDescent="0.3">
      <c r="A53" s="11" t="s">
        <v>15</v>
      </c>
      <c r="B53" s="3">
        <v>1.21624908781318E-2</v>
      </c>
      <c r="C53" s="3">
        <v>-1.7183369382360002E-2</v>
      </c>
      <c r="D53" s="3">
        <v>-1.4182662917227E-2</v>
      </c>
      <c r="E53" s="3">
        <v>4.5888627061887602E-3</v>
      </c>
      <c r="F53" s="3">
        <v>2.83950617283951E-3</v>
      </c>
      <c r="G53" s="3">
        <v>9.8485781115351494E-3</v>
      </c>
      <c r="H53" s="3">
        <v>8.0458368889430708E-3</v>
      </c>
      <c r="I53" s="3">
        <v>1.97121780142702E-2</v>
      </c>
      <c r="J53" s="3">
        <v>9.9620493358633794E-3</v>
      </c>
      <c r="K53" s="3">
        <v>9.7463597933301997E-3</v>
      </c>
      <c r="L53" s="3">
        <v>1.12803814397023E-2</v>
      </c>
      <c r="M53" s="3">
        <v>1.9319227230910799E-2</v>
      </c>
      <c r="N53" s="3">
        <v>5.1233396584440198E-2</v>
      </c>
      <c r="O53" s="3">
        <v>7.8083191437606406E-2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649</v>
      </c>
    </row>
    <row r="2" spans="1:14" ht="15.6" x14ac:dyDescent="0.3">
      <c r="A2" s="12" t="s">
        <v>646</v>
      </c>
    </row>
    <row r="3" spans="1:14" ht="15.6" x14ac:dyDescent="0.3">
      <c r="A3" s="12" t="s">
        <v>94</v>
      </c>
    </row>
    <row r="4" spans="1:14" x14ac:dyDescent="0.3">
      <c r="A4" s="15"/>
    </row>
    <row r="5" spans="1:14" x14ac:dyDescent="0.3">
      <c r="A5" s="16" t="str">
        <f>HYPERLINK("#'Table of contents'!A187",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1850</v>
      </c>
      <c r="C8" s="1">
        <v>1995</v>
      </c>
      <c r="D8" s="1">
        <v>2067</v>
      </c>
      <c r="E8" s="1">
        <v>2085</v>
      </c>
      <c r="F8" s="1">
        <v>2163</v>
      </c>
      <c r="G8" s="1">
        <v>2215</v>
      </c>
      <c r="H8" s="1">
        <v>2282</v>
      </c>
      <c r="I8" s="1">
        <v>2348</v>
      </c>
      <c r="J8" s="1">
        <v>2436</v>
      </c>
      <c r="K8" s="1">
        <v>2500</v>
      </c>
      <c r="L8" s="1">
        <v>2565</v>
      </c>
      <c r="M8" s="1">
        <v>2633</v>
      </c>
      <c r="N8" s="1">
        <v>2714</v>
      </c>
    </row>
    <row r="9" spans="1:14" x14ac:dyDescent="0.3">
      <c r="A9" s="7" t="s">
        <v>88</v>
      </c>
      <c r="B9" s="1">
        <v>275</v>
      </c>
      <c r="C9" s="1">
        <v>283</v>
      </c>
      <c r="D9" s="1">
        <v>293</v>
      </c>
      <c r="E9" s="1">
        <v>312</v>
      </c>
      <c r="F9" s="1">
        <v>319</v>
      </c>
      <c r="G9" s="1">
        <v>325</v>
      </c>
      <c r="H9" s="1">
        <v>338</v>
      </c>
      <c r="I9" s="1">
        <v>346</v>
      </c>
      <c r="J9" s="1">
        <v>363</v>
      </c>
      <c r="K9" s="1">
        <v>370</v>
      </c>
      <c r="L9" s="1">
        <v>390</v>
      </c>
      <c r="M9" s="1">
        <v>412</v>
      </c>
      <c r="N9" s="1">
        <v>434</v>
      </c>
    </row>
    <row r="10" spans="1:14" x14ac:dyDescent="0.3">
      <c r="A10" s="7" t="s">
        <v>89</v>
      </c>
      <c r="B10" s="1">
        <v>127</v>
      </c>
      <c r="C10" s="1">
        <v>136</v>
      </c>
      <c r="D10" s="1">
        <v>136</v>
      </c>
      <c r="E10" s="1">
        <v>140</v>
      </c>
      <c r="F10" s="1">
        <v>147</v>
      </c>
      <c r="G10" s="1">
        <v>149</v>
      </c>
      <c r="H10" s="1">
        <v>154</v>
      </c>
      <c r="I10" s="1">
        <v>165</v>
      </c>
      <c r="J10" s="1">
        <v>174</v>
      </c>
      <c r="K10" s="1">
        <v>179</v>
      </c>
      <c r="L10" s="1">
        <v>184</v>
      </c>
      <c r="M10" s="1">
        <v>187</v>
      </c>
      <c r="N10" s="1">
        <v>194</v>
      </c>
    </row>
    <row r="11" spans="1:14" x14ac:dyDescent="0.3">
      <c r="A11" s="7" t="s">
        <v>90</v>
      </c>
      <c r="B11" s="1">
        <v>5036</v>
      </c>
      <c r="C11" s="1">
        <v>4993</v>
      </c>
      <c r="D11" s="1">
        <v>4838</v>
      </c>
      <c r="E11" s="1">
        <v>4737</v>
      </c>
      <c r="F11" s="1">
        <v>4700</v>
      </c>
      <c r="G11" s="1">
        <v>4662</v>
      </c>
      <c r="H11" s="1">
        <v>4658</v>
      </c>
      <c r="I11" s="1">
        <v>4643</v>
      </c>
      <c r="J11" s="1">
        <v>4679</v>
      </c>
      <c r="K11" s="1">
        <v>4686</v>
      </c>
      <c r="L11" s="1">
        <v>4737</v>
      </c>
      <c r="M11" s="1">
        <v>4779</v>
      </c>
      <c r="N11" s="1">
        <v>4831</v>
      </c>
    </row>
    <row r="12" spans="1:14" x14ac:dyDescent="0.3">
      <c r="A12" s="7" t="s">
        <v>91</v>
      </c>
      <c r="B12" s="1">
        <v>207</v>
      </c>
      <c r="C12" s="1">
        <v>211</v>
      </c>
      <c r="D12" s="1">
        <v>204</v>
      </c>
      <c r="E12" s="1">
        <v>203</v>
      </c>
      <c r="F12" s="1">
        <v>207</v>
      </c>
      <c r="G12" s="1">
        <v>210</v>
      </c>
      <c r="H12" s="1">
        <v>217</v>
      </c>
      <c r="I12" s="1">
        <v>218</v>
      </c>
      <c r="J12" s="1">
        <v>224</v>
      </c>
      <c r="K12" s="1">
        <v>225</v>
      </c>
      <c r="L12" s="1">
        <v>233</v>
      </c>
      <c r="M12" s="1">
        <v>244</v>
      </c>
      <c r="N12" s="1">
        <v>269</v>
      </c>
    </row>
    <row r="13" spans="1:14" x14ac:dyDescent="0.3">
      <c r="A13" s="7" t="s">
        <v>92</v>
      </c>
      <c r="B13" s="1">
        <v>727</v>
      </c>
      <c r="C13" s="1">
        <v>704</v>
      </c>
      <c r="D13" s="1">
        <v>641</v>
      </c>
      <c r="E13" s="1">
        <v>586</v>
      </c>
      <c r="F13" s="1">
        <v>564</v>
      </c>
      <c r="G13" s="1">
        <v>562</v>
      </c>
      <c r="H13" s="1">
        <v>554</v>
      </c>
      <c r="I13" s="1">
        <v>549</v>
      </c>
      <c r="J13" s="1">
        <v>556</v>
      </c>
      <c r="K13" s="1">
        <v>556</v>
      </c>
      <c r="L13" s="1">
        <v>490</v>
      </c>
      <c r="M13" s="1">
        <v>441</v>
      </c>
      <c r="N13" s="1">
        <v>422</v>
      </c>
    </row>
    <row r="14" spans="1:14" x14ac:dyDescent="0.3">
      <c r="A14" s="10" t="s">
        <v>15</v>
      </c>
      <c r="B14" s="5">
        <v>8222</v>
      </c>
      <c r="C14" s="5">
        <v>8322</v>
      </c>
      <c r="D14" s="5">
        <v>8179</v>
      </c>
      <c r="E14" s="5">
        <v>8063</v>
      </c>
      <c r="F14" s="5">
        <v>8100</v>
      </c>
      <c r="G14" s="5">
        <v>8123</v>
      </c>
      <c r="H14" s="5">
        <v>8203</v>
      </c>
      <c r="I14" s="5">
        <v>8269</v>
      </c>
      <c r="J14" s="5">
        <v>8432</v>
      </c>
      <c r="K14" s="5">
        <v>8516</v>
      </c>
      <c r="L14" s="5">
        <v>8599</v>
      </c>
      <c r="M14" s="5">
        <v>8696</v>
      </c>
      <c r="N14" s="5">
        <v>8864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0.225006081245439</v>
      </c>
      <c r="C19" s="2">
        <v>0.23972602739726001</v>
      </c>
      <c r="D19" s="2">
        <v>0.25272038146472697</v>
      </c>
      <c r="E19" s="2">
        <v>0.25858861465955602</v>
      </c>
      <c r="F19" s="2">
        <v>0.26703703703703702</v>
      </c>
      <c r="G19" s="2">
        <v>0.27268250646312903</v>
      </c>
      <c r="H19" s="2">
        <v>0.27819090576618299</v>
      </c>
      <c r="I19" s="2">
        <v>0.28395211029145001</v>
      </c>
      <c r="J19" s="2">
        <v>0.28889943074003799</v>
      </c>
      <c r="K19" s="2">
        <v>0.29356505401597</v>
      </c>
      <c r="L19" s="2">
        <v>0.29829049889522002</v>
      </c>
      <c r="M19" s="2">
        <v>0.30278288868445302</v>
      </c>
      <c r="N19" s="2">
        <v>0.30618231046931399</v>
      </c>
    </row>
    <row r="20" spans="1:15" x14ac:dyDescent="0.3">
      <c r="A20" s="8" t="s">
        <v>88</v>
      </c>
      <c r="B20" s="2">
        <v>3.3446849914862603E-2</v>
      </c>
      <c r="C20" s="2">
        <v>3.4006248497957199E-2</v>
      </c>
      <c r="D20" s="2">
        <v>3.5823450299547602E-2</v>
      </c>
      <c r="E20" s="2">
        <v>3.86952747116458E-2</v>
      </c>
      <c r="F20" s="2">
        <v>3.9382716049382697E-2</v>
      </c>
      <c r="G20" s="2">
        <v>4.0009848578111497E-2</v>
      </c>
      <c r="H20" s="2">
        <v>4.1204437400950901E-2</v>
      </c>
      <c r="I20" s="2">
        <v>4.1843028177530502E-2</v>
      </c>
      <c r="J20" s="2">
        <v>4.3050284629980999E-2</v>
      </c>
      <c r="K20" s="2">
        <v>4.3447627994363601E-2</v>
      </c>
      <c r="L20" s="2">
        <v>4.5354110943132901E-2</v>
      </c>
      <c r="M20" s="2">
        <v>4.7378104875805002E-2</v>
      </c>
      <c r="N20" s="2">
        <v>4.89620938628159E-2</v>
      </c>
    </row>
    <row r="21" spans="1:15" x14ac:dyDescent="0.3">
      <c r="A21" s="8" t="s">
        <v>89</v>
      </c>
      <c r="B21" s="2">
        <v>1.54463634152274E-2</v>
      </c>
      <c r="C21" s="2">
        <v>1.63422254265801E-2</v>
      </c>
      <c r="D21" s="2">
        <v>1.66279496270938E-2</v>
      </c>
      <c r="E21" s="2">
        <v>1.7363264293687199E-2</v>
      </c>
      <c r="F21" s="2">
        <v>1.8148148148148101E-2</v>
      </c>
      <c r="G21" s="2">
        <v>1.83429767327342E-2</v>
      </c>
      <c r="H21" s="2">
        <v>1.87736194075338E-2</v>
      </c>
      <c r="I21" s="2">
        <v>1.9954045229169201E-2</v>
      </c>
      <c r="J21" s="2">
        <v>2.0635673624288399E-2</v>
      </c>
      <c r="K21" s="2">
        <v>2.1019257867543401E-2</v>
      </c>
      <c r="L21" s="2">
        <v>2.1397836957785799E-2</v>
      </c>
      <c r="M21" s="2">
        <v>2.1504139834406601E-2</v>
      </c>
      <c r="N21" s="2">
        <v>2.1886281588447701E-2</v>
      </c>
    </row>
    <row r="22" spans="1:15" x14ac:dyDescent="0.3">
      <c r="A22" s="8" t="s">
        <v>90</v>
      </c>
      <c r="B22" s="2">
        <v>0.61250304062271999</v>
      </c>
      <c r="C22" s="2">
        <v>0.59997596731554903</v>
      </c>
      <c r="D22" s="2">
        <v>0.59151485511676205</v>
      </c>
      <c r="E22" s="2">
        <v>0.58749844970854503</v>
      </c>
      <c r="F22" s="2">
        <v>0.58024691358024705</v>
      </c>
      <c r="G22" s="2">
        <v>0.57392588944971101</v>
      </c>
      <c r="H22" s="2">
        <v>0.567841033768134</v>
      </c>
      <c r="I22" s="2">
        <v>0.56149473938807604</v>
      </c>
      <c r="J22" s="2">
        <v>0.55490986717267599</v>
      </c>
      <c r="K22" s="2">
        <v>0.55025833724753404</v>
      </c>
      <c r="L22" s="2">
        <v>0.55087800907082196</v>
      </c>
      <c r="M22" s="2">
        <v>0.54956301747930103</v>
      </c>
      <c r="N22" s="2">
        <v>0.54501353790613705</v>
      </c>
    </row>
    <row r="23" spans="1:15" x14ac:dyDescent="0.3">
      <c r="A23" s="8" t="s">
        <v>91</v>
      </c>
      <c r="B23" s="2">
        <v>2.51763561177329E-2</v>
      </c>
      <c r="C23" s="2">
        <v>2.53544820956501E-2</v>
      </c>
      <c r="D23" s="2">
        <v>2.4941924440640698E-2</v>
      </c>
      <c r="E23" s="2">
        <v>2.5176733225846501E-2</v>
      </c>
      <c r="F23" s="2">
        <v>2.5555555555555599E-2</v>
      </c>
      <c r="G23" s="2">
        <v>2.5852517542779799E-2</v>
      </c>
      <c r="H23" s="2">
        <v>2.6453736437888599E-2</v>
      </c>
      <c r="I23" s="2">
        <v>2.63635264239932E-2</v>
      </c>
      <c r="J23" s="2">
        <v>2.6565464895635701E-2</v>
      </c>
      <c r="K23" s="2">
        <v>2.6420854861437301E-2</v>
      </c>
      <c r="L23" s="2">
        <v>2.7096173973717899E-2</v>
      </c>
      <c r="M23" s="2">
        <v>2.80588776448942E-2</v>
      </c>
      <c r="N23" s="2">
        <v>3.0347472924187699E-2</v>
      </c>
    </row>
    <row r="24" spans="1:15" x14ac:dyDescent="0.3">
      <c r="A24" s="8" t="s">
        <v>92</v>
      </c>
      <c r="B24" s="2">
        <v>8.8421308684018499E-2</v>
      </c>
      <c r="C24" s="2">
        <v>8.4595049267003106E-2</v>
      </c>
      <c r="D24" s="2">
        <v>7.83714390512288E-2</v>
      </c>
      <c r="E24" s="2">
        <v>7.2677663400719295E-2</v>
      </c>
      <c r="F24" s="2">
        <v>6.9629629629629597E-2</v>
      </c>
      <c r="G24" s="2">
        <v>6.9186261233534399E-2</v>
      </c>
      <c r="H24" s="2">
        <v>6.7536267219309998E-2</v>
      </c>
      <c r="I24" s="2">
        <v>6.6392550489781099E-2</v>
      </c>
      <c r="J24" s="2">
        <v>6.5939278937381399E-2</v>
      </c>
      <c r="K24" s="2">
        <v>6.5288868013151702E-2</v>
      </c>
      <c r="L24" s="2">
        <v>5.6983370159320902E-2</v>
      </c>
      <c r="M24" s="2">
        <v>5.0712971481140803E-2</v>
      </c>
      <c r="N24" s="2">
        <v>4.7608303249097497E-2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7.8378378378378397E-2</v>
      </c>
      <c r="C29" s="2">
        <v>3.6090225563909797E-2</v>
      </c>
      <c r="D29" s="2">
        <v>8.7082728592162498E-3</v>
      </c>
      <c r="E29" s="2">
        <v>3.7410071942445999E-2</v>
      </c>
      <c r="F29" s="2">
        <v>2.4040684234859E-2</v>
      </c>
      <c r="G29" s="2">
        <v>3.02483069977427E-2</v>
      </c>
      <c r="H29" s="2">
        <v>2.8921998247151599E-2</v>
      </c>
      <c r="I29" s="2">
        <v>3.7478705281090298E-2</v>
      </c>
      <c r="J29" s="2">
        <v>2.6272577996715899E-2</v>
      </c>
      <c r="K29" s="2">
        <v>2.5999999999999999E-2</v>
      </c>
      <c r="L29" s="2">
        <v>2.6510721247563401E-2</v>
      </c>
      <c r="M29" s="2">
        <v>3.07633877706039E-2</v>
      </c>
      <c r="N29" s="3">
        <v>0.114121510673235</v>
      </c>
      <c r="O29" s="3">
        <v>0.46702702702702698</v>
      </c>
    </row>
    <row r="30" spans="1:15" x14ac:dyDescent="0.3">
      <c r="A30" s="8" t="s">
        <v>88</v>
      </c>
      <c r="B30" s="2">
        <v>2.9090909090909101E-2</v>
      </c>
      <c r="C30" s="2">
        <v>3.5335689045936397E-2</v>
      </c>
      <c r="D30" s="2">
        <v>6.4846416382252595E-2</v>
      </c>
      <c r="E30" s="2">
        <v>2.2435897435897401E-2</v>
      </c>
      <c r="F30" s="2">
        <v>1.88087774294671E-2</v>
      </c>
      <c r="G30" s="2">
        <v>0.04</v>
      </c>
      <c r="H30" s="2">
        <v>2.3668639053254399E-2</v>
      </c>
      <c r="I30" s="2">
        <v>4.9132947976878602E-2</v>
      </c>
      <c r="J30" s="2">
        <v>1.9283746556473799E-2</v>
      </c>
      <c r="K30" s="2">
        <v>5.4054054054054099E-2</v>
      </c>
      <c r="L30" s="2">
        <v>5.6410256410256397E-2</v>
      </c>
      <c r="M30" s="2">
        <v>5.3398058252427202E-2</v>
      </c>
      <c r="N30" s="3">
        <v>0.195592286501377</v>
      </c>
      <c r="O30" s="3">
        <v>0.57818181818181802</v>
      </c>
    </row>
    <row r="31" spans="1:15" x14ac:dyDescent="0.3">
      <c r="A31" s="8" t="s">
        <v>89</v>
      </c>
      <c r="B31" s="2">
        <v>7.0866141732283505E-2</v>
      </c>
      <c r="C31" s="2">
        <v>0</v>
      </c>
      <c r="D31" s="2">
        <v>2.9411764705882401E-2</v>
      </c>
      <c r="E31" s="2">
        <v>0.05</v>
      </c>
      <c r="F31" s="2">
        <v>1.3605442176870699E-2</v>
      </c>
      <c r="G31" s="2">
        <v>3.35570469798658E-2</v>
      </c>
      <c r="H31" s="2">
        <v>7.1428571428571397E-2</v>
      </c>
      <c r="I31" s="2">
        <v>5.4545454545454501E-2</v>
      </c>
      <c r="J31" s="2">
        <v>2.8735632183908E-2</v>
      </c>
      <c r="K31" s="2">
        <v>2.7932960893854698E-2</v>
      </c>
      <c r="L31" s="2">
        <v>1.6304347826087001E-2</v>
      </c>
      <c r="M31" s="2">
        <v>3.7433155080213901E-2</v>
      </c>
      <c r="N31" s="3">
        <v>0.114942528735632</v>
      </c>
      <c r="O31" s="3">
        <v>0.52755905511810997</v>
      </c>
    </row>
    <row r="32" spans="1:15" x14ac:dyDescent="0.3">
      <c r="A32" s="8" t="s">
        <v>90</v>
      </c>
      <c r="B32" s="2">
        <v>-8.5385226370135008E-3</v>
      </c>
      <c r="C32" s="2">
        <v>-3.10434608451833E-2</v>
      </c>
      <c r="D32" s="2">
        <v>-2.0876395204629999E-2</v>
      </c>
      <c r="E32" s="2">
        <v>-7.8108507494194599E-3</v>
      </c>
      <c r="F32" s="2">
        <v>-8.0851063829787198E-3</v>
      </c>
      <c r="G32" s="2">
        <v>-8.5800085800085801E-4</v>
      </c>
      <c r="H32" s="2">
        <v>-3.22026620867325E-3</v>
      </c>
      <c r="I32" s="2">
        <v>7.7536075813051898E-3</v>
      </c>
      <c r="J32" s="2">
        <v>1.4960461637101899E-3</v>
      </c>
      <c r="K32" s="2">
        <v>1.08834827144686E-2</v>
      </c>
      <c r="L32" s="2">
        <v>8.8663711209626406E-3</v>
      </c>
      <c r="M32" s="2">
        <v>1.08809374346098E-2</v>
      </c>
      <c r="N32" s="3">
        <v>3.2485573840564198E-2</v>
      </c>
      <c r="O32" s="3">
        <v>-4.0706910246227197E-2</v>
      </c>
    </row>
    <row r="33" spans="1:15" x14ac:dyDescent="0.3">
      <c r="A33" s="8" t="s">
        <v>91</v>
      </c>
      <c r="B33" s="2">
        <v>1.9323671497584499E-2</v>
      </c>
      <c r="C33" s="2">
        <v>-3.3175355450236997E-2</v>
      </c>
      <c r="D33" s="2">
        <v>-4.9019607843137298E-3</v>
      </c>
      <c r="E33" s="2">
        <v>1.9704433497536901E-2</v>
      </c>
      <c r="F33" s="2">
        <v>1.4492753623188401E-2</v>
      </c>
      <c r="G33" s="2">
        <v>3.3333333333333298E-2</v>
      </c>
      <c r="H33" s="2">
        <v>4.6082949308755804E-3</v>
      </c>
      <c r="I33" s="2">
        <v>2.7522935779816501E-2</v>
      </c>
      <c r="J33" s="2">
        <v>4.4642857142857097E-3</v>
      </c>
      <c r="K33" s="2">
        <v>3.5555555555555597E-2</v>
      </c>
      <c r="L33" s="2">
        <v>4.7210300429184601E-2</v>
      </c>
      <c r="M33" s="2">
        <v>0.102459016393443</v>
      </c>
      <c r="N33" s="3">
        <v>0.20089285714285701</v>
      </c>
      <c r="O33" s="3">
        <v>0.29951690821256</v>
      </c>
    </row>
    <row r="34" spans="1:15" x14ac:dyDescent="0.3">
      <c r="A34" s="8" t="s">
        <v>92</v>
      </c>
      <c r="B34" s="2">
        <v>-3.1636863823933999E-2</v>
      </c>
      <c r="C34" s="2">
        <v>-8.9488636363636395E-2</v>
      </c>
      <c r="D34" s="2">
        <v>-8.5803432137285501E-2</v>
      </c>
      <c r="E34" s="2">
        <v>-3.7542662116041001E-2</v>
      </c>
      <c r="F34" s="2">
        <v>-3.54609929078014E-3</v>
      </c>
      <c r="G34" s="2">
        <v>-1.42348754448399E-2</v>
      </c>
      <c r="H34" s="2">
        <v>-9.0252707581227401E-3</v>
      </c>
      <c r="I34" s="2">
        <v>1.2750455373406199E-2</v>
      </c>
      <c r="J34" s="2">
        <v>0</v>
      </c>
      <c r="K34" s="2">
        <v>-0.11870503597122301</v>
      </c>
      <c r="L34" s="2">
        <v>-0.1</v>
      </c>
      <c r="M34" s="2">
        <v>-4.3083900226757399E-2</v>
      </c>
      <c r="N34" s="3">
        <v>-0.24100719424460401</v>
      </c>
      <c r="O34" s="3">
        <v>-0.41953232462173301</v>
      </c>
    </row>
    <row r="35" spans="1:15" x14ac:dyDescent="0.3">
      <c r="A35" s="11" t="s">
        <v>15</v>
      </c>
      <c r="B35" s="3">
        <v>1.21624908781318E-2</v>
      </c>
      <c r="C35" s="3">
        <v>-1.7183369382360002E-2</v>
      </c>
      <c r="D35" s="3">
        <v>-1.4182662917227E-2</v>
      </c>
      <c r="E35" s="3">
        <v>4.5888627061887602E-3</v>
      </c>
      <c r="F35" s="3">
        <v>2.83950617283951E-3</v>
      </c>
      <c r="G35" s="3">
        <v>9.8485781115351494E-3</v>
      </c>
      <c r="H35" s="3">
        <v>8.0458368889430708E-3</v>
      </c>
      <c r="I35" s="3">
        <v>1.97121780142702E-2</v>
      </c>
      <c r="J35" s="3">
        <v>9.9620493358633794E-3</v>
      </c>
      <c r="K35" s="3">
        <v>9.7463597933301997E-3</v>
      </c>
      <c r="L35" s="3">
        <v>1.12803814397023E-2</v>
      </c>
      <c r="M35" s="3">
        <v>1.9319227230910799E-2</v>
      </c>
      <c r="N35" s="3">
        <v>5.1233396584440198E-2</v>
      </c>
      <c r="O35" s="3">
        <v>7.8083191437606406E-2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650</v>
      </c>
    </row>
    <row r="2" spans="1:14" ht="15.6" x14ac:dyDescent="0.3">
      <c r="A2" s="12" t="s">
        <v>646</v>
      </c>
    </row>
    <row r="3" spans="1:14" ht="15.6" x14ac:dyDescent="0.3">
      <c r="A3" s="12" t="s">
        <v>98</v>
      </c>
    </row>
    <row r="4" spans="1:14" x14ac:dyDescent="0.3">
      <c r="A4" s="15"/>
    </row>
    <row r="5" spans="1:14" x14ac:dyDescent="0.3">
      <c r="A5" s="16" t="str">
        <f>HYPERLINK("#'Table of contents'!A188",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4702</v>
      </c>
      <c r="C8" s="1">
        <v>4680</v>
      </c>
      <c r="D8" s="1">
        <v>4542</v>
      </c>
      <c r="E8" s="1">
        <v>4473</v>
      </c>
      <c r="F8" s="1">
        <v>4458</v>
      </c>
      <c r="G8" s="1">
        <v>4465</v>
      </c>
      <c r="H8" s="1">
        <v>4486</v>
      </c>
      <c r="I8" s="1">
        <v>4523</v>
      </c>
      <c r="J8" s="1">
        <v>4619</v>
      </c>
      <c r="K8" s="1">
        <v>4668</v>
      </c>
      <c r="L8" s="1">
        <v>4707</v>
      </c>
      <c r="M8" s="1">
        <v>4771</v>
      </c>
      <c r="N8" s="1">
        <v>4853</v>
      </c>
    </row>
    <row r="9" spans="1:14" x14ac:dyDescent="0.3">
      <c r="A9" s="7" t="s">
        <v>96</v>
      </c>
      <c r="B9" s="1">
        <v>3520</v>
      </c>
      <c r="C9" s="1">
        <v>3642</v>
      </c>
      <c r="D9" s="1">
        <v>3637</v>
      </c>
      <c r="E9" s="1">
        <v>3590</v>
      </c>
      <c r="F9" s="1">
        <v>3642</v>
      </c>
      <c r="G9" s="1">
        <v>3658</v>
      </c>
      <c r="H9" s="1">
        <v>3717</v>
      </c>
      <c r="I9" s="1">
        <v>3746</v>
      </c>
      <c r="J9" s="1">
        <v>3813</v>
      </c>
      <c r="K9" s="1">
        <v>3848</v>
      </c>
      <c r="L9" s="1">
        <v>3892</v>
      </c>
      <c r="M9" s="1">
        <v>3925</v>
      </c>
      <c r="N9" s="1">
        <v>4011</v>
      </c>
    </row>
    <row r="10" spans="1:14" x14ac:dyDescent="0.3">
      <c r="A10" s="10" t="s">
        <v>15</v>
      </c>
      <c r="B10" s="5">
        <v>8222</v>
      </c>
      <c r="C10" s="5">
        <v>8322</v>
      </c>
      <c r="D10" s="5">
        <v>8179</v>
      </c>
      <c r="E10" s="5">
        <v>8063</v>
      </c>
      <c r="F10" s="5">
        <v>8100</v>
      </c>
      <c r="G10" s="5">
        <v>8123</v>
      </c>
      <c r="H10" s="5">
        <v>8203</v>
      </c>
      <c r="I10" s="5">
        <v>8269</v>
      </c>
      <c r="J10" s="5">
        <v>8432</v>
      </c>
      <c r="K10" s="5">
        <v>8516</v>
      </c>
      <c r="L10" s="5">
        <v>8599</v>
      </c>
      <c r="M10" s="5">
        <v>8696</v>
      </c>
      <c r="N10" s="5">
        <v>8864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0.57188032108975895</v>
      </c>
      <c r="C15" s="2">
        <v>0.56236481614996403</v>
      </c>
      <c r="D15" s="2">
        <v>0.555324611810735</v>
      </c>
      <c r="E15" s="2">
        <v>0.55475629418330596</v>
      </c>
      <c r="F15" s="2">
        <v>0.55037037037036995</v>
      </c>
      <c r="G15" s="2">
        <v>0.54967376585005501</v>
      </c>
      <c r="H15" s="2">
        <v>0.54687309520907001</v>
      </c>
      <c r="I15" s="2">
        <v>0.54698270649413505</v>
      </c>
      <c r="J15" s="2">
        <v>0.54779411764705899</v>
      </c>
      <c r="K15" s="2">
        <v>0.54814466885861901</v>
      </c>
      <c r="L15" s="2">
        <v>0.54738923130596595</v>
      </c>
      <c r="M15" s="2">
        <v>0.548643054277829</v>
      </c>
      <c r="N15" s="2">
        <v>0.54749548736462095</v>
      </c>
    </row>
    <row r="16" spans="1:14" x14ac:dyDescent="0.3">
      <c r="A16" s="8" t="s">
        <v>96</v>
      </c>
      <c r="B16" s="2">
        <v>0.428119678910241</v>
      </c>
      <c r="C16" s="2">
        <v>0.43763518385003602</v>
      </c>
      <c r="D16" s="2">
        <v>0.444675388189265</v>
      </c>
      <c r="E16" s="2">
        <v>0.44524370581669398</v>
      </c>
      <c r="F16" s="2">
        <v>0.44962962962962999</v>
      </c>
      <c r="G16" s="2">
        <v>0.45032623414994499</v>
      </c>
      <c r="H16" s="2">
        <v>0.45312690479092999</v>
      </c>
      <c r="I16" s="2">
        <v>0.453017293505865</v>
      </c>
      <c r="J16" s="2">
        <v>0.45220588235294101</v>
      </c>
      <c r="K16" s="2">
        <v>0.45185533114138099</v>
      </c>
      <c r="L16" s="2">
        <v>0.45261076869403399</v>
      </c>
      <c r="M16" s="2">
        <v>0.451356945722171</v>
      </c>
      <c r="N16" s="2">
        <v>0.452504512635379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-4.6788600595491303E-3</v>
      </c>
      <c r="C21" s="2">
        <v>-2.94871794871795E-2</v>
      </c>
      <c r="D21" s="2">
        <v>-1.51915455746367E-2</v>
      </c>
      <c r="E21" s="2">
        <v>-3.3534540576794099E-3</v>
      </c>
      <c r="F21" s="2">
        <v>1.5702108568865E-3</v>
      </c>
      <c r="G21" s="2">
        <v>4.7032474804031398E-3</v>
      </c>
      <c r="H21" s="2">
        <v>8.2478823004904205E-3</v>
      </c>
      <c r="I21" s="2">
        <v>2.1224850762768099E-2</v>
      </c>
      <c r="J21" s="2">
        <v>1.0608356787183399E-2</v>
      </c>
      <c r="K21" s="2">
        <v>8.3547557840616994E-3</v>
      </c>
      <c r="L21" s="2">
        <v>1.3596770766942899E-2</v>
      </c>
      <c r="M21" s="2">
        <v>1.7187172500524001E-2</v>
      </c>
      <c r="N21" s="3">
        <v>5.06603160857328E-2</v>
      </c>
      <c r="O21" s="3">
        <v>3.2113994045087198E-2</v>
      </c>
    </row>
    <row r="22" spans="1:15" x14ac:dyDescent="0.3">
      <c r="A22" s="8" t="s">
        <v>96</v>
      </c>
      <c r="B22" s="2">
        <v>3.4659090909090903E-2</v>
      </c>
      <c r="C22" s="2">
        <v>-1.3728720483251E-3</v>
      </c>
      <c r="D22" s="2">
        <v>-1.2922738520758901E-2</v>
      </c>
      <c r="E22" s="2">
        <v>1.4484679665738199E-2</v>
      </c>
      <c r="F22" s="2">
        <v>4.3931905546403102E-3</v>
      </c>
      <c r="G22" s="2">
        <v>1.6129032258064498E-2</v>
      </c>
      <c r="H22" s="2">
        <v>7.8019908528383104E-3</v>
      </c>
      <c r="I22" s="2">
        <v>1.7885744794447399E-2</v>
      </c>
      <c r="J22" s="2">
        <v>9.17912404930501E-3</v>
      </c>
      <c r="K22" s="2">
        <v>1.14345114345114E-2</v>
      </c>
      <c r="L22" s="2">
        <v>8.4789311408016398E-3</v>
      </c>
      <c r="M22" s="2">
        <v>2.19108280254777E-2</v>
      </c>
      <c r="N22" s="3">
        <v>5.1927616050354099E-2</v>
      </c>
      <c r="O22" s="3">
        <v>0.13948863636363601</v>
      </c>
    </row>
    <row r="23" spans="1:15" x14ac:dyDescent="0.3">
      <c r="A23" s="11" t="s">
        <v>15</v>
      </c>
      <c r="B23" s="3">
        <v>1.21624908781318E-2</v>
      </c>
      <c r="C23" s="3">
        <v>-1.7183369382360002E-2</v>
      </c>
      <c r="D23" s="3">
        <v>-1.4182662917227E-2</v>
      </c>
      <c r="E23" s="3">
        <v>4.5888627061887602E-3</v>
      </c>
      <c r="F23" s="3">
        <v>2.83950617283951E-3</v>
      </c>
      <c r="G23" s="3">
        <v>9.8485781115351494E-3</v>
      </c>
      <c r="H23" s="3">
        <v>8.0458368889430708E-3</v>
      </c>
      <c r="I23" s="3">
        <v>1.97121780142702E-2</v>
      </c>
      <c r="J23" s="3">
        <v>9.9620493358633794E-3</v>
      </c>
      <c r="K23" s="3">
        <v>9.7463597933301997E-3</v>
      </c>
      <c r="L23" s="3">
        <v>1.12803814397023E-2</v>
      </c>
      <c r="M23" s="3">
        <v>1.9319227230910799E-2</v>
      </c>
      <c r="N23" s="3">
        <v>5.1233396584440198E-2</v>
      </c>
      <c r="O23" s="3">
        <v>7.8083191437606406E-2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651</v>
      </c>
    </row>
    <row r="2" spans="1:14" ht="15.6" x14ac:dyDescent="0.3">
      <c r="A2" s="12" t="s">
        <v>646</v>
      </c>
    </row>
    <row r="3" spans="1:14" ht="15.6" x14ac:dyDescent="0.3">
      <c r="A3" s="12" t="s">
        <v>98</v>
      </c>
    </row>
    <row r="4" spans="1:14" ht="15.6" x14ac:dyDescent="0.3">
      <c r="A4" s="12" t="s">
        <v>94</v>
      </c>
    </row>
    <row r="5" spans="1:14" x14ac:dyDescent="0.3">
      <c r="A5" s="16" t="str">
        <f>HYPERLINK("#'Table of contents'!A189",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356</v>
      </c>
      <c r="C8" s="1">
        <v>381</v>
      </c>
      <c r="D8" s="1">
        <v>397</v>
      </c>
      <c r="E8" s="1">
        <v>411</v>
      </c>
      <c r="F8" s="1">
        <v>440</v>
      </c>
      <c r="G8" s="1">
        <v>465</v>
      </c>
      <c r="H8" s="1">
        <v>488</v>
      </c>
      <c r="I8" s="1">
        <v>516</v>
      </c>
      <c r="J8" s="1">
        <v>561</v>
      </c>
      <c r="K8" s="1">
        <v>598</v>
      </c>
      <c r="L8" s="1">
        <v>625</v>
      </c>
      <c r="M8" s="1">
        <v>662</v>
      </c>
      <c r="N8" s="1">
        <v>691</v>
      </c>
    </row>
    <row r="9" spans="1:14" x14ac:dyDescent="0.3">
      <c r="A9" s="7" t="s">
        <v>100</v>
      </c>
      <c r="B9" s="1">
        <v>20</v>
      </c>
      <c r="C9" s="1">
        <v>22</v>
      </c>
      <c r="D9" s="1">
        <v>24</v>
      </c>
      <c r="E9" s="1">
        <v>23</v>
      </c>
      <c r="F9" s="1">
        <v>26</v>
      </c>
      <c r="G9" s="1">
        <v>28</v>
      </c>
      <c r="H9" s="1">
        <v>33</v>
      </c>
      <c r="I9" s="1">
        <v>37</v>
      </c>
      <c r="J9" s="1">
        <v>41</v>
      </c>
      <c r="K9" s="1">
        <v>46</v>
      </c>
      <c r="L9" s="1">
        <v>51</v>
      </c>
      <c r="M9" s="1">
        <v>54</v>
      </c>
      <c r="N9" s="1">
        <v>56</v>
      </c>
    </row>
    <row r="10" spans="1:14" x14ac:dyDescent="0.3">
      <c r="A10" s="7" t="s">
        <v>101</v>
      </c>
      <c r="B10" s="1">
        <v>77</v>
      </c>
      <c r="C10" s="1">
        <v>81</v>
      </c>
      <c r="D10" s="1">
        <v>79</v>
      </c>
      <c r="E10" s="1">
        <v>84</v>
      </c>
      <c r="F10" s="1">
        <v>88</v>
      </c>
      <c r="G10" s="1">
        <v>90</v>
      </c>
      <c r="H10" s="1">
        <v>94</v>
      </c>
      <c r="I10" s="1">
        <v>105</v>
      </c>
      <c r="J10" s="1">
        <v>115</v>
      </c>
      <c r="K10" s="1">
        <v>117</v>
      </c>
      <c r="L10" s="1">
        <v>120</v>
      </c>
      <c r="M10" s="1">
        <v>123</v>
      </c>
      <c r="N10" s="1">
        <v>131</v>
      </c>
    </row>
    <row r="11" spans="1:14" x14ac:dyDescent="0.3">
      <c r="A11" s="7" t="s">
        <v>102</v>
      </c>
      <c r="B11" s="1">
        <v>3797</v>
      </c>
      <c r="C11" s="1">
        <v>3745</v>
      </c>
      <c r="D11" s="1">
        <v>3608</v>
      </c>
      <c r="E11" s="1">
        <v>3549</v>
      </c>
      <c r="F11" s="1">
        <v>3511</v>
      </c>
      <c r="G11" s="1">
        <v>3492</v>
      </c>
      <c r="H11" s="1">
        <v>3483</v>
      </c>
      <c r="I11" s="1">
        <v>3482</v>
      </c>
      <c r="J11" s="1">
        <v>3513</v>
      </c>
      <c r="K11" s="1">
        <v>3518</v>
      </c>
      <c r="L11" s="1">
        <v>3563</v>
      </c>
      <c r="M11" s="1">
        <v>3600</v>
      </c>
      <c r="N11" s="1">
        <v>3650</v>
      </c>
    </row>
    <row r="12" spans="1:14" x14ac:dyDescent="0.3">
      <c r="A12" s="7" t="s">
        <v>103</v>
      </c>
      <c r="B12" s="1">
        <v>44</v>
      </c>
      <c r="C12" s="1">
        <v>50</v>
      </c>
      <c r="D12" s="1">
        <v>52</v>
      </c>
      <c r="E12" s="1">
        <v>54</v>
      </c>
      <c r="F12" s="1">
        <v>56</v>
      </c>
      <c r="G12" s="1">
        <v>57</v>
      </c>
      <c r="H12" s="1">
        <v>62</v>
      </c>
      <c r="I12" s="1">
        <v>64</v>
      </c>
      <c r="J12" s="1">
        <v>67</v>
      </c>
      <c r="K12" s="1">
        <v>69</v>
      </c>
      <c r="L12" s="1">
        <v>70</v>
      </c>
      <c r="M12" s="1">
        <v>72</v>
      </c>
      <c r="N12" s="1">
        <v>76</v>
      </c>
    </row>
    <row r="13" spans="1:14" x14ac:dyDescent="0.3">
      <c r="A13" s="7" t="s">
        <v>104</v>
      </c>
      <c r="B13" s="1">
        <v>408</v>
      </c>
      <c r="C13" s="1">
        <v>401</v>
      </c>
      <c r="D13" s="1">
        <v>382</v>
      </c>
      <c r="E13" s="1">
        <v>352</v>
      </c>
      <c r="F13" s="1">
        <v>337</v>
      </c>
      <c r="G13" s="1">
        <v>333</v>
      </c>
      <c r="H13" s="1">
        <v>326</v>
      </c>
      <c r="I13" s="1">
        <v>319</v>
      </c>
      <c r="J13" s="1">
        <v>322</v>
      </c>
      <c r="K13" s="1">
        <v>320</v>
      </c>
      <c r="L13" s="1">
        <v>278</v>
      </c>
      <c r="M13" s="1">
        <v>260</v>
      </c>
      <c r="N13" s="1">
        <v>249</v>
      </c>
    </row>
    <row r="14" spans="1:14" x14ac:dyDescent="0.3">
      <c r="A14" s="7" t="s">
        <v>105</v>
      </c>
      <c r="B14" s="1">
        <v>1494</v>
      </c>
      <c r="C14" s="1">
        <v>1614</v>
      </c>
      <c r="D14" s="1">
        <v>1670</v>
      </c>
      <c r="E14" s="1">
        <v>1674</v>
      </c>
      <c r="F14" s="1">
        <v>1723</v>
      </c>
      <c r="G14" s="1">
        <v>1750</v>
      </c>
      <c r="H14" s="1">
        <v>1794</v>
      </c>
      <c r="I14" s="1">
        <v>1832</v>
      </c>
      <c r="J14" s="1">
        <v>1875</v>
      </c>
      <c r="K14" s="1">
        <v>1902</v>
      </c>
      <c r="L14" s="1">
        <v>1940</v>
      </c>
      <c r="M14" s="1">
        <v>1971</v>
      </c>
      <c r="N14" s="1">
        <v>2023</v>
      </c>
    </row>
    <row r="15" spans="1:14" x14ac:dyDescent="0.3">
      <c r="A15" s="7" t="s">
        <v>106</v>
      </c>
      <c r="B15" s="1">
        <v>255</v>
      </c>
      <c r="C15" s="1">
        <v>261</v>
      </c>
      <c r="D15" s="1">
        <v>269</v>
      </c>
      <c r="E15" s="1">
        <v>289</v>
      </c>
      <c r="F15" s="1">
        <v>293</v>
      </c>
      <c r="G15" s="1">
        <v>297</v>
      </c>
      <c r="H15" s="1">
        <v>305</v>
      </c>
      <c r="I15" s="1">
        <v>309</v>
      </c>
      <c r="J15" s="1">
        <v>322</v>
      </c>
      <c r="K15" s="1">
        <v>324</v>
      </c>
      <c r="L15" s="1">
        <v>339</v>
      </c>
      <c r="M15" s="1">
        <v>358</v>
      </c>
      <c r="N15" s="1">
        <v>378</v>
      </c>
    </row>
    <row r="16" spans="1:14" x14ac:dyDescent="0.3">
      <c r="A16" s="7" t="s">
        <v>107</v>
      </c>
      <c r="B16" s="1">
        <v>50</v>
      </c>
      <c r="C16" s="1">
        <v>55</v>
      </c>
      <c r="D16" s="1">
        <v>57</v>
      </c>
      <c r="E16" s="1">
        <v>56</v>
      </c>
      <c r="F16" s="1">
        <v>59</v>
      </c>
      <c r="G16" s="1">
        <v>59</v>
      </c>
      <c r="H16" s="1">
        <v>60</v>
      </c>
      <c r="I16" s="1">
        <v>60</v>
      </c>
      <c r="J16" s="1">
        <v>59</v>
      </c>
      <c r="K16" s="1">
        <v>62</v>
      </c>
      <c r="L16" s="1">
        <v>64</v>
      </c>
      <c r="M16" s="1">
        <v>64</v>
      </c>
      <c r="N16" s="1">
        <v>63</v>
      </c>
    </row>
    <row r="17" spans="1:14" x14ac:dyDescent="0.3">
      <c r="A17" s="7" t="s">
        <v>108</v>
      </c>
      <c r="B17" s="1">
        <v>1239</v>
      </c>
      <c r="C17" s="1">
        <v>1248</v>
      </c>
      <c r="D17" s="1">
        <v>1230</v>
      </c>
      <c r="E17" s="1">
        <v>1188</v>
      </c>
      <c r="F17" s="1">
        <v>1189</v>
      </c>
      <c r="G17" s="1">
        <v>1170</v>
      </c>
      <c r="H17" s="1">
        <v>1175</v>
      </c>
      <c r="I17" s="1">
        <v>1161</v>
      </c>
      <c r="J17" s="1">
        <v>1166</v>
      </c>
      <c r="K17" s="1">
        <v>1168</v>
      </c>
      <c r="L17" s="1">
        <v>1174</v>
      </c>
      <c r="M17" s="1">
        <v>1179</v>
      </c>
      <c r="N17" s="1">
        <v>1181</v>
      </c>
    </row>
    <row r="18" spans="1:14" x14ac:dyDescent="0.3">
      <c r="A18" s="7" t="s">
        <v>109</v>
      </c>
      <c r="B18" s="1">
        <v>163</v>
      </c>
      <c r="C18" s="1">
        <v>161</v>
      </c>
      <c r="D18" s="1">
        <v>152</v>
      </c>
      <c r="E18" s="1">
        <v>149</v>
      </c>
      <c r="F18" s="1">
        <v>151</v>
      </c>
      <c r="G18" s="1">
        <v>153</v>
      </c>
      <c r="H18" s="1">
        <v>155</v>
      </c>
      <c r="I18" s="1">
        <v>154</v>
      </c>
      <c r="J18" s="1">
        <v>157</v>
      </c>
      <c r="K18" s="1">
        <v>156</v>
      </c>
      <c r="L18" s="1">
        <v>163</v>
      </c>
      <c r="M18" s="1">
        <v>172</v>
      </c>
      <c r="N18" s="1">
        <v>193</v>
      </c>
    </row>
    <row r="19" spans="1:14" x14ac:dyDescent="0.3">
      <c r="A19" s="7" t="s">
        <v>110</v>
      </c>
      <c r="B19" s="1">
        <v>319</v>
      </c>
      <c r="C19" s="1">
        <v>303</v>
      </c>
      <c r="D19" s="1">
        <v>259</v>
      </c>
      <c r="E19" s="1">
        <v>234</v>
      </c>
      <c r="F19" s="1">
        <v>227</v>
      </c>
      <c r="G19" s="1">
        <v>229</v>
      </c>
      <c r="H19" s="1">
        <v>228</v>
      </c>
      <c r="I19" s="1">
        <v>230</v>
      </c>
      <c r="J19" s="1">
        <v>234</v>
      </c>
      <c r="K19" s="1">
        <v>236</v>
      </c>
      <c r="L19" s="1">
        <v>212</v>
      </c>
      <c r="M19" s="1">
        <v>181</v>
      </c>
      <c r="N19" s="1">
        <v>173</v>
      </c>
    </row>
    <row r="20" spans="1:14" x14ac:dyDescent="0.3">
      <c r="A20" s="10" t="s">
        <v>15</v>
      </c>
      <c r="B20" s="5">
        <v>8222</v>
      </c>
      <c r="C20" s="5">
        <v>8322</v>
      </c>
      <c r="D20" s="5">
        <v>8179</v>
      </c>
      <c r="E20" s="5">
        <v>8063</v>
      </c>
      <c r="F20" s="5">
        <v>8100</v>
      </c>
      <c r="G20" s="5">
        <v>8123</v>
      </c>
      <c r="H20" s="5">
        <v>8203</v>
      </c>
      <c r="I20" s="5">
        <v>8269</v>
      </c>
      <c r="J20" s="5">
        <v>8432</v>
      </c>
      <c r="K20" s="5">
        <v>8516</v>
      </c>
      <c r="L20" s="5">
        <v>8599</v>
      </c>
      <c r="M20" s="5">
        <v>8696</v>
      </c>
      <c r="N20" s="5">
        <v>8864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7.5712462781794998E-2</v>
      </c>
      <c r="C25" s="2">
        <v>8.1410256410256399E-2</v>
      </c>
      <c r="D25" s="2">
        <v>8.7406428885953305E-2</v>
      </c>
      <c r="E25" s="2">
        <v>9.1884641180415796E-2</v>
      </c>
      <c r="F25" s="2">
        <v>9.8698968147151206E-2</v>
      </c>
      <c r="G25" s="2">
        <v>0.104143337066069</v>
      </c>
      <c r="H25" s="2">
        <v>0.10878288007133299</v>
      </c>
      <c r="I25" s="2">
        <v>0.114083572849878</v>
      </c>
      <c r="J25" s="2">
        <v>0.12145486035938501</v>
      </c>
      <c r="K25" s="2">
        <v>0.12810625535561301</v>
      </c>
      <c r="L25" s="2">
        <v>0.132780964520926</v>
      </c>
      <c r="M25" s="2">
        <v>0.13875497799203501</v>
      </c>
      <c r="N25" s="2">
        <v>0.142386152895116</v>
      </c>
    </row>
    <row r="26" spans="1:14" x14ac:dyDescent="0.3">
      <c r="A26" s="8" t="s">
        <v>100</v>
      </c>
      <c r="B26" s="2">
        <v>4.2535091450446602E-3</v>
      </c>
      <c r="C26" s="2">
        <v>4.7008547008546998E-3</v>
      </c>
      <c r="D26" s="2">
        <v>5.2840158520475597E-3</v>
      </c>
      <c r="E26" s="2">
        <v>5.1419628884417602E-3</v>
      </c>
      <c r="F26" s="2">
        <v>5.8322117541498401E-3</v>
      </c>
      <c r="G26" s="2">
        <v>6.2709966405375102E-3</v>
      </c>
      <c r="H26" s="2">
        <v>7.3562193490860498E-3</v>
      </c>
      <c r="I26" s="2">
        <v>8.1804112314835305E-3</v>
      </c>
      <c r="J26" s="2">
        <v>8.8763801688677198E-3</v>
      </c>
      <c r="K26" s="2">
        <v>9.8543273350471302E-3</v>
      </c>
      <c r="L26" s="2">
        <v>1.0834926704907599E-2</v>
      </c>
      <c r="M26" s="2">
        <v>1.1318381890589001E-2</v>
      </c>
      <c r="N26" s="2">
        <v>1.1539254069647601E-2</v>
      </c>
    </row>
    <row r="27" spans="1:14" x14ac:dyDescent="0.3">
      <c r="A27" s="8" t="s">
        <v>101</v>
      </c>
      <c r="B27" s="2">
        <v>1.6376010208421901E-2</v>
      </c>
      <c r="C27" s="2">
        <v>1.7307692307692302E-2</v>
      </c>
      <c r="D27" s="2">
        <v>1.7393218846323201E-2</v>
      </c>
      <c r="E27" s="2">
        <v>1.8779342723004699E-2</v>
      </c>
      <c r="F27" s="2">
        <v>1.9739793629430201E-2</v>
      </c>
      <c r="G27" s="2">
        <v>2.0156774916013399E-2</v>
      </c>
      <c r="H27" s="2">
        <v>2.0954079358002701E-2</v>
      </c>
      <c r="I27" s="2">
        <v>2.3214680521777602E-2</v>
      </c>
      <c r="J27" s="2">
        <v>2.4897163888287499E-2</v>
      </c>
      <c r="K27" s="2">
        <v>2.5064267352185102E-2</v>
      </c>
      <c r="L27" s="2">
        <v>2.54939451880178E-2</v>
      </c>
      <c r="M27" s="2">
        <v>2.5780758750786E-2</v>
      </c>
      <c r="N27" s="2">
        <v>2.699361219864E-2</v>
      </c>
    </row>
    <row r="28" spans="1:14" x14ac:dyDescent="0.3">
      <c r="A28" s="8" t="s">
        <v>102</v>
      </c>
      <c r="B28" s="2">
        <v>0.80752871118672898</v>
      </c>
      <c r="C28" s="2">
        <v>0.80021367521367504</v>
      </c>
      <c r="D28" s="2">
        <v>0.794363716424483</v>
      </c>
      <c r="E28" s="2">
        <v>0.79342723004694804</v>
      </c>
      <c r="F28" s="2">
        <v>0.78757290264692703</v>
      </c>
      <c r="G28" s="2">
        <v>0.78208286674132099</v>
      </c>
      <c r="H28" s="2">
        <v>0.77641551493535399</v>
      </c>
      <c r="I28" s="2">
        <v>0.76984302454123399</v>
      </c>
      <c r="J28" s="2">
        <v>0.76055423251786103</v>
      </c>
      <c r="K28" s="2">
        <v>0.75364181662382201</v>
      </c>
      <c r="L28" s="2">
        <v>0.75695772254089699</v>
      </c>
      <c r="M28" s="2">
        <v>0.75455879270593196</v>
      </c>
      <c r="N28" s="2">
        <v>0.75211209561096204</v>
      </c>
    </row>
    <row r="29" spans="1:14" x14ac:dyDescent="0.3">
      <c r="A29" s="8" t="s">
        <v>103</v>
      </c>
      <c r="B29" s="2">
        <v>9.3577201190982607E-3</v>
      </c>
      <c r="C29" s="2">
        <v>1.06837606837607E-2</v>
      </c>
      <c r="D29" s="2">
        <v>1.1448701012769701E-2</v>
      </c>
      <c r="E29" s="2">
        <v>1.2072434607645901E-2</v>
      </c>
      <c r="F29" s="2">
        <v>1.2561686855092E-2</v>
      </c>
      <c r="G29" s="2">
        <v>1.27659574468085E-2</v>
      </c>
      <c r="H29" s="2">
        <v>1.38207757467677E-2</v>
      </c>
      <c r="I29" s="2">
        <v>1.41499005085121E-2</v>
      </c>
      <c r="J29" s="2">
        <v>1.45053041783936E-2</v>
      </c>
      <c r="K29" s="2">
        <v>1.47814910025707E-2</v>
      </c>
      <c r="L29" s="2">
        <v>1.48714680263437E-2</v>
      </c>
      <c r="M29" s="2">
        <v>1.5091175854118601E-2</v>
      </c>
      <c r="N29" s="2">
        <v>1.5660416237378901E-2</v>
      </c>
    </row>
    <row r="30" spans="1:14" x14ac:dyDescent="0.3">
      <c r="A30" s="8" t="s">
        <v>104</v>
      </c>
      <c r="B30" s="2">
        <v>8.6771586558911096E-2</v>
      </c>
      <c r="C30" s="2">
        <v>8.5683760683760699E-2</v>
      </c>
      <c r="D30" s="2">
        <v>8.4103918978423606E-2</v>
      </c>
      <c r="E30" s="2">
        <v>7.8694388553543507E-2</v>
      </c>
      <c r="F30" s="2">
        <v>7.5594436967249906E-2</v>
      </c>
      <c r="G30" s="2">
        <v>7.4580067189249699E-2</v>
      </c>
      <c r="H30" s="2">
        <v>7.2670530539456102E-2</v>
      </c>
      <c r="I30" s="2">
        <v>7.0528410347114795E-2</v>
      </c>
      <c r="J30" s="2">
        <v>6.9712058887204997E-2</v>
      </c>
      <c r="K30" s="2">
        <v>6.85518423307626E-2</v>
      </c>
      <c r="L30" s="2">
        <v>5.9060973018908003E-2</v>
      </c>
      <c r="M30" s="2">
        <v>5.4495912806539502E-2</v>
      </c>
      <c r="N30" s="2">
        <v>5.1308468988254703E-2</v>
      </c>
    </row>
    <row r="31" spans="1:14" x14ac:dyDescent="0.3">
      <c r="A31" s="8" t="s">
        <v>105</v>
      </c>
      <c r="B31" s="2">
        <v>0.42443181818181802</v>
      </c>
      <c r="C31" s="2">
        <v>0.44316309719934099</v>
      </c>
      <c r="D31" s="2">
        <v>0.45916964531207</v>
      </c>
      <c r="E31" s="2">
        <v>0.46629526462395499</v>
      </c>
      <c r="F31" s="2">
        <v>0.473091707852828</v>
      </c>
      <c r="G31" s="2">
        <v>0.47840349917988001</v>
      </c>
      <c r="H31" s="2">
        <v>0.482647296206618</v>
      </c>
      <c r="I31" s="2">
        <v>0.48905499199145802</v>
      </c>
      <c r="J31" s="2">
        <v>0.49173878835562601</v>
      </c>
      <c r="K31" s="2">
        <v>0.49428274428274399</v>
      </c>
      <c r="L31" s="2">
        <v>0.49845837615621802</v>
      </c>
      <c r="M31" s="2">
        <v>0.50216560509554098</v>
      </c>
      <c r="N31" s="2">
        <v>0.50436300174520099</v>
      </c>
    </row>
    <row r="32" spans="1:14" x14ac:dyDescent="0.3">
      <c r="A32" s="8" t="s">
        <v>106</v>
      </c>
      <c r="B32" s="2">
        <v>7.2443181818181795E-2</v>
      </c>
      <c r="C32" s="2">
        <v>7.1663920922569999E-2</v>
      </c>
      <c r="D32" s="2">
        <v>7.3962056640087995E-2</v>
      </c>
      <c r="E32" s="2">
        <v>8.0501392757660203E-2</v>
      </c>
      <c r="F32" s="2">
        <v>8.0450302031850607E-2</v>
      </c>
      <c r="G32" s="2">
        <v>8.1191908146528199E-2</v>
      </c>
      <c r="H32" s="2">
        <v>8.2055421038471896E-2</v>
      </c>
      <c r="I32" s="2">
        <v>8.2487987186332101E-2</v>
      </c>
      <c r="J32" s="2">
        <v>8.4447941253606107E-2</v>
      </c>
      <c r="K32" s="2">
        <v>8.4199584199584204E-2</v>
      </c>
      <c r="L32" s="2">
        <v>8.7101747173689598E-2</v>
      </c>
      <c r="M32" s="2">
        <v>9.1210191082802594E-2</v>
      </c>
      <c r="N32" s="2">
        <v>9.4240837696335095E-2</v>
      </c>
    </row>
    <row r="33" spans="1:15" x14ac:dyDescent="0.3">
      <c r="A33" s="8" t="s">
        <v>107</v>
      </c>
      <c r="B33" s="2">
        <v>1.4204545454545499E-2</v>
      </c>
      <c r="C33" s="2">
        <v>1.51015925315761E-2</v>
      </c>
      <c r="D33" s="2">
        <v>1.5672257354962901E-2</v>
      </c>
      <c r="E33" s="2">
        <v>1.55988857938719E-2</v>
      </c>
      <c r="F33" s="2">
        <v>1.6199890170236101E-2</v>
      </c>
      <c r="G33" s="2">
        <v>1.6129032258064498E-2</v>
      </c>
      <c r="H33" s="2">
        <v>1.6142050040355099E-2</v>
      </c>
      <c r="I33" s="2">
        <v>1.6017084890549899E-2</v>
      </c>
      <c r="J33" s="2">
        <v>1.5473380540257001E-2</v>
      </c>
      <c r="K33" s="2">
        <v>1.6112266112266099E-2</v>
      </c>
      <c r="L33" s="2">
        <v>1.6443987667009299E-2</v>
      </c>
      <c r="M33" s="2">
        <v>1.63057324840764E-2</v>
      </c>
      <c r="N33" s="2">
        <v>1.5706806282722498E-2</v>
      </c>
    </row>
    <row r="34" spans="1:15" x14ac:dyDescent="0.3">
      <c r="A34" s="8" t="s">
        <v>108</v>
      </c>
      <c r="B34" s="2">
        <v>0.35198863636363598</v>
      </c>
      <c r="C34" s="2">
        <v>0.34266886326194401</v>
      </c>
      <c r="D34" s="2">
        <v>0.33819081660709399</v>
      </c>
      <c r="E34" s="2">
        <v>0.33091922005571001</v>
      </c>
      <c r="F34" s="2">
        <v>0.32646897309170803</v>
      </c>
      <c r="G34" s="2">
        <v>0.31984691088026201</v>
      </c>
      <c r="H34" s="2">
        <v>0.316115146623621</v>
      </c>
      <c r="I34" s="2">
        <v>0.30993059263214101</v>
      </c>
      <c r="J34" s="2">
        <v>0.30579596118541802</v>
      </c>
      <c r="K34" s="2">
        <v>0.303534303534304</v>
      </c>
      <c r="L34" s="2">
        <v>0.30164439876670102</v>
      </c>
      <c r="M34" s="2">
        <v>0.30038216560509601</v>
      </c>
      <c r="N34" s="2">
        <v>0.29444028920468701</v>
      </c>
    </row>
    <row r="35" spans="1:15" x14ac:dyDescent="0.3">
      <c r="A35" s="8" t="s">
        <v>109</v>
      </c>
      <c r="B35" s="2">
        <v>4.6306818181818199E-2</v>
      </c>
      <c r="C35" s="2">
        <v>4.42064799560681E-2</v>
      </c>
      <c r="D35" s="2">
        <v>4.1792686279901001E-2</v>
      </c>
      <c r="E35" s="2">
        <v>4.1504178272980502E-2</v>
      </c>
      <c r="F35" s="2">
        <v>4.1460735859417903E-2</v>
      </c>
      <c r="G35" s="2">
        <v>4.1826134499726601E-2</v>
      </c>
      <c r="H35" s="2">
        <v>4.1700295937584099E-2</v>
      </c>
      <c r="I35" s="2">
        <v>4.1110517885744803E-2</v>
      </c>
      <c r="J35" s="2">
        <v>4.1174927878311E-2</v>
      </c>
      <c r="K35" s="2">
        <v>4.0540540540540501E-2</v>
      </c>
      <c r="L35" s="2">
        <v>4.1880781089414197E-2</v>
      </c>
      <c r="M35" s="2">
        <v>4.38216560509554E-2</v>
      </c>
      <c r="N35" s="2">
        <v>4.8117676389927699E-2</v>
      </c>
    </row>
    <row r="36" spans="1:15" x14ac:dyDescent="0.3">
      <c r="A36" s="8" t="s">
        <v>110</v>
      </c>
      <c r="B36" s="2">
        <v>9.0624999999999997E-2</v>
      </c>
      <c r="C36" s="2">
        <v>8.3196046128500803E-2</v>
      </c>
      <c r="D36" s="2">
        <v>7.1212537805884005E-2</v>
      </c>
      <c r="E36" s="2">
        <v>6.5181058495821703E-2</v>
      </c>
      <c r="F36" s="2">
        <v>6.2328390993959398E-2</v>
      </c>
      <c r="G36" s="2">
        <v>6.26025150355385E-2</v>
      </c>
      <c r="H36" s="2">
        <v>6.1339790153349498E-2</v>
      </c>
      <c r="I36" s="2">
        <v>6.1398825413774699E-2</v>
      </c>
      <c r="J36" s="2">
        <v>6.1369000786782098E-2</v>
      </c>
      <c r="K36" s="2">
        <v>6.1330561330561299E-2</v>
      </c>
      <c r="L36" s="2">
        <v>5.4470709146968103E-2</v>
      </c>
      <c r="M36" s="2">
        <v>4.6114649681528702E-2</v>
      </c>
      <c r="N36" s="2">
        <v>4.3131388681126898E-2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7.02247191011236E-2</v>
      </c>
      <c r="C41" s="2">
        <v>4.1994750656167999E-2</v>
      </c>
      <c r="D41" s="2">
        <v>3.5264483627204003E-2</v>
      </c>
      <c r="E41" s="2">
        <v>7.0559610705596104E-2</v>
      </c>
      <c r="F41" s="2">
        <v>5.6818181818181802E-2</v>
      </c>
      <c r="G41" s="2">
        <v>4.94623655913978E-2</v>
      </c>
      <c r="H41" s="2">
        <v>5.7377049180327898E-2</v>
      </c>
      <c r="I41" s="2">
        <v>8.7209302325581398E-2</v>
      </c>
      <c r="J41" s="2">
        <v>6.5953654188948302E-2</v>
      </c>
      <c r="K41" s="2">
        <v>4.51505016722408E-2</v>
      </c>
      <c r="L41" s="2">
        <v>5.9200000000000003E-2</v>
      </c>
      <c r="M41" s="2">
        <v>4.3806646525679803E-2</v>
      </c>
      <c r="N41" s="3">
        <v>0.23172905525846699</v>
      </c>
      <c r="O41" s="3">
        <v>0.94101123595505598</v>
      </c>
    </row>
    <row r="42" spans="1:15" x14ac:dyDescent="0.3">
      <c r="A42" s="8" t="s">
        <v>100</v>
      </c>
      <c r="B42" s="2">
        <v>0.1</v>
      </c>
      <c r="C42" s="2">
        <v>9.0909090909090898E-2</v>
      </c>
      <c r="D42" s="2">
        <v>-4.1666666666666699E-2</v>
      </c>
      <c r="E42" s="2">
        <v>0.13043478260869601</v>
      </c>
      <c r="F42" s="2">
        <v>7.69230769230769E-2</v>
      </c>
      <c r="G42" s="2">
        <v>0.17857142857142899</v>
      </c>
      <c r="H42" s="2">
        <v>0.12121212121212099</v>
      </c>
      <c r="I42" s="2">
        <v>0.108108108108108</v>
      </c>
      <c r="J42" s="2">
        <v>0.12195121951219499</v>
      </c>
      <c r="K42" s="2">
        <v>0.108695652173913</v>
      </c>
      <c r="L42" s="2">
        <v>5.8823529411764698E-2</v>
      </c>
      <c r="M42" s="2">
        <v>3.7037037037037E-2</v>
      </c>
      <c r="N42" s="3">
        <v>0.36585365853658502</v>
      </c>
      <c r="O42" s="3">
        <v>1.8</v>
      </c>
    </row>
    <row r="43" spans="1:15" x14ac:dyDescent="0.3">
      <c r="A43" s="8" t="s">
        <v>101</v>
      </c>
      <c r="B43" s="2">
        <v>5.1948051948052E-2</v>
      </c>
      <c r="C43" s="2">
        <v>-2.4691358024691398E-2</v>
      </c>
      <c r="D43" s="2">
        <v>6.3291139240506306E-2</v>
      </c>
      <c r="E43" s="2">
        <v>4.7619047619047603E-2</v>
      </c>
      <c r="F43" s="2">
        <v>2.27272727272727E-2</v>
      </c>
      <c r="G43" s="2">
        <v>4.4444444444444398E-2</v>
      </c>
      <c r="H43" s="2">
        <v>0.117021276595745</v>
      </c>
      <c r="I43" s="2">
        <v>9.5238095238095205E-2</v>
      </c>
      <c r="J43" s="2">
        <v>1.7391304347826101E-2</v>
      </c>
      <c r="K43" s="2">
        <v>2.5641025641025599E-2</v>
      </c>
      <c r="L43" s="2">
        <v>2.5000000000000001E-2</v>
      </c>
      <c r="M43" s="2">
        <v>6.50406504065041E-2</v>
      </c>
      <c r="N43" s="3">
        <v>0.139130434782609</v>
      </c>
      <c r="O43" s="3">
        <v>0.70129870129870098</v>
      </c>
    </row>
    <row r="44" spans="1:15" x14ac:dyDescent="0.3">
      <c r="A44" s="8" t="s">
        <v>102</v>
      </c>
      <c r="B44" s="2">
        <v>-1.36950223860943E-2</v>
      </c>
      <c r="C44" s="2">
        <v>-3.6582109479305701E-2</v>
      </c>
      <c r="D44" s="2">
        <v>-1.6352549889135301E-2</v>
      </c>
      <c r="E44" s="2">
        <v>-1.07072414764722E-2</v>
      </c>
      <c r="F44" s="2">
        <v>-5.4115636570777597E-3</v>
      </c>
      <c r="G44" s="2">
        <v>-2.5773195876288698E-3</v>
      </c>
      <c r="H44" s="2">
        <v>-2.8710881424059699E-4</v>
      </c>
      <c r="I44" s="2">
        <v>8.9029293509477296E-3</v>
      </c>
      <c r="J44" s="2">
        <v>1.42328494164532E-3</v>
      </c>
      <c r="K44" s="2">
        <v>1.27913587265492E-2</v>
      </c>
      <c r="L44" s="2">
        <v>1.0384507437552599E-2</v>
      </c>
      <c r="M44" s="2">
        <v>1.38888888888889E-2</v>
      </c>
      <c r="N44" s="3">
        <v>3.8998007401081697E-2</v>
      </c>
      <c r="O44" s="3">
        <v>-3.8714774822228099E-2</v>
      </c>
    </row>
    <row r="45" spans="1:15" x14ac:dyDescent="0.3">
      <c r="A45" s="8" t="s">
        <v>103</v>
      </c>
      <c r="B45" s="2">
        <v>0.13636363636363599</v>
      </c>
      <c r="C45" s="2">
        <v>0.04</v>
      </c>
      <c r="D45" s="2">
        <v>3.8461538461538498E-2</v>
      </c>
      <c r="E45" s="2">
        <v>3.7037037037037E-2</v>
      </c>
      <c r="F45" s="2">
        <v>1.7857142857142901E-2</v>
      </c>
      <c r="G45" s="2">
        <v>8.7719298245614002E-2</v>
      </c>
      <c r="H45" s="2">
        <v>3.2258064516128997E-2</v>
      </c>
      <c r="I45" s="2">
        <v>4.6875E-2</v>
      </c>
      <c r="J45" s="2">
        <v>2.9850746268656699E-2</v>
      </c>
      <c r="K45" s="2">
        <v>1.4492753623188401E-2</v>
      </c>
      <c r="L45" s="2">
        <v>2.8571428571428598E-2</v>
      </c>
      <c r="M45" s="2">
        <v>5.5555555555555601E-2</v>
      </c>
      <c r="N45" s="3">
        <v>0.134328358208955</v>
      </c>
      <c r="O45" s="3">
        <v>0.72727272727272696</v>
      </c>
    </row>
    <row r="46" spans="1:15" x14ac:dyDescent="0.3">
      <c r="A46" s="8" t="s">
        <v>104</v>
      </c>
      <c r="B46" s="2">
        <v>-1.7156862745097999E-2</v>
      </c>
      <c r="C46" s="2">
        <v>-4.7381546134663298E-2</v>
      </c>
      <c r="D46" s="2">
        <v>-7.8534031413612607E-2</v>
      </c>
      <c r="E46" s="2">
        <v>-4.2613636363636402E-2</v>
      </c>
      <c r="F46" s="2">
        <v>-1.18694362017804E-2</v>
      </c>
      <c r="G46" s="2">
        <v>-2.1021021021020998E-2</v>
      </c>
      <c r="H46" s="2">
        <v>-2.14723926380368E-2</v>
      </c>
      <c r="I46" s="2">
        <v>9.4043887147335394E-3</v>
      </c>
      <c r="J46" s="2">
        <v>-6.2111801242236003E-3</v>
      </c>
      <c r="K46" s="2">
        <v>-0.13125000000000001</v>
      </c>
      <c r="L46" s="2">
        <v>-6.4748201438848907E-2</v>
      </c>
      <c r="M46" s="2">
        <v>-4.2307692307692303E-2</v>
      </c>
      <c r="N46" s="3">
        <v>-0.226708074534162</v>
      </c>
      <c r="O46" s="3">
        <v>-0.38970588235294101</v>
      </c>
    </row>
    <row r="47" spans="1:15" x14ac:dyDescent="0.3">
      <c r="A47" s="8" t="s">
        <v>105</v>
      </c>
      <c r="B47" s="2">
        <v>8.0321285140562207E-2</v>
      </c>
      <c r="C47" s="2">
        <v>3.4696406443618301E-2</v>
      </c>
      <c r="D47" s="2">
        <v>2.3952095808383199E-3</v>
      </c>
      <c r="E47" s="2">
        <v>2.9271206690561501E-2</v>
      </c>
      <c r="F47" s="2">
        <v>1.56703424260012E-2</v>
      </c>
      <c r="G47" s="2">
        <v>2.5142857142857099E-2</v>
      </c>
      <c r="H47" s="2">
        <v>2.1181716833890699E-2</v>
      </c>
      <c r="I47" s="2">
        <v>2.3471615720523999E-2</v>
      </c>
      <c r="J47" s="2">
        <v>1.44E-2</v>
      </c>
      <c r="K47" s="2">
        <v>1.99789695057834E-2</v>
      </c>
      <c r="L47" s="2">
        <v>1.5979381443298999E-2</v>
      </c>
      <c r="M47" s="2">
        <v>2.63825469304921E-2</v>
      </c>
      <c r="N47" s="3">
        <v>7.89333333333333E-2</v>
      </c>
      <c r="O47" s="3">
        <v>0.35408299866131199</v>
      </c>
    </row>
    <row r="48" spans="1:15" x14ac:dyDescent="0.3">
      <c r="A48" s="8" t="s">
        <v>106</v>
      </c>
      <c r="B48" s="2">
        <v>2.3529411764705899E-2</v>
      </c>
      <c r="C48" s="2">
        <v>3.0651340996168602E-2</v>
      </c>
      <c r="D48" s="2">
        <v>7.4349442379182201E-2</v>
      </c>
      <c r="E48" s="2">
        <v>1.3840830449827E-2</v>
      </c>
      <c r="F48" s="2">
        <v>1.36518771331058E-2</v>
      </c>
      <c r="G48" s="2">
        <v>2.69360269360269E-2</v>
      </c>
      <c r="H48" s="2">
        <v>1.3114754098360701E-2</v>
      </c>
      <c r="I48" s="2">
        <v>4.2071197411003201E-2</v>
      </c>
      <c r="J48" s="2">
        <v>6.2111801242236003E-3</v>
      </c>
      <c r="K48" s="2">
        <v>4.6296296296296301E-2</v>
      </c>
      <c r="L48" s="2">
        <v>5.6047197640118E-2</v>
      </c>
      <c r="M48" s="2">
        <v>5.5865921787709501E-2</v>
      </c>
      <c r="N48" s="3">
        <v>0.173913043478261</v>
      </c>
      <c r="O48" s="3">
        <v>0.48235294117647098</v>
      </c>
    </row>
    <row r="49" spans="1:15" x14ac:dyDescent="0.3">
      <c r="A49" s="8" t="s">
        <v>107</v>
      </c>
      <c r="B49" s="2">
        <v>0.1</v>
      </c>
      <c r="C49" s="2">
        <v>3.6363636363636397E-2</v>
      </c>
      <c r="D49" s="2">
        <v>-1.7543859649122799E-2</v>
      </c>
      <c r="E49" s="2">
        <v>5.3571428571428603E-2</v>
      </c>
      <c r="F49" s="2">
        <v>0</v>
      </c>
      <c r="G49" s="2">
        <v>1.6949152542372899E-2</v>
      </c>
      <c r="H49" s="2">
        <v>0</v>
      </c>
      <c r="I49" s="2">
        <v>-1.6666666666666701E-2</v>
      </c>
      <c r="J49" s="2">
        <v>5.0847457627118599E-2</v>
      </c>
      <c r="K49" s="2">
        <v>3.2258064516128997E-2</v>
      </c>
      <c r="L49" s="2">
        <v>0</v>
      </c>
      <c r="M49" s="2">
        <v>-1.5625E-2</v>
      </c>
      <c r="N49" s="3">
        <v>6.7796610169491497E-2</v>
      </c>
      <c r="O49" s="3">
        <v>0.26</v>
      </c>
    </row>
    <row r="50" spans="1:15" x14ac:dyDescent="0.3">
      <c r="A50" s="8" t="s">
        <v>108</v>
      </c>
      <c r="B50" s="2">
        <v>7.2639225181598101E-3</v>
      </c>
      <c r="C50" s="2">
        <v>-1.44230769230769E-2</v>
      </c>
      <c r="D50" s="2">
        <v>-3.4146341463414602E-2</v>
      </c>
      <c r="E50" s="2">
        <v>8.4175084175084204E-4</v>
      </c>
      <c r="F50" s="2">
        <v>-1.59798149705635E-2</v>
      </c>
      <c r="G50" s="2">
        <v>4.2735042735042696E-3</v>
      </c>
      <c r="H50" s="2">
        <v>-1.19148936170213E-2</v>
      </c>
      <c r="I50" s="2">
        <v>4.3066322136089599E-3</v>
      </c>
      <c r="J50" s="2">
        <v>1.71526586620926E-3</v>
      </c>
      <c r="K50" s="2">
        <v>5.1369863013698601E-3</v>
      </c>
      <c r="L50" s="2">
        <v>4.2589437819420799E-3</v>
      </c>
      <c r="M50" s="2">
        <v>1.69635284139101E-3</v>
      </c>
      <c r="N50" s="3">
        <v>1.28644939965695E-2</v>
      </c>
      <c r="O50" s="3">
        <v>-4.68119451170299E-2</v>
      </c>
    </row>
    <row r="51" spans="1:15" x14ac:dyDescent="0.3">
      <c r="A51" s="8" t="s">
        <v>109</v>
      </c>
      <c r="B51" s="2">
        <v>-1.22699386503067E-2</v>
      </c>
      <c r="C51" s="2">
        <v>-5.5900621118012403E-2</v>
      </c>
      <c r="D51" s="2">
        <v>-1.9736842105263198E-2</v>
      </c>
      <c r="E51" s="2">
        <v>1.34228187919463E-2</v>
      </c>
      <c r="F51" s="2">
        <v>1.3245033112582801E-2</v>
      </c>
      <c r="G51" s="2">
        <v>1.30718954248366E-2</v>
      </c>
      <c r="H51" s="2">
        <v>-6.4516129032258099E-3</v>
      </c>
      <c r="I51" s="2">
        <v>1.9480519480519501E-2</v>
      </c>
      <c r="J51" s="2">
        <v>-6.3694267515923596E-3</v>
      </c>
      <c r="K51" s="2">
        <v>4.48717948717949E-2</v>
      </c>
      <c r="L51" s="2">
        <v>5.5214723926380403E-2</v>
      </c>
      <c r="M51" s="2">
        <v>0.122093023255814</v>
      </c>
      <c r="N51" s="3">
        <v>0.22929936305732501</v>
      </c>
      <c r="O51" s="3">
        <v>0.184049079754601</v>
      </c>
    </row>
    <row r="52" spans="1:15" x14ac:dyDescent="0.3">
      <c r="A52" s="8" t="s">
        <v>110</v>
      </c>
      <c r="B52" s="2">
        <v>-5.0156739811912203E-2</v>
      </c>
      <c r="C52" s="2">
        <v>-0.145214521452145</v>
      </c>
      <c r="D52" s="2">
        <v>-9.6525096525096499E-2</v>
      </c>
      <c r="E52" s="2">
        <v>-2.9914529914529898E-2</v>
      </c>
      <c r="F52" s="2">
        <v>8.8105726872246704E-3</v>
      </c>
      <c r="G52" s="2">
        <v>-4.3668122270742399E-3</v>
      </c>
      <c r="H52" s="2">
        <v>8.7719298245613996E-3</v>
      </c>
      <c r="I52" s="2">
        <v>1.7391304347826101E-2</v>
      </c>
      <c r="J52" s="2">
        <v>8.5470085470085496E-3</v>
      </c>
      <c r="K52" s="2">
        <v>-0.101694915254237</v>
      </c>
      <c r="L52" s="2">
        <v>-0.14622641509434001</v>
      </c>
      <c r="M52" s="2">
        <v>-4.4198895027624301E-2</v>
      </c>
      <c r="N52" s="3">
        <v>-0.26068376068376098</v>
      </c>
      <c r="O52" s="3">
        <v>-0.45768025078369901</v>
      </c>
    </row>
    <row r="53" spans="1:15" x14ac:dyDescent="0.3">
      <c r="A53" s="11" t="s">
        <v>15</v>
      </c>
      <c r="B53" s="3">
        <v>1.21624908781318E-2</v>
      </c>
      <c r="C53" s="3">
        <v>-1.7183369382360002E-2</v>
      </c>
      <c r="D53" s="3">
        <v>-1.4182662917227E-2</v>
      </c>
      <c r="E53" s="3">
        <v>4.5888627061887602E-3</v>
      </c>
      <c r="F53" s="3">
        <v>2.83950617283951E-3</v>
      </c>
      <c r="G53" s="3">
        <v>9.8485781115351494E-3</v>
      </c>
      <c r="H53" s="3">
        <v>8.0458368889430708E-3</v>
      </c>
      <c r="I53" s="3">
        <v>1.97121780142702E-2</v>
      </c>
      <c r="J53" s="3">
        <v>9.9620493358633794E-3</v>
      </c>
      <c r="K53" s="3">
        <v>9.7463597933301997E-3</v>
      </c>
      <c r="L53" s="3">
        <v>1.12803814397023E-2</v>
      </c>
      <c r="M53" s="3">
        <v>1.9319227230910799E-2</v>
      </c>
      <c r="N53" s="3">
        <v>5.1233396584440198E-2</v>
      </c>
      <c r="O53" s="3">
        <v>7.8083191437606406E-2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326</v>
      </c>
      <c r="B1" s="12"/>
      <c r="C1" s="12"/>
      <c r="D1" s="12"/>
      <c r="E1" s="12"/>
    </row>
    <row r="2" spans="1:5" ht="15.6" x14ac:dyDescent="0.3">
      <c r="A2" s="12" t="s">
        <v>31</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contents'!A19",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1472</v>
      </c>
      <c r="C8" s="1">
        <v>1877</v>
      </c>
      <c r="D8" s="1">
        <v>2304</v>
      </c>
      <c r="E8" s="1">
        <v>2732</v>
      </c>
    </row>
    <row r="9" spans="1:5" x14ac:dyDescent="0.3">
      <c r="A9" s="7" t="s">
        <v>321</v>
      </c>
      <c r="B9" s="1">
        <v>894</v>
      </c>
      <c r="C9" s="1">
        <v>1075</v>
      </c>
      <c r="D9" s="1">
        <v>1216</v>
      </c>
      <c r="E9" s="1">
        <v>1335</v>
      </c>
    </row>
    <row r="10" spans="1:5" x14ac:dyDescent="0.3">
      <c r="A10" s="7" t="s">
        <v>322</v>
      </c>
      <c r="B10" s="1">
        <v>101051</v>
      </c>
      <c r="C10" s="1">
        <v>118427</v>
      </c>
      <c r="D10" s="1">
        <v>133933</v>
      </c>
      <c r="E10" s="1">
        <v>148225</v>
      </c>
    </row>
    <row r="11" spans="1:5" x14ac:dyDescent="0.3">
      <c r="A11" s="7" t="s">
        <v>323</v>
      </c>
      <c r="B11" s="1">
        <v>108181</v>
      </c>
      <c r="C11" s="1">
        <v>124119</v>
      </c>
      <c r="D11" s="1">
        <v>138268</v>
      </c>
      <c r="E11" s="1">
        <v>149548</v>
      </c>
    </row>
    <row r="12" spans="1:5" x14ac:dyDescent="0.3">
      <c r="A12" s="7" t="s">
        <v>324</v>
      </c>
      <c r="B12" s="1">
        <v>1017</v>
      </c>
      <c r="C12" s="1">
        <v>1206</v>
      </c>
      <c r="D12" s="1">
        <v>1345</v>
      </c>
      <c r="E12" s="1">
        <v>1490</v>
      </c>
    </row>
    <row r="13" spans="1:5" x14ac:dyDescent="0.3">
      <c r="A13" s="7" t="s">
        <v>325</v>
      </c>
      <c r="B13" s="1">
        <v>3577</v>
      </c>
      <c r="C13" s="1">
        <v>4008</v>
      </c>
      <c r="D13" s="1">
        <v>4351</v>
      </c>
      <c r="E13" s="1">
        <v>4709</v>
      </c>
    </row>
    <row r="14" spans="1:5" x14ac:dyDescent="0.3">
      <c r="A14" s="7" t="s">
        <v>199</v>
      </c>
      <c r="B14" s="1">
        <v>386</v>
      </c>
      <c r="C14" s="1">
        <v>511</v>
      </c>
      <c r="D14" s="1">
        <v>612</v>
      </c>
      <c r="E14" s="1">
        <v>726</v>
      </c>
    </row>
    <row r="15" spans="1:5" x14ac:dyDescent="0.3">
      <c r="A15" s="7" t="s">
        <v>200</v>
      </c>
      <c r="B15" s="1">
        <v>483</v>
      </c>
      <c r="C15" s="1">
        <v>583</v>
      </c>
      <c r="D15" s="1">
        <v>658</v>
      </c>
      <c r="E15" s="1">
        <v>720</v>
      </c>
    </row>
    <row r="16" spans="1:5" x14ac:dyDescent="0.3">
      <c r="A16" s="7" t="s">
        <v>203</v>
      </c>
      <c r="B16" s="1">
        <v>13009</v>
      </c>
      <c r="C16" s="1">
        <v>15618</v>
      </c>
      <c r="D16" s="1">
        <v>17575</v>
      </c>
      <c r="E16" s="1">
        <v>19014</v>
      </c>
    </row>
    <row r="17" spans="1:5" x14ac:dyDescent="0.3">
      <c r="A17" s="7" t="s">
        <v>204</v>
      </c>
      <c r="B17" s="1">
        <v>14779</v>
      </c>
      <c r="C17" s="1">
        <v>17365</v>
      </c>
      <c r="D17" s="1">
        <v>19173</v>
      </c>
      <c r="E17" s="1">
        <v>20374</v>
      </c>
    </row>
    <row r="18" spans="1:5" x14ac:dyDescent="0.3">
      <c r="A18" s="7" t="s">
        <v>205</v>
      </c>
      <c r="B18" s="1">
        <v>38201</v>
      </c>
      <c r="C18" s="1">
        <v>28511</v>
      </c>
      <c r="D18" s="1">
        <v>22475</v>
      </c>
      <c r="E18" s="1">
        <v>19897</v>
      </c>
    </row>
    <row r="19" spans="1:5" x14ac:dyDescent="0.3">
      <c r="A19" s="7" t="s">
        <v>206</v>
      </c>
      <c r="B19" s="1">
        <v>44673</v>
      </c>
      <c r="C19" s="1">
        <v>34781</v>
      </c>
      <c r="D19" s="1">
        <v>27697</v>
      </c>
      <c r="E19" s="1">
        <v>24587</v>
      </c>
    </row>
    <row r="20" spans="1:5" x14ac:dyDescent="0.3">
      <c r="A20" s="10" t="s">
        <v>15</v>
      </c>
      <c r="B20" s="5">
        <v>327723</v>
      </c>
      <c r="C20" s="5">
        <v>348081</v>
      </c>
      <c r="D20" s="5">
        <v>369607</v>
      </c>
      <c r="E20" s="5">
        <v>393357</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0.62214708368554505</v>
      </c>
      <c r="C25" s="2">
        <v>0.63584010840108396</v>
      </c>
      <c r="D25" s="2">
        <v>0.65454545454545499</v>
      </c>
      <c r="E25" s="2">
        <v>0.67174821735923296</v>
      </c>
    </row>
    <row r="26" spans="1:5" x14ac:dyDescent="0.3">
      <c r="A26" s="8" t="s">
        <v>321</v>
      </c>
      <c r="B26" s="2">
        <v>0.377852916314455</v>
      </c>
      <c r="C26" s="2">
        <v>0.36415989159891599</v>
      </c>
      <c r="D26" s="2">
        <v>0.34545454545454501</v>
      </c>
      <c r="E26" s="2">
        <v>0.32825178264076699</v>
      </c>
    </row>
    <row r="27" spans="1:5" x14ac:dyDescent="0.3">
      <c r="A27" s="8" t="s">
        <v>322</v>
      </c>
      <c r="B27" s="2">
        <v>0.48296149728531002</v>
      </c>
      <c r="C27" s="2">
        <v>0.48826614332951301</v>
      </c>
      <c r="D27" s="2">
        <v>0.49203713432353302</v>
      </c>
      <c r="E27" s="2">
        <v>0.49777850913279598</v>
      </c>
    </row>
    <row r="28" spans="1:5" x14ac:dyDescent="0.3">
      <c r="A28" s="8" t="s">
        <v>323</v>
      </c>
      <c r="B28" s="2">
        <v>0.51703850271468998</v>
      </c>
      <c r="C28" s="2">
        <v>0.51173385667048699</v>
      </c>
      <c r="D28" s="2">
        <v>0.50796286567646698</v>
      </c>
      <c r="E28" s="2">
        <v>0.50222149086720402</v>
      </c>
    </row>
    <row r="29" spans="1:5" x14ac:dyDescent="0.3">
      <c r="A29" s="8" t="s">
        <v>324</v>
      </c>
      <c r="B29" s="2">
        <v>0.221375707444493</v>
      </c>
      <c r="C29" s="2">
        <v>0.23130034522439599</v>
      </c>
      <c r="D29" s="2">
        <v>0.23613061797752799</v>
      </c>
      <c r="E29" s="2">
        <v>0.240361348604614</v>
      </c>
    </row>
    <row r="30" spans="1:5" x14ac:dyDescent="0.3">
      <c r="A30" s="8" t="s">
        <v>325</v>
      </c>
      <c r="B30" s="2">
        <v>0.77862429255550702</v>
      </c>
      <c r="C30" s="2">
        <v>0.76869965477560398</v>
      </c>
      <c r="D30" s="2">
        <v>0.76386938202247201</v>
      </c>
      <c r="E30" s="2">
        <v>0.759638651395386</v>
      </c>
    </row>
    <row r="31" spans="1:5" x14ac:dyDescent="0.3">
      <c r="A31" s="8" t="s">
        <v>199</v>
      </c>
      <c r="B31" s="2">
        <v>0.44418872266973503</v>
      </c>
      <c r="C31" s="2">
        <v>0.46709323583181001</v>
      </c>
      <c r="D31" s="2">
        <v>0.48188976377952802</v>
      </c>
      <c r="E31" s="2">
        <v>0.50207468879668005</v>
      </c>
    </row>
    <row r="32" spans="1:5" x14ac:dyDescent="0.3">
      <c r="A32" s="8" t="s">
        <v>200</v>
      </c>
      <c r="B32" s="2">
        <v>0.55581127733026503</v>
      </c>
      <c r="C32" s="2">
        <v>0.53290676416819005</v>
      </c>
      <c r="D32" s="2">
        <v>0.51811023622047203</v>
      </c>
      <c r="E32" s="2">
        <v>0.49792531120332001</v>
      </c>
    </row>
    <row r="33" spans="1:5" x14ac:dyDescent="0.3">
      <c r="A33" s="8" t="s">
        <v>203</v>
      </c>
      <c r="B33" s="2">
        <v>0.46815172016697898</v>
      </c>
      <c r="C33" s="2">
        <v>0.473516660097626</v>
      </c>
      <c r="D33" s="2">
        <v>0.47825732012626498</v>
      </c>
      <c r="E33" s="2">
        <v>0.48273585863714802</v>
      </c>
    </row>
    <row r="34" spans="1:5" x14ac:dyDescent="0.3">
      <c r="A34" s="8" t="s">
        <v>204</v>
      </c>
      <c r="B34" s="2">
        <v>0.53184827983302096</v>
      </c>
      <c r="C34" s="2">
        <v>0.52648333990237395</v>
      </c>
      <c r="D34" s="2">
        <v>0.52174267987373502</v>
      </c>
      <c r="E34" s="2">
        <v>0.51726414136285204</v>
      </c>
    </row>
    <row r="35" spans="1:5" x14ac:dyDescent="0.3">
      <c r="A35" s="8" t="s">
        <v>205</v>
      </c>
      <c r="B35" s="2">
        <v>0.460952771677486</v>
      </c>
      <c r="C35" s="2">
        <v>0.45046767363963902</v>
      </c>
      <c r="D35" s="2">
        <v>0.44795902096787099</v>
      </c>
      <c r="E35" s="2">
        <v>0.44728441686898701</v>
      </c>
    </row>
    <row r="36" spans="1:5" x14ac:dyDescent="0.3">
      <c r="A36" s="8" t="s">
        <v>206</v>
      </c>
      <c r="B36" s="2">
        <v>0.53904722832251395</v>
      </c>
      <c r="C36" s="2">
        <v>0.54953232636036198</v>
      </c>
      <c r="D36" s="2">
        <v>0.55204097903212901</v>
      </c>
      <c r="E36" s="2">
        <v>0.55271558313101299</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652</v>
      </c>
    </row>
    <row r="2" spans="1:14" ht="15.6" x14ac:dyDescent="0.3">
      <c r="A2" s="12" t="s">
        <v>653</v>
      </c>
    </row>
    <row r="3" spans="1:14" ht="15.6" x14ac:dyDescent="0.3">
      <c r="A3" s="12" t="s">
        <v>68</v>
      </c>
    </row>
    <row r="4" spans="1:14" x14ac:dyDescent="0.3">
      <c r="A4" s="15"/>
    </row>
    <row r="5" spans="1:14" x14ac:dyDescent="0.3">
      <c r="A5" s="16" t="str">
        <f>HYPERLINK("#'Table of contents'!A190",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0</v>
      </c>
      <c r="E8" s="1">
        <v>0</v>
      </c>
      <c r="F8" s="1">
        <v>0</v>
      </c>
      <c r="G8" s="1">
        <v>0</v>
      </c>
      <c r="H8" s="1">
        <v>0</v>
      </c>
      <c r="I8" s="1">
        <v>0</v>
      </c>
      <c r="J8" s="1">
        <v>0</v>
      </c>
      <c r="K8" s="1">
        <v>0</v>
      </c>
      <c r="L8" s="1">
        <v>0</v>
      </c>
      <c r="M8" s="1">
        <v>0</v>
      </c>
      <c r="N8" s="1">
        <v>0</v>
      </c>
    </row>
    <row r="9" spans="1:14" x14ac:dyDescent="0.3">
      <c r="A9" s="7" t="s">
        <v>62</v>
      </c>
      <c r="B9" s="1">
        <v>78</v>
      </c>
      <c r="C9" s="1">
        <v>89</v>
      </c>
      <c r="D9" s="1">
        <v>85</v>
      </c>
      <c r="E9" s="1">
        <v>96</v>
      </c>
      <c r="F9" s="1">
        <v>102</v>
      </c>
      <c r="G9" s="1">
        <v>113</v>
      </c>
      <c r="H9" s="1">
        <v>122</v>
      </c>
      <c r="I9" s="1">
        <v>115</v>
      </c>
      <c r="J9" s="1">
        <v>107</v>
      </c>
      <c r="K9" s="1">
        <v>113</v>
      </c>
      <c r="L9" s="1">
        <v>112</v>
      </c>
      <c r="M9" s="1">
        <v>116</v>
      </c>
      <c r="N9" s="1">
        <v>129</v>
      </c>
    </row>
    <row r="10" spans="1:14" x14ac:dyDescent="0.3">
      <c r="A10" s="7" t="s">
        <v>63</v>
      </c>
      <c r="B10" s="1">
        <v>393</v>
      </c>
      <c r="C10" s="1">
        <v>358</v>
      </c>
      <c r="D10" s="1">
        <v>334</v>
      </c>
      <c r="E10" s="1">
        <v>308</v>
      </c>
      <c r="F10" s="1">
        <v>278</v>
      </c>
      <c r="G10" s="1">
        <v>251</v>
      </c>
      <c r="H10" s="1">
        <v>244</v>
      </c>
      <c r="I10" s="1">
        <v>231</v>
      </c>
      <c r="J10" s="1">
        <v>238</v>
      </c>
      <c r="K10" s="1">
        <v>240</v>
      </c>
      <c r="L10" s="1">
        <v>246</v>
      </c>
      <c r="M10" s="1">
        <v>261</v>
      </c>
      <c r="N10" s="1">
        <v>260</v>
      </c>
    </row>
    <row r="11" spans="1:14" x14ac:dyDescent="0.3">
      <c r="A11" s="7" t="s">
        <v>64</v>
      </c>
      <c r="B11" s="1">
        <v>605</v>
      </c>
      <c r="C11" s="1">
        <v>581</v>
      </c>
      <c r="D11" s="1">
        <v>549</v>
      </c>
      <c r="E11" s="1">
        <v>536</v>
      </c>
      <c r="F11" s="1">
        <v>516</v>
      </c>
      <c r="G11" s="1">
        <v>485</v>
      </c>
      <c r="H11" s="1">
        <v>460</v>
      </c>
      <c r="I11" s="1">
        <v>429</v>
      </c>
      <c r="J11" s="1">
        <v>407</v>
      </c>
      <c r="K11" s="1">
        <v>375</v>
      </c>
      <c r="L11" s="1">
        <v>340</v>
      </c>
      <c r="M11" s="1">
        <v>314</v>
      </c>
      <c r="N11" s="1">
        <v>297</v>
      </c>
    </row>
    <row r="12" spans="1:14" x14ac:dyDescent="0.3">
      <c r="A12" s="7" t="s">
        <v>65</v>
      </c>
      <c r="B12" s="1">
        <v>184</v>
      </c>
      <c r="C12" s="1">
        <v>191</v>
      </c>
      <c r="D12" s="1">
        <v>178</v>
      </c>
      <c r="E12" s="1">
        <v>173</v>
      </c>
      <c r="F12" s="1">
        <v>186</v>
      </c>
      <c r="G12" s="1">
        <v>193</v>
      </c>
      <c r="H12" s="1">
        <v>204</v>
      </c>
      <c r="I12" s="1">
        <v>215</v>
      </c>
      <c r="J12" s="1">
        <v>252</v>
      </c>
      <c r="K12" s="1">
        <v>256</v>
      </c>
      <c r="L12" s="1">
        <v>245</v>
      </c>
      <c r="M12" s="1">
        <v>223</v>
      </c>
      <c r="N12" s="1">
        <v>227</v>
      </c>
    </row>
    <row r="13" spans="1:14" x14ac:dyDescent="0.3">
      <c r="A13" s="7" t="s">
        <v>66</v>
      </c>
      <c r="B13" s="1">
        <v>45</v>
      </c>
      <c r="C13" s="1">
        <v>43</v>
      </c>
      <c r="D13" s="1">
        <v>34</v>
      </c>
      <c r="E13" s="1">
        <v>22</v>
      </c>
      <c r="F13" s="1">
        <v>20</v>
      </c>
      <c r="G13" s="1">
        <v>21</v>
      </c>
      <c r="H13" s="1">
        <v>23</v>
      </c>
      <c r="I13" s="1">
        <v>26</v>
      </c>
      <c r="J13" s="1">
        <v>29</v>
      </c>
      <c r="K13" s="1">
        <v>30</v>
      </c>
      <c r="L13" s="1">
        <v>34</v>
      </c>
      <c r="M13" s="1">
        <v>40</v>
      </c>
      <c r="N13" s="1">
        <v>44</v>
      </c>
    </row>
    <row r="14" spans="1:14" x14ac:dyDescent="0.3">
      <c r="A14" s="10" t="s">
        <v>15</v>
      </c>
      <c r="B14" s="5">
        <v>1305</v>
      </c>
      <c r="C14" s="5">
        <v>1262</v>
      </c>
      <c r="D14" s="5">
        <v>1180</v>
      </c>
      <c r="E14" s="5">
        <v>1135</v>
      </c>
      <c r="F14" s="5">
        <v>1102</v>
      </c>
      <c r="G14" s="5">
        <v>1063</v>
      </c>
      <c r="H14" s="5">
        <v>1053</v>
      </c>
      <c r="I14" s="5">
        <v>1016</v>
      </c>
      <c r="J14" s="5">
        <v>1033</v>
      </c>
      <c r="K14" s="5">
        <v>1014</v>
      </c>
      <c r="L14" s="5">
        <v>977</v>
      </c>
      <c r="M14" s="5">
        <v>954</v>
      </c>
      <c r="N14" s="5">
        <v>957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0</v>
      </c>
      <c r="E19" s="2">
        <v>0</v>
      </c>
      <c r="F19" s="2">
        <v>0</v>
      </c>
      <c r="G19" s="2">
        <v>0</v>
      </c>
      <c r="H19" s="2">
        <v>0</v>
      </c>
      <c r="I19" s="2">
        <v>0</v>
      </c>
      <c r="J19" s="2">
        <v>0</v>
      </c>
      <c r="K19" s="2">
        <v>0</v>
      </c>
      <c r="L19" s="2">
        <v>0</v>
      </c>
      <c r="M19" s="2">
        <v>0</v>
      </c>
      <c r="N19" s="2">
        <v>0</v>
      </c>
    </row>
    <row r="20" spans="1:15" x14ac:dyDescent="0.3">
      <c r="A20" s="8" t="s">
        <v>62</v>
      </c>
      <c r="B20" s="2">
        <v>5.97701149425287E-2</v>
      </c>
      <c r="C20" s="2">
        <v>7.0522979397781294E-2</v>
      </c>
      <c r="D20" s="2">
        <v>7.2033898305084706E-2</v>
      </c>
      <c r="E20" s="2">
        <v>8.4581497797356797E-2</v>
      </c>
      <c r="F20" s="2">
        <v>9.2558983666061703E-2</v>
      </c>
      <c r="G20" s="2">
        <v>0.106302916274694</v>
      </c>
      <c r="H20" s="2">
        <v>0.115859449192783</v>
      </c>
      <c r="I20" s="2">
        <v>0.113188976377953</v>
      </c>
      <c r="J20" s="2">
        <v>0.10358180058083299</v>
      </c>
      <c r="K20" s="2">
        <v>0.11143984220907301</v>
      </c>
      <c r="L20" s="2">
        <v>0.114636642784033</v>
      </c>
      <c r="M20" s="2">
        <v>0.121593291404612</v>
      </c>
      <c r="N20" s="2">
        <v>0.13479623824451401</v>
      </c>
    </row>
    <row r="21" spans="1:15" x14ac:dyDescent="0.3">
      <c r="A21" s="8" t="s">
        <v>63</v>
      </c>
      <c r="B21" s="2">
        <v>0.301149425287356</v>
      </c>
      <c r="C21" s="2">
        <v>0.28367670364500802</v>
      </c>
      <c r="D21" s="2">
        <v>0.28305084745762699</v>
      </c>
      <c r="E21" s="2">
        <v>0.27136563876651998</v>
      </c>
      <c r="F21" s="2">
        <v>0.252268602540835</v>
      </c>
      <c r="G21" s="2">
        <v>0.23612417685794901</v>
      </c>
      <c r="H21" s="2">
        <v>0.231718898385565</v>
      </c>
      <c r="I21" s="2">
        <v>0.22736220472440899</v>
      </c>
      <c r="J21" s="2">
        <v>0.23039690222652501</v>
      </c>
      <c r="K21" s="2">
        <v>0.23668639053254401</v>
      </c>
      <c r="L21" s="2">
        <v>0.25179119754349999</v>
      </c>
      <c r="M21" s="2">
        <v>0.27358490566037702</v>
      </c>
      <c r="N21" s="2">
        <v>0.27168234064785801</v>
      </c>
    </row>
    <row r="22" spans="1:15" x14ac:dyDescent="0.3">
      <c r="A22" s="8" t="s">
        <v>64</v>
      </c>
      <c r="B22" s="2">
        <v>0.46360153256705</v>
      </c>
      <c r="C22" s="2">
        <v>0.46038034865293198</v>
      </c>
      <c r="D22" s="2">
        <v>0.46525423728813597</v>
      </c>
      <c r="E22" s="2">
        <v>0.472246696035242</v>
      </c>
      <c r="F22" s="2">
        <v>0.46823956442831199</v>
      </c>
      <c r="G22" s="2">
        <v>0.456255879586077</v>
      </c>
      <c r="H22" s="2">
        <v>0.43684710351376999</v>
      </c>
      <c r="I22" s="2">
        <v>0.422244094488189</v>
      </c>
      <c r="J22" s="2">
        <v>0.39399806389157799</v>
      </c>
      <c r="K22" s="2">
        <v>0.36982248520710098</v>
      </c>
      <c r="L22" s="2">
        <v>0.34800409416581402</v>
      </c>
      <c r="M22" s="2">
        <v>0.32914046121593299</v>
      </c>
      <c r="N22" s="2">
        <v>0.31034482758620702</v>
      </c>
    </row>
    <row r="23" spans="1:15" x14ac:dyDescent="0.3">
      <c r="A23" s="8" t="s">
        <v>65</v>
      </c>
      <c r="B23" s="2">
        <v>0.14099616858237499</v>
      </c>
      <c r="C23" s="2">
        <v>0.15134706814580001</v>
      </c>
      <c r="D23" s="2">
        <v>0.15084745762711901</v>
      </c>
      <c r="E23" s="2">
        <v>0.15242290748898699</v>
      </c>
      <c r="F23" s="2">
        <v>0.16878402903811299</v>
      </c>
      <c r="G23" s="2">
        <v>0.18156161806208801</v>
      </c>
      <c r="H23" s="2">
        <v>0.193732193732194</v>
      </c>
      <c r="I23" s="2">
        <v>0.211614173228346</v>
      </c>
      <c r="J23" s="2">
        <v>0.24394966118102601</v>
      </c>
      <c r="K23" s="2">
        <v>0.25246548323471402</v>
      </c>
      <c r="L23" s="2">
        <v>0.25076765609007201</v>
      </c>
      <c r="M23" s="2">
        <v>0.23375262054507301</v>
      </c>
      <c r="N23" s="2">
        <v>0.23719958202716801</v>
      </c>
    </row>
    <row r="24" spans="1:15" x14ac:dyDescent="0.3">
      <c r="A24" s="8" t="s">
        <v>66</v>
      </c>
      <c r="B24" s="2">
        <v>3.4482758620689703E-2</v>
      </c>
      <c r="C24" s="2">
        <v>3.4072900158478601E-2</v>
      </c>
      <c r="D24" s="2">
        <v>2.8813559322033899E-2</v>
      </c>
      <c r="E24" s="2">
        <v>1.93832599118943E-2</v>
      </c>
      <c r="F24" s="2">
        <v>1.8148820326678802E-2</v>
      </c>
      <c r="G24" s="2">
        <v>1.9755409219191E-2</v>
      </c>
      <c r="H24" s="2">
        <v>2.1842355175688499E-2</v>
      </c>
      <c r="I24" s="2">
        <v>2.55905511811024E-2</v>
      </c>
      <c r="J24" s="2">
        <v>2.8073572120038699E-2</v>
      </c>
      <c r="K24" s="2">
        <v>2.9585798816568001E-2</v>
      </c>
      <c r="L24" s="2">
        <v>3.4800409416581399E-2</v>
      </c>
      <c r="M24" s="2">
        <v>4.1928721174004202E-2</v>
      </c>
      <c r="N24" s="2">
        <v>4.5977011494252901E-2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0</v>
      </c>
      <c r="E29" s="2">
        <v>0</v>
      </c>
      <c r="F29" s="2">
        <v>0</v>
      </c>
      <c r="G29" s="2">
        <v>0</v>
      </c>
      <c r="H29" s="2">
        <v>0</v>
      </c>
      <c r="I29" s="2">
        <v>0</v>
      </c>
      <c r="J29" s="2">
        <v>0</v>
      </c>
      <c r="K29" s="2">
        <v>0</v>
      </c>
      <c r="L29" s="2">
        <v>0</v>
      </c>
      <c r="M29" s="2">
        <v>0</v>
      </c>
      <c r="N29" s="3">
        <v>0</v>
      </c>
      <c r="O29" s="3">
        <v>0</v>
      </c>
    </row>
    <row r="30" spans="1:15" x14ac:dyDescent="0.3">
      <c r="A30" s="8" t="s">
        <v>62</v>
      </c>
      <c r="B30" s="2">
        <v>0.141025641025641</v>
      </c>
      <c r="C30" s="2">
        <v>-4.49438202247191E-2</v>
      </c>
      <c r="D30" s="2">
        <v>0.129411764705882</v>
      </c>
      <c r="E30" s="2">
        <v>6.25E-2</v>
      </c>
      <c r="F30" s="2">
        <v>0.10784313725490199</v>
      </c>
      <c r="G30" s="2">
        <v>7.9646017699115002E-2</v>
      </c>
      <c r="H30" s="2">
        <v>-5.7377049180327898E-2</v>
      </c>
      <c r="I30" s="2">
        <v>-6.9565217391304293E-2</v>
      </c>
      <c r="J30" s="2">
        <v>5.60747663551402E-2</v>
      </c>
      <c r="K30" s="2">
        <v>-8.8495575221238902E-3</v>
      </c>
      <c r="L30" s="2">
        <v>3.5714285714285698E-2</v>
      </c>
      <c r="M30" s="2">
        <v>0.11206896551724101</v>
      </c>
      <c r="N30" s="3">
        <v>0.20560747663551401</v>
      </c>
      <c r="O30" s="3">
        <v>0.65384615384615397</v>
      </c>
    </row>
    <row r="31" spans="1:15" x14ac:dyDescent="0.3">
      <c r="A31" s="8" t="s">
        <v>63</v>
      </c>
      <c r="B31" s="2">
        <v>-8.9058524173027995E-2</v>
      </c>
      <c r="C31" s="2">
        <v>-6.7039106145251395E-2</v>
      </c>
      <c r="D31" s="2">
        <v>-7.7844311377245498E-2</v>
      </c>
      <c r="E31" s="2">
        <v>-9.7402597402597393E-2</v>
      </c>
      <c r="F31" s="2">
        <v>-9.7122302158273402E-2</v>
      </c>
      <c r="G31" s="2">
        <v>-2.78884462151394E-2</v>
      </c>
      <c r="H31" s="2">
        <v>-5.3278688524590202E-2</v>
      </c>
      <c r="I31" s="2">
        <v>3.03030303030303E-2</v>
      </c>
      <c r="J31" s="2">
        <v>8.4033613445378096E-3</v>
      </c>
      <c r="K31" s="2">
        <v>2.5000000000000001E-2</v>
      </c>
      <c r="L31" s="2">
        <v>6.0975609756097601E-2</v>
      </c>
      <c r="M31" s="2">
        <v>-3.83141762452107E-3</v>
      </c>
      <c r="N31" s="3">
        <v>9.2436974789915999E-2</v>
      </c>
      <c r="O31" s="3">
        <v>-0.338422391857506</v>
      </c>
    </row>
    <row r="32" spans="1:15" x14ac:dyDescent="0.3">
      <c r="A32" s="8" t="s">
        <v>64</v>
      </c>
      <c r="B32" s="2">
        <v>-3.9669421487603301E-2</v>
      </c>
      <c r="C32" s="2">
        <v>-5.5077452667814102E-2</v>
      </c>
      <c r="D32" s="2">
        <v>-2.3679417122040101E-2</v>
      </c>
      <c r="E32" s="2">
        <v>-3.7313432835820899E-2</v>
      </c>
      <c r="F32" s="2">
        <v>-6.0077519379844999E-2</v>
      </c>
      <c r="G32" s="2">
        <v>-5.1546391752577303E-2</v>
      </c>
      <c r="H32" s="2">
        <v>-6.73913043478261E-2</v>
      </c>
      <c r="I32" s="2">
        <v>-5.1282051282051301E-2</v>
      </c>
      <c r="J32" s="2">
        <v>-7.8624078624078594E-2</v>
      </c>
      <c r="K32" s="2">
        <v>-9.3333333333333296E-2</v>
      </c>
      <c r="L32" s="2">
        <v>-7.6470588235294096E-2</v>
      </c>
      <c r="M32" s="2">
        <v>-5.4140127388534999E-2</v>
      </c>
      <c r="N32" s="3">
        <v>-0.27027027027027001</v>
      </c>
      <c r="O32" s="3">
        <v>-0.50909090909090904</v>
      </c>
    </row>
    <row r="33" spans="1:15" x14ac:dyDescent="0.3">
      <c r="A33" s="8" t="s">
        <v>65</v>
      </c>
      <c r="B33" s="2">
        <v>3.8043478260869602E-2</v>
      </c>
      <c r="C33" s="2">
        <v>-6.8062827225130906E-2</v>
      </c>
      <c r="D33" s="2">
        <v>-2.8089887640449399E-2</v>
      </c>
      <c r="E33" s="2">
        <v>7.5144508670520194E-2</v>
      </c>
      <c r="F33" s="2">
        <v>3.7634408602150497E-2</v>
      </c>
      <c r="G33" s="2">
        <v>5.6994818652849701E-2</v>
      </c>
      <c r="H33" s="2">
        <v>5.3921568627450997E-2</v>
      </c>
      <c r="I33" s="2">
        <v>0.17209302325581399</v>
      </c>
      <c r="J33" s="2">
        <v>1.58730158730159E-2</v>
      </c>
      <c r="K33" s="2">
        <v>-4.296875E-2</v>
      </c>
      <c r="L33" s="2">
        <v>-8.9795918367346905E-2</v>
      </c>
      <c r="M33" s="2">
        <v>1.79372197309417E-2</v>
      </c>
      <c r="N33" s="3">
        <v>-9.9206349206349201E-2</v>
      </c>
      <c r="O33" s="3">
        <v>0.233695652173913</v>
      </c>
    </row>
    <row r="34" spans="1:15" x14ac:dyDescent="0.3">
      <c r="A34" s="8" t="s">
        <v>66</v>
      </c>
      <c r="B34" s="2">
        <v>-4.4444444444444398E-2</v>
      </c>
      <c r="C34" s="2">
        <v>-0.209302325581395</v>
      </c>
      <c r="D34" s="2">
        <v>-0.35294117647058798</v>
      </c>
      <c r="E34" s="2">
        <v>-9.0909090909090898E-2</v>
      </c>
      <c r="F34" s="2">
        <v>0.05</v>
      </c>
      <c r="G34" s="2">
        <v>9.5238095238095205E-2</v>
      </c>
      <c r="H34" s="2">
        <v>0.13043478260869601</v>
      </c>
      <c r="I34" s="2">
        <v>0.115384615384615</v>
      </c>
      <c r="J34" s="2">
        <v>3.4482758620689703E-2</v>
      </c>
      <c r="K34" s="2">
        <v>0.133333333333333</v>
      </c>
      <c r="L34" s="2">
        <v>0.17647058823529399</v>
      </c>
      <c r="M34" s="2">
        <v>0.1</v>
      </c>
      <c r="N34" s="3">
        <v>0.51724137931034497</v>
      </c>
      <c r="O34" s="3">
        <v>-2.2222222222222199E-2</v>
      </c>
    </row>
    <row r="35" spans="1:15" x14ac:dyDescent="0.3">
      <c r="A35" s="11" t="s">
        <v>15</v>
      </c>
      <c r="B35" s="3">
        <v>-3.29501915708812E-2</v>
      </c>
      <c r="C35" s="3">
        <v>-6.49762282091918E-2</v>
      </c>
      <c r="D35" s="3">
        <v>-3.8135593220338999E-2</v>
      </c>
      <c r="E35" s="3">
        <v>-2.9074889867841399E-2</v>
      </c>
      <c r="F35" s="3">
        <v>-3.5390199637023598E-2</v>
      </c>
      <c r="G35" s="3">
        <v>-9.4073377234242701E-3</v>
      </c>
      <c r="H35" s="3">
        <v>-3.5137701804368503E-2</v>
      </c>
      <c r="I35" s="3">
        <v>1.6732283464566899E-2</v>
      </c>
      <c r="J35" s="3">
        <v>-1.8393030009680501E-2</v>
      </c>
      <c r="K35" s="3">
        <v>-3.6489151873767299E-2</v>
      </c>
      <c r="L35" s="3">
        <v>-2.35414534288639E-2</v>
      </c>
      <c r="M35" s="3">
        <v>3.1446540880503099E-3</v>
      </c>
      <c r="N35" s="3">
        <v>-7.3572120038722197E-2</v>
      </c>
      <c r="O35" s="3">
        <v>-0.266666666666667</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654</v>
      </c>
    </row>
    <row r="2" spans="1:14" ht="15.6" x14ac:dyDescent="0.3">
      <c r="A2" s="12" t="s">
        <v>653</v>
      </c>
    </row>
    <row r="3" spans="1:14" ht="15.6" x14ac:dyDescent="0.3">
      <c r="A3" s="12" t="s">
        <v>72</v>
      </c>
    </row>
    <row r="4" spans="1:14" x14ac:dyDescent="0.3">
      <c r="A4" s="15"/>
    </row>
    <row r="5" spans="1:14" x14ac:dyDescent="0.3">
      <c r="A5" s="16" t="str">
        <f>HYPERLINK("#'Table of contents'!A191",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625</v>
      </c>
      <c r="C8" s="1">
        <v>613</v>
      </c>
      <c r="D8" s="1">
        <v>586</v>
      </c>
      <c r="E8" s="1">
        <v>585</v>
      </c>
      <c r="F8" s="1">
        <v>576</v>
      </c>
      <c r="G8" s="1">
        <v>569</v>
      </c>
      <c r="H8" s="1">
        <v>562</v>
      </c>
      <c r="I8" s="1">
        <v>542</v>
      </c>
      <c r="J8" s="1">
        <v>557</v>
      </c>
      <c r="K8" s="1">
        <v>561</v>
      </c>
      <c r="L8" s="1">
        <v>548</v>
      </c>
      <c r="M8" s="1">
        <v>549</v>
      </c>
      <c r="N8" s="1">
        <v>564</v>
      </c>
    </row>
    <row r="9" spans="1:14" x14ac:dyDescent="0.3">
      <c r="A9" s="7" t="s">
        <v>70</v>
      </c>
      <c r="B9" s="1">
        <v>680</v>
      </c>
      <c r="C9" s="1">
        <v>649</v>
      </c>
      <c r="D9" s="1">
        <v>594</v>
      </c>
      <c r="E9" s="1">
        <v>550</v>
      </c>
      <c r="F9" s="1">
        <v>526</v>
      </c>
      <c r="G9" s="1">
        <v>494</v>
      </c>
      <c r="H9" s="1">
        <v>491</v>
      </c>
      <c r="I9" s="1">
        <v>474</v>
      </c>
      <c r="J9" s="1">
        <v>476</v>
      </c>
      <c r="K9" s="1">
        <v>453</v>
      </c>
      <c r="L9" s="1">
        <v>429</v>
      </c>
      <c r="M9" s="1">
        <v>405</v>
      </c>
      <c r="N9" s="1">
        <v>393</v>
      </c>
    </row>
    <row r="10" spans="1:14" x14ac:dyDescent="0.3">
      <c r="A10" s="10" t="s">
        <v>15</v>
      </c>
      <c r="B10" s="5">
        <v>1305</v>
      </c>
      <c r="C10" s="5">
        <v>1262</v>
      </c>
      <c r="D10" s="5">
        <v>1180</v>
      </c>
      <c r="E10" s="5">
        <v>1135</v>
      </c>
      <c r="F10" s="5">
        <v>1102</v>
      </c>
      <c r="G10" s="5">
        <v>1063</v>
      </c>
      <c r="H10" s="5">
        <v>1053</v>
      </c>
      <c r="I10" s="5">
        <v>1016</v>
      </c>
      <c r="J10" s="5">
        <v>1033</v>
      </c>
      <c r="K10" s="5">
        <v>1014</v>
      </c>
      <c r="L10" s="5">
        <v>977</v>
      </c>
      <c r="M10" s="5">
        <v>954</v>
      </c>
      <c r="N10" s="5">
        <v>957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0.47892720306513398</v>
      </c>
      <c r="C15" s="2">
        <v>0.48573692551505498</v>
      </c>
      <c r="D15" s="2">
        <v>0.49661016949152498</v>
      </c>
      <c r="E15" s="2">
        <v>0.51541850220264296</v>
      </c>
      <c r="F15" s="2">
        <v>0.52268602540834797</v>
      </c>
      <c r="G15" s="2">
        <v>0.53527751646284105</v>
      </c>
      <c r="H15" s="2">
        <v>0.53371320037986703</v>
      </c>
      <c r="I15" s="2">
        <v>0.53346456692913402</v>
      </c>
      <c r="J15" s="2">
        <v>0.53920619554695104</v>
      </c>
      <c r="K15" s="2">
        <v>0.55325443786982298</v>
      </c>
      <c r="L15" s="2">
        <v>0.56090071647901696</v>
      </c>
      <c r="M15" s="2">
        <v>0.57547169811320797</v>
      </c>
      <c r="N15" s="2">
        <v>0.58934169278996895</v>
      </c>
    </row>
    <row r="16" spans="1:14" x14ac:dyDescent="0.3">
      <c r="A16" s="8" t="s">
        <v>70</v>
      </c>
      <c r="B16" s="2">
        <v>0.52107279693486597</v>
      </c>
      <c r="C16" s="2">
        <v>0.51426307448494502</v>
      </c>
      <c r="D16" s="2">
        <v>0.50338983050847497</v>
      </c>
      <c r="E16" s="2">
        <v>0.48458149779735699</v>
      </c>
      <c r="F16" s="2">
        <v>0.47731397459165198</v>
      </c>
      <c r="G16" s="2">
        <v>0.464722483537159</v>
      </c>
      <c r="H16" s="2">
        <v>0.46628679962013297</v>
      </c>
      <c r="I16" s="2">
        <v>0.46653543307086598</v>
      </c>
      <c r="J16" s="2">
        <v>0.46079380445304902</v>
      </c>
      <c r="K16" s="2">
        <v>0.44674556213017802</v>
      </c>
      <c r="L16" s="2">
        <v>0.43909928352098299</v>
      </c>
      <c r="M16" s="2">
        <v>0.42452830188679203</v>
      </c>
      <c r="N16" s="2">
        <v>0.41065830721003099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-1.9199999999999998E-2</v>
      </c>
      <c r="C21" s="2">
        <v>-4.4045676998368699E-2</v>
      </c>
      <c r="D21" s="2">
        <v>-1.70648464163823E-3</v>
      </c>
      <c r="E21" s="2">
        <v>-1.5384615384615399E-2</v>
      </c>
      <c r="F21" s="2">
        <v>-1.2152777777777801E-2</v>
      </c>
      <c r="G21" s="2">
        <v>-1.23022847100176E-2</v>
      </c>
      <c r="H21" s="2">
        <v>-3.5587188612099599E-2</v>
      </c>
      <c r="I21" s="2">
        <v>2.76752767527675E-2</v>
      </c>
      <c r="J21" s="2">
        <v>7.1813285457809697E-3</v>
      </c>
      <c r="K21" s="2">
        <v>-2.31729055258467E-2</v>
      </c>
      <c r="L21" s="2">
        <v>1.8248175182481799E-3</v>
      </c>
      <c r="M21" s="2">
        <v>2.7322404371584699E-2</v>
      </c>
      <c r="N21" s="3">
        <v>1.2567324955116701E-2</v>
      </c>
      <c r="O21" s="3">
        <v>-9.7600000000000006E-2</v>
      </c>
    </row>
    <row r="22" spans="1:15" x14ac:dyDescent="0.3">
      <c r="A22" s="8" t="s">
        <v>70</v>
      </c>
      <c r="B22" s="2">
        <v>-4.5588235294117603E-2</v>
      </c>
      <c r="C22" s="2">
        <v>-8.4745762711864403E-2</v>
      </c>
      <c r="D22" s="2">
        <v>-7.4074074074074098E-2</v>
      </c>
      <c r="E22" s="2">
        <v>-4.3636363636363598E-2</v>
      </c>
      <c r="F22" s="2">
        <v>-6.0836501901140698E-2</v>
      </c>
      <c r="G22" s="2">
        <v>-6.0728744939271299E-3</v>
      </c>
      <c r="H22" s="2">
        <v>-3.4623217922606898E-2</v>
      </c>
      <c r="I22" s="2">
        <v>4.2194092827004199E-3</v>
      </c>
      <c r="J22" s="2">
        <v>-4.8319327731092397E-2</v>
      </c>
      <c r="K22" s="2">
        <v>-5.2980132450331098E-2</v>
      </c>
      <c r="L22" s="2">
        <v>-5.5944055944055902E-2</v>
      </c>
      <c r="M22" s="2">
        <v>-2.96296296296296E-2</v>
      </c>
      <c r="N22" s="3">
        <v>-0.17436974789915999</v>
      </c>
      <c r="O22" s="3">
        <v>-0.42205882352941199</v>
      </c>
    </row>
    <row r="23" spans="1:15" x14ac:dyDescent="0.3">
      <c r="A23" s="11" t="s">
        <v>15</v>
      </c>
      <c r="B23" s="3">
        <v>-3.29501915708812E-2</v>
      </c>
      <c r="C23" s="3">
        <v>-6.49762282091918E-2</v>
      </c>
      <c r="D23" s="3">
        <v>-3.8135593220338999E-2</v>
      </c>
      <c r="E23" s="3">
        <v>-2.9074889867841399E-2</v>
      </c>
      <c r="F23" s="3">
        <v>-3.5390199637023598E-2</v>
      </c>
      <c r="G23" s="3">
        <v>-9.4073377234242701E-3</v>
      </c>
      <c r="H23" s="3">
        <v>-3.5137701804368503E-2</v>
      </c>
      <c r="I23" s="3">
        <v>1.6732283464566899E-2</v>
      </c>
      <c r="J23" s="3">
        <v>-1.8393030009680501E-2</v>
      </c>
      <c r="K23" s="3">
        <v>-3.6489151873767299E-2</v>
      </c>
      <c r="L23" s="3">
        <v>-2.35414534288639E-2</v>
      </c>
      <c r="M23" s="3">
        <v>3.1446540880503099E-3</v>
      </c>
      <c r="N23" s="3">
        <v>-7.3572120038722197E-2</v>
      </c>
      <c r="O23" s="3">
        <v>-0.266666666666667</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655</v>
      </c>
    </row>
    <row r="2" spans="1:14" ht="15.6" x14ac:dyDescent="0.3">
      <c r="A2" s="12" t="s">
        <v>653</v>
      </c>
    </row>
    <row r="3" spans="1:14" ht="15.6" x14ac:dyDescent="0.3">
      <c r="A3" s="12" t="s">
        <v>72</v>
      </c>
    </row>
    <row r="4" spans="1:14" ht="15.6" x14ac:dyDescent="0.3">
      <c r="A4" s="12" t="s">
        <v>68</v>
      </c>
    </row>
    <row r="5" spans="1:14" x14ac:dyDescent="0.3">
      <c r="A5" s="16" t="str">
        <f>HYPERLINK("#'Table of contents'!A192",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0</v>
      </c>
      <c r="N8" s="1">
        <v>0</v>
      </c>
    </row>
    <row r="9" spans="1:14" x14ac:dyDescent="0.3">
      <c r="A9" s="7" t="s">
        <v>74</v>
      </c>
      <c r="B9" s="1">
        <v>39</v>
      </c>
      <c r="C9" s="1">
        <v>44</v>
      </c>
      <c r="D9" s="1">
        <v>40</v>
      </c>
      <c r="E9" s="1">
        <v>57</v>
      </c>
      <c r="F9" s="1">
        <v>60</v>
      </c>
      <c r="G9" s="1">
        <v>72</v>
      </c>
      <c r="H9" s="1">
        <v>76</v>
      </c>
      <c r="I9" s="1">
        <v>70</v>
      </c>
      <c r="J9" s="1">
        <v>63</v>
      </c>
      <c r="K9" s="1">
        <v>70</v>
      </c>
      <c r="L9" s="1">
        <v>71</v>
      </c>
      <c r="M9" s="1">
        <v>75</v>
      </c>
      <c r="N9" s="1">
        <v>83</v>
      </c>
    </row>
    <row r="10" spans="1:14" x14ac:dyDescent="0.3">
      <c r="A10" s="7" t="s">
        <v>75</v>
      </c>
      <c r="B10" s="1">
        <v>236</v>
      </c>
      <c r="C10" s="1">
        <v>212</v>
      </c>
      <c r="D10" s="1">
        <v>195</v>
      </c>
      <c r="E10" s="1">
        <v>182</v>
      </c>
      <c r="F10" s="1">
        <v>166</v>
      </c>
      <c r="G10" s="1">
        <v>145</v>
      </c>
      <c r="H10" s="1">
        <v>141</v>
      </c>
      <c r="I10" s="1">
        <v>132</v>
      </c>
      <c r="J10" s="1">
        <v>150</v>
      </c>
      <c r="K10" s="1">
        <v>153</v>
      </c>
      <c r="L10" s="1">
        <v>161</v>
      </c>
      <c r="M10" s="1">
        <v>178</v>
      </c>
      <c r="N10" s="1">
        <v>179</v>
      </c>
    </row>
    <row r="11" spans="1:14" x14ac:dyDescent="0.3">
      <c r="A11" s="7" t="s">
        <v>76</v>
      </c>
      <c r="B11" s="1">
        <v>283</v>
      </c>
      <c r="C11" s="1">
        <v>285</v>
      </c>
      <c r="D11" s="1">
        <v>283</v>
      </c>
      <c r="E11" s="1">
        <v>281</v>
      </c>
      <c r="F11" s="1">
        <v>278</v>
      </c>
      <c r="G11" s="1">
        <v>274</v>
      </c>
      <c r="H11" s="1">
        <v>262</v>
      </c>
      <c r="I11" s="1">
        <v>251</v>
      </c>
      <c r="J11" s="1">
        <v>233</v>
      </c>
      <c r="K11" s="1">
        <v>225</v>
      </c>
      <c r="L11" s="1">
        <v>204</v>
      </c>
      <c r="M11" s="1">
        <v>187</v>
      </c>
      <c r="N11" s="1">
        <v>176</v>
      </c>
    </row>
    <row r="12" spans="1:14" x14ac:dyDescent="0.3">
      <c r="A12" s="7" t="s">
        <v>77</v>
      </c>
      <c r="B12" s="1">
        <v>60</v>
      </c>
      <c r="C12" s="1">
        <v>68</v>
      </c>
      <c r="D12" s="1">
        <v>63</v>
      </c>
      <c r="E12" s="1">
        <v>62</v>
      </c>
      <c r="F12" s="1">
        <v>69</v>
      </c>
      <c r="G12" s="1">
        <v>74</v>
      </c>
      <c r="H12" s="1">
        <v>79</v>
      </c>
      <c r="I12" s="1">
        <v>86</v>
      </c>
      <c r="J12" s="1">
        <v>106</v>
      </c>
      <c r="K12" s="1">
        <v>108</v>
      </c>
      <c r="L12" s="1">
        <v>105</v>
      </c>
      <c r="M12" s="1">
        <v>99</v>
      </c>
      <c r="N12" s="1">
        <v>115</v>
      </c>
    </row>
    <row r="13" spans="1:14" x14ac:dyDescent="0.3">
      <c r="A13" s="7" t="s">
        <v>78</v>
      </c>
      <c r="B13" s="1">
        <v>7</v>
      </c>
      <c r="C13" s="1">
        <v>4</v>
      </c>
      <c r="D13" s="1">
        <v>5</v>
      </c>
      <c r="E13" s="1">
        <v>3</v>
      </c>
      <c r="F13" s="1">
        <v>3</v>
      </c>
      <c r="G13" s="1">
        <v>4</v>
      </c>
      <c r="H13" s="1">
        <v>4</v>
      </c>
      <c r="I13" s="1">
        <v>3</v>
      </c>
      <c r="J13" s="1">
        <v>5</v>
      </c>
      <c r="K13" s="1">
        <v>5</v>
      </c>
      <c r="L13" s="1">
        <v>7</v>
      </c>
      <c r="M13" s="1">
        <v>10</v>
      </c>
      <c r="N13" s="1">
        <v>11</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39</v>
      </c>
      <c r="C15" s="1">
        <v>45</v>
      </c>
      <c r="D15" s="1">
        <v>45</v>
      </c>
      <c r="E15" s="1">
        <v>39</v>
      </c>
      <c r="F15" s="1">
        <v>42</v>
      </c>
      <c r="G15" s="1">
        <v>41</v>
      </c>
      <c r="H15" s="1">
        <v>46</v>
      </c>
      <c r="I15" s="1">
        <v>45</v>
      </c>
      <c r="J15" s="1">
        <v>44</v>
      </c>
      <c r="K15" s="1">
        <v>43</v>
      </c>
      <c r="L15" s="1">
        <v>41</v>
      </c>
      <c r="M15" s="1">
        <v>41</v>
      </c>
      <c r="N15" s="1">
        <v>46</v>
      </c>
    </row>
    <row r="16" spans="1:14" x14ac:dyDescent="0.3">
      <c r="A16" s="7" t="s">
        <v>81</v>
      </c>
      <c r="B16" s="1">
        <v>157</v>
      </c>
      <c r="C16" s="1">
        <v>146</v>
      </c>
      <c r="D16" s="1">
        <v>139</v>
      </c>
      <c r="E16" s="1">
        <v>126</v>
      </c>
      <c r="F16" s="1">
        <v>112</v>
      </c>
      <c r="G16" s="1">
        <v>106</v>
      </c>
      <c r="H16" s="1">
        <v>103</v>
      </c>
      <c r="I16" s="1">
        <v>99</v>
      </c>
      <c r="J16" s="1">
        <v>88</v>
      </c>
      <c r="K16" s="1">
        <v>87</v>
      </c>
      <c r="L16" s="1">
        <v>85</v>
      </c>
      <c r="M16" s="1">
        <v>83</v>
      </c>
      <c r="N16" s="1">
        <v>81</v>
      </c>
    </row>
    <row r="17" spans="1:14" x14ac:dyDescent="0.3">
      <c r="A17" s="7" t="s">
        <v>82</v>
      </c>
      <c r="B17" s="1">
        <v>322</v>
      </c>
      <c r="C17" s="1">
        <v>296</v>
      </c>
      <c r="D17" s="1">
        <v>266</v>
      </c>
      <c r="E17" s="1">
        <v>255</v>
      </c>
      <c r="F17" s="1">
        <v>238</v>
      </c>
      <c r="G17" s="1">
        <v>211</v>
      </c>
      <c r="H17" s="1">
        <v>198</v>
      </c>
      <c r="I17" s="1">
        <v>178</v>
      </c>
      <c r="J17" s="1">
        <v>174</v>
      </c>
      <c r="K17" s="1">
        <v>150</v>
      </c>
      <c r="L17" s="1">
        <v>136</v>
      </c>
      <c r="M17" s="1">
        <v>127</v>
      </c>
      <c r="N17" s="1">
        <v>121</v>
      </c>
    </row>
    <row r="18" spans="1:14" x14ac:dyDescent="0.3">
      <c r="A18" s="7" t="s">
        <v>83</v>
      </c>
      <c r="B18" s="1">
        <v>124</v>
      </c>
      <c r="C18" s="1">
        <v>123</v>
      </c>
      <c r="D18" s="1">
        <v>115</v>
      </c>
      <c r="E18" s="1">
        <v>111</v>
      </c>
      <c r="F18" s="1">
        <v>117</v>
      </c>
      <c r="G18" s="1">
        <v>119</v>
      </c>
      <c r="H18" s="1">
        <v>125</v>
      </c>
      <c r="I18" s="1">
        <v>129</v>
      </c>
      <c r="J18" s="1">
        <v>146</v>
      </c>
      <c r="K18" s="1">
        <v>148</v>
      </c>
      <c r="L18" s="1">
        <v>140</v>
      </c>
      <c r="M18" s="1">
        <v>124</v>
      </c>
      <c r="N18" s="1">
        <v>112</v>
      </c>
    </row>
    <row r="19" spans="1:14" x14ac:dyDescent="0.3">
      <c r="A19" s="7" t="s">
        <v>84</v>
      </c>
      <c r="B19" s="1">
        <v>38</v>
      </c>
      <c r="C19" s="1">
        <v>39</v>
      </c>
      <c r="D19" s="1">
        <v>29</v>
      </c>
      <c r="E19" s="1">
        <v>19</v>
      </c>
      <c r="F19" s="1">
        <v>17</v>
      </c>
      <c r="G19" s="1">
        <v>17</v>
      </c>
      <c r="H19" s="1">
        <v>19</v>
      </c>
      <c r="I19" s="1">
        <v>23</v>
      </c>
      <c r="J19" s="1">
        <v>24</v>
      </c>
      <c r="K19" s="1">
        <v>25</v>
      </c>
      <c r="L19" s="1">
        <v>27</v>
      </c>
      <c r="M19" s="1">
        <v>30</v>
      </c>
      <c r="N19" s="1">
        <v>33</v>
      </c>
    </row>
    <row r="20" spans="1:14" x14ac:dyDescent="0.3">
      <c r="A20" s="10" t="s">
        <v>15</v>
      </c>
      <c r="B20" s="5">
        <v>1305</v>
      </c>
      <c r="C20" s="5">
        <v>1262</v>
      </c>
      <c r="D20" s="5">
        <v>1180</v>
      </c>
      <c r="E20" s="5">
        <v>1135</v>
      </c>
      <c r="F20" s="5">
        <v>1102</v>
      </c>
      <c r="G20" s="5">
        <v>1063</v>
      </c>
      <c r="H20" s="5">
        <v>1053</v>
      </c>
      <c r="I20" s="5">
        <v>1016</v>
      </c>
      <c r="J20" s="5">
        <v>1033</v>
      </c>
      <c r="K20" s="5">
        <v>1014</v>
      </c>
      <c r="L20" s="5">
        <v>977</v>
      </c>
      <c r="M20" s="5">
        <v>954</v>
      </c>
      <c r="N20" s="5">
        <v>957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0</v>
      </c>
      <c r="N25" s="2">
        <v>0</v>
      </c>
    </row>
    <row r="26" spans="1:14" x14ac:dyDescent="0.3">
      <c r="A26" s="8" t="s">
        <v>74</v>
      </c>
      <c r="B26" s="2">
        <v>6.2399999999999997E-2</v>
      </c>
      <c r="C26" s="2">
        <v>7.1778140293637799E-2</v>
      </c>
      <c r="D26" s="2">
        <v>6.8259385665528999E-2</v>
      </c>
      <c r="E26" s="2">
        <v>9.7435897435897395E-2</v>
      </c>
      <c r="F26" s="2">
        <v>0.104166666666667</v>
      </c>
      <c r="G26" s="2">
        <v>0.12653778558875201</v>
      </c>
      <c r="H26" s="2">
        <v>0.13523131672597899</v>
      </c>
      <c r="I26" s="2">
        <v>0.12915129151291499</v>
      </c>
      <c r="J26" s="2">
        <v>0.11310592459605</v>
      </c>
      <c r="K26" s="2">
        <v>0.12477718360071299</v>
      </c>
      <c r="L26" s="2">
        <v>0.12956204379562</v>
      </c>
      <c r="M26" s="2">
        <v>0.13661202185792401</v>
      </c>
      <c r="N26" s="2">
        <v>0.14716312056737599</v>
      </c>
    </row>
    <row r="27" spans="1:14" x14ac:dyDescent="0.3">
      <c r="A27" s="8" t="s">
        <v>75</v>
      </c>
      <c r="B27" s="2">
        <v>0.37759999999999999</v>
      </c>
      <c r="C27" s="2">
        <v>0.34584013050571</v>
      </c>
      <c r="D27" s="2">
        <v>0.33276450511945399</v>
      </c>
      <c r="E27" s="2">
        <v>0.31111111111111101</v>
      </c>
      <c r="F27" s="2">
        <v>0.28819444444444398</v>
      </c>
      <c r="G27" s="2">
        <v>0.254833040421793</v>
      </c>
      <c r="H27" s="2">
        <v>0.25088967971530302</v>
      </c>
      <c r="I27" s="2">
        <v>0.243542435424354</v>
      </c>
      <c r="J27" s="2">
        <v>0.26929982046678602</v>
      </c>
      <c r="K27" s="2">
        <v>0.27272727272727298</v>
      </c>
      <c r="L27" s="2">
        <v>0.29379562043795598</v>
      </c>
      <c r="M27" s="2">
        <v>0.324225865209472</v>
      </c>
      <c r="N27" s="2">
        <v>0.31737588652482301</v>
      </c>
    </row>
    <row r="28" spans="1:14" x14ac:dyDescent="0.3">
      <c r="A28" s="8" t="s">
        <v>76</v>
      </c>
      <c r="B28" s="2">
        <v>0.45279999999999998</v>
      </c>
      <c r="C28" s="2">
        <v>0.46492659053833602</v>
      </c>
      <c r="D28" s="2">
        <v>0.48293515358361799</v>
      </c>
      <c r="E28" s="2">
        <v>0.48034188034188002</v>
      </c>
      <c r="F28" s="2">
        <v>0.48263888888888901</v>
      </c>
      <c r="G28" s="2">
        <v>0.48154657293497399</v>
      </c>
      <c r="H28" s="2">
        <v>0.466192170818505</v>
      </c>
      <c r="I28" s="2">
        <v>0.46309963099631002</v>
      </c>
      <c r="J28" s="2">
        <v>0.41831238779174101</v>
      </c>
      <c r="K28" s="2">
        <v>0.40106951871657798</v>
      </c>
      <c r="L28" s="2">
        <v>0.372262773722628</v>
      </c>
      <c r="M28" s="2">
        <v>0.340619307832423</v>
      </c>
      <c r="N28" s="2">
        <v>0.31205673758865199</v>
      </c>
    </row>
    <row r="29" spans="1:14" x14ac:dyDescent="0.3">
      <c r="A29" s="8" t="s">
        <v>77</v>
      </c>
      <c r="B29" s="2">
        <v>9.6000000000000002E-2</v>
      </c>
      <c r="C29" s="2">
        <v>0.110929853181077</v>
      </c>
      <c r="D29" s="2">
        <v>0.107508532423208</v>
      </c>
      <c r="E29" s="2">
        <v>0.10598290598290599</v>
      </c>
      <c r="F29" s="2">
        <v>0.119791666666667</v>
      </c>
      <c r="G29" s="2">
        <v>0.13005272407732901</v>
      </c>
      <c r="H29" s="2">
        <v>0.140569395017794</v>
      </c>
      <c r="I29" s="2">
        <v>0.15867158671586701</v>
      </c>
      <c r="J29" s="2">
        <v>0.19030520646319601</v>
      </c>
      <c r="K29" s="2">
        <v>0.19251336898395699</v>
      </c>
      <c r="L29" s="2">
        <v>0.19160583941605799</v>
      </c>
      <c r="M29" s="2">
        <v>0.18032786885245899</v>
      </c>
      <c r="N29" s="2">
        <v>0.20390070921985801</v>
      </c>
    </row>
    <row r="30" spans="1:14" x14ac:dyDescent="0.3">
      <c r="A30" s="8" t="s">
        <v>78</v>
      </c>
      <c r="B30" s="2">
        <v>1.12E-2</v>
      </c>
      <c r="C30" s="2">
        <v>6.5252854812398002E-3</v>
      </c>
      <c r="D30" s="2">
        <v>8.5324232081911301E-3</v>
      </c>
      <c r="E30" s="2">
        <v>5.1282051282051299E-3</v>
      </c>
      <c r="F30" s="2">
        <v>5.2083333333333296E-3</v>
      </c>
      <c r="G30" s="2">
        <v>7.0298769771529003E-3</v>
      </c>
      <c r="H30" s="2">
        <v>7.1174377224199302E-3</v>
      </c>
      <c r="I30" s="2">
        <v>5.5350553505535104E-3</v>
      </c>
      <c r="J30" s="2">
        <v>8.9766606822262104E-3</v>
      </c>
      <c r="K30" s="2">
        <v>8.9126559714794995E-3</v>
      </c>
      <c r="L30" s="2">
        <v>1.27737226277372E-2</v>
      </c>
      <c r="M30" s="2">
        <v>1.82149362477231E-2</v>
      </c>
      <c r="N30" s="2">
        <v>1.9503546099290801E-2</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5.73529411764706E-2</v>
      </c>
      <c r="C32" s="2">
        <v>6.9337442218798104E-2</v>
      </c>
      <c r="D32" s="2">
        <v>7.5757575757575801E-2</v>
      </c>
      <c r="E32" s="2">
        <v>7.0909090909090894E-2</v>
      </c>
      <c r="F32" s="2">
        <v>7.9847908745247206E-2</v>
      </c>
      <c r="G32" s="2">
        <v>8.2995951417004096E-2</v>
      </c>
      <c r="H32" s="2">
        <v>9.3686354378818698E-2</v>
      </c>
      <c r="I32" s="2">
        <v>9.49367088607595E-2</v>
      </c>
      <c r="J32" s="2">
        <v>9.2436974789915999E-2</v>
      </c>
      <c r="K32" s="2">
        <v>9.4922737306843294E-2</v>
      </c>
      <c r="L32" s="2">
        <v>9.5571095571095596E-2</v>
      </c>
      <c r="M32" s="2">
        <v>0.101234567901235</v>
      </c>
      <c r="N32" s="2">
        <v>0.11704834605598</v>
      </c>
    </row>
    <row r="33" spans="1:15" x14ac:dyDescent="0.3">
      <c r="A33" s="8" t="s">
        <v>81</v>
      </c>
      <c r="B33" s="2">
        <v>0.23088235294117601</v>
      </c>
      <c r="C33" s="2">
        <v>0.22496147919876699</v>
      </c>
      <c r="D33" s="2">
        <v>0.234006734006734</v>
      </c>
      <c r="E33" s="2">
        <v>0.22909090909090901</v>
      </c>
      <c r="F33" s="2">
        <v>0.212927756653992</v>
      </c>
      <c r="G33" s="2">
        <v>0.21457489878542499</v>
      </c>
      <c r="H33" s="2">
        <v>0.20977596741344201</v>
      </c>
      <c r="I33" s="2">
        <v>0.208860759493671</v>
      </c>
      <c r="J33" s="2">
        <v>0.184873949579832</v>
      </c>
      <c r="K33" s="2">
        <v>0.19205298013245001</v>
      </c>
      <c r="L33" s="2">
        <v>0.198135198135198</v>
      </c>
      <c r="M33" s="2">
        <v>0.20493827160493799</v>
      </c>
      <c r="N33" s="2">
        <v>0.206106870229008</v>
      </c>
    </row>
    <row r="34" spans="1:15" x14ac:dyDescent="0.3">
      <c r="A34" s="8" t="s">
        <v>82</v>
      </c>
      <c r="B34" s="2">
        <v>0.47352941176470598</v>
      </c>
      <c r="C34" s="2">
        <v>0.45608628659476103</v>
      </c>
      <c r="D34" s="2">
        <v>0.44781144781144799</v>
      </c>
      <c r="E34" s="2">
        <v>0.46363636363636401</v>
      </c>
      <c r="F34" s="2">
        <v>0.45247148288973399</v>
      </c>
      <c r="G34" s="2">
        <v>0.42712550607287397</v>
      </c>
      <c r="H34" s="2">
        <v>0.403258655804481</v>
      </c>
      <c r="I34" s="2">
        <v>0.37552742616033802</v>
      </c>
      <c r="J34" s="2">
        <v>0.36554621848739499</v>
      </c>
      <c r="K34" s="2">
        <v>0.33112582781457001</v>
      </c>
      <c r="L34" s="2">
        <v>0.317016317016317</v>
      </c>
      <c r="M34" s="2">
        <v>0.31358024691358</v>
      </c>
      <c r="N34" s="2">
        <v>0.307888040712468</v>
      </c>
    </row>
    <row r="35" spans="1:15" x14ac:dyDescent="0.3">
      <c r="A35" s="8" t="s">
        <v>83</v>
      </c>
      <c r="B35" s="2">
        <v>0.182352941176471</v>
      </c>
      <c r="C35" s="2">
        <v>0.18952234206471499</v>
      </c>
      <c r="D35" s="2">
        <v>0.193602693602694</v>
      </c>
      <c r="E35" s="2">
        <v>0.20181818181818201</v>
      </c>
      <c r="F35" s="2">
        <v>0.222433460076046</v>
      </c>
      <c r="G35" s="2">
        <v>0.240890688259109</v>
      </c>
      <c r="H35" s="2">
        <v>0.25458248472505102</v>
      </c>
      <c r="I35" s="2">
        <v>0.272151898734177</v>
      </c>
      <c r="J35" s="2">
        <v>0.30672268907563</v>
      </c>
      <c r="K35" s="2">
        <v>0.326710816777042</v>
      </c>
      <c r="L35" s="2">
        <v>0.326340326340326</v>
      </c>
      <c r="M35" s="2">
        <v>0.30617283950617302</v>
      </c>
      <c r="N35" s="2">
        <v>0.28498727735369001</v>
      </c>
    </row>
    <row r="36" spans="1:15" x14ac:dyDescent="0.3">
      <c r="A36" s="8" t="s">
        <v>84</v>
      </c>
      <c r="B36" s="2">
        <v>5.5882352941176501E-2</v>
      </c>
      <c r="C36" s="2">
        <v>6.0092449922958403E-2</v>
      </c>
      <c r="D36" s="2">
        <v>4.8821548821548801E-2</v>
      </c>
      <c r="E36" s="2">
        <v>3.4545454545454497E-2</v>
      </c>
      <c r="F36" s="2">
        <v>3.2319391634981001E-2</v>
      </c>
      <c r="G36" s="2">
        <v>3.4412955465587002E-2</v>
      </c>
      <c r="H36" s="2">
        <v>3.8696537678207701E-2</v>
      </c>
      <c r="I36" s="2">
        <v>4.8523206751054801E-2</v>
      </c>
      <c r="J36" s="2">
        <v>5.0420168067226899E-2</v>
      </c>
      <c r="K36" s="2">
        <v>5.5187637969094899E-2</v>
      </c>
      <c r="L36" s="2">
        <v>6.2937062937062901E-2</v>
      </c>
      <c r="M36" s="2">
        <v>7.4074074074074098E-2</v>
      </c>
      <c r="N36" s="2">
        <v>8.3969465648855005E-2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0</v>
      </c>
      <c r="N41" s="3">
        <v>0</v>
      </c>
      <c r="O41" s="3">
        <v>0</v>
      </c>
    </row>
    <row r="42" spans="1:15" x14ac:dyDescent="0.3">
      <c r="A42" s="8" t="s">
        <v>74</v>
      </c>
      <c r="B42" s="2">
        <v>0.128205128205128</v>
      </c>
      <c r="C42" s="2">
        <v>-9.0909090909090898E-2</v>
      </c>
      <c r="D42" s="2">
        <v>0.42499999999999999</v>
      </c>
      <c r="E42" s="2">
        <v>5.2631578947368397E-2</v>
      </c>
      <c r="F42" s="2">
        <v>0.2</v>
      </c>
      <c r="G42" s="2">
        <v>5.5555555555555601E-2</v>
      </c>
      <c r="H42" s="2">
        <v>-7.8947368421052599E-2</v>
      </c>
      <c r="I42" s="2">
        <v>-0.1</v>
      </c>
      <c r="J42" s="2">
        <v>0.11111111111111099</v>
      </c>
      <c r="K42" s="2">
        <v>1.4285714285714299E-2</v>
      </c>
      <c r="L42" s="2">
        <v>5.63380281690141E-2</v>
      </c>
      <c r="M42" s="2">
        <v>0.10666666666666701</v>
      </c>
      <c r="N42" s="3">
        <v>0.317460317460317</v>
      </c>
      <c r="O42" s="3">
        <v>1.12820512820513</v>
      </c>
    </row>
    <row r="43" spans="1:15" x14ac:dyDescent="0.3">
      <c r="A43" s="8" t="s">
        <v>75</v>
      </c>
      <c r="B43" s="2">
        <v>-0.101694915254237</v>
      </c>
      <c r="C43" s="2">
        <v>-8.0188679245283001E-2</v>
      </c>
      <c r="D43" s="2">
        <v>-6.6666666666666693E-2</v>
      </c>
      <c r="E43" s="2">
        <v>-8.7912087912087905E-2</v>
      </c>
      <c r="F43" s="2">
        <v>-0.126506024096386</v>
      </c>
      <c r="G43" s="2">
        <v>-2.7586206896551699E-2</v>
      </c>
      <c r="H43" s="2">
        <v>-6.3829787234042507E-2</v>
      </c>
      <c r="I43" s="2">
        <v>0.13636363636363599</v>
      </c>
      <c r="J43" s="2">
        <v>0.02</v>
      </c>
      <c r="K43" s="2">
        <v>5.22875816993464E-2</v>
      </c>
      <c r="L43" s="2">
        <v>0.105590062111801</v>
      </c>
      <c r="M43" s="2">
        <v>5.6179775280898901E-3</v>
      </c>
      <c r="N43" s="3">
        <v>0.193333333333333</v>
      </c>
      <c r="O43" s="3">
        <v>-0.241525423728814</v>
      </c>
    </row>
    <row r="44" spans="1:15" x14ac:dyDescent="0.3">
      <c r="A44" s="8" t="s">
        <v>76</v>
      </c>
      <c r="B44" s="2">
        <v>7.0671378091872799E-3</v>
      </c>
      <c r="C44" s="2">
        <v>-7.0175438596491203E-3</v>
      </c>
      <c r="D44" s="2">
        <v>-7.0671378091872799E-3</v>
      </c>
      <c r="E44" s="2">
        <v>-1.06761565836299E-2</v>
      </c>
      <c r="F44" s="2">
        <v>-1.4388489208633099E-2</v>
      </c>
      <c r="G44" s="2">
        <v>-4.3795620437956199E-2</v>
      </c>
      <c r="H44" s="2">
        <v>-4.1984732824427502E-2</v>
      </c>
      <c r="I44" s="2">
        <v>-7.1713147410358599E-2</v>
      </c>
      <c r="J44" s="2">
        <v>-3.4334763948497903E-2</v>
      </c>
      <c r="K44" s="2">
        <v>-9.3333333333333296E-2</v>
      </c>
      <c r="L44" s="2">
        <v>-8.3333333333333301E-2</v>
      </c>
      <c r="M44" s="2">
        <v>-5.8823529411764698E-2</v>
      </c>
      <c r="N44" s="3">
        <v>-0.24463519313304699</v>
      </c>
      <c r="O44" s="3">
        <v>-0.37809187279151901</v>
      </c>
    </row>
    <row r="45" spans="1:15" x14ac:dyDescent="0.3">
      <c r="A45" s="8" t="s">
        <v>77</v>
      </c>
      <c r="B45" s="2">
        <v>0.133333333333333</v>
      </c>
      <c r="C45" s="2">
        <v>-7.3529411764705899E-2</v>
      </c>
      <c r="D45" s="2">
        <v>-1.58730158730159E-2</v>
      </c>
      <c r="E45" s="2">
        <v>0.112903225806452</v>
      </c>
      <c r="F45" s="2">
        <v>7.2463768115942004E-2</v>
      </c>
      <c r="G45" s="2">
        <v>6.7567567567567599E-2</v>
      </c>
      <c r="H45" s="2">
        <v>8.8607594936708903E-2</v>
      </c>
      <c r="I45" s="2">
        <v>0.232558139534884</v>
      </c>
      <c r="J45" s="2">
        <v>1.88679245283019E-2</v>
      </c>
      <c r="K45" s="2">
        <v>-2.7777777777777801E-2</v>
      </c>
      <c r="L45" s="2">
        <v>-5.7142857142857099E-2</v>
      </c>
      <c r="M45" s="2">
        <v>0.16161616161616199</v>
      </c>
      <c r="N45" s="3">
        <v>8.4905660377358499E-2</v>
      </c>
      <c r="O45" s="3">
        <v>0.91666666666666696</v>
      </c>
    </row>
    <row r="46" spans="1:15" x14ac:dyDescent="0.3">
      <c r="A46" s="8" t="s">
        <v>78</v>
      </c>
      <c r="B46" s="2">
        <v>-0.42857142857142899</v>
      </c>
      <c r="C46" s="2">
        <v>0.25</v>
      </c>
      <c r="D46" s="2">
        <v>-0.4</v>
      </c>
      <c r="E46" s="2">
        <v>0</v>
      </c>
      <c r="F46" s="2">
        <v>0.33333333333333298</v>
      </c>
      <c r="G46" s="2">
        <v>0</v>
      </c>
      <c r="H46" s="2">
        <v>-0.25</v>
      </c>
      <c r="I46" s="2">
        <v>0.66666666666666696</v>
      </c>
      <c r="J46" s="2">
        <v>0</v>
      </c>
      <c r="K46" s="2">
        <v>0.4</v>
      </c>
      <c r="L46" s="2">
        <v>0.42857142857142899</v>
      </c>
      <c r="M46" s="2">
        <v>0.1</v>
      </c>
      <c r="N46" s="3">
        <v>1.2</v>
      </c>
      <c r="O46" s="3">
        <v>0.57142857142857095</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0.15384615384615399</v>
      </c>
      <c r="C48" s="2">
        <v>0</v>
      </c>
      <c r="D48" s="2">
        <v>-0.133333333333333</v>
      </c>
      <c r="E48" s="2">
        <v>7.69230769230769E-2</v>
      </c>
      <c r="F48" s="2">
        <v>-2.3809523809523801E-2</v>
      </c>
      <c r="G48" s="2">
        <v>0.12195121951219499</v>
      </c>
      <c r="H48" s="2">
        <v>-2.1739130434782601E-2</v>
      </c>
      <c r="I48" s="2">
        <v>-2.2222222222222199E-2</v>
      </c>
      <c r="J48" s="2">
        <v>-2.27272727272727E-2</v>
      </c>
      <c r="K48" s="2">
        <v>-4.6511627906976702E-2</v>
      </c>
      <c r="L48" s="2">
        <v>0</v>
      </c>
      <c r="M48" s="2">
        <v>0.12195121951219499</v>
      </c>
      <c r="N48" s="3">
        <v>4.5454545454545497E-2</v>
      </c>
      <c r="O48" s="3">
        <v>0.17948717948717899</v>
      </c>
    </row>
    <row r="49" spans="1:15" x14ac:dyDescent="0.3">
      <c r="A49" s="8" t="s">
        <v>81</v>
      </c>
      <c r="B49" s="2">
        <v>-7.0063694267515894E-2</v>
      </c>
      <c r="C49" s="2">
        <v>-4.7945205479452101E-2</v>
      </c>
      <c r="D49" s="2">
        <v>-9.3525179856115095E-2</v>
      </c>
      <c r="E49" s="2">
        <v>-0.11111111111111099</v>
      </c>
      <c r="F49" s="2">
        <v>-5.3571428571428603E-2</v>
      </c>
      <c r="G49" s="2">
        <v>-2.83018867924528E-2</v>
      </c>
      <c r="H49" s="2">
        <v>-3.8834951456310697E-2</v>
      </c>
      <c r="I49" s="2">
        <v>-0.11111111111111099</v>
      </c>
      <c r="J49" s="2">
        <v>-1.13636363636364E-2</v>
      </c>
      <c r="K49" s="2">
        <v>-2.2988505747126398E-2</v>
      </c>
      <c r="L49" s="2">
        <v>-2.3529411764705899E-2</v>
      </c>
      <c r="M49" s="2">
        <v>-2.40963855421687E-2</v>
      </c>
      <c r="N49" s="3">
        <v>-7.9545454545454503E-2</v>
      </c>
      <c r="O49" s="3">
        <v>-0.484076433121019</v>
      </c>
    </row>
    <row r="50" spans="1:15" x14ac:dyDescent="0.3">
      <c r="A50" s="8" t="s">
        <v>82</v>
      </c>
      <c r="B50" s="2">
        <v>-8.0745341614906804E-2</v>
      </c>
      <c r="C50" s="2">
        <v>-0.101351351351351</v>
      </c>
      <c r="D50" s="2">
        <v>-4.13533834586466E-2</v>
      </c>
      <c r="E50" s="2">
        <v>-6.6666666666666693E-2</v>
      </c>
      <c r="F50" s="2">
        <v>-0.113445378151261</v>
      </c>
      <c r="G50" s="2">
        <v>-6.1611374407582901E-2</v>
      </c>
      <c r="H50" s="2">
        <v>-0.10101010101010099</v>
      </c>
      <c r="I50" s="2">
        <v>-2.2471910112359501E-2</v>
      </c>
      <c r="J50" s="2">
        <v>-0.13793103448275901</v>
      </c>
      <c r="K50" s="2">
        <v>-9.3333333333333296E-2</v>
      </c>
      <c r="L50" s="2">
        <v>-6.6176470588235295E-2</v>
      </c>
      <c r="M50" s="2">
        <v>-4.7244094488188997E-2</v>
      </c>
      <c r="N50" s="3">
        <v>-0.30459770114942503</v>
      </c>
      <c r="O50" s="3">
        <v>-0.62422360248447195</v>
      </c>
    </row>
    <row r="51" spans="1:15" x14ac:dyDescent="0.3">
      <c r="A51" s="8" t="s">
        <v>83</v>
      </c>
      <c r="B51" s="2">
        <v>-8.0645161290322596E-3</v>
      </c>
      <c r="C51" s="2">
        <v>-6.50406504065041E-2</v>
      </c>
      <c r="D51" s="2">
        <v>-3.4782608695652202E-2</v>
      </c>
      <c r="E51" s="2">
        <v>5.4054054054054099E-2</v>
      </c>
      <c r="F51" s="2">
        <v>1.7094017094017099E-2</v>
      </c>
      <c r="G51" s="2">
        <v>5.0420168067226899E-2</v>
      </c>
      <c r="H51" s="2">
        <v>3.2000000000000001E-2</v>
      </c>
      <c r="I51" s="2">
        <v>0.13178294573643401</v>
      </c>
      <c r="J51" s="2">
        <v>1.3698630136986301E-2</v>
      </c>
      <c r="K51" s="2">
        <v>-5.4054054054054099E-2</v>
      </c>
      <c r="L51" s="2">
        <v>-0.114285714285714</v>
      </c>
      <c r="M51" s="2">
        <v>-9.6774193548387094E-2</v>
      </c>
      <c r="N51" s="3">
        <v>-0.232876712328767</v>
      </c>
      <c r="O51" s="3">
        <v>-9.6774193548387094E-2</v>
      </c>
    </row>
    <row r="52" spans="1:15" x14ac:dyDescent="0.3">
      <c r="A52" s="8" t="s">
        <v>84</v>
      </c>
      <c r="B52" s="2">
        <v>2.6315789473684199E-2</v>
      </c>
      <c r="C52" s="2">
        <v>-0.256410256410256</v>
      </c>
      <c r="D52" s="2">
        <v>-0.34482758620689702</v>
      </c>
      <c r="E52" s="2">
        <v>-0.105263157894737</v>
      </c>
      <c r="F52" s="2">
        <v>0</v>
      </c>
      <c r="G52" s="2">
        <v>0.11764705882352899</v>
      </c>
      <c r="H52" s="2">
        <v>0.21052631578947401</v>
      </c>
      <c r="I52" s="2">
        <v>4.3478260869565202E-2</v>
      </c>
      <c r="J52" s="2">
        <v>4.1666666666666699E-2</v>
      </c>
      <c r="K52" s="2">
        <v>0.08</v>
      </c>
      <c r="L52" s="2">
        <v>0.11111111111111099</v>
      </c>
      <c r="M52" s="2">
        <v>0.1</v>
      </c>
      <c r="N52" s="3">
        <v>0.375</v>
      </c>
      <c r="O52" s="3">
        <v>-0.13157894736842099</v>
      </c>
    </row>
    <row r="53" spans="1:15" x14ac:dyDescent="0.3">
      <c r="A53" s="11" t="s">
        <v>15</v>
      </c>
      <c r="B53" s="3">
        <v>-3.29501915708812E-2</v>
      </c>
      <c r="C53" s="3">
        <v>-6.49762282091918E-2</v>
      </c>
      <c r="D53" s="3">
        <v>-3.8135593220338999E-2</v>
      </c>
      <c r="E53" s="3">
        <v>-2.9074889867841399E-2</v>
      </c>
      <c r="F53" s="3">
        <v>-3.5390199637023598E-2</v>
      </c>
      <c r="G53" s="3">
        <v>-9.4073377234242701E-3</v>
      </c>
      <c r="H53" s="3">
        <v>-3.5137701804368503E-2</v>
      </c>
      <c r="I53" s="3">
        <v>1.6732283464566899E-2</v>
      </c>
      <c r="J53" s="3">
        <v>-1.8393030009680501E-2</v>
      </c>
      <c r="K53" s="3">
        <v>-3.6489151873767299E-2</v>
      </c>
      <c r="L53" s="3">
        <v>-2.35414534288639E-2</v>
      </c>
      <c r="M53" s="3">
        <v>3.1446540880503099E-3</v>
      </c>
      <c r="N53" s="3">
        <v>-7.3572120038722197E-2</v>
      </c>
      <c r="O53" s="3">
        <v>-0.266666666666667</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656</v>
      </c>
    </row>
    <row r="2" spans="1:14" ht="15.6" x14ac:dyDescent="0.3">
      <c r="A2" s="12" t="s">
        <v>653</v>
      </c>
    </row>
    <row r="3" spans="1:14" ht="15.6" x14ac:dyDescent="0.3">
      <c r="A3" s="12" t="s">
        <v>94</v>
      </c>
    </row>
    <row r="4" spans="1:14" x14ac:dyDescent="0.3">
      <c r="A4" s="15"/>
    </row>
    <row r="5" spans="1:14" x14ac:dyDescent="0.3">
      <c r="A5" s="16" t="str">
        <f>HYPERLINK("#'Table of contents'!A193",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147</v>
      </c>
      <c r="C8" s="1">
        <v>152</v>
      </c>
      <c r="D8" s="1">
        <v>144</v>
      </c>
      <c r="E8" s="1">
        <v>142</v>
      </c>
      <c r="F8" s="1">
        <v>138</v>
      </c>
      <c r="G8" s="1">
        <v>141</v>
      </c>
      <c r="H8" s="1">
        <v>146</v>
      </c>
      <c r="I8" s="1">
        <v>142</v>
      </c>
      <c r="J8" s="1">
        <v>147</v>
      </c>
      <c r="K8" s="1">
        <v>142</v>
      </c>
      <c r="L8" s="1">
        <v>144</v>
      </c>
      <c r="M8" s="1">
        <v>152</v>
      </c>
      <c r="N8" s="1">
        <v>157</v>
      </c>
    </row>
    <row r="9" spans="1:14" x14ac:dyDescent="0.3">
      <c r="A9" s="7" t="s">
        <v>88</v>
      </c>
      <c r="B9" s="1">
        <v>52</v>
      </c>
      <c r="C9" s="1">
        <v>53</v>
      </c>
      <c r="D9" s="1">
        <v>52</v>
      </c>
      <c r="E9" s="1">
        <v>51</v>
      </c>
      <c r="F9" s="1">
        <v>52</v>
      </c>
      <c r="G9" s="1">
        <v>50</v>
      </c>
      <c r="H9" s="1">
        <v>51</v>
      </c>
      <c r="I9" s="1">
        <v>50</v>
      </c>
      <c r="J9" s="1">
        <v>52</v>
      </c>
      <c r="K9" s="1">
        <v>50</v>
      </c>
      <c r="L9" s="1">
        <v>50</v>
      </c>
      <c r="M9" s="1">
        <v>49</v>
      </c>
      <c r="N9" s="1">
        <v>51</v>
      </c>
    </row>
    <row r="10" spans="1:14" x14ac:dyDescent="0.3">
      <c r="A10" s="7" t="s">
        <v>89</v>
      </c>
      <c r="B10" s="1">
        <v>21</v>
      </c>
      <c r="C10" s="1">
        <v>22</v>
      </c>
      <c r="D10" s="1">
        <v>19</v>
      </c>
      <c r="E10" s="1">
        <v>24</v>
      </c>
      <c r="F10" s="1">
        <v>25</v>
      </c>
      <c r="G10" s="1">
        <v>23</v>
      </c>
      <c r="H10" s="1">
        <v>24</v>
      </c>
      <c r="I10" s="1">
        <v>22</v>
      </c>
      <c r="J10" s="1">
        <v>24</v>
      </c>
      <c r="K10" s="1">
        <v>23</v>
      </c>
      <c r="L10" s="1">
        <v>24</v>
      </c>
      <c r="M10" s="1">
        <v>26</v>
      </c>
      <c r="N10" s="1">
        <v>26</v>
      </c>
    </row>
    <row r="11" spans="1:14" x14ac:dyDescent="0.3">
      <c r="A11" s="7" t="s">
        <v>90</v>
      </c>
      <c r="B11" s="1">
        <v>924</v>
      </c>
      <c r="C11" s="1">
        <v>887</v>
      </c>
      <c r="D11" s="1">
        <v>833</v>
      </c>
      <c r="E11" s="1">
        <v>797</v>
      </c>
      <c r="F11" s="1">
        <v>771</v>
      </c>
      <c r="G11" s="1">
        <v>745</v>
      </c>
      <c r="H11" s="1">
        <v>735</v>
      </c>
      <c r="I11" s="1">
        <v>708</v>
      </c>
      <c r="J11" s="1">
        <v>716</v>
      </c>
      <c r="K11" s="1">
        <v>709</v>
      </c>
      <c r="L11" s="1">
        <v>687</v>
      </c>
      <c r="M11" s="1">
        <v>667</v>
      </c>
      <c r="N11" s="1">
        <v>667</v>
      </c>
    </row>
    <row r="12" spans="1:14" x14ac:dyDescent="0.3">
      <c r="A12" s="7" t="s">
        <v>91</v>
      </c>
      <c r="B12" s="1">
        <v>17</v>
      </c>
      <c r="C12" s="1">
        <v>16</v>
      </c>
      <c r="D12" s="1">
        <v>15</v>
      </c>
      <c r="E12" s="1">
        <v>15</v>
      </c>
      <c r="F12" s="1">
        <v>15</v>
      </c>
      <c r="G12" s="1">
        <v>10</v>
      </c>
      <c r="H12" s="1">
        <v>11</v>
      </c>
      <c r="I12" s="1">
        <v>11</v>
      </c>
      <c r="J12" s="1">
        <v>12</v>
      </c>
      <c r="K12" s="1">
        <v>13</v>
      </c>
      <c r="L12" s="1">
        <v>14</v>
      </c>
      <c r="M12" s="1">
        <v>14</v>
      </c>
      <c r="N12" s="1">
        <v>14</v>
      </c>
    </row>
    <row r="13" spans="1:14" x14ac:dyDescent="0.3">
      <c r="A13" s="7" t="s">
        <v>92</v>
      </c>
      <c r="B13" s="1">
        <v>144</v>
      </c>
      <c r="C13" s="1">
        <v>132</v>
      </c>
      <c r="D13" s="1">
        <v>117</v>
      </c>
      <c r="E13" s="1">
        <v>106</v>
      </c>
      <c r="F13" s="1">
        <v>101</v>
      </c>
      <c r="G13" s="1">
        <v>94</v>
      </c>
      <c r="H13" s="1">
        <v>86</v>
      </c>
      <c r="I13" s="1">
        <v>83</v>
      </c>
      <c r="J13" s="1">
        <v>82</v>
      </c>
      <c r="K13" s="1">
        <v>77</v>
      </c>
      <c r="L13" s="1">
        <v>58</v>
      </c>
      <c r="M13" s="1">
        <v>46</v>
      </c>
      <c r="N13" s="1">
        <v>42</v>
      </c>
    </row>
    <row r="14" spans="1:14" x14ac:dyDescent="0.3">
      <c r="A14" s="10" t="s">
        <v>15</v>
      </c>
      <c r="B14" s="5">
        <v>1305</v>
      </c>
      <c r="C14" s="5">
        <v>1262</v>
      </c>
      <c r="D14" s="5">
        <v>1180</v>
      </c>
      <c r="E14" s="5">
        <v>1135</v>
      </c>
      <c r="F14" s="5">
        <v>1102</v>
      </c>
      <c r="G14" s="5">
        <v>1063</v>
      </c>
      <c r="H14" s="5">
        <v>1053</v>
      </c>
      <c r="I14" s="5">
        <v>1016</v>
      </c>
      <c r="J14" s="5">
        <v>1033</v>
      </c>
      <c r="K14" s="5">
        <v>1014</v>
      </c>
      <c r="L14" s="5">
        <v>977</v>
      </c>
      <c r="M14" s="5">
        <v>954</v>
      </c>
      <c r="N14" s="5">
        <v>957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0.11264367816092</v>
      </c>
      <c r="C19" s="2">
        <v>0.120443740095087</v>
      </c>
      <c r="D19" s="2">
        <v>0.122033898305085</v>
      </c>
      <c r="E19" s="2">
        <v>0.12511013215858999</v>
      </c>
      <c r="F19" s="2">
        <v>0.125226860254083</v>
      </c>
      <c r="G19" s="2">
        <v>0.13264346190028201</v>
      </c>
      <c r="H19" s="2">
        <v>0.13865147198480501</v>
      </c>
      <c r="I19" s="2">
        <v>0.139763779527559</v>
      </c>
      <c r="J19" s="2">
        <v>0.142303969022265</v>
      </c>
      <c r="K19" s="2">
        <v>0.140039447731755</v>
      </c>
      <c r="L19" s="2">
        <v>0.147389969293756</v>
      </c>
      <c r="M19" s="2">
        <v>0.15932914046121599</v>
      </c>
      <c r="N19" s="2">
        <v>0.16405433646813</v>
      </c>
    </row>
    <row r="20" spans="1:15" x14ac:dyDescent="0.3">
      <c r="A20" s="8" t="s">
        <v>88</v>
      </c>
      <c r="B20" s="2">
        <v>3.98467432950192E-2</v>
      </c>
      <c r="C20" s="2">
        <v>4.19968304278922E-2</v>
      </c>
      <c r="D20" s="2">
        <v>4.4067796610169498E-2</v>
      </c>
      <c r="E20" s="2">
        <v>4.4933920704845802E-2</v>
      </c>
      <c r="F20" s="2">
        <v>4.7186932849364802E-2</v>
      </c>
      <c r="G20" s="2">
        <v>4.7036688617121403E-2</v>
      </c>
      <c r="H20" s="2">
        <v>4.8433048433048402E-2</v>
      </c>
      <c r="I20" s="2">
        <v>4.9212598425196902E-2</v>
      </c>
      <c r="J20" s="2">
        <v>5.0338818973862498E-2</v>
      </c>
      <c r="K20" s="2">
        <v>4.9309664694280102E-2</v>
      </c>
      <c r="L20" s="2">
        <v>5.1177072671443197E-2</v>
      </c>
      <c r="M20" s="2">
        <v>5.1362683438155102E-2</v>
      </c>
      <c r="N20" s="2">
        <v>5.3291536050156699E-2</v>
      </c>
    </row>
    <row r="21" spans="1:15" x14ac:dyDescent="0.3">
      <c r="A21" s="8" t="s">
        <v>89</v>
      </c>
      <c r="B21" s="2">
        <v>1.6091954022988499E-2</v>
      </c>
      <c r="C21" s="2">
        <v>1.7432646592709999E-2</v>
      </c>
      <c r="D21" s="2">
        <v>1.6101694915254199E-2</v>
      </c>
      <c r="E21" s="2">
        <v>2.1145374449339199E-2</v>
      </c>
      <c r="F21" s="2">
        <v>2.2686025408348499E-2</v>
      </c>
      <c r="G21" s="2">
        <v>2.1636876763875799E-2</v>
      </c>
      <c r="H21" s="2">
        <v>2.27920227920228E-2</v>
      </c>
      <c r="I21" s="2">
        <v>2.16535433070866E-2</v>
      </c>
      <c r="J21" s="2">
        <v>2.3233301064859602E-2</v>
      </c>
      <c r="K21" s="2">
        <v>2.2682445759368799E-2</v>
      </c>
      <c r="L21" s="2">
        <v>2.45649948822927E-2</v>
      </c>
      <c r="M21" s="2">
        <v>2.7253668763102701E-2</v>
      </c>
      <c r="N21" s="2">
        <v>2.7168234064785801E-2</v>
      </c>
    </row>
    <row r="22" spans="1:15" x14ac:dyDescent="0.3">
      <c r="A22" s="8" t="s">
        <v>90</v>
      </c>
      <c r="B22" s="2">
        <v>0.70804597701149397</v>
      </c>
      <c r="C22" s="2">
        <v>0.70285261489698903</v>
      </c>
      <c r="D22" s="2">
        <v>0.70593220338983098</v>
      </c>
      <c r="E22" s="2">
        <v>0.70220264317180603</v>
      </c>
      <c r="F22" s="2">
        <v>0.69963702359346602</v>
      </c>
      <c r="G22" s="2">
        <v>0.70084666039510801</v>
      </c>
      <c r="H22" s="2">
        <v>0.69800569800569801</v>
      </c>
      <c r="I22" s="2">
        <v>0.69685039370078705</v>
      </c>
      <c r="J22" s="2">
        <v>0.69312681510164598</v>
      </c>
      <c r="K22" s="2">
        <v>0.69921104536489198</v>
      </c>
      <c r="L22" s="2">
        <v>0.70317297850562899</v>
      </c>
      <c r="M22" s="2">
        <v>0.69916142557651995</v>
      </c>
      <c r="N22" s="2">
        <v>0.69696969696969702</v>
      </c>
    </row>
    <row r="23" spans="1:15" x14ac:dyDescent="0.3">
      <c r="A23" s="8" t="s">
        <v>91</v>
      </c>
      <c r="B23" s="2">
        <v>1.30268199233716E-2</v>
      </c>
      <c r="C23" s="2">
        <v>1.26782884310618E-2</v>
      </c>
      <c r="D23" s="2">
        <v>1.27118644067797E-2</v>
      </c>
      <c r="E23" s="2">
        <v>1.3215859030837E-2</v>
      </c>
      <c r="F23" s="2">
        <v>1.36116152450091E-2</v>
      </c>
      <c r="G23" s="2">
        <v>9.4073377234242701E-3</v>
      </c>
      <c r="H23" s="2">
        <v>1.0446343779677099E-2</v>
      </c>
      <c r="I23" s="2">
        <v>1.08267716535433E-2</v>
      </c>
      <c r="J23" s="2">
        <v>1.1616650532429801E-2</v>
      </c>
      <c r="K23" s="2">
        <v>1.2820512820512799E-2</v>
      </c>
      <c r="L23" s="2">
        <v>1.4329580348004099E-2</v>
      </c>
      <c r="M23" s="2">
        <v>1.46750524109015E-2</v>
      </c>
      <c r="N23" s="2">
        <v>1.46290491118077E-2</v>
      </c>
    </row>
    <row r="24" spans="1:15" x14ac:dyDescent="0.3">
      <c r="A24" s="8" t="s">
        <v>92</v>
      </c>
      <c r="B24" s="2">
        <v>0.11034482758620701</v>
      </c>
      <c r="C24" s="2">
        <v>0.10459587955626</v>
      </c>
      <c r="D24" s="2">
        <v>9.9152542372881403E-2</v>
      </c>
      <c r="E24" s="2">
        <v>9.3392070484581494E-2</v>
      </c>
      <c r="F24" s="2">
        <v>9.1651542649727802E-2</v>
      </c>
      <c r="G24" s="2">
        <v>8.8428974600188101E-2</v>
      </c>
      <c r="H24" s="2">
        <v>8.1671415004748296E-2</v>
      </c>
      <c r="I24" s="2">
        <v>8.1692913385826793E-2</v>
      </c>
      <c r="J24" s="2">
        <v>7.9380445304937097E-2</v>
      </c>
      <c r="K24" s="2">
        <v>7.5936883629191307E-2</v>
      </c>
      <c r="L24" s="2">
        <v>5.9365404298874103E-2</v>
      </c>
      <c r="M24" s="2">
        <v>4.8218029350104802E-2</v>
      </c>
      <c r="N24" s="2">
        <v>4.3887147335423198E-2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3.4013605442176902E-2</v>
      </c>
      <c r="C29" s="2">
        <v>-5.2631578947368397E-2</v>
      </c>
      <c r="D29" s="2">
        <v>-1.38888888888889E-2</v>
      </c>
      <c r="E29" s="2">
        <v>-2.8169014084507001E-2</v>
      </c>
      <c r="F29" s="2">
        <v>2.1739130434782601E-2</v>
      </c>
      <c r="G29" s="2">
        <v>3.54609929078014E-2</v>
      </c>
      <c r="H29" s="2">
        <v>-2.7397260273972601E-2</v>
      </c>
      <c r="I29" s="2">
        <v>3.5211267605633798E-2</v>
      </c>
      <c r="J29" s="2">
        <v>-3.4013605442176902E-2</v>
      </c>
      <c r="K29" s="2">
        <v>1.4084507042253501E-2</v>
      </c>
      <c r="L29" s="2">
        <v>5.5555555555555601E-2</v>
      </c>
      <c r="M29" s="2">
        <v>3.2894736842105303E-2</v>
      </c>
      <c r="N29" s="3">
        <v>6.8027210884353706E-2</v>
      </c>
      <c r="O29" s="3">
        <v>6.8027210884353706E-2</v>
      </c>
    </row>
    <row r="30" spans="1:15" x14ac:dyDescent="0.3">
      <c r="A30" s="8" t="s">
        <v>88</v>
      </c>
      <c r="B30" s="2">
        <v>1.9230769230769201E-2</v>
      </c>
      <c r="C30" s="2">
        <v>-1.88679245283019E-2</v>
      </c>
      <c r="D30" s="2">
        <v>-1.9230769230769201E-2</v>
      </c>
      <c r="E30" s="2">
        <v>1.9607843137254902E-2</v>
      </c>
      <c r="F30" s="2">
        <v>-3.8461538461538498E-2</v>
      </c>
      <c r="G30" s="2">
        <v>0.02</v>
      </c>
      <c r="H30" s="2">
        <v>-1.9607843137254902E-2</v>
      </c>
      <c r="I30" s="2">
        <v>0.04</v>
      </c>
      <c r="J30" s="2">
        <v>-3.8461538461538498E-2</v>
      </c>
      <c r="K30" s="2">
        <v>0</v>
      </c>
      <c r="L30" s="2">
        <v>-0.02</v>
      </c>
      <c r="M30" s="2">
        <v>4.08163265306122E-2</v>
      </c>
      <c r="N30" s="3">
        <v>-1.9230769230769201E-2</v>
      </c>
      <c r="O30" s="3">
        <v>-1.9230769230769201E-2</v>
      </c>
    </row>
    <row r="31" spans="1:15" x14ac:dyDescent="0.3">
      <c r="A31" s="8" t="s">
        <v>89</v>
      </c>
      <c r="B31" s="2">
        <v>4.7619047619047603E-2</v>
      </c>
      <c r="C31" s="2">
        <v>-0.13636363636363599</v>
      </c>
      <c r="D31" s="2">
        <v>0.26315789473684198</v>
      </c>
      <c r="E31" s="2">
        <v>4.1666666666666699E-2</v>
      </c>
      <c r="F31" s="2">
        <v>-0.08</v>
      </c>
      <c r="G31" s="2">
        <v>4.3478260869565202E-2</v>
      </c>
      <c r="H31" s="2">
        <v>-8.3333333333333301E-2</v>
      </c>
      <c r="I31" s="2">
        <v>9.0909090909090898E-2</v>
      </c>
      <c r="J31" s="2">
        <v>-4.1666666666666699E-2</v>
      </c>
      <c r="K31" s="2">
        <v>4.3478260869565202E-2</v>
      </c>
      <c r="L31" s="2">
        <v>8.3333333333333301E-2</v>
      </c>
      <c r="M31" s="2">
        <v>0</v>
      </c>
      <c r="N31" s="3">
        <v>8.3333333333333301E-2</v>
      </c>
      <c r="O31" s="3">
        <v>0.238095238095238</v>
      </c>
    </row>
    <row r="32" spans="1:15" x14ac:dyDescent="0.3">
      <c r="A32" s="8" t="s">
        <v>90</v>
      </c>
      <c r="B32" s="2">
        <v>-4.0043290043289999E-2</v>
      </c>
      <c r="C32" s="2">
        <v>-6.0879368658399102E-2</v>
      </c>
      <c r="D32" s="2">
        <v>-4.3217286914765903E-2</v>
      </c>
      <c r="E32" s="2">
        <v>-3.2622333751568401E-2</v>
      </c>
      <c r="F32" s="2">
        <v>-3.3722438391699097E-2</v>
      </c>
      <c r="G32" s="2">
        <v>-1.34228187919463E-2</v>
      </c>
      <c r="H32" s="2">
        <v>-3.6734693877551003E-2</v>
      </c>
      <c r="I32" s="2">
        <v>1.12994350282486E-2</v>
      </c>
      <c r="J32" s="2">
        <v>-9.7765363128491604E-3</v>
      </c>
      <c r="K32" s="2">
        <v>-3.10296191819464E-2</v>
      </c>
      <c r="L32" s="2">
        <v>-2.91120815138282E-2</v>
      </c>
      <c r="M32" s="2">
        <v>0</v>
      </c>
      <c r="N32" s="3">
        <v>-6.8435754189944104E-2</v>
      </c>
      <c r="O32" s="3">
        <v>-0.27813852813852802</v>
      </c>
    </row>
    <row r="33" spans="1:15" x14ac:dyDescent="0.3">
      <c r="A33" s="8" t="s">
        <v>91</v>
      </c>
      <c r="B33" s="2">
        <v>-5.8823529411764698E-2</v>
      </c>
      <c r="C33" s="2">
        <v>-6.25E-2</v>
      </c>
      <c r="D33" s="2">
        <v>0</v>
      </c>
      <c r="E33" s="2">
        <v>0</v>
      </c>
      <c r="F33" s="2">
        <v>-0.33333333333333298</v>
      </c>
      <c r="G33" s="2">
        <v>0.1</v>
      </c>
      <c r="H33" s="2">
        <v>0</v>
      </c>
      <c r="I33" s="2">
        <v>9.0909090909090898E-2</v>
      </c>
      <c r="J33" s="2">
        <v>8.3333333333333301E-2</v>
      </c>
      <c r="K33" s="2">
        <v>7.69230769230769E-2</v>
      </c>
      <c r="L33" s="2">
        <v>0</v>
      </c>
      <c r="M33" s="2">
        <v>0</v>
      </c>
      <c r="N33" s="3">
        <v>0.16666666666666699</v>
      </c>
      <c r="O33" s="3">
        <v>-0.17647058823529399</v>
      </c>
    </row>
    <row r="34" spans="1:15" x14ac:dyDescent="0.3">
      <c r="A34" s="8" t="s">
        <v>92</v>
      </c>
      <c r="B34" s="2">
        <v>-8.3333333333333301E-2</v>
      </c>
      <c r="C34" s="2">
        <v>-0.11363636363636399</v>
      </c>
      <c r="D34" s="2">
        <v>-9.4017094017094002E-2</v>
      </c>
      <c r="E34" s="2">
        <v>-4.71698113207547E-2</v>
      </c>
      <c r="F34" s="2">
        <v>-6.9306930693069299E-2</v>
      </c>
      <c r="G34" s="2">
        <v>-8.5106382978723402E-2</v>
      </c>
      <c r="H34" s="2">
        <v>-3.4883720930232599E-2</v>
      </c>
      <c r="I34" s="2">
        <v>-1.20481927710843E-2</v>
      </c>
      <c r="J34" s="2">
        <v>-6.0975609756097601E-2</v>
      </c>
      <c r="K34" s="2">
        <v>-0.246753246753247</v>
      </c>
      <c r="L34" s="2">
        <v>-0.20689655172413801</v>
      </c>
      <c r="M34" s="2">
        <v>-8.6956521739130405E-2</v>
      </c>
      <c r="N34" s="3">
        <v>-0.48780487804877998</v>
      </c>
      <c r="O34" s="3">
        <v>-0.70833333333333304</v>
      </c>
    </row>
    <row r="35" spans="1:15" x14ac:dyDescent="0.3">
      <c r="A35" s="11" t="s">
        <v>15</v>
      </c>
      <c r="B35" s="3">
        <v>-3.29501915708812E-2</v>
      </c>
      <c r="C35" s="3">
        <v>-6.49762282091918E-2</v>
      </c>
      <c r="D35" s="3">
        <v>-3.8135593220338999E-2</v>
      </c>
      <c r="E35" s="3">
        <v>-2.9074889867841399E-2</v>
      </c>
      <c r="F35" s="3">
        <v>-3.5390199637023598E-2</v>
      </c>
      <c r="G35" s="3">
        <v>-9.4073377234242701E-3</v>
      </c>
      <c r="H35" s="3">
        <v>-3.5137701804368503E-2</v>
      </c>
      <c r="I35" s="3">
        <v>1.6732283464566899E-2</v>
      </c>
      <c r="J35" s="3">
        <v>-1.8393030009680501E-2</v>
      </c>
      <c r="K35" s="3">
        <v>-3.6489151873767299E-2</v>
      </c>
      <c r="L35" s="3">
        <v>-2.35414534288639E-2</v>
      </c>
      <c r="M35" s="3">
        <v>3.1446540880503099E-3</v>
      </c>
      <c r="N35" s="3">
        <v>-7.3572120038722197E-2</v>
      </c>
      <c r="O35" s="3">
        <v>-0.266666666666667</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657</v>
      </c>
    </row>
    <row r="2" spans="1:14" ht="15.6" x14ac:dyDescent="0.3">
      <c r="A2" s="12" t="s">
        <v>653</v>
      </c>
    </row>
    <row r="3" spans="1:14" ht="15.6" x14ac:dyDescent="0.3">
      <c r="A3" s="12" t="s">
        <v>98</v>
      </c>
    </row>
    <row r="4" spans="1:14" x14ac:dyDescent="0.3">
      <c r="A4" s="15"/>
    </row>
    <row r="5" spans="1:14" x14ac:dyDescent="0.3">
      <c r="A5" s="16" t="str">
        <f>HYPERLINK("#'Table of contents'!A194",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1027</v>
      </c>
      <c r="C8" s="1">
        <v>981</v>
      </c>
      <c r="D8" s="1">
        <v>921</v>
      </c>
      <c r="E8" s="1">
        <v>889</v>
      </c>
      <c r="F8" s="1">
        <v>871</v>
      </c>
      <c r="G8" s="1">
        <v>837</v>
      </c>
      <c r="H8" s="1">
        <v>829</v>
      </c>
      <c r="I8" s="1">
        <v>804</v>
      </c>
      <c r="J8" s="1">
        <v>818</v>
      </c>
      <c r="K8" s="1">
        <v>808</v>
      </c>
      <c r="L8" s="1">
        <v>775</v>
      </c>
      <c r="M8" s="1">
        <v>760</v>
      </c>
      <c r="N8" s="1">
        <v>765</v>
      </c>
    </row>
    <row r="9" spans="1:14" x14ac:dyDescent="0.3">
      <c r="A9" s="7" t="s">
        <v>96</v>
      </c>
      <c r="B9" s="1">
        <v>278</v>
      </c>
      <c r="C9" s="1">
        <v>281</v>
      </c>
      <c r="D9" s="1">
        <v>259</v>
      </c>
      <c r="E9" s="1">
        <v>246</v>
      </c>
      <c r="F9" s="1">
        <v>231</v>
      </c>
      <c r="G9" s="1">
        <v>226</v>
      </c>
      <c r="H9" s="1">
        <v>224</v>
      </c>
      <c r="I9" s="1">
        <v>212</v>
      </c>
      <c r="J9" s="1">
        <v>215</v>
      </c>
      <c r="K9" s="1">
        <v>206</v>
      </c>
      <c r="L9" s="1">
        <v>202</v>
      </c>
      <c r="M9" s="1">
        <v>194</v>
      </c>
      <c r="N9" s="1">
        <v>192</v>
      </c>
    </row>
    <row r="10" spans="1:14" x14ac:dyDescent="0.3">
      <c r="A10" s="10" t="s">
        <v>15</v>
      </c>
      <c r="B10" s="5">
        <v>1305</v>
      </c>
      <c r="C10" s="5">
        <v>1262</v>
      </c>
      <c r="D10" s="5">
        <v>1180</v>
      </c>
      <c r="E10" s="5">
        <v>1135</v>
      </c>
      <c r="F10" s="5">
        <v>1102</v>
      </c>
      <c r="G10" s="5">
        <v>1063</v>
      </c>
      <c r="H10" s="5">
        <v>1053</v>
      </c>
      <c r="I10" s="5">
        <v>1016</v>
      </c>
      <c r="J10" s="5">
        <v>1033</v>
      </c>
      <c r="K10" s="5">
        <v>1014</v>
      </c>
      <c r="L10" s="5">
        <v>977</v>
      </c>
      <c r="M10" s="5">
        <v>954</v>
      </c>
      <c r="N10" s="5">
        <v>957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0.78697318007662798</v>
      </c>
      <c r="C15" s="2">
        <v>0.77733755942947702</v>
      </c>
      <c r="D15" s="2">
        <v>0.78050847457627104</v>
      </c>
      <c r="E15" s="2">
        <v>0.78325991189427302</v>
      </c>
      <c r="F15" s="2">
        <v>0.79038112522685999</v>
      </c>
      <c r="G15" s="2">
        <v>0.78739416745061197</v>
      </c>
      <c r="H15" s="2">
        <v>0.78727445394112106</v>
      </c>
      <c r="I15" s="2">
        <v>0.79133858267716495</v>
      </c>
      <c r="J15" s="2">
        <v>0.79186834462729905</v>
      </c>
      <c r="K15" s="2">
        <v>0.79684418145956604</v>
      </c>
      <c r="L15" s="2">
        <v>0.79324462640736904</v>
      </c>
      <c r="M15" s="2">
        <v>0.79664570230608001</v>
      </c>
      <c r="N15" s="2">
        <v>0.79937304075235105</v>
      </c>
    </row>
    <row r="16" spans="1:14" x14ac:dyDescent="0.3">
      <c r="A16" s="8" t="s">
        <v>96</v>
      </c>
      <c r="B16" s="2">
        <v>0.213026819923372</v>
      </c>
      <c r="C16" s="2">
        <v>0.22266244057052301</v>
      </c>
      <c r="D16" s="2">
        <v>0.21949152542372899</v>
      </c>
      <c r="E16" s="2">
        <v>0.21674008810572701</v>
      </c>
      <c r="F16" s="2">
        <v>0.20961887477314001</v>
      </c>
      <c r="G16" s="2">
        <v>0.212605832549389</v>
      </c>
      <c r="H16" s="2">
        <v>0.212725546058879</v>
      </c>
      <c r="I16" s="2">
        <v>0.208661417322835</v>
      </c>
      <c r="J16" s="2">
        <v>0.20813165537270101</v>
      </c>
      <c r="K16" s="2">
        <v>0.20315581854043399</v>
      </c>
      <c r="L16" s="2">
        <v>0.20675537359262999</v>
      </c>
      <c r="M16" s="2">
        <v>0.20335429769391999</v>
      </c>
      <c r="N16" s="2">
        <v>0.20062695924764901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-4.4790652385589103E-2</v>
      </c>
      <c r="C21" s="2">
        <v>-6.1162079510703397E-2</v>
      </c>
      <c r="D21" s="2">
        <v>-3.4744842562432099E-2</v>
      </c>
      <c r="E21" s="2">
        <v>-2.0247469066366701E-2</v>
      </c>
      <c r="F21" s="2">
        <v>-3.9035591274397201E-2</v>
      </c>
      <c r="G21" s="2">
        <v>-9.5579450418160107E-3</v>
      </c>
      <c r="H21" s="2">
        <v>-3.0156815440289499E-2</v>
      </c>
      <c r="I21" s="2">
        <v>1.7412935323383099E-2</v>
      </c>
      <c r="J21" s="2">
        <v>-1.22249388753056E-2</v>
      </c>
      <c r="K21" s="2">
        <v>-4.0841584158415802E-2</v>
      </c>
      <c r="L21" s="2">
        <v>-1.9354838709677399E-2</v>
      </c>
      <c r="M21" s="2">
        <v>6.5789473684210497E-3</v>
      </c>
      <c r="N21" s="3">
        <v>-6.4792176039119798E-2</v>
      </c>
      <c r="O21" s="3">
        <v>-0.25511197663096402</v>
      </c>
    </row>
    <row r="22" spans="1:15" x14ac:dyDescent="0.3">
      <c r="A22" s="8" t="s">
        <v>96</v>
      </c>
      <c r="B22" s="2">
        <v>1.07913669064748E-2</v>
      </c>
      <c r="C22" s="2">
        <v>-7.8291814946619201E-2</v>
      </c>
      <c r="D22" s="2">
        <v>-5.0193050193050197E-2</v>
      </c>
      <c r="E22" s="2">
        <v>-6.0975609756097601E-2</v>
      </c>
      <c r="F22" s="2">
        <v>-2.1645021645021599E-2</v>
      </c>
      <c r="G22" s="2">
        <v>-8.8495575221238902E-3</v>
      </c>
      <c r="H22" s="2">
        <v>-5.3571428571428603E-2</v>
      </c>
      <c r="I22" s="2">
        <v>1.41509433962264E-2</v>
      </c>
      <c r="J22" s="2">
        <v>-4.1860465116279097E-2</v>
      </c>
      <c r="K22" s="2">
        <v>-1.94174757281553E-2</v>
      </c>
      <c r="L22" s="2">
        <v>-3.9603960396039598E-2</v>
      </c>
      <c r="M22" s="2">
        <v>-1.03092783505155E-2</v>
      </c>
      <c r="N22" s="3">
        <v>-0.106976744186047</v>
      </c>
      <c r="O22" s="3">
        <v>-0.30935251798561197</v>
      </c>
    </row>
    <row r="23" spans="1:15" x14ac:dyDescent="0.3">
      <c r="A23" s="11" t="s">
        <v>15</v>
      </c>
      <c r="B23" s="3">
        <v>-3.29501915708812E-2</v>
      </c>
      <c r="C23" s="3">
        <v>-6.49762282091918E-2</v>
      </c>
      <c r="D23" s="3">
        <v>-3.8135593220338999E-2</v>
      </c>
      <c r="E23" s="3">
        <v>-2.9074889867841399E-2</v>
      </c>
      <c r="F23" s="3">
        <v>-3.5390199637023598E-2</v>
      </c>
      <c r="G23" s="3">
        <v>-9.4073377234242701E-3</v>
      </c>
      <c r="H23" s="3">
        <v>-3.5137701804368503E-2</v>
      </c>
      <c r="I23" s="3">
        <v>1.6732283464566899E-2</v>
      </c>
      <c r="J23" s="3">
        <v>-1.8393030009680501E-2</v>
      </c>
      <c r="K23" s="3">
        <v>-3.6489151873767299E-2</v>
      </c>
      <c r="L23" s="3">
        <v>-2.35414534288639E-2</v>
      </c>
      <c r="M23" s="3">
        <v>3.1446540880503099E-3</v>
      </c>
      <c r="N23" s="3">
        <v>-7.3572120038722197E-2</v>
      </c>
      <c r="O23" s="3">
        <v>-0.266666666666667</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658</v>
      </c>
    </row>
    <row r="2" spans="1:14" ht="15.6" x14ac:dyDescent="0.3">
      <c r="A2" s="12" t="s">
        <v>653</v>
      </c>
    </row>
    <row r="3" spans="1:14" ht="15.6" x14ac:dyDescent="0.3">
      <c r="A3" s="12" t="s">
        <v>98</v>
      </c>
    </row>
    <row r="4" spans="1:14" ht="15.6" x14ac:dyDescent="0.3">
      <c r="A4" s="12" t="s">
        <v>94</v>
      </c>
    </row>
    <row r="5" spans="1:14" x14ac:dyDescent="0.3">
      <c r="A5" s="16" t="str">
        <f>HYPERLINK("#'Table of contents'!A195",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65</v>
      </c>
      <c r="C8" s="1">
        <v>68</v>
      </c>
      <c r="D8" s="1">
        <v>68</v>
      </c>
      <c r="E8" s="1">
        <v>69</v>
      </c>
      <c r="F8" s="1">
        <v>70</v>
      </c>
      <c r="G8" s="1">
        <v>77</v>
      </c>
      <c r="H8" s="1">
        <v>84</v>
      </c>
      <c r="I8" s="1">
        <v>82</v>
      </c>
      <c r="J8" s="1">
        <v>87</v>
      </c>
      <c r="K8" s="1">
        <v>86</v>
      </c>
      <c r="L8" s="1">
        <v>87</v>
      </c>
      <c r="M8" s="1">
        <v>97</v>
      </c>
      <c r="N8" s="1">
        <v>101</v>
      </c>
    </row>
    <row r="9" spans="1:14" x14ac:dyDescent="0.3">
      <c r="A9" s="7" t="s">
        <v>100</v>
      </c>
      <c r="B9" s="1">
        <v>4</v>
      </c>
      <c r="C9" s="1">
        <v>4</v>
      </c>
      <c r="D9" s="1">
        <v>4</v>
      </c>
      <c r="E9" s="1">
        <v>4</v>
      </c>
      <c r="F9" s="1">
        <v>5</v>
      </c>
      <c r="G9" s="1">
        <v>5</v>
      </c>
      <c r="H9" s="1">
        <v>6</v>
      </c>
      <c r="I9" s="1">
        <v>6</v>
      </c>
      <c r="J9" s="1">
        <v>8</v>
      </c>
      <c r="K9" s="1">
        <v>8</v>
      </c>
      <c r="L9" s="1">
        <v>9</v>
      </c>
      <c r="M9" s="1">
        <v>10</v>
      </c>
      <c r="N9" s="1">
        <v>11</v>
      </c>
    </row>
    <row r="10" spans="1:14" x14ac:dyDescent="0.3">
      <c r="A10" s="7" t="s">
        <v>101</v>
      </c>
      <c r="B10" s="1">
        <v>14</v>
      </c>
      <c r="C10" s="1">
        <v>15</v>
      </c>
      <c r="D10" s="1">
        <v>13</v>
      </c>
      <c r="E10" s="1">
        <v>18</v>
      </c>
      <c r="F10" s="1">
        <v>20</v>
      </c>
      <c r="G10" s="1">
        <v>19</v>
      </c>
      <c r="H10" s="1">
        <v>20</v>
      </c>
      <c r="I10" s="1">
        <v>18</v>
      </c>
      <c r="J10" s="1">
        <v>20</v>
      </c>
      <c r="K10" s="1">
        <v>19</v>
      </c>
      <c r="L10" s="1">
        <v>21</v>
      </c>
      <c r="M10" s="1">
        <v>23</v>
      </c>
      <c r="N10" s="1">
        <v>23</v>
      </c>
    </row>
    <row r="11" spans="1:14" x14ac:dyDescent="0.3">
      <c r="A11" s="7" t="s">
        <v>102</v>
      </c>
      <c r="B11" s="1">
        <v>819</v>
      </c>
      <c r="C11" s="1">
        <v>781</v>
      </c>
      <c r="D11" s="1">
        <v>734</v>
      </c>
      <c r="E11" s="1">
        <v>702</v>
      </c>
      <c r="F11" s="1">
        <v>684</v>
      </c>
      <c r="G11" s="1">
        <v>655</v>
      </c>
      <c r="H11" s="1">
        <v>645</v>
      </c>
      <c r="I11" s="1">
        <v>624</v>
      </c>
      <c r="J11" s="1">
        <v>631</v>
      </c>
      <c r="K11" s="1">
        <v>627</v>
      </c>
      <c r="L11" s="1">
        <v>604</v>
      </c>
      <c r="M11" s="1">
        <v>586</v>
      </c>
      <c r="N11" s="1">
        <v>587</v>
      </c>
    </row>
    <row r="12" spans="1:14" x14ac:dyDescent="0.3">
      <c r="A12" s="7" t="s">
        <v>103</v>
      </c>
      <c r="B12" s="1">
        <v>11</v>
      </c>
      <c r="C12" s="1">
        <v>10</v>
      </c>
      <c r="D12" s="1">
        <v>8</v>
      </c>
      <c r="E12" s="1">
        <v>9</v>
      </c>
      <c r="F12" s="1">
        <v>10</v>
      </c>
      <c r="G12" s="1">
        <v>6</v>
      </c>
      <c r="H12" s="1">
        <v>7</v>
      </c>
      <c r="I12" s="1">
        <v>7</v>
      </c>
      <c r="J12" s="1">
        <v>7</v>
      </c>
      <c r="K12" s="1">
        <v>7</v>
      </c>
      <c r="L12" s="1">
        <v>8</v>
      </c>
      <c r="M12" s="1">
        <v>8</v>
      </c>
      <c r="N12" s="1">
        <v>8</v>
      </c>
    </row>
    <row r="13" spans="1:14" x14ac:dyDescent="0.3">
      <c r="A13" s="7" t="s">
        <v>104</v>
      </c>
      <c r="B13" s="1">
        <v>114</v>
      </c>
      <c r="C13" s="1">
        <v>103</v>
      </c>
      <c r="D13" s="1">
        <v>94</v>
      </c>
      <c r="E13" s="1">
        <v>87</v>
      </c>
      <c r="F13" s="1">
        <v>82</v>
      </c>
      <c r="G13" s="1">
        <v>75</v>
      </c>
      <c r="H13" s="1">
        <v>67</v>
      </c>
      <c r="I13" s="1">
        <v>67</v>
      </c>
      <c r="J13" s="1">
        <v>65</v>
      </c>
      <c r="K13" s="1">
        <v>61</v>
      </c>
      <c r="L13" s="1">
        <v>46</v>
      </c>
      <c r="M13" s="1">
        <v>36</v>
      </c>
      <c r="N13" s="1">
        <v>35</v>
      </c>
    </row>
    <row r="14" spans="1:14" x14ac:dyDescent="0.3">
      <c r="A14" s="7" t="s">
        <v>105</v>
      </c>
      <c r="B14" s="1">
        <v>82</v>
      </c>
      <c r="C14" s="1">
        <v>84</v>
      </c>
      <c r="D14" s="1">
        <v>76</v>
      </c>
      <c r="E14" s="1">
        <v>73</v>
      </c>
      <c r="F14" s="1">
        <v>68</v>
      </c>
      <c r="G14" s="1">
        <v>64</v>
      </c>
      <c r="H14" s="1">
        <v>62</v>
      </c>
      <c r="I14" s="1">
        <v>60</v>
      </c>
      <c r="J14" s="1">
        <v>60</v>
      </c>
      <c r="K14" s="1">
        <v>56</v>
      </c>
      <c r="L14" s="1">
        <v>57</v>
      </c>
      <c r="M14" s="1">
        <v>55</v>
      </c>
      <c r="N14" s="1">
        <v>56</v>
      </c>
    </row>
    <row r="15" spans="1:14" x14ac:dyDescent="0.3">
      <c r="A15" s="7" t="s">
        <v>106</v>
      </c>
      <c r="B15" s="1">
        <v>48</v>
      </c>
      <c r="C15" s="1">
        <v>49</v>
      </c>
      <c r="D15" s="1">
        <v>48</v>
      </c>
      <c r="E15" s="1">
        <v>47</v>
      </c>
      <c r="F15" s="1">
        <v>47</v>
      </c>
      <c r="G15" s="1">
        <v>45</v>
      </c>
      <c r="H15" s="1">
        <v>45</v>
      </c>
      <c r="I15" s="1">
        <v>44</v>
      </c>
      <c r="J15" s="1">
        <v>44</v>
      </c>
      <c r="K15" s="1">
        <v>42</v>
      </c>
      <c r="L15" s="1">
        <v>41</v>
      </c>
      <c r="M15" s="1">
        <v>39</v>
      </c>
      <c r="N15" s="1">
        <v>40</v>
      </c>
    </row>
    <row r="16" spans="1:14" x14ac:dyDescent="0.3">
      <c r="A16" s="7" t="s">
        <v>107</v>
      </c>
      <c r="B16" s="1">
        <v>7</v>
      </c>
      <c r="C16" s="1">
        <v>7</v>
      </c>
      <c r="D16" s="1">
        <v>6</v>
      </c>
      <c r="E16" s="1">
        <v>6</v>
      </c>
      <c r="F16" s="1">
        <v>5</v>
      </c>
      <c r="G16" s="1">
        <v>4</v>
      </c>
      <c r="H16" s="1">
        <v>4</v>
      </c>
      <c r="I16" s="1">
        <v>4</v>
      </c>
      <c r="J16" s="1">
        <v>4</v>
      </c>
      <c r="K16" s="1">
        <v>4</v>
      </c>
      <c r="L16" s="1">
        <v>3</v>
      </c>
      <c r="M16" s="1">
        <v>3</v>
      </c>
      <c r="N16" s="1">
        <v>3</v>
      </c>
    </row>
    <row r="17" spans="1:14" x14ac:dyDescent="0.3">
      <c r="A17" s="7" t="s">
        <v>108</v>
      </c>
      <c r="B17" s="1">
        <v>105</v>
      </c>
      <c r="C17" s="1">
        <v>106</v>
      </c>
      <c r="D17" s="1">
        <v>99</v>
      </c>
      <c r="E17" s="1">
        <v>95</v>
      </c>
      <c r="F17" s="1">
        <v>87</v>
      </c>
      <c r="G17" s="1">
        <v>90</v>
      </c>
      <c r="H17" s="1">
        <v>90</v>
      </c>
      <c r="I17" s="1">
        <v>84</v>
      </c>
      <c r="J17" s="1">
        <v>85</v>
      </c>
      <c r="K17" s="1">
        <v>82</v>
      </c>
      <c r="L17" s="1">
        <v>83</v>
      </c>
      <c r="M17" s="1">
        <v>81</v>
      </c>
      <c r="N17" s="1">
        <v>80</v>
      </c>
    </row>
    <row r="18" spans="1:14" x14ac:dyDescent="0.3">
      <c r="A18" s="7" t="s">
        <v>109</v>
      </c>
      <c r="B18" s="1">
        <v>6</v>
      </c>
      <c r="C18" s="1">
        <v>6</v>
      </c>
      <c r="D18" s="1">
        <v>7</v>
      </c>
      <c r="E18" s="1">
        <v>6</v>
      </c>
      <c r="F18" s="1">
        <v>5</v>
      </c>
      <c r="G18" s="1">
        <v>4</v>
      </c>
      <c r="H18" s="1">
        <v>4</v>
      </c>
      <c r="I18" s="1">
        <v>4</v>
      </c>
      <c r="J18" s="1">
        <v>5</v>
      </c>
      <c r="K18" s="1">
        <v>6</v>
      </c>
      <c r="L18" s="1">
        <v>6</v>
      </c>
      <c r="M18" s="1">
        <v>6</v>
      </c>
      <c r="N18" s="1">
        <v>6</v>
      </c>
    </row>
    <row r="19" spans="1:14" x14ac:dyDescent="0.3">
      <c r="A19" s="7" t="s">
        <v>110</v>
      </c>
      <c r="B19" s="1">
        <v>30</v>
      </c>
      <c r="C19" s="1">
        <v>29</v>
      </c>
      <c r="D19" s="1">
        <v>23</v>
      </c>
      <c r="E19" s="1">
        <v>19</v>
      </c>
      <c r="F19" s="1">
        <v>19</v>
      </c>
      <c r="G19" s="1">
        <v>19</v>
      </c>
      <c r="H19" s="1">
        <v>19</v>
      </c>
      <c r="I19" s="1">
        <v>16</v>
      </c>
      <c r="J19" s="1">
        <v>17</v>
      </c>
      <c r="K19" s="1">
        <v>16</v>
      </c>
      <c r="L19" s="1">
        <v>12</v>
      </c>
      <c r="M19" s="1">
        <v>10</v>
      </c>
      <c r="N19" s="1">
        <v>7</v>
      </c>
    </row>
    <row r="20" spans="1:14" x14ac:dyDescent="0.3">
      <c r="A20" s="10" t="s">
        <v>15</v>
      </c>
      <c r="B20" s="5">
        <v>1305</v>
      </c>
      <c r="C20" s="5">
        <v>1262</v>
      </c>
      <c r="D20" s="5">
        <v>1180</v>
      </c>
      <c r="E20" s="5">
        <v>1135</v>
      </c>
      <c r="F20" s="5">
        <v>1102</v>
      </c>
      <c r="G20" s="5">
        <v>1063</v>
      </c>
      <c r="H20" s="5">
        <v>1053</v>
      </c>
      <c r="I20" s="5">
        <v>1016</v>
      </c>
      <c r="J20" s="5">
        <v>1033</v>
      </c>
      <c r="K20" s="5">
        <v>1014</v>
      </c>
      <c r="L20" s="5">
        <v>977</v>
      </c>
      <c r="M20" s="5">
        <v>954</v>
      </c>
      <c r="N20" s="5">
        <v>957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6.3291139240506306E-2</v>
      </c>
      <c r="C25" s="2">
        <v>6.9317023445463796E-2</v>
      </c>
      <c r="D25" s="2">
        <v>7.38327904451683E-2</v>
      </c>
      <c r="E25" s="2">
        <v>7.7615298087738996E-2</v>
      </c>
      <c r="F25" s="2">
        <v>8.03673938002296E-2</v>
      </c>
      <c r="G25" s="2">
        <v>9.1995221027479104E-2</v>
      </c>
      <c r="H25" s="2">
        <v>0.101326899879373</v>
      </c>
      <c r="I25" s="2">
        <v>0.101990049751244</v>
      </c>
      <c r="J25" s="2">
        <v>0.106356968215159</v>
      </c>
      <c r="K25" s="2">
        <v>0.106435643564356</v>
      </c>
      <c r="L25" s="2">
        <v>0.11225806451612901</v>
      </c>
      <c r="M25" s="2">
        <v>0.12763157894736801</v>
      </c>
      <c r="N25" s="2">
        <v>0.13202614379085001</v>
      </c>
    </row>
    <row r="26" spans="1:14" x14ac:dyDescent="0.3">
      <c r="A26" s="8" t="s">
        <v>100</v>
      </c>
      <c r="B26" s="2">
        <v>3.8948393378773101E-3</v>
      </c>
      <c r="C26" s="2">
        <v>4.0774719673802202E-3</v>
      </c>
      <c r="D26" s="2">
        <v>4.3431053203040202E-3</v>
      </c>
      <c r="E26" s="2">
        <v>4.4994375703037099E-3</v>
      </c>
      <c r="F26" s="2">
        <v>5.7405281285878296E-3</v>
      </c>
      <c r="G26" s="2">
        <v>5.9737156511350097E-3</v>
      </c>
      <c r="H26" s="2">
        <v>7.2376357056694804E-3</v>
      </c>
      <c r="I26" s="2">
        <v>7.4626865671641798E-3</v>
      </c>
      <c r="J26" s="2">
        <v>9.7799511002445005E-3</v>
      </c>
      <c r="K26" s="2">
        <v>9.9009900990098994E-3</v>
      </c>
      <c r="L26" s="2">
        <v>1.1612903225806499E-2</v>
      </c>
      <c r="M26" s="2">
        <v>1.3157894736842099E-2</v>
      </c>
      <c r="N26" s="2">
        <v>1.4379084967320301E-2</v>
      </c>
    </row>
    <row r="27" spans="1:14" x14ac:dyDescent="0.3">
      <c r="A27" s="8" t="s">
        <v>101</v>
      </c>
      <c r="B27" s="2">
        <v>1.3631937682570599E-2</v>
      </c>
      <c r="C27" s="2">
        <v>1.5290519877675801E-2</v>
      </c>
      <c r="D27" s="2">
        <v>1.4115092290988099E-2</v>
      </c>
      <c r="E27" s="2">
        <v>2.0247469066366701E-2</v>
      </c>
      <c r="F27" s="2">
        <v>2.2962112514351301E-2</v>
      </c>
      <c r="G27" s="2">
        <v>2.2700119474313E-2</v>
      </c>
      <c r="H27" s="2">
        <v>2.41254523522316E-2</v>
      </c>
      <c r="I27" s="2">
        <v>2.2388059701492501E-2</v>
      </c>
      <c r="J27" s="2">
        <v>2.44498777506112E-2</v>
      </c>
      <c r="K27" s="2">
        <v>2.3514851485148501E-2</v>
      </c>
      <c r="L27" s="2">
        <v>2.70967741935484E-2</v>
      </c>
      <c r="M27" s="2">
        <v>3.0263157894736801E-2</v>
      </c>
      <c r="N27" s="2">
        <v>3.0065359477124201E-2</v>
      </c>
    </row>
    <row r="28" spans="1:14" x14ac:dyDescent="0.3">
      <c r="A28" s="8" t="s">
        <v>102</v>
      </c>
      <c r="B28" s="2">
        <v>0.79746835443038</v>
      </c>
      <c r="C28" s="2">
        <v>0.79612640163098902</v>
      </c>
      <c r="D28" s="2">
        <v>0.79695982627578699</v>
      </c>
      <c r="E28" s="2">
        <v>0.789651293588301</v>
      </c>
      <c r="F28" s="2">
        <v>0.785304247990815</v>
      </c>
      <c r="G28" s="2">
        <v>0.78255675029868599</v>
      </c>
      <c r="H28" s="2">
        <v>0.77804583835946906</v>
      </c>
      <c r="I28" s="2">
        <v>0.77611940298507498</v>
      </c>
      <c r="J28" s="2">
        <v>0.77139364303178504</v>
      </c>
      <c r="K28" s="2">
        <v>0.77599009900990101</v>
      </c>
      <c r="L28" s="2">
        <v>0.77935483870967703</v>
      </c>
      <c r="M28" s="2">
        <v>0.77105263157894699</v>
      </c>
      <c r="N28" s="2">
        <v>0.76732026143790899</v>
      </c>
    </row>
    <row r="29" spans="1:14" x14ac:dyDescent="0.3">
      <c r="A29" s="8" t="s">
        <v>103</v>
      </c>
      <c r="B29" s="2">
        <v>1.07108081791626E-2</v>
      </c>
      <c r="C29" s="2">
        <v>1.0193679918450599E-2</v>
      </c>
      <c r="D29" s="2">
        <v>8.6862106406080403E-3</v>
      </c>
      <c r="E29" s="2">
        <v>1.0123734533183401E-2</v>
      </c>
      <c r="F29" s="2">
        <v>1.1481056257175701E-2</v>
      </c>
      <c r="G29" s="2">
        <v>7.1684587813620098E-3</v>
      </c>
      <c r="H29" s="2">
        <v>8.4439083232810599E-3</v>
      </c>
      <c r="I29" s="2">
        <v>8.7064676616915408E-3</v>
      </c>
      <c r="J29" s="2">
        <v>8.5574572127139394E-3</v>
      </c>
      <c r="K29" s="2">
        <v>8.6633663366336607E-3</v>
      </c>
      <c r="L29" s="2">
        <v>1.0322580645161301E-2</v>
      </c>
      <c r="M29" s="2">
        <v>1.05263157894737E-2</v>
      </c>
      <c r="N29" s="2">
        <v>1.0457516339869299E-2</v>
      </c>
    </row>
    <row r="30" spans="1:14" x14ac:dyDescent="0.3">
      <c r="A30" s="8" t="s">
        <v>104</v>
      </c>
      <c r="B30" s="2">
        <v>0.111002921129503</v>
      </c>
      <c r="C30" s="2">
        <v>0.10499490316004099</v>
      </c>
      <c r="D30" s="2">
        <v>0.102062975027144</v>
      </c>
      <c r="E30" s="2">
        <v>9.7862767154105704E-2</v>
      </c>
      <c r="F30" s="2">
        <v>9.4144661308840402E-2</v>
      </c>
      <c r="G30" s="2">
        <v>8.9605734767025103E-2</v>
      </c>
      <c r="H30" s="2">
        <v>8.08202653799759E-2</v>
      </c>
      <c r="I30" s="2">
        <v>8.3333333333333301E-2</v>
      </c>
      <c r="J30" s="2">
        <v>7.9462102689486599E-2</v>
      </c>
      <c r="K30" s="2">
        <v>7.5495049504950507E-2</v>
      </c>
      <c r="L30" s="2">
        <v>5.93548387096774E-2</v>
      </c>
      <c r="M30" s="2">
        <v>4.7368421052631601E-2</v>
      </c>
      <c r="N30" s="2">
        <v>4.5751633986928102E-2</v>
      </c>
    </row>
    <row r="31" spans="1:14" x14ac:dyDescent="0.3">
      <c r="A31" s="8" t="s">
        <v>105</v>
      </c>
      <c r="B31" s="2">
        <v>0.29496402877697803</v>
      </c>
      <c r="C31" s="2">
        <v>0.29893238434163699</v>
      </c>
      <c r="D31" s="2">
        <v>0.29343629343629302</v>
      </c>
      <c r="E31" s="2">
        <v>0.29674796747967502</v>
      </c>
      <c r="F31" s="2">
        <v>0.29437229437229401</v>
      </c>
      <c r="G31" s="2">
        <v>0.28318584070796499</v>
      </c>
      <c r="H31" s="2">
        <v>0.27678571428571402</v>
      </c>
      <c r="I31" s="2">
        <v>0.28301886792452802</v>
      </c>
      <c r="J31" s="2">
        <v>0.27906976744186002</v>
      </c>
      <c r="K31" s="2">
        <v>0.27184466019417503</v>
      </c>
      <c r="L31" s="2">
        <v>0.28217821782178198</v>
      </c>
      <c r="M31" s="2">
        <v>0.28350515463917503</v>
      </c>
      <c r="N31" s="2">
        <v>0.29166666666666702</v>
      </c>
    </row>
    <row r="32" spans="1:14" x14ac:dyDescent="0.3">
      <c r="A32" s="8" t="s">
        <v>106</v>
      </c>
      <c r="B32" s="2">
        <v>0.17266187050359699</v>
      </c>
      <c r="C32" s="2">
        <v>0.174377224199288</v>
      </c>
      <c r="D32" s="2">
        <v>0.18532818532818501</v>
      </c>
      <c r="E32" s="2">
        <v>0.19105691056910601</v>
      </c>
      <c r="F32" s="2">
        <v>0.20346320346320301</v>
      </c>
      <c r="G32" s="2">
        <v>0.199115044247788</v>
      </c>
      <c r="H32" s="2">
        <v>0.20089285714285701</v>
      </c>
      <c r="I32" s="2">
        <v>0.20754716981132099</v>
      </c>
      <c r="J32" s="2">
        <v>0.204651162790698</v>
      </c>
      <c r="K32" s="2">
        <v>0.20388349514563101</v>
      </c>
      <c r="L32" s="2">
        <v>0.20297029702970301</v>
      </c>
      <c r="M32" s="2">
        <v>0.201030927835052</v>
      </c>
      <c r="N32" s="2">
        <v>0.20833333333333301</v>
      </c>
    </row>
    <row r="33" spans="1:15" x14ac:dyDescent="0.3">
      <c r="A33" s="8" t="s">
        <v>107</v>
      </c>
      <c r="B33" s="2">
        <v>2.5179856115107899E-2</v>
      </c>
      <c r="C33" s="2">
        <v>2.4911032028469799E-2</v>
      </c>
      <c r="D33" s="2">
        <v>2.31660231660232E-2</v>
      </c>
      <c r="E33" s="2">
        <v>2.4390243902439001E-2</v>
      </c>
      <c r="F33" s="2">
        <v>2.1645021645021599E-2</v>
      </c>
      <c r="G33" s="2">
        <v>1.7699115044247801E-2</v>
      </c>
      <c r="H33" s="2">
        <v>1.7857142857142901E-2</v>
      </c>
      <c r="I33" s="2">
        <v>1.88679245283019E-2</v>
      </c>
      <c r="J33" s="2">
        <v>1.8604651162790701E-2</v>
      </c>
      <c r="K33" s="2">
        <v>1.94174757281553E-2</v>
      </c>
      <c r="L33" s="2">
        <v>1.4851485148514899E-2</v>
      </c>
      <c r="M33" s="2">
        <v>1.54639175257732E-2</v>
      </c>
      <c r="N33" s="2">
        <v>1.5625E-2</v>
      </c>
    </row>
    <row r="34" spans="1:15" x14ac:dyDescent="0.3">
      <c r="A34" s="8" t="s">
        <v>108</v>
      </c>
      <c r="B34" s="2">
        <v>0.37769784172661902</v>
      </c>
      <c r="C34" s="2">
        <v>0.37722419928825601</v>
      </c>
      <c r="D34" s="2">
        <v>0.38223938223938198</v>
      </c>
      <c r="E34" s="2">
        <v>0.38617886178861799</v>
      </c>
      <c r="F34" s="2">
        <v>0.37662337662337703</v>
      </c>
      <c r="G34" s="2">
        <v>0.39823008849557501</v>
      </c>
      <c r="H34" s="2">
        <v>0.40178571428571402</v>
      </c>
      <c r="I34" s="2">
        <v>0.39622641509433998</v>
      </c>
      <c r="J34" s="2">
        <v>0.39534883720930197</v>
      </c>
      <c r="K34" s="2">
        <v>0.39805825242718401</v>
      </c>
      <c r="L34" s="2">
        <v>0.41089108910891098</v>
      </c>
      <c r="M34" s="2">
        <v>0.41752577319587603</v>
      </c>
      <c r="N34" s="2">
        <v>0.41666666666666702</v>
      </c>
    </row>
    <row r="35" spans="1:15" x14ac:dyDescent="0.3">
      <c r="A35" s="8" t="s">
        <v>109</v>
      </c>
      <c r="B35" s="2">
        <v>2.15827338129496E-2</v>
      </c>
      <c r="C35" s="2">
        <v>2.1352313167259801E-2</v>
      </c>
      <c r="D35" s="2">
        <v>2.7027027027027001E-2</v>
      </c>
      <c r="E35" s="2">
        <v>2.4390243902439001E-2</v>
      </c>
      <c r="F35" s="2">
        <v>2.1645021645021599E-2</v>
      </c>
      <c r="G35" s="2">
        <v>1.7699115044247801E-2</v>
      </c>
      <c r="H35" s="2">
        <v>1.7857142857142901E-2</v>
      </c>
      <c r="I35" s="2">
        <v>1.88679245283019E-2</v>
      </c>
      <c r="J35" s="2">
        <v>2.32558139534884E-2</v>
      </c>
      <c r="K35" s="2">
        <v>2.9126213592233E-2</v>
      </c>
      <c r="L35" s="2">
        <v>2.9702970297029702E-2</v>
      </c>
      <c r="M35" s="2">
        <v>3.09278350515464E-2</v>
      </c>
      <c r="N35" s="2">
        <v>3.125E-2</v>
      </c>
    </row>
    <row r="36" spans="1:15" x14ac:dyDescent="0.3">
      <c r="A36" s="8" t="s">
        <v>110</v>
      </c>
      <c r="B36" s="2">
        <v>0.107913669064748</v>
      </c>
      <c r="C36" s="2">
        <v>0.103202846975089</v>
      </c>
      <c r="D36" s="2">
        <v>8.8803088803088806E-2</v>
      </c>
      <c r="E36" s="2">
        <v>7.7235772357723595E-2</v>
      </c>
      <c r="F36" s="2">
        <v>8.2251082251082297E-2</v>
      </c>
      <c r="G36" s="2">
        <v>8.4070796460176997E-2</v>
      </c>
      <c r="H36" s="2">
        <v>8.4821428571428603E-2</v>
      </c>
      <c r="I36" s="2">
        <v>7.5471698113207503E-2</v>
      </c>
      <c r="J36" s="2">
        <v>7.9069767441860506E-2</v>
      </c>
      <c r="K36" s="2">
        <v>7.7669902912621394E-2</v>
      </c>
      <c r="L36" s="2">
        <v>5.9405940594059403E-2</v>
      </c>
      <c r="M36" s="2">
        <v>5.1546391752577303E-2</v>
      </c>
      <c r="N36" s="2">
        <v>3.6458333333333301E-2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4.6153846153846198E-2</v>
      </c>
      <c r="C41" s="2">
        <v>0</v>
      </c>
      <c r="D41" s="2">
        <v>1.4705882352941201E-2</v>
      </c>
      <c r="E41" s="2">
        <v>1.4492753623188401E-2</v>
      </c>
      <c r="F41" s="2">
        <v>0.1</v>
      </c>
      <c r="G41" s="2">
        <v>9.0909090909090898E-2</v>
      </c>
      <c r="H41" s="2">
        <v>-2.3809523809523801E-2</v>
      </c>
      <c r="I41" s="2">
        <v>6.0975609756097601E-2</v>
      </c>
      <c r="J41" s="2">
        <v>-1.1494252873563199E-2</v>
      </c>
      <c r="K41" s="2">
        <v>1.16279069767442E-2</v>
      </c>
      <c r="L41" s="2">
        <v>0.114942528735632</v>
      </c>
      <c r="M41" s="2">
        <v>4.1237113402061903E-2</v>
      </c>
      <c r="N41" s="3">
        <v>0.160919540229885</v>
      </c>
      <c r="O41" s="3">
        <v>0.55384615384615399</v>
      </c>
    </row>
    <row r="42" spans="1:15" x14ac:dyDescent="0.3">
      <c r="A42" s="8" t="s">
        <v>100</v>
      </c>
      <c r="B42" s="2">
        <v>0</v>
      </c>
      <c r="C42" s="2">
        <v>0</v>
      </c>
      <c r="D42" s="2">
        <v>0</v>
      </c>
      <c r="E42" s="2">
        <v>0.25</v>
      </c>
      <c r="F42" s="2">
        <v>0</v>
      </c>
      <c r="G42" s="2">
        <v>0.2</v>
      </c>
      <c r="H42" s="2">
        <v>0</v>
      </c>
      <c r="I42" s="2">
        <v>0.33333333333333298</v>
      </c>
      <c r="J42" s="2">
        <v>0</v>
      </c>
      <c r="K42" s="2">
        <v>0.125</v>
      </c>
      <c r="L42" s="2">
        <v>0.11111111111111099</v>
      </c>
      <c r="M42" s="2">
        <v>0.1</v>
      </c>
      <c r="N42" s="3">
        <v>0.375</v>
      </c>
      <c r="O42" s="3">
        <v>1.75</v>
      </c>
    </row>
    <row r="43" spans="1:15" x14ac:dyDescent="0.3">
      <c r="A43" s="8" t="s">
        <v>101</v>
      </c>
      <c r="B43" s="2">
        <v>7.1428571428571397E-2</v>
      </c>
      <c r="C43" s="2">
        <v>-0.133333333333333</v>
      </c>
      <c r="D43" s="2">
        <v>0.38461538461538503</v>
      </c>
      <c r="E43" s="2">
        <v>0.11111111111111099</v>
      </c>
      <c r="F43" s="2">
        <v>-0.05</v>
      </c>
      <c r="G43" s="2">
        <v>5.2631578947368397E-2</v>
      </c>
      <c r="H43" s="2">
        <v>-0.1</v>
      </c>
      <c r="I43" s="2">
        <v>0.11111111111111099</v>
      </c>
      <c r="J43" s="2">
        <v>-0.05</v>
      </c>
      <c r="K43" s="2">
        <v>0.105263157894737</v>
      </c>
      <c r="L43" s="2">
        <v>9.5238095238095205E-2</v>
      </c>
      <c r="M43" s="2">
        <v>0</v>
      </c>
      <c r="N43" s="3">
        <v>0.15</v>
      </c>
      <c r="O43" s="3">
        <v>0.64285714285714302</v>
      </c>
    </row>
    <row r="44" spans="1:15" x14ac:dyDescent="0.3">
      <c r="A44" s="8" t="s">
        <v>102</v>
      </c>
      <c r="B44" s="2">
        <v>-4.63980463980464E-2</v>
      </c>
      <c r="C44" s="2">
        <v>-6.0179257362355999E-2</v>
      </c>
      <c r="D44" s="2">
        <v>-4.3596730245231599E-2</v>
      </c>
      <c r="E44" s="2">
        <v>-2.5641025641025599E-2</v>
      </c>
      <c r="F44" s="2">
        <v>-4.2397660818713399E-2</v>
      </c>
      <c r="G44" s="2">
        <v>-1.5267175572519101E-2</v>
      </c>
      <c r="H44" s="2">
        <v>-3.25581395348837E-2</v>
      </c>
      <c r="I44" s="2">
        <v>1.1217948717948701E-2</v>
      </c>
      <c r="J44" s="2">
        <v>-6.3391442155309001E-3</v>
      </c>
      <c r="K44" s="2">
        <v>-3.6682615629984101E-2</v>
      </c>
      <c r="L44" s="2">
        <v>-2.9801324503311299E-2</v>
      </c>
      <c r="M44" s="2">
        <v>1.70648464163823E-3</v>
      </c>
      <c r="N44" s="3">
        <v>-6.9730586370839898E-2</v>
      </c>
      <c r="O44" s="3">
        <v>-0.28327228327228299</v>
      </c>
    </row>
    <row r="45" spans="1:15" x14ac:dyDescent="0.3">
      <c r="A45" s="8" t="s">
        <v>103</v>
      </c>
      <c r="B45" s="2">
        <v>-9.0909090909090898E-2</v>
      </c>
      <c r="C45" s="2">
        <v>-0.2</v>
      </c>
      <c r="D45" s="2">
        <v>0.125</v>
      </c>
      <c r="E45" s="2">
        <v>0.11111111111111099</v>
      </c>
      <c r="F45" s="2">
        <v>-0.4</v>
      </c>
      <c r="G45" s="2">
        <v>0.16666666666666699</v>
      </c>
      <c r="H45" s="2">
        <v>0</v>
      </c>
      <c r="I45" s="2">
        <v>0</v>
      </c>
      <c r="J45" s="2">
        <v>0</v>
      </c>
      <c r="K45" s="2">
        <v>0.14285714285714299</v>
      </c>
      <c r="L45" s="2">
        <v>0</v>
      </c>
      <c r="M45" s="2">
        <v>0</v>
      </c>
      <c r="N45" s="3">
        <v>0.14285714285714299</v>
      </c>
      <c r="O45" s="3">
        <v>-0.27272727272727298</v>
      </c>
    </row>
    <row r="46" spans="1:15" x14ac:dyDescent="0.3">
      <c r="A46" s="8" t="s">
        <v>104</v>
      </c>
      <c r="B46" s="2">
        <v>-9.6491228070175405E-2</v>
      </c>
      <c r="C46" s="2">
        <v>-8.7378640776699004E-2</v>
      </c>
      <c r="D46" s="2">
        <v>-7.4468085106383003E-2</v>
      </c>
      <c r="E46" s="2">
        <v>-5.7471264367816098E-2</v>
      </c>
      <c r="F46" s="2">
        <v>-8.5365853658536606E-2</v>
      </c>
      <c r="G46" s="2">
        <v>-0.10666666666666701</v>
      </c>
      <c r="H46" s="2">
        <v>0</v>
      </c>
      <c r="I46" s="2">
        <v>-2.9850746268656699E-2</v>
      </c>
      <c r="J46" s="2">
        <v>-6.15384615384615E-2</v>
      </c>
      <c r="K46" s="2">
        <v>-0.24590163934426201</v>
      </c>
      <c r="L46" s="2">
        <v>-0.217391304347826</v>
      </c>
      <c r="M46" s="2">
        <v>-2.7777777777777801E-2</v>
      </c>
      <c r="N46" s="3">
        <v>-0.46153846153846201</v>
      </c>
      <c r="O46" s="3">
        <v>-0.69298245614035103</v>
      </c>
    </row>
    <row r="47" spans="1:15" x14ac:dyDescent="0.3">
      <c r="A47" s="8" t="s">
        <v>105</v>
      </c>
      <c r="B47" s="2">
        <v>2.4390243902439001E-2</v>
      </c>
      <c r="C47" s="2">
        <v>-9.5238095238095205E-2</v>
      </c>
      <c r="D47" s="2">
        <v>-3.94736842105263E-2</v>
      </c>
      <c r="E47" s="2">
        <v>-6.8493150684931503E-2</v>
      </c>
      <c r="F47" s="2">
        <v>-5.8823529411764698E-2</v>
      </c>
      <c r="G47" s="2">
        <v>-3.125E-2</v>
      </c>
      <c r="H47" s="2">
        <v>-3.2258064516128997E-2</v>
      </c>
      <c r="I47" s="2">
        <v>0</v>
      </c>
      <c r="J47" s="2">
        <v>-6.6666666666666693E-2</v>
      </c>
      <c r="K47" s="2">
        <v>1.7857142857142901E-2</v>
      </c>
      <c r="L47" s="2">
        <v>-3.5087719298245598E-2</v>
      </c>
      <c r="M47" s="2">
        <v>1.8181818181818198E-2</v>
      </c>
      <c r="N47" s="3">
        <v>-6.6666666666666693E-2</v>
      </c>
      <c r="O47" s="3">
        <v>-0.31707317073170699</v>
      </c>
    </row>
    <row r="48" spans="1:15" x14ac:dyDescent="0.3">
      <c r="A48" s="8" t="s">
        <v>106</v>
      </c>
      <c r="B48" s="2">
        <v>2.0833333333333301E-2</v>
      </c>
      <c r="C48" s="2">
        <v>-2.04081632653061E-2</v>
      </c>
      <c r="D48" s="2">
        <v>-2.0833333333333301E-2</v>
      </c>
      <c r="E48" s="2">
        <v>0</v>
      </c>
      <c r="F48" s="2">
        <v>-4.2553191489361701E-2</v>
      </c>
      <c r="G48" s="2">
        <v>0</v>
      </c>
      <c r="H48" s="2">
        <v>-2.2222222222222199E-2</v>
      </c>
      <c r="I48" s="2">
        <v>0</v>
      </c>
      <c r="J48" s="2">
        <v>-4.5454545454545497E-2</v>
      </c>
      <c r="K48" s="2">
        <v>-2.3809523809523801E-2</v>
      </c>
      <c r="L48" s="2">
        <v>-4.8780487804878099E-2</v>
      </c>
      <c r="M48" s="2">
        <v>2.5641025641025599E-2</v>
      </c>
      <c r="N48" s="3">
        <v>-9.0909090909090898E-2</v>
      </c>
      <c r="O48" s="3">
        <v>-0.16666666666666699</v>
      </c>
    </row>
    <row r="49" spans="1:15" x14ac:dyDescent="0.3">
      <c r="A49" s="8" t="s">
        <v>107</v>
      </c>
      <c r="B49" s="2">
        <v>0</v>
      </c>
      <c r="C49" s="2">
        <v>-0.14285714285714299</v>
      </c>
      <c r="D49" s="2">
        <v>0</v>
      </c>
      <c r="E49" s="2">
        <v>-0.16666666666666699</v>
      </c>
      <c r="F49" s="2">
        <v>-0.2</v>
      </c>
      <c r="G49" s="2">
        <v>0</v>
      </c>
      <c r="H49" s="2">
        <v>0</v>
      </c>
      <c r="I49" s="2">
        <v>0</v>
      </c>
      <c r="J49" s="2">
        <v>0</v>
      </c>
      <c r="K49" s="2">
        <v>-0.25</v>
      </c>
      <c r="L49" s="2">
        <v>0</v>
      </c>
      <c r="M49" s="2">
        <v>0</v>
      </c>
      <c r="N49" s="3">
        <v>-0.25</v>
      </c>
      <c r="O49" s="3">
        <v>-0.57142857142857095</v>
      </c>
    </row>
    <row r="50" spans="1:15" x14ac:dyDescent="0.3">
      <c r="A50" s="8" t="s">
        <v>108</v>
      </c>
      <c r="B50" s="2">
        <v>9.5238095238095195E-3</v>
      </c>
      <c r="C50" s="2">
        <v>-6.6037735849056603E-2</v>
      </c>
      <c r="D50" s="2">
        <v>-4.0404040404040401E-2</v>
      </c>
      <c r="E50" s="2">
        <v>-8.42105263157895E-2</v>
      </c>
      <c r="F50" s="2">
        <v>3.4482758620689703E-2</v>
      </c>
      <c r="G50" s="2">
        <v>0</v>
      </c>
      <c r="H50" s="2">
        <v>-6.6666666666666693E-2</v>
      </c>
      <c r="I50" s="2">
        <v>1.1904761904761901E-2</v>
      </c>
      <c r="J50" s="2">
        <v>-3.5294117647058802E-2</v>
      </c>
      <c r="K50" s="2">
        <v>1.21951219512195E-2</v>
      </c>
      <c r="L50" s="2">
        <v>-2.40963855421687E-2</v>
      </c>
      <c r="M50" s="2">
        <v>-1.2345679012345699E-2</v>
      </c>
      <c r="N50" s="3">
        <v>-5.8823529411764698E-2</v>
      </c>
      <c r="O50" s="3">
        <v>-0.238095238095238</v>
      </c>
    </row>
    <row r="51" spans="1:15" x14ac:dyDescent="0.3">
      <c r="A51" s="8" t="s">
        <v>109</v>
      </c>
      <c r="B51" s="2">
        <v>0</v>
      </c>
      <c r="C51" s="2">
        <v>0.16666666666666699</v>
      </c>
      <c r="D51" s="2">
        <v>-0.14285714285714299</v>
      </c>
      <c r="E51" s="2">
        <v>-0.16666666666666699</v>
      </c>
      <c r="F51" s="2">
        <v>-0.2</v>
      </c>
      <c r="G51" s="2">
        <v>0</v>
      </c>
      <c r="H51" s="2">
        <v>0</v>
      </c>
      <c r="I51" s="2">
        <v>0.25</v>
      </c>
      <c r="J51" s="2">
        <v>0.2</v>
      </c>
      <c r="K51" s="2">
        <v>0</v>
      </c>
      <c r="L51" s="2">
        <v>0</v>
      </c>
      <c r="M51" s="2">
        <v>0</v>
      </c>
      <c r="N51" s="3">
        <v>0.2</v>
      </c>
      <c r="O51" s="3">
        <v>0</v>
      </c>
    </row>
    <row r="52" spans="1:15" x14ac:dyDescent="0.3">
      <c r="A52" s="8" t="s">
        <v>110</v>
      </c>
      <c r="B52" s="2">
        <v>-3.3333333333333298E-2</v>
      </c>
      <c r="C52" s="2">
        <v>-0.20689655172413801</v>
      </c>
      <c r="D52" s="2">
        <v>-0.173913043478261</v>
      </c>
      <c r="E52" s="2">
        <v>0</v>
      </c>
      <c r="F52" s="2">
        <v>0</v>
      </c>
      <c r="G52" s="2">
        <v>0</v>
      </c>
      <c r="H52" s="2">
        <v>-0.157894736842105</v>
      </c>
      <c r="I52" s="2">
        <v>6.25E-2</v>
      </c>
      <c r="J52" s="2">
        <v>-5.8823529411764698E-2</v>
      </c>
      <c r="K52" s="2">
        <v>-0.25</v>
      </c>
      <c r="L52" s="2">
        <v>-0.16666666666666699</v>
      </c>
      <c r="M52" s="2">
        <v>-0.3</v>
      </c>
      <c r="N52" s="3">
        <v>-0.58823529411764697</v>
      </c>
      <c r="O52" s="3">
        <v>-0.76666666666666705</v>
      </c>
    </row>
    <row r="53" spans="1:15" x14ac:dyDescent="0.3">
      <c r="A53" s="11" t="s">
        <v>15</v>
      </c>
      <c r="B53" s="3">
        <v>-3.29501915708812E-2</v>
      </c>
      <c r="C53" s="3">
        <v>-6.49762282091918E-2</v>
      </c>
      <c r="D53" s="3">
        <v>-3.8135593220338999E-2</v>
      </c>
      <c r="E53" s="3">
        <v>-2.9074889867841399E-2</v>
      </c>
      <c r="F53" s="3">
        <v>-3.5390199637023598E-2</v>
      </c>
      <c r="G53" s="3">
        <v>-9.4073377234242701E-3</v>
      </c>
      <c r="H53" s="3">
        <v>-3.5137701804368503E-2</v>
      </c>
      <c r="I53" s="3">
        <v>1.6732283464566899E-2</v>
      </c>
      <c r="J53" s="3">
        <v>-1.8393030009680501E-2</v>
      </c>
      <c r="K53" s="3">
        <v>-3.6489151873767299E-2</v>
      </c>
      <c r="L53" s="3">
        <v>-2.35414534288639E-2</v>
      </c>
      <c r="M53" s="3">
        <v>3.1446540880503099E-3</v>
      </c>
      <c r="N53" s="3">
        <v>-7.3572120038722197E-2</v>
      </c>
      <c r="O53" s="3">
        <v>-0.266666666666667</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659</v>
      </c>
    </row>
    <row r="2" spans="1:14" ht="15.6" x14ac:dyDescent="0.3">
      <c r="A2" s="12" t="s">
        <v>660</v>
      </c>
    </row>
    <row r="3" spans="1:14" ht="15.6" x14ac:dyDescent="0.3">
      <c r="A3" s="12" t="s">
        <v>68</v>
      </c>
    </row>
    <row r="4" spans="1:14" x14ac:dyDescent="0.3">
      <c r="A4" s="15"/>
    </row>
    <row r="5" spans="1:14" x14ac:dyDescent="0.3">
      <c r="A5" s="16" t="str">
        <f>HYPERLINK("#'Table of contents'!A196",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1</v>
      </c>
      <c r="C8" s="1">
        <v>0</v>
      </c>
      <c r="D8" s="1">
        <v>0</v>
      </c>
      <c r="E8" s="1">
        <v>0</v>
      </c>
      <c r="F8" s="1">
        <v>1</v>
      </c>
      <c r="G8" s="1">
        <v>0</v>
      </c>
      <c r="H8" s="1">
        <v>0</v>
      </c>
      <c r="I8" s="1">
        <v>0</v>
      </c>
      <c r="J8" s="1">
        <v>0</v>
      </c>
      <c r="K8" s="1">
        <v>1</v>
      </c>
      <c r="L8" s="1">
        <v>0</v>
      </c>
      <c r="M8" s="1">
        <v>1</v>
      </c>
      <c r="N8" s="1">
        <v>0</v>
      </c>
    </row>
    <row r="9" spans="1:14" x14ac:dyDescent="0.3">
      <c r="A9" s="7" t="s">
        <v>62</v>
      </c>
      <c r="B9" s="1">
        <v>1266</v>
      </c>
      <c r="C9" s="1">
        <v>1233</v>
      </c>
      <c r="D9" s="1">
        <v>1231</v>
      </c>
      <c r="E9" s="1">
        <v>1187</v>
      </c>
      <c r="F9" s="1">
        <v>1200</v>
      </c>
      <c r="G9" s="1">
        <v>1193</v>
      </c>
      <c r="H9" s="1">
        <v>1185</v>
      </c>
      <c r="I9" s="1">
        <v>1198</v>
      </c>
      <c r="J9" s="1">
        <v>1272</v>
      </c>
      <c r="K9" s="1">
        <v>1329</v>
      </c>
      <c r="L9" s="1">
        <v>1439</v>
      </c>
      <c r="M9" s="1">
        <v>1551</v>
      </c>
      <c r="N9" s="1">
        <v>1640</v>
      </c>
    </row>
    <row r="10" spans="1:14" x14ac:dyDescent="0.3">
      <c r="A10" s="7" t="s">
        <v>63</v>
      </c>
      <c r="B10" s="1">
        <v>2010</v>
      </c>
      <c r="C10" s="1">
        <v>2110</v>
      </c>
      <c r="D10" s="1">
        <v>2221</v>
      </c>
      <c r="E10" s="1">
        <v>2237</v>
      </c>
      <c r="F10" s="1">
        <v>2300</v>
      </c>
      <c r="G10" s="1">
        <v>2404</v>
      </c>
      <c r="H10" s="1">
        <v>2499</v>
      </c>
      <c r="I10" s="1">
        <v>2591</v>
      </c>
      <c r="J10" s="1">
        <v>2630</v>
      </c>
      <c r="K10" s="1">
        <v>2628</v>
      </c>
      <c r="L10" s="1">
        <v>2603</v>
      </c>
      <c r="M10" s="1">
        <v>2652</v>
      </c>
      <c r="N10" s="1">
        <v>2703</v>
      </c>
    </row>
    <row r="11" spans="1:14" x14ac:dyDescent="0.3">
      <c r="A11" s="7" t="s">
        <v>64</v>
      </c>
      <c r="B11" s="1">
        <v>1372</v>
      </c>
      <c r="C11" s="1">
        <v>1379</v>
      </c>
      <c r="D11" s="1">
        <v>1376</v>
      </c>
      <c r="E11" s="1">
        <v>1399</v>
      </c>
      <c r="F11" s="1">
        <v>1436</v>
      </c>
      <c r="G11" s="1">
        <v>1480</v>
      </c>
      <c r="H11" s="1">
        <v>1525</v>
      </c>
      <c r="I11" s="1">
        <v>1577</v>
      </c>
      <c r="J11" s="1">
        <v>1647</v>
      </c>
      <c r="K11" s="1">
        <v>1745</v>
      </c>
      <c r="L11" s="1">
        <v>1873</v>
      </c>
      <c r="M11" s="1">
        <v>2049</v>
      </c>
      <c r="N11" s="1">
        <v>2212</v>
      </c>
    </row>
    <row r="12" spans="1:14" x14ac:dyDescent="0.3">
      <c r="A12" s="7" t="s">
        <v>65</v>
      </c>
      <c r="B12" s="1">
        <v>530</v>
      </c>
      <c r="C12" s="1">
        <v>544</v>
      </c>
      <c r="D12" s="1">
        <v>532</v>
      </c>
      <c r="E12" s="1">
        <v>549</v>
      </c>
      <c r="F12" s="1">
        <v>583</v>
      </c>
      <c r="G12" s="1">
        <v>628</v>
      </c>
      <c r="H12" s="1">
        <v>655</v>
      </c>
      <c r="I12" s="1">
        <v>662</v>
      </c>
      <c r="J12" s="1">
        <v>720</v>
      </c>
      <c r="K12" s="1">
        <v>742</v>
      </c>
      <c r="L12" s="1">
        <v>792</v>
      </c>
      <c r="M12" s="1">
        <v>814</v>
      </c>
      <c r="N12" s="1">
        <v>854</v>
      </c>
    </row>
    <row r="13" spans="1:14" x14ac:dyDescent="0.3">
      <c r="A13" s="7" t="s">
        <v>66</v>
      </c>
      <c r="B13" s="1">
        <v>82</v>
      </c>
      <c r="C13" s="1">
        <v>85</v>
      </c>
      <c r="D13" s="1">
        <v>87</v>
      </c>
      <c r="E13" s="1">
        <v>75</v>
      </c>
      <c r="F13" s="1">
        <v>82</v>
      </c>
      <c r="G13" s="1">
        <v>90</v>
      </c>
      <c r="H13" s="1">
        <v>112</v>
      </c>
      <c r="I13" s="1">
        <v>125</v>
      </c>
      <c r="J13" s="1">
        <v>137</v>
      </c>
      <c r="K13" s="1">
        <v>139</v>
      </c>
      <c r="L13" s="1">
        <v>140</v>
      </c>
      <c r="M13" s="1">
        <v>159</v>
      </c>
      <c r="N13" s="1">
        <v>170</v>
      </c>
    </row>
    <row r="14" spans="1:14" x14ac:dyDescent="0.3">
      <c r="A14" s="10" t="s">
        <v>15</v>
      </c>
      <c r="B14" s="5">
        <v>5261</v>
      </c>
      <c r="C14" s="5">
        <v>5351</v>
      </c>
      <c r="D14" s="5">
        <v>5447</v>
      </c>
      <c r="E14" s="5">
        <v>5447</v>
      </c>
      <c r="F14" s="5">
        <v>5602</v>
      </c>
      <c r="G14" s="5">
        <v>5795</v>
      </c>
      <c r="H14" s="5">
        <v>5976</v>
      </c>
      <c r="I14" s="5">
        <v>6153</v>
      </c>
      <c r="J14" s="5">
        <v>6406</v>
      </c>
      <c r="K14" s="5">
        <v>6584</v>
      </c>
      <c r="L14" s="5">
        <v>6847</v>
      </c>
      <c r="M14" s="5">
        <v>7226</v>
      </c>
      <c r="N14" s="5">
        <v>7579</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1.9007793195209999E-4</v>
      </c>
      <c r="C19" s="2">
        <v>0</v>
      </c>
      <c r="D19" s="2">
        <v>0</v>
      </c>
      <c r="E19" s="2">
        <v>0</v>
      </c>
      <c r="F19" s="2">
        <v>1.78507675830061E-4</v>
      </c>
      <c r="G19" s="2">
        <v>0</v>
      </c>
      <c r="H19" s="2">
        <v>0</v>
      </c>
      <c r="I19" s="2">
        <v>0</v>
      </c>
      <c r="J19" s="2">
        <v>0</v>
      </c>
      <c r="K19" s="2">
        <v>1.51883353584447E-4</v>
      </c>
      <c r="L19" s="2">
        <v>0</v>
      </c>
      <c r="M19" s="2">
        <v>1.3838915029061699E-4</v>
      </c>
      <c r="N19" s="2">
        <v>0</v>
      </c>
    </row>
    <row r="20" spans="1:15" x14ac:dyDescent="0.3">
      <c r="A20" s="8" t="s">
        <v>62</v>
      </c>
      <c r="B20" s="2">
        <v>0.24063866185135899</v>
      </c>
      <c r="C20" s="2">
        <v>0.230424219772005</v>
      </c>
      <c r="D20" s="2">
        <v>0.22599596107949299</v>
      </c>
      <c r="E20" s="2">
        <v>0.21791812006609099</v>
      </c>
      <c r="F20" s="2">
        <v>0.21420921099607301</v>
      </c>
      <c r="G20" s="2">
        <v>0.20586712683347699</v>
      </c>
      <c r="H20" s="2">
        <v>0.19829317269076299</v>
      </c>
      <c r="I20" s="2">
        <v>0.19470177149358001</v>
      </c>
      <c r="J20" s="2">
        <v>0.19856384639400601</v>
      </c>
      <c r="K20" s="2">
        <v>0.20185297691373</v>
      </c>
      <c r="L20" s="2">
        <v>0.210165035782094</v>
      </c>
      <c r="M20" s="2">
        <v>0.214641572100747</v>
      </c>
      <c r="N20" s="2">
        <v>0.21638738619870701</v>
      </c>
    </row>
    <row r="21" spans="1:15" x14ac:dyDescent="0.3">
      <c r="A21" s="8" t="s">
        <v>63</v>
      </c>
      <c r="B21" s="2">
        <v>0.38205664322372201</v>
      </c>
      <c r="C21" s="2">
        <v>0.39431881891235299</v>
      </c>
      <c r="D21" s="2">
        <v>0.40774738388103499</v>
      </c>
      <c r="E21" s="2">
        <v>0.41068478061318198</v>
      </c>
      <c r="F21" s="2">
        <v>0.41056765440914</v>
      </c>
      <c r="G21" s="2">
        <v>0.41484037963761899</v>
      </c>
      <c r="H21" s="2">
        <v>0.41817269076305202</v>
      </c>
      <c r="I21" s="2">
        <v>0.42109540061758499</v>
      </c>
      <c r="J21" s="2">
        <v>0.41055260693100198</v>
      </c>
      <c r="K21" s="2">
        <v>0.39914945321992701</v>
      </c>
      <c r="L21" s="2">
        <v>0.38016649627574101</v>
      </c>
      <c r="M21" s="2">
        <v>0.36700802657071702</v>
      </c>
      <c r="N21" s="2">
        <v>0.356643356643357</v>
      </c>
    </row>
    <row r="22" spans="1:15" x14ac:dyDescent="0.3">
      <c r="A22" s="8" t="s">
        <v>64</v>
      </c>
      <c r="B22" s="2">
        <v>0.26078692263828201</v>
      </c>
      <c r="C22" s="2">
        <v>0.25770883946925799</v>
      </c>
      <c r="D22" s="2">
        <v>0.25261611896456798</v>
      </c>
      <c r="E22" s="2">
        <v>0.25683862676702801</v>
      </c>
      <c r="F22" s="2">
        <v>0.25633702249196699</v>
      </c>
      <c r="G22" s="2">
        <v>0.25539257981018099</v>
      </c>
      <c r="H22" s="2">
        <v>0.25518741633199499</v>
      </c>
      <c r="I22" s="2">
        <v>0.25629774093937902</v>
      </c>
      <c r="J22" s="2">
        <v>0.25710271620355901</v>
      </c>
      <c r="K22" s="2">
        <v>0.26503645200485998</v>
      </c>
      <c r="L22" s="2">
        <v>0.27355046005549899</v>
      </c>
      <c r="M22" s="2">
        <v>0.28355936894547501</v>
      </c>
      <c r="N22" s="2">
        <v>0.29185908431191399</v>
      </c>
    </row>
    <row r="23" spans="1:15" x14ac:dyDescent="0.3">
      <c r="A23" s="8" t="s">
        <v>65</v>
      </c>
      <c r="B23" s="2">
        <v>0.100741303934613</v>
      </c>
      <c r="C23" s="2">
        <v>0.101663240515791</v>
      </c>
      <c r="D23" s="2">
        <v>9.7668441343859005E-2</v>
      </c>
      <c r="E23" s="2">
        <v>0.100789425371764</v>
      </c>
      <c r="F23" s="2">
        <v>0.10406997500892499</v>
      </c>
      <c r="G23" s="2">
        <v>0.108369283865401</v>
      </c>
      <c r="H23" s="2">
        <v>0.109605087014726</v>
      </c>
      <c r="I23" s="2">
        <v>0.10758979359662001</v>
      </c>
      <c r="J23" s="2">
        <v>0.112394630034343</v>
      </c>
      <c r="K23" s="2">
        <v>0.11269744835966</v>
      </c>
      <c r="L23" s="2">
        <v>0.115671096830729</v>
      </c>
      <c r="M23" s="2">
        <v>0.112648768336562</v>
      </c>
      <c r="N23" s="2">
        <v>0.112679773057132</v>
      </c>
    </row>
    <row r="24" spans="1:15" x14ac:dyDescent="0.3">
      <c r="A24" s="8" t="s">
        <v>66</v>
      </c>
      <c r="B24" s="2">
        <v>1.55863904200722E-2</v>
      </c>
      <c r="C24" s="2">
        <v>1.5884881330592401E-2</v>
      </c>
      <c r="D24" s="2">
        <v>1.5972094731044599E-2</v>
      </c>
      <c r="E24" s="2">
        <v>1.3769047181935E-2</v>
      </c>
      <c r="F24" s="2">
        <v>1.4637629418065E-2</v>
      </c>
      <c r="G24" s="2">
        <v>1.5530629853321799E-2</v>
      </c>
      <c r="H24" s="2">
        <v>1.8741633199464501E-2</v>
      </c>
      <c r="I24" s="2">
        <v>2.0315293352836002E-2</v>
      </c>
      <c r="J24" s="2">
        <v>2.1386200437090198E-2</v>
      </c>
      <c r="K24" s="2">
        <v>2.11117861482382E-2</v>
      </c>
      <c r="L24" s="2">
        <v>2.0446911055936899E-2</v>
      </c>
      <c r="M24" s="2">
        <v>2.20038748962081E-2</v>
      </c>
      <c r="N24" s="2">
        <v>2.2430399788890401E-2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-1</v>
      </c>
      <c r="C29" s="2">
        <v>0</v>
      </c>
      <c r="D29" s="2">
        <v>0</v>
      </c>
      <c r="E29" s="2">
        <v>0</v>
      </c>
      <c r="F29" s="2">
        <v>-1</v>
      </c>
      <c r="G29" s="2">
        <v>0</v>
      </c>
      <c r="H29" s="2">
        <v>0</v>
      </c>
      <c r="I29" s="2">
        <v>0</v>
      </c>
      <c r="J29" s="2">
        <v>0</v>
      </c>
      <c r="K29" s="2">
        <v>-1</v>
      </c>
      <c r="L29" s="2">
        <v>0</v>
      </c>
      <c r="M29" s="2">
        <v>-1</v>
      </c>
      <c r="N29" s="3">
        <v>0</v>
      </c>
      <c r="O29" s="3">
        <v>-1</v>
      </c>
    </row>
    <row r="30" spans="1:15" x14ac:dyDescent="0.3">
      <c r="A30" s="8" t="s">
        <v>62</v>
      </c>
      <c r="B30" s="2">
        <v>-2.60663507109005E-2</v>
      </c>
      <c r="C30" s="2">
        <v>-1.6220600162206E-3</v>
      </c>
      <c r="D30" s="2">
        <v>-3.57432981316003E-2</v>
      </c>
      <c r="E30" s="2">
        <v>1.0951979780960399E-2</v>
      </c>
      <c r="F30" s="2">
        <v>-5.8333333333333301E-3</v>
      </c>
      <c r="G30" s="2">
        <v>-6.7057837384744299E-3</v>
      </c>
      <c r="H30" s="2">
        <v>1.0970464135021099E-2</v>
      </c>
      <c r="I30" s="2">
        <v>6.1769616026711202E-2</v>
      </c>
      <c r="J30" s="2">
        <v>4.4811320754716999E-2</v>
      </c>
      <c r="K30" s="2">
        <v>8.2768999247554598E-2</v>
      </c>
      <c r="L30" s="2">
        <v>7.7831827658095903E-2</v>
      </c>
      <c r="M30" s="2">
        <v>5.7382333978078702E-2</v>
      </c>
      <c r="N30" s="3">
        <v>0.28930817610062898</v>
      </c>
      <c r="O30" s="3">
        <v>0.29541864139020502</v>
      </c>
    </row>
    <row r="31" spans="1:15" x14ac:dyDescent="0.3">
      <c r="A31" s="8" t="s">
        <v>63</v>
      </c>
      <c r="B31" s="2">
        <v>4.9751243781094502E-2</v>
      </c>
      <c r="C31" s="2">
        <v>5.2606635071090001E-2</v>
      </c>
      <c r="D31" s="2">
        <v>7.20396217919856E-3</v>
      </c>
      <c r="E31" s="2">
        <v>2.8162717925793501E-2</v>
      </c>
      <c r="F31" s="2">
        <v>4.52173913043478E-2</v>
      </c>
      <c r="G31" s="2">
        <v>3.9517470881863602E-2</v>
      </c>
      <c r="H31" s="2">
        <v>3.6814725890356101E-2</v>
      </c>
      <c r="I31" s="2">
        <v>1.50521034349672E-2</v>
      </c>
      <c r="J31" s="2">
        <v>-7.6045627376425905E-4</v>
      </c>
      <c r="K31" s="2">
        <v>-9.5129375951293806E-3</v>
      </c>
      <c r="L31" s="2">
        <v>1.8824433346139102E-2</v>
      </c>
      <c r="M31" s="2">
        <v>1.9230769230769201E-2</v>
      </c>
      <c r="N31" s="3">
        <v>2.7756653992395401E-2</v>
      </c>
      <c r="O31" s="3">
        <v>0.34477611940298503</v>
      </c>
    </row>
    <row r="32" spans="1:15" x14ac:dyDescent="0.3">
      <c r="A32" s="8" t="s">
        <v>64</v>
      </c>
      <c r="B32" s="2">
        <v>5.1020408163265302E-3</v>
      </c>
      <c r="C32" s="2">
        <v>-2.1754894851341599E-3</v>
      </c>
      <c r="D32" s="2">
        <v>1.6715116279069801E-2</v>
      </c>
      <c r="E32" s="2">
        <v>2.6447462473195099E-2</v>
      </c>
      <c r="F32" s="2">
        <v>3.06406685236769E-2</v>
      </c>
      <c r="G32" s="2">
        <v>3.04054054054054E-2</v>
      </c>
      <c r="H32" s="2">
        <v>3.4098360655737701E-2</v>
      </c>
      <c r="I32" s="2">
        <v>4.4388078630310697E-2</v>
      </c>
      <c r="J32" s="2">
        <v>5.9502125075895598E-2</v>
      </c>
      <c r="K32" s="2">
        <v>7.3352435530085996E-2</v>
      </c>
      <c r="L32" s="2">
        <v>9.39668980245595E-2</v>
      </c>
      <c r="M32" s="2">
        <v>7.9551000488042894E-2</v>
      </c>
      <c r="N32" s="3">
        <v>0.34304796599878601</v>
      </c>
      <c r="O32" s="3">
        <v>0.61224489795918402</v>
      </c>
    </row>
    <row r="33" spans="1:15" x14ac:dyDescent="0.3">
      <c r="A33" s="8" t="s">
        <v>65</v>
      </c>
      <c r="B33" s="2">
        <v>2.6415094339622601E-2</v>
      </c>
      <c r="C33" s="2">
        <v>-2.2058823529411801E-2</v>
      </c>
      <c r="D33" s="2">
        <v>3.1954887218045097E-2</v>
      </c>
      <c r="E33" s="2">
        <v>6.1930783242258702E-2</v>
      </c>
      <c r="F33" s="2">
        <v>7.7186963979416795E-2</v>
      </c>
      <c r="G33" s="2">
        <v>4.2993630573248398E-2</v>
      </c>
      <c r="H33" s="2">
        <v>1.0687022900763401E-2</v>
      </c>
      <c r="I33" s="2">
        <v>8.7613293051359495E-2</v>
      </c>
      <c r="J33" s="2">
        <v>3.05555555555556E-2</v>
      </c>
      <c r="K33" s="2">
        <v>6.7385444743935305E-2</v>
      </c>
      <c r="L33" s="2">
        <v>2.7777777777777801E-2</v>
      </c>
      <c r="M33" s="2">
        <v>4.9140049140049102E-2</v>
      </c>
      <c r="N33" s="3">
        <v>0.18611111111111101</v>
      </c>
      <c r="O33" s="3">
        <v>0.611320754716981</v>
      </c>
    </row>
    <row r="34" spans="1:15" x14ac:dyDescent="0.3">
      <c r="A34" s="8" t="s">
        <v>66</v>
      </c>
      <c r="B34" s="2">
        <v>3.65853658536585E-2</v>
      </c>
      <c r="C34" s="2">
        <v>2.3529411764705899E-2</v>
      </c>
      <c r="D34" s="2">
        <v>-0.13793103448275901</v>
      </c>
      <c r="E34" s="2">
        <v>9.3333333333333296E-2</v>
      </c>
      <c r="F34" s="2">
        <v>9.7560975609756101E-2</v>
      </c>
      <c r="G34" s="2">
        <v>0.24444444444444399</v>
      </c>
      <c r="H34" s="2">
        <v>0.11607142857142901</v>
      </c>
      <c r="I34" s="2">
        <v>9.6000000000000002E-2</v>
      </c>
      <c r="J34" s="2">
        <v>1.4598540145985399E-2</v>
      </c>
      <c r="K34" s="2">
        <v>7.1942446043165497E-3</v>
      </c>
      <c r="L34" s="2">
        <v>0.13571428571428601</v>
      </c>
      <c r="M34" s="2">
        <v>6.9182389937106903E-2</v>
      </c>
      <c r="N34" s="3">
        <v>0.240875912408759</v>
      </c>
      <c r="O34" s="3">
        <v>1.07317073170732</v>
      </c>
    </row>
    <row r="35" spans="1:15" x14ac:dyDescent="0.3">
      <c r="A35" s="11" t="s">
        <v>15</v>
      </c>
      <c r="B35" s="3">
        <v>1.7107013875689001E-2</v>
      </c>
      <c r="C35" s="3">
        <v>1.7940571855727901E-2</v>
      </c>
      <c r="D35" s="3">
        <v>0</v>
      </c>
      <c r="E35" s="3">
        <v>2.8456030842665701E-2</v>
      </c>
      <c r="F35" s="3">
        <v>3.4451981435201701E-2</v>
      </c>
      <c r="G35" s="3">
        <v>3.1233822260569501E-2</v>
      </c>
      <c r="H35" s="3">
        <v>2.9618473895582299E-2</v>
      </c>
      <c r="I35" s="3">
        <v>4.1118153746140099E-2</v>
      </c>
      <c r="J35" s="3">
        <v>2.7786450202934701E-2</v>
      </c>
      <c r="K35" s="3">
        <v>3.9945321992709601E-2</v>
      </c>
      <c r="L35" s="3">
        <v>5.5352709215714897E-2</v>
      </c>
      <c r="M35" s="3">
        <v>4.8851370052587897E-2</v>
      </c>
      <c r="N35" s="3">
        <v>0.18310958476428299</v>
      </c>
      <c r="O35" s="3">
        <v>0.44060064626496898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661</v>
      </c>
    </row>
    <row r="2" spans="1:14" ht="15.6" x14ac:dyDescent="0.3">
      <c r="A2" s="12" t="s">
        <v>660</v>
      </c>
    </row>
    <row r="3" spans="1:14" ht="15.6" x14ac:dyDescent="0.3">
      <c r="A3" s="12" t="s">
        <v>72</v>
      </c>
    </row>
    <row r="4" spans="1:14" x14ac:dyDescent="0.3">
      <c r="A4" s="15"/>
    </row>
    <row r="5" spans="1:14" x14ac:dyDescent="0.3">
      <c r="A5" s="16" t="str">
        <f>HYPERLINK("#'Table of contents'!A197",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1825</v>
      </c>
      <c r="C8" s="1">
        <v>1886</v>
      </c>
      <c r="D8" s="1">
        <v>1968</v>
      </c>
      <c r="E8" s="1">
        <v>2015</v>
      </c>
      <c r="F8" s="1">
        <v>2111</v>
      </c>
      <c r="G8" s="1">
        <v>2210</v>
      </c>
      <c r="H8" s="1">
        <v>2288</v>
      </c>
      <c r="I8" s="1">
        <v>2393</v>
      </c>
      <c r="J8" s="1">
        <v>2517</v>
      </c>
      <c r="K8" s="1">
        <v>2619</v>
      </c>
      <c r="L8" s="1">
        <v>2724</v>
      </c>
      <c r="M8" s="1">
        <v>2863</v>
      </c>
      <c r="N8" s="1">
        <v>3005</v>
      </c>
    </row>
    <row r="9" spans="1:14" x14ac:dyDescent="0.3">
      <c r="A9" s="7" t="s">
        <v>70</v>
      </c>
      <c r="B9" s="1">
        <v>3436</v>
      </c>
      <c r="C9" s="1">
        <v>3465</v>
      </c>
      <c r="D9" s="1">
        <v>3479</v>
      </c>
      <c r="E9" s="1">
        <v>3432</v>
      </c>
      <c r="F9" s="1">
        <v>3491</v>
      </c>
      <c r="G9" s="1">
        <v>3585</v>
      </c>
      <c r="H9" s="1">
        <v>3688</v>
      </c>
      <c r="I9" s="1">
        <v>3760</v>
      </c>
      <c r="J9" s="1">
        <v>3889</v>
      </c>
      <c r="K9" s="1">
        <v>3965</v>
      </c>
      <c r="L9" s="1">
        <v>4123</v>
      </c>
      <c r="M9" s="1">
        <v>4363</v>
      </c>
      <c r="N9" s="1">
        <v>4574</v>
      </c>
    </row>
    <row r="10" spans="1:14" x14ac:dyDescent="0.3">
      <c r="A10" s="10" t="s">
        <v>15</v>
      </c>
      <c r="B10" s="5">
        <v>5261</v>
      </c>
      <c r="C10" s="5">
        <v>5351</v>
      </c>
      <c r="D10" s="5">
        <v>5447</v>
      </c>
      <c r="E10" s="5">
        <v>5447</v>
      </c>
      <c r="F10" s="5">
        <v>5602</v>
      </c>
      <c r="G10" s="5">
        <v>5795</v>
      </c>
      <c r="H10" s="5">
        <v>5976</v>
      </c>
      <c r="I10" s="5">
        <v>6153</v>
      </c>
      <c r="J10" s="5">
        <v>6406</v>
      </c>
      <c r="K10" s="5">
        <v>6584</v>
      </c>
      <c r="L10" s="5">
        <v>6847</v>
      </c>
      <c r="M10" s="5">
        <v>7226</v>
      </c>
      <c r="N10" s="5">
        <v>7579</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0.346892225812583</v>
      </c>
      <c r="C15" s="2">
        <v>0.35245748458232101</v>
      </c>
      <c r="D15" s="2">
        <v>0.361299798053975</v>
      </c>
      <c r="E15" s="2">
        <v>0.36992840095465401</v>
      </c>
      <c r="F15" s="2">
        <v>0.37682970367725799</v>
      </c>
      <c r="G15" s="2">
        <v>0.38136324417601403</v>
      </c>
      <c r="H15" s="2">
        <v>0.38286479250334698</v>
      </c>
      <c r="I15" s="2">
        <v>0.38891597594669303</v>
      </c>
      <c r="J15" s="2">
        <v>0.39291289416172298</v>
      </c>
      <c r="K15" s="2">
        <v>0.39778250303766699</v>
      </c>
      <c r="L15" s="2">
        <v>0.39783846940265799</v>
      </c>
      <c r="M15" s="2">
        <v>0.39620813728203702</v>
      </c>
      <c r="N15" s="2">
        <v>0.39649030215067899</v>
      </c>
    </row>
    <row r="16" spans="1:14" x14ac:dyDescent="0.3">
      <c r="A16" s="8" t="s">
        <v>70</v>
      </c>
      <c r="B16" s="2">
        <v>0.65310777418741695</v>
      </c>
      <c r="C16" s="2">
        <v>0.64754251541767904</v>
      </c>
      <c r="D16" s="2">
        <v>0.63870020194602495</v>
      </c>
      <c r="E16" s="2">
        <v>0.63007159904534604</v>
      </c>
      <c r="F16" s="2">
        <v>0.62317029632274201</v>
      </c>
      <c r="G16" s="2">
        <v>0.61863675582398603</v>
      </c>
      <c r="H16" s="2">
        <v>0.61713520749665296</v>
      </c>
      <c r="I16" s="2">
        <v>0.61108402405330697</v>
      </c>
      <c r="J16" s="2">
        <v>0.60708710583827696</v>
      </c>
      <c r="K16" s="2">
        <v>0.60221749696233295</v>
      </c>
      <c r="L16" s="2">
        <v>0.60216153059734201</v>
      </c>
      <c r="M16" s="2">
        <v>0.60379186271796303</v>
      </c>
      <c r="N16" s="2">
        <v>0.60350969784932096</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3.3424657534246602E-2</v>
      </c>
      <c r="C21" s="2">
        <v>4.3478260869565202E-2</v>
      </c>
      <c r="D21" s="2">
        <v>2.3882113821138199E-2</v>
      </c>
      <c r="E21" s="2">
        <v>4.7642679900744403E-2</v>
      </c>
      <c r="F21" s="2">
        <v>4.6897205116058702E-2</v>
      </c>
      <c r="G21" s="2">
        <v>3.5294117647058802E-2</v>
      </c>
      <c r="H21" s="2">
        <v>4.5891608391608399E-2</v>
      </c>
      <c r="I21" s="2">
        <v>5.1817801922273303E-2</v>
      </c>
      <c r="J21" s="2">
        <v>4.0524433849821198E-2</v>
      </c>
      <c r="K21" s="2">
        <v>4.0091638029782398E-2</v>
      </c>
      <c r="L21" s="2">
        <v>5.10279001468429E-2</v>
      </c>
      <c r="M21" s="2">
        <v>4.9598323436954202E-2</v>
      </c>
      <c r="N21" s="3">
        <v>0.19388160508541899</v>
      </c>
      <c r="O21" s="3">
        <v>0.64657534246575299</v>
      </c>
    </row>
    <row r="22" spans="1:15" x14ac:dyDescent="0.3">
      <c r="A22" s="8" t="s">
        <v>70</v>
      </c>
      <c r="B22" s="2">
        <v>8.4400465657741598E-3</v>
      </c>
      <c r="C22" s="2">
        <v>4.0404040404040404E-3</v>
      </c>
      <c r="D22" s="2">
        <v>-1.3509629203794201E-2</v>
      </c>
      <c r="E22" s="2">
        <v>1.7191142191142199E-2</v>
      </c>
      <c r="F22" s="2">
        <v>2.6926382125465501E-2</v>
      </c>
      <c r="G22" s="2">
        <v>2.8730822873082301E-2</v>
      </c>
      <c r="H22" s="2">
        <v>1.9522776572668099E-2</v>
      </c>
      <c r="I22" s="2">
        <v>3.4308510638297901E-2</v>
      </c>
      <c r="J22" s="2">
        <v>1.95422987914631E-2</v>
      </c>
      <c r="K22" s="2">
        <v>3.9848675914249697E-2</v>
      </c>
      <c r="L22" s="2">
        <v>5.82100412321125E-2</v>
      </c>
      <c r="M22" s="2">
        <v>4.8361219344487699E-2</v>
      </c>
      <c r="N22" s="3">
        <v>0.17613782463358199</v>
      </c>
      <c r="O22" s="3">
        <v>0.33119906868451698</v>
      </c>
    </row>
    <row r="23" spans="1:15" x14ac:dyDescent="0.3">
      <c r="A23" s="11" t="s">
        <v>15</v>
      </c>
      <c r="B23" s="3">
        <v>1.7107013875689001E-2</v>
      </c>
      <c r="C23" s="3">
        <v>1.7940571855727901E-2</v>
      </c>
      <c r="D23" s="3">
        <v>0</v>
      </c>
      <c r="E23" s="3">
        <v>2.8456030842665701E-2</v>
      </c>
      <c r="F23" s="3">
        <v>3.4451981435201701E-2</v>
      </c>
      <c r="G23" s="3">
        <v>3.1233822260569501E-2</v>
      </c>
      <c r="H23" s="3">
        <v>2.9618473895582299E-2</v>
      </c>
      <c r="I23" s="3">
        <v>4.1118153746140099E-2</v>
      </c>
      <c r="J23" s="3">
        <v>2.7786450202934701E-2</v>
      </c>
      <c r="K23" s="3">
        <v>3.9945321992709601E-2</v>
      </c>
      <c r="L23" s="3">
        <v>5.5352709215714897E-2</v>
      </c>
      <c r="M23" s="3">
        <v>4.8851370052587897E-2</v>
      </c>
      <c r="N23" s="3">
        <v>0.18310958476428299</v>
      </c>
      <c r="O23" s="3">
        <v>0.44060064626496898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662</v>
      </c>
    </row>
    <row r="2" spans="1:14" ht="15.6" x14ac:dyDescent="0.3">
      <c r="A2" s="12" t="s">
        <v>660</v>
      </c>
    </row>
    <row r="3" spans="1:14" ht="15.6" x14ac:dyDescent="0.3">
      <c r="A3" s="12" t="s">
        <v>72</v>
      </c>
    </row>
    <row r="4" spans="1:14" ht="15.6" x14ac:dyDescent="0.3">
      <c r="A4" s="12" t="s">
        <v>68</v>
      </c>
    </row>
    <row r="5" spans="1:14" x14ac:dyDescent="0.3">
      <c r="A5" s="16" t="str">
        <f>HYPERLINK("#'Table of contents'!A198",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1</v>
      </c>
      <c r="G8" s="1">
        <v>0</v>
      </c>
      <c r="H8" s="1">
        <v>0</v>
      </c>
      <c r="I8" s="1">
        <v>0</v>
      </c>
      <c r="J8" s="1">
        <v>0</v>
      </c>
      <c r="K8" s="1">
        <v>1</v>
      </c>
      <c r="L8" s="1">
        <v>0</v>
      </c>
      <c r="M8" s="1">
        <v>0</v>
      </c>
      <c r="N8" s="1">
        <v>0</v>
      </c>
    </row>
    <row r="9" spans="1:14" x14ac:dyDescent="0.3">
      <c r="A9" s="7" t="s">
        <v>74</v>
      </c>
      <c r="B9" s="1">
        <v>495</v>
      </c>
      <c r="C9" s="1">
        <v>488</v>
      </c>
      <c r="D9" s="1">
        <v>503</v>
      </c>
      <c r="E9" s="1">
        <v>486</v>
      </c>
      <c r="F9" s="1">
        <v>516</v>
      </c>
      <c r="G9" s="1">
        <v>523</v>
      </c>
      <c r="H9" s="1">
        <v>527</v>
      </c>
      <c r="I9" s="1">
        <v>531</v>
      </c>
      <c r="J9" s="1">
        <v>566</v>
      </c>
      <c r="K9" s="1">
        <v>576</v>
      </c>
      <c r="L9" s="1">
        <v>592</v>
      </c>
      <c r="M9" s="1">
        <v>623</v>
      </c>
      <c r="N9" s="1">
        <v>646</v>
      </c>
    </row>
    <row r="10" spans="1:14" x14ac:dyDescent="0.3">
      <c r="A10" s="7" t="s">
        <v>75</v>
      </c>
      <c r="B10" s="1">
        <v>800</v>
      </c>
      <c r="C10" s="1">
        <v>837</v>
      </c>
      <c r="D10" s="1">
        <v>894</v>
      </c>
      <c r="E10" s="1">
        <v>917</v>
      </c>
      <c r="F10" s="1">
        <v>933</v>
      </c>
      <c r="G10" s="1">
        <v>967</v>
      </c>
      <c r="H10" s="1">
        <v>1010</v>
      </c>
      <c r="I10" s="1">
        <v>1066</v>
      </c>
      <c r="J10" s="1">
        <v>1098</v>
      </c>
      <c r="K10" s="1">
        <v>1136</v>
      </c>
      <c r="L10" s="1">
        <v>1137</v>
      </c>
      <c r="M10" s="1">
        <v>1165</v>
      </c>
      <c r="N10" s="1">
        <v>1193</v>
      </c>
    </row>
    <row r="11" spans="1:14" x14ac:dyDescent="0.3">
      <c r="A11" s="7" t="s">
        <v>76</v>
      </c>
      <c r="B11" s="1">
        <v>413</v>
      </c>
      <c r="C11" s="1">
        <v>435</v>
      </c>
      <c r="D11" s="1">
        <v>451</v>
      </c>
      <c r="E11" s="1">
        <v>473</v>
      </c>
      <c r="F11" s="1">
        <v>520</v>
      </c>
      <c r="G11" s="1">
        <v>563</v>
      </c>
      <c r="H11" s="1">
        <v>589</v>
      </c>
      <c r="I11" s="1">
        <v>619</v>
      </c>
      <c r="J11" s="1">
        <v>669</v>
      </c>
      <c r="K11" s="1">
        <v>701</v>
      </c>
      <c r="L11" s="1">
        <v>759</v>
      </c>
      <c r="M11" s="1">
        <v>822</v>
      </c>
      <c r="N11" s="1">
        <v>891</v>
      </c>
    </row>
    <row r="12" spans="1:14" x14ac:dyDescent="0.3">
      <c r="A12" s="7" t="s">
        <v>77</v>
      </c>
      <c r="B12" s="1">
        <v>105</v>
      </c>
      <c r="C12" s="1">
        <v>112</v>
      </c>
      <c r="D12" s="1">
        <v>107</v>
      </c>
      <c r="E12" s="1">
        <v>127</v>
      </c>
      <c r="F12" s="1">
        <v>130</v>
      </c>
      <c r="G12" s="1">
        <v>146</v>
      </c>
      <c r="H12" s="1">
        <v>147</v>
      </c>
      <c r="I12" s="1">
        <v>157</v>
      </c>
      <c r="J12" s="1">
        <v>163</v>
      </c>
      <c r="K12" s="1">
        <v>184</v>
      </c>
      <c r="L12" s="1">
        <v>214</v>
      </c>
      <c r="M12" s="1">
        <v>228</v>
      </c>
      <c r="N12" s="1">
        <v>250</v>
      </c>
    </row>
    <row r="13" spans="1:14" x14ac:dyDescent="0.3">
      <c r="A13" s="7" t="s">
        <v>78</v>
      </c>
      <c r="B13" s="1">
        <v>12</v>
      </c>
      <c r="C13" s="1">
        <v>14</v>
      </c>
      <c r="D13" s="1">
        <v>13</v>
      </c>
      <c r="E13" s="1">
        <v>12</v>
      </c>
      <c r="F13" s="1">
        <v>11</v>
      </c>
      <c r="G13" s="1">
        <v>11</v>
      </c>
      <c r="H13" s="1">
        <v>15</v>
      </c>
      <c r="I13" s="1">
        <v>20</v>
      </c>
      <c r="J13" s="1">
        <v>21</v>
      </c>
      <c r="K13" s="1">
        <v>21</v>
      </c>
      <c r="L13" s="1">
        <v>22</v>
      </c>
      <c r="M13" s="1">
        <v>25</v>
      </c>
      <c r="N13" s="1">
        <v>25</v>
      </c>
    </row>
    <row r="14" spans="1:14" x14ac:dyDescent="0.3">
      <c r="A14" s="7" t="s">
        <v>79</v>
      </c>
      <c r="B14" s="1">
        <v>1</v>
      </c>
      <c r="C14" s="1">
        <v>0</v>
      </c>
      <c r="D14" s="1">
        <v>0</v>
      </c>
      <c r="E14" s="1">
        <v>0</v>
      </c>
      <c r="F14" s="1">
        <v>0</v>
      </c>
      <c r="G14" s="1">
        <v>0</v>
      </c>
      <c r="H14" s="1">
        <v>0</v>
      </c>
      <c r="I14" s="1">
        <v>0</v>
      </c>
      <c r="J14" s="1">
        <v>0</v>
      </c>
      <c r="K14" s="1">
        <v>0</v>
      </c>
      <c r="L14" s="1">
        <v>0</v>
      </c>
      <c r="M14" s="1">
        <v>1</v>
      </c>
      <c r="N14" s="1">
        <v>0</v>
      </c>
    </row>
    <row r="15" spans="1:14" x14ac:dyDescent="0.3">
      <c r="A15" s="7" t="s">
        <v>80</v>
      </c>
      <c r="B15" s="1">
        <v>771</v>
      </c>
      <c r="C15" s="1">
        <v>745</v>
      </c>
      <c r="D15" s="1">
        <v>728</v>
      </c>
      <c r="E15" s="1">
        <v>701</v>
      </c>
      <c r="F15" s="1">
        <v>684</v>
      </c>
      <c r="G15" s="1">
        <v>670</v>
      </c>
      <c r="H15" s="1">
        <v>658</v>
      </c>
      <c r="I15" s="1">
        <v>667</v>
      </c>
      <c r="J15" s="1">
        <v>706</v>
      </c>
      <c r="K15" s="1">
        <v>753</v>
      </c>
      <c r="L15" s="1">
        <v>847</v>
      </c>
      <c r="M15" s="1">
        <v>928</v>
      </c>
      <c r="N15" s="1">
        <v>994</v>
      </c>
    </row>
    <row r="16" spans="1:14" x14ac:dyDescent="0.3">
      <c r="A16" s="7" t="s">
        <v>81</v>
      </c>
      <c r="B16" s="1">
        <v>1210</v>
      </c>
      <c r="C16" s="1">
        <v>1273</v>
      </c>
      <c r="D16" s="1">
        <v>1327</v>
      </c>
      <c r="E16" s="1">
        <v>1320</v>
      </c>
      <c r="F16" s="1">
        <v>1367</v>
      </c>
      <c r="G16" s="1">
        <v>1437</v>
      </c>
      <c r="H16" s="1">
        <v>1489</v>
      </c>
      <c r="I16" s="1">
        <v>1525</v>
      </c>
      <c r="J16" s="1">
        <v>1532</v>
      </c>
      <c r="K16" s="1">
        <v>1492</v>
      </c>
      <c r="L16" s="1">
        <v>1466</v>
      </c>
      <c r="M16" s="1">
        <v>1487</v>
      </c>
      <c r="N16" s="1">
        <v>1510</v>
      </c>
    </row>
    <row r="17" spans="1:14" x14ac:dyDescent="0.3">
      <c r="A17" s="7" t="s">
        <v>82</v>
      </c>
      <c r="B17" s="1">
        <v>959</v>
      </c>
      <c r="C17" s="1">
        <v>944</v>
      </c>
      <c r="D17" s="1">
        <v>925</v>
      </c>
      <c r="E17" s="1">
        <v>926</v>
      </c>
      <c r="F17" s="1">
        <v>916</v>
      </c>
      <c r="G17" s="1">
        <v>917</v>
      </c>
      <c r="H17" s="1">
        <v>936</v>
      </c>
      <c r="I17" s="1">
        <v>958</v>
      </c>
      <c r="J17" s="1">
        <v>978</v>
      </c>
      <c r="K17" s="1">
        <v>1044</v>
      </c>
      <c r="L17" s="1">
        <v>1114</v>
      </c>
      <c r="M17" s="1">
        <v>1227</v>
      </c>
      <c r="N17" s="1">
        <v>1321</v>
      </c>
    </row>
    <row r="18" spans="1:14" x14ac:dyDescent="0.3">
      <c r="A18" s="7" t="s">
        <v>83</v>
      </c>
      <c r="B18" s="1">
        <v>425</v>
      </c>
      <c r="C18" s="1">
        <v>432</v>
      </c>
      <c r="D18" s="1">
        <v>425</v>
      </c>
      <c r="E18" s="1">
        <v>422</v>
      </c>
      <c r="F18" s="1">
        <v>453</v>
      </c>
      <c r="G18" s="1">
        <v>482</v>
      </c>
      <c r="H18" s="1">
        <v>508</v>
      </c>
      <c r="I18" s="1">
        <v>505</v>
      </c>
      <c r="J18" s="1">
        <v>557</v>
      </c>
      <c r="K18" s="1">
        <v>558</v>
      </c>
      <c r="L18" s="1">
        <v>578</v>
      </c>
      <c r="M18" s="1">
        <v>586</v>
      </c>
      <c r="N18" s="1">
        <v>604</v>
      </c>
    </row>
    <row r="19" spans="1:14" x14ac:dyDescent="0.3">
      <c r="A19" s="7" t="s">
        <v>84</v>
      </c>
      <c r="B19" s="1">
        <v>70</v>
      </c>
      <c r="C19" s="1">
        <v>71</v>
      </c>
      <c r="D19" s="1">
        <v>74</v>
      </c>
      <c r="E19" s="1">
        <v>63</v>
      </c>
      <c r="F19" s="1">
        <v>71</v>
      </c>
      <c r="G19" s="1">
        <v>79</v>
      </c>
      <c r="H19" s="1">
        <v>97</v>
      </c>
      <c r="I19" s="1">
        <v>105</v>
      </c>
      <c r="J19" s="1">
        <v>116</v>
      </c>
      <c r="K19" s="1">
        <v>118</v>
      </c>
      <c r="L19" s="1">
        <v>118</v>
      </c>
      <c r="M19" s="1">
        <v>134</v>
      </c>
      <c r="N19" s="1">
        <v>145</v>
      </c>
    </row>
    <row r="20" spans="1:14" x14ac:dyDescent="0.3">
      <c r="A20" s="10" t="s">
        <v>15</v>
      </c>
      <c r="B20" s="5">
        <v>5261</v>
      </c>
      <c r="C20" s="5">
        <v>5351</v>
      </c>
      <c r="D20" s="5">
        <v>5447</v>
      </c>
      <c r="E20" s="5">
        <v>5447</v>
      </c>
      <c r="F20" s="5">
        <v>5602</v>
      </c>
      <c r="G20" s="5">
        <v>5795</v>
      </c>
      <c r="H20" s="5">
        <v>5976</v>
      </c>
      <c r="I20" s="5">
        <v>6153</v>
      </c>
      <c r="J20" s="5">
        <v>6406</v>
      </c>
      <c r="K20" s="5">
        <v>6584</v>
      </c>
      <c r="L20" s="5">
        <v>6847</v>
      </c>
      <c r="M20" s="5">
        <v>7226</v>
      </c>
      <c r="N20" s="5">
        <v>7579</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4.7370914258645198E-4</v>
      </c>
      <c r="G25" s="2">
        <v>0</v>
      </c>
      <c r="H25" s="2">
        <v>0</v>
      </c>
      <c r="I25" s="2">
        <v>0</v>
      </c>
      <c r="J25" s="2">
        <v>0</v>
      </c>
      <c r="K25" s="2">
        <v>3.8182512409316502E-4</v>
      </c>
      <c r="L25" s="2">
        <v>0</v>
      </c>
      <c r="M25" s="2">
        <v>0</v>
      </c>
      <c r="N25" s="2">
        <v>0</v>
      </c>
    </row>
    <row r="26" spans="1:14" x14ac:dyDescent="0.3">
      <c r="A26" s="8" t="s">
        <v>74</v>
      </c>
      <c r="B26" s="2">
        <v>0.27123287671232899</v>
      </c>
      <c r="C26" s="2">
        <v>0.25874867444326599</v>
      </c>
      <c r="D26" s="2">
        <v>0.25558943089430902</v>
      </c>
      <c r="E26" s="2">
        <v>0.24119106699751899</v>
      </c>
      <c r="F26" s="2">
        <v>0.244433917574609</v>
      </c>
      <c r="G26" s="2">
        <v>0.23665158371040701</v>
      </c>
      <c r="H26" s="2">
        <v>0.23033216783216801</v>
      </c>
      <c r="I26" s="2">
        <v>0.221897200167154</v>
      </c>
      <c r="J26" s="2">
        <v>0.22487087802940001</v>
      </c>
      <c r="K26" s="2">
        <v>0.219931271477663</v>
      </c>
      <c r="L26" s="2">
        <v>0.21732745961820901</v>
      </c>
      <c r="M26" s="2">
        <v>0.21760391198043999</v>
      </c>
      <c r="N26" s="2">
        <v>0.21497504159733799</v>
      </c>
    </row>
    <row r="27" spans="1:14" x14ac:dyDescent="0.3">
      <c r="A27" s="8" t="s">
        <v>75</v>
      </c>
      <c r="B27" s="2">
        <v>0.43835616438356201</v>
      </c>
      <c r="C27" s="2">
        <v>0.44379639448568398</v>
      </c>
      <c r="D27" s="2">
        <v>0.45426829268292701</v>
      </c>
      <c r="E27" s="2">
        <v>0.45508684863523602</v>
      </c>
      <c r="F27" s="2">
        <v>0.44197063003316001</v>
      </c>
      <c r="G27" s="2">
        <v>0.43755656108597302</v>
      </c>
      <c r="H27" s="2">
        <v>0.44143356643356602</v>
      </c>
      <c r="I27" s="2">
        <v>0.44546594233180098</v>
      </c>
      <c r="J27" s="2">
        <v>0.43623361144219303</v>
      </c>
      <c r="K27" s="2">
        <v>0.43375334096983598</v>
      </c>
      <c r="L27" s="2">
        <v>0.41740088105726902</v>
      </c>
      <c r="M27" s="2">
        <v>0.40691582256374398</v>
      </c>
      <c r="N27" s="2">
        <v>0.39700499168053199</v>
      </c>
    </row>
    <row r="28" spans="1:14" x14ac:dyDescent="0.3">
      <c r="A28" s="8" t="s">
        <v>76</v>
      </c>
      <c r="B28" s="2">
        <v>0.226301369863014</v>
      </c>
      <c r="C28" s="2">
        <v>0.23064687168610801</v>
      </c>
      <c r="D28" s="2">
        <v>0.22916666666666699</v>
      </c>
      <c r="E28" s="2">
        <v>0.234739454094293</v>
      </c>
      <c r="F28" s="2">
        <v>0.246328754144955</v>
      </c>
      <c r="G28" s="2">
        <v>0.254751131221719</v>
      </c>
      <c r="H28" s="2">
        <v>0.25743006993007</v>
      </c>
      <c r="I28" s="2">
        <v>0.258671124111993</v>
      </c>
      <c r="J28" s="2">
        <v>0.26579261025029799</v>
      </c>
      <c r="K28" s="2">
        <v>0.26765941198930898</v>
      </c>
      <c r="L28" s="2">
        <v>0.27863436123348001</v>
      </c>
      <c r="M28" s="2">
        <v>0.28711142158574898</v>
      </c>
      <c r="N28" s="2">
        <v>0.296505823627288</v>
      </c>
    </row>
    <row r="29" spans="1:14" x14ac:dyDescent="0.3">
      <c r="A29" s="8" t="s">
        <v>77</v>
      </c>
      <c r="B29" s="2">
        <v>5.75342465753425E-2</v>
      </c>
      <c r="C29" s="2">
        <v>5.9384941675503698E-2</v>
      </c>
      <c r="D29" s="2">
        <v>5.4369918699187003E-2</v>
      </c>
      <c r="E29" s="2">
        <v>6.3027295285359802E-2</v>
      </c>
      <c r="F29" s="2">
        <v>6.1582188536238799E-2</v>
      </c>
      <c r="G29" s="2">
        <v>6.6063348416289594E-2</v>
      </c>
      <c r="H29" s="2">
        <v>6.4248251748251703E-2</v>
      </c>
      <c r="I29" s="2">
        <v>6.5608023401588E-2</v>
      </c>
      <c r="J29" s="2">
        <v>6.4759634485498596E-2</v>
      </c>
      <c r="K29" s="2">
        <v>7.0255822833142398E-2</v>
      </c>
      <c r="L29" s="2">
        <v>7.8560939794419998E-2</v>
      </c>
      <c r="M29" s="2">
        <v>7.9636744673419496E-2</v>
      </c>
      <c r="N29" s="2">
        <v>8.31946755407654E-2</v>
      </c>
    </row>
    <row r="30" spans="1:14" x14ac:dyDescent="0.3">
      <c r="A30" s="8" t="s">
        <v>78</v>
      </c>
      <c r="B30" s="2">
        <v>6.5753424657534303E-3</v>
      </c>
      <c r="C30" s="2">
        <v>7.4231177094379597E-3</v>
      </c>
      <c r="D30" s="2">
        <v>6.6056910569105703E-3</v>
      </c>
      <c r="E30" s="2">
        <v>5.9553349875930504E-3</v>
      </c>
      <c r="F30" s="2">
        <v>5.2108005684509701E-3</v>
      </c>
      <c r="G30" s="2">
        <v>4.9773755656108603E-3</v>
      </c>
      <c r="H30" s="2">
        <v>6.5559440559440603E-3</v>
      </c>
      <c r="I30" s="2">
        <v>8.3577099874634405E-3</v>
      </c>
      <c r="J30" s="2">
        <v>8.3432657926102508E-3</v>
      </c>
      <c r="K30" s="2">
        <v>8.0183276059564695E-3</v>
      </c>
      <c r="L30" s="2">
        <v>8.0763582966226106E-3</v>
      </c>
      <c r="M30" s="2">
        <v>8.7320991966468708E-3</v>
      </c>
      <c r="N30" s="2">
        <v>8.3194675540765404E-3</v>
      </c>
    </row>
    <row r="31" spans="1:14" x14ac:dyDescent="0.3">
      <c r="A31" s="8" t="s">
        <v>79</v>
      </c>
      <c r="B31" s="2">
        <v>2.91036088474971E-4</v>
      </c>
      <c r="C31" s="2">
        <v>0</v>
      </c>
      <c r="D31" s="2">
        <v>0</v>
      </c>
      <c r="E31" s="2">
        <v>0</v>
      </c>
      <c r="F31" s="2">
        <v>0</v>
      </c>
      <c r="G31" s="2">
        <v>0</v>
      </c>
      <c r="H31" s="2">
        <v>0</v>
      </c>
      <c r="I31" s="2">
        <v>0</v>
      </c>
      <c r="J31" s="2">
        <v>0</v>
      </c>
      <c r="K31" s="2">
        <v>0</v>
      </c>
      <c r="L31" s="2">
        <v>0</v>
      </c>
      <c r="M31" s="2">
        <v>2.29200091680037E-4</v>
      </c>
      <c r="N31" s="2">
        <v>0</v>
      </c>
    </row>
    <row r="32" spans="1:14" x14ac:dyDescent="0.3">
      <c r="A32" s="8" t="s">
        <v>80</v>
      </c>
      <c r="B32" s="2">
        <v>0.224388824214203</v>
      </c>
      <c r="C32" s="2">
        <v>0.21500721500721501</v>
      </c>
      <c r="D32" s="2">
        <v>0.20925553319919499</v>
      </c>
      <c r="E32" s="2">
        <v>0.20425407925407901</v>
      </c>
      <c r="F32" s="2">
        <v>0.19593239759381301</v>
      </c>
      <c r="G32" s="2">
        <v>0.186889818688982</v>
      </c>
      <c r="H32" s="2">
        <v>0.178416485900217</v>
      </c>
      <c r="I32" s="2">
        <v>0.17739361702127701</v>
      </c>
      <c r="J32" s="2">
        <v>0.181537670352276</v>
      </c>
      <c r="K32" s="2">
        <v>0.18991172761664599</v>
      </c>
      <c r="L32" s="2">
        <v>0.205432937181664</v>
      </c>
      <c r="M32" s="2">
        <v>0.21269768507907399</v>
      </c>
      <c r="N32" s="2">
        <v>0.21731526016615699</v>
      </c>
    </row>
    <row r="33" spans="1:15" x14ac:dyDescent="0.3">
      <c r="A33" s="8" t="s">
        <v>81</v>
      </c>
      <c r="B33" s="2">
        <v>0.35215366705471501</v>
      </c>
      <c r="C33" s="2">
        <v>0.36738816738816699</v>
      </c>
      <c r="D33" s="2">
        <v>0.381431445817764</v>
      </c>
      <c r="E33" s="2">
        <v>0.38461538461538503</v>
      </c>
      <c r="F33" s="2">
        <v>0.39157834431395</v>
      </c>
      <c r="G33" s="2">
        <v>0.40083682008368199</v>
      </c>
      <c r="H33" s="2">
        <v>0.40374186550976099</v>
      </c>
      <c r="I33" s="2">
        <v>0.40558510638297901</v>
      </c>
      <c r="J33" s="2">
        <v>0.39393160195422999</v>
      </c>
      <c r="K33" s="2">
        <v>0.37629255989911697</v>
      </c>
      <c r="L33" s="2">
        <v>0.35556633519282099</v>
      </c>
      <c r="M33" s="2">
        <v>0.34082053632821502</v>
      </c>
      <c r="N33" s="2">
        <v>0.33012680367293401</v>
      </c>
    </row>
    <row r="34" spans="1:15" x14ac:dyDescent="0.3">
      <c r="A34" s="8" t="s">
        <v>82</v>
      </c>
      <c r="B34" s="2">
        <v>0.27910360884749702</v>
      </c>
      <c r="C34" s="2">
        <v>0.27243867243867198</v>
      </c>
      <c r="D34" s="2">
        <v>0.265881000287439</v>
      </c>
      <c r="E34" s="2">
        <v>0.26981351981351998</v>
      </c>
      <c r="F34" s="2">
        <v>0.26238900028645101</v>
      </c>
      <c r="G34" s="2">
        <v>0.25578800557880099</v>
      </c>
      <c r="H34" s="2">
        <v>0.25379609544468501</v>
      </c>
      <c r="I34" s="2">
        <v>0.25478723404255299</v>
      </c>
      <c r="J34" s="2">
        <v>0.25147852918488001</v>
      </c>
      <c r="K34" s="2">
        <v>0.26330390920554902</v>
      </c>
      <c r="L34" s="2">
        <v>0.27019160805238901</v>
      </c>
      <c r="M34" s="2">
        <v>0.28122851249140501</v>
      </c>
      <c r="N34" s="2">
        <v>0.28880629645824202</v>
      </c>
    </row>
    <row r="35" spans="1:15" x14ac:dyDescent="0.3">
      <c r="A35" s="8" t="s">
        <v>83</v>
      </c>
      <c r="B35" s="2">
        <v>0.123690337601863</v>
      </c>
      <c r="C35" s="2">
        <v>0.12467532467532499</v>
      </c>
      <c r="D35" s="2">
        <v>0.122161540672607</v>
      </c>
      <c r="E35" s="2">
        <v>0.122960372960373</v>
      </c>
      <c r="F35" s="2">
        <v>0.12976224577484999</v>
      </c>
      <c r="G35" s="2">
        <v>0.13444909344490899</v>
      </c>
      <c r="H35" s="2">
        <v>0.13774403470715799</v>
      </c>
      <c r="I35" s="2">
        <v>0.13430851063829799</v>
      </c>
      <c r="J35" s="2">
        <v>0.14322447930059101</v>
      </c>
      <c r="K35" s="2">
        <v>0.140731399747793</v>
      </c>
      <c r="L35" s="2">
        <v>0.14018918263400401</v>
      </c>
      <c r="M35" s="2">
        <v>0.13431125372450101</v>
      </c>
      <c r="N35" s="2">
        <v>0.13205072146917399</v>
      </c>
    </row>
    <row r="36" spans="1:15" x14ac:dyDescent="0.3">
      <c r="A36" s="8" t="s">
        <v>84</v>
      </c>
      <c r="B36" s="2">
        <v>2.0372526193247999E-2</v>
      </c>
      <c r="C36" s="2">
        <v>2.04906204906205E-2</v>
      </c>
      <c r="D36" s="2">
        <v>2.12704800229951E-2</v>
      </c>
      <c r="E36" s="2">
        <v>1.8356643356643401E-2</v>
      </c>
      <c r="F36" s="2">
        <v>2.03380120309367E-2</v>
      </c>
      <c r="G36" s="2">
        <v>2.20362622036262E-2</v>
      </c>
      <c r="H36" s="2">
        <v>2.63015184381779E-2</v>
      </c>
      <c r="I36" s="2">
        <v>2.7925531914893598E-2</v>
      </c>
      <c r="J36" s="2">
        <v>2.9827719208022602E-2</v>
      </c>
      <c r="K36" s="2">
        <v>2.9760403530895301E-2</v>
      </c>
      <c r="L36" s="2">
        <v>2.8619936939122001E-2</v>
      </c>
      <c r="M36" s="2">
        <v>3.0712812285124898E-2</v>
      </c>
      <c r="N36" s="2">
        <v>3.1700918233493698E-2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-1</v>
      </c>
      <c r="G41" s="2">
        <v>0</v>
      </c>
      <c r="H41" s="2">
        <v>0</v>
      </c>
      <c r="I41" s="2">
        <v>0</v>
      </c>
      <c r="J41" s="2">
        <v>0</v>
      </c>
      <c r="K41" s="2">
        <v>-1</v>
      </c>
      <c r="L41" s="2">
        <v>0</v>
      </c>
      <c r="M41" s="2">
        <v>0</v>
      </c>
      <c r="N41" s="3">
        <v>0</v>
      </c>
      <c r="O41" s="3">
        <v>0</v>
      </c>
    </row>
    <row r="42" spans="1:15" x14ac:dyDescent="0.3">
      <c r="A42" s="8" t="s">
        <v>74</v>
      </c>
      <c r="B42" s="2">
        <v>-1.4141414141414101E-2</v>
      </c>
      <c r="C42" s="2">
        <v>3.07377049180328E-2</v>
      </c>
      <c r="D42" s="2">
        <v>-3.3797216699801201E-2</v>
      </c>
      <c r="E42" s="2">
        <v>6.1728395061728399E-2</v>
      </c>
      <c r="F42" s="2">
        <v>1.35658914728682E-2</v>
      </c>
      <c r="G42" s="2">
        <v>7.64818355640535E-3</v>
      </c>
      <c r="H42" s="2">
        <v>7.5901328273244801E-3</v>
      </c>
      <c r="I42" s="2">
        <v>6.5913370998116796E-2</v>
      </c>
      <c r="J42" s="2">
        <v>1.7667844522968199E-2</v>
      </c>
      <c r="K42" s="2">
        <v>2.7777777777777801E-2</v>
      </c>
      <c r="L42" s="2">
        <v>5.2364864864864899E-2</v>
      </c>
      <c r="M42" s="2">
        <v>3.6918138041733599E-2</v>
      </c>
      <c r="N42" s="3">
        <v>0.141342756183746</v>
      </c>
      <c r="O42" s="3">
        <v>0.30505050505050502</v>
      </c>
    </row>
    <row r="43" spans="1:15" x14ac:dyDescent="0.3">
      <c r="A43" s="8" t="s">
        <v>75</v>
      </c>
      <c r="B43" s="2">
        <v>4.6249999999999999E-2</v>
      </c>
      <c r="C43" s="2">
        <v>6.81003584229391E-2</v>
      </c>
      <c r="D43" s="2">
        <v>2.5727069351230401E-2</v>
      </c>
      <c r="E43" s="2">
        <v>1.7448200654307501E-2</v>
      </c>
      <c r="F43" s="2">
        <v>3.6441586280814599E-2</v>
      </c>
      <c r="G43" s="2">
        <v>4.4467425025853199E-2</v>
      </c>
      <c r="H43" s="2">
        <v>5.5445544554455398E-2</v>
      </c>
      <c r="I43" s="2">
        <v>3.0018761726078799E-2</v>
      </c>
      <c r="J43" s="2">
        <v>3.4608378870674E-2</v>
      </c>
      <c r="K43" s="2">
        <v>8.8028169014084498E-4</v>
      </c>
      <c r="L43" s="2">
        <v>2.4626209322779199E-2</v>
      </c>
      <c r="M43" s="2">
        <v>2.4034334763948499E-2</v>
      </c>
      <c r="N43" s="3">
        <v>8.6520947176684904E-2</v>
      </c>
      <c r="O43" s="3">
        <v>0.49125000000000002</v>
      </c>
    </row>
    <row r="44" spans="1:15" x14ac:dyDescent="0.3">
      <c r="A44" s="8" t="s">
        <v>76</v>
      </c>
      <c r="B44" s="2">
        <v>5.32687651331719E-2</v>
      </c>
      <c r="C44" s="2">
        <v>3.6781609195402298E-2</v>
      </c>
      <c r="D44" s="2">
        <v>4.8780487804878099E-2</v>
      </c>
      <c r="E44" s="2">
        <v>9.93657505285412E-2</v>
      </c>
      <c r="F44" s="2">
        <v>8.2692307692307704E-2</v>
      </c>
      <c r="G44" s="2">
        <v>4.6181172291296597E-2</v>
      </c>
      <c r="H44" s="2">
        <v>5.0933786078098502E-2</v>
      </c>
      <c r="I44" s="2">
        <v>8.0775444264943499E-2</v>
      </c>
      <c r="J44" s="2">
        <v>4.78325859491779E-2</v>
      </c>
      <c r="K44" s="2">
        <v>8.2738944365192593E-2</v>
      </c>
      <c r="L44" s="2">
        <v>8.3003952569169995E-2</v>
      </c>
      <c r="M44" s="2">
        <v>8.3941605839416095E-2</v>
      </c>
      <c r="N44" s="3">
        <v>0.33183856502242198</v>
      </c>
      <c r="O44" s="3">
        <v>1.1573849878934599</v>
      </c>
    </row>
    <row r="45" spans="1:15" x14ac:dyDescent="0.3">
      <c r="A45" s="8" t="s">
        <v>77</v>
      </c>
      <c r="B45" s="2">
        <v>6.6666666666666693E-2</v>
      </c>
      <c r="C45" s="2">
        <v>-4.4642857142857102E-2</v>
      </c>
      <c r="D45" s="2">
        <v>0.18691588785046701</v>
      </c>
      <c r="E45" s="2">
        <v>2.3622047244094498E-2</v>
      </c>
      <c r="F45" s="2">
        <v>0.123076923076923</v>
      </c>
      <c r="G45" s="2">
        <v>6.8493150684931503E-3</v>
      </c>
      <c r="H45" s="2">
        <v>6.8027210884353706E-2</v>
      </c>
      <c r="I45" s="2">
        <v>3.8216560509554097E-2</v>
      </c>
      <c r="J45" s="2">
        <v>0.128834355828221</v>
      </c>
      <c r="K45" s="2">
        <v>0.16304347826087001</v>
      </c>
      <c r="L45" s="2">
        <v>6.5420560747663503E-2</v>
      </c>
      <c r="M45" s="2">
        <v>9.6491228070175405E-2</v>
      </c>
      <c r="N45" s="3">
        <v>0.53374233128834403</v>
      </c>
      <c r="O45" s="3">
        <v>1.38095238095238</v>
      </c>
    </row>
    <row r="46" spans="1:15" x14ac:dyDescent="0.3">
      <c r="A46" s="8" t="s">
        <v>78</v>
      </c>
      <c r="B46" s="2">
        <v>0.16666666666666699</v>
      </c>
      <c r="C46" s="2">
        <v>-7.1428571428571397E-2</v>
      </c>
      <c r="D46" s="2">
        <v>-7.69230769230769E-2</v>
      </c>
      <c r="E46" s="2">
        <v>-8.3333333333333301E-2</v>
      </c>
      <c r="F46" s="2">
        <v>0</v>
      </c>
      <c r="G46" s="2">
        <v>0.36363636363636398</v>
      </c>
      <c r="H46" s="2">
        <v>0.33333333333333298</v>
      </c>
      <c r="I46" s="2">
        <v>0.05</v>
      </c>
      <c r="J46" s="2">
        <v>0</v>
      </c>
      <c r="K46" s="2">
        <v>4.7619047619047603E-2</v>
      </c>
      <c r="L46" s="2">
        <v>0.13636363636363599</v>
      </c>
      <c r="M46" s="2">
        <v>0</v>
      </c>
      <c r="N46" s="3">
        <v>0.19047619047618999</v>
      </c>
      <c r="O46" s="3">
        <v>1.0833333333333299</v>
      </c>
    </row>
    <row r="47" spans="1:15" x14ac:dyDescent="0.3">
      <c r="A47" s="8" t="s">
        <v>79</v>
      </c>
      <c r="B47" s="2">
        <v>-1</v>
      </c>
      <c r="C47" s="2">
        <v>0</v>
      </c>
      <c r="D47" s="2">
        <v>0</v>
      </c>
      <c r="E47" s="2">
        <v>0</v>
      </c>
      <c r="F47" s="2">
        <v>0</v>
      </c>
      <c r="G47" s="2">
        <v>0</v>
      </c>
      <c r="H47" s="2">
        <v>0</v>
      </c>
      <c r="I47" s="2">
        <v>0</v>
      </c>
      <c r="J47" s="2">
        <v>0</v>
      </c>
      <c r="K47" s="2">
        <v>0</v>
      </c>
      <c r="L47" s="2">
        <v>0</v>
      </c>
      <c r="M47" s="2">
        <v>-1</v>
      </c>
      <c r="N47" s="3">
        <v>0</v>
      </c>
      <c r="O47" s="3">
        <v>-1</v>
      </c>
    </row>
    <row r="48" spans="1:15" x14ac:dyDescent="0.3">
      <c r="A48" s="8" t="s">
        <v>80</v>
      </c>
      <c r="B48" s="2">
        <v>-3.3722438391699097E-2</v>
      </c>
      <c r="C48" s="2">
        <v>-2.28187919463087E-2</v>
      </c>
      <c r="D48" s="2">
        <v>-3.7087912087912102E-2</v>
      </c>
      <c r="E48" s="2">
        <v>-2.42510699001427E-2</v>
      </c>
      <c r="F48" s="2">
        <v>-2.0467836257309899E-2</v>
      </c>
      <c r="G48" s="2">
        <v>-1.7910447761194E-2</v>
      </c>
      <c r="H48" s="2">
        <v>1.3677811550152E-2</v>
      </c>
      <c r="I48" s="2">
        <v>5.8470764617691198E-2</v>
      </c>
      <c r="J48" s="2">
        <v>6.6572237960339897E-2</v>
      </c>
      <c r="K48" s="2">
        <v>0.124833997343958</v>
      </c>
      <c r="L48" s="2">
        <v>9.5631641086186506E-2</v>
      </c>
      <c r="M48" s="2">
        <v>7.1120689655172403E-2</v>
      </c>
      <c r="N48" s="3">
        <v>0.40793201133144502</v>
      </c>
      <c r="O48" s="3">
        <v>0.28923476005188098</v>
      </c>
    </row>
    <row r="49" spans="1:15" x14ac:dyDescent="0.3">
      <c r="A49" s="8" t="s">
        <v>81</v>
      </c>
      <c r="B49" s="2">
        <v>5.20661157024793E-2</v>
      </c>
      <c r="C49" s="2">
        <v>4.2419481539670102E-2</v>
      </c>
      <c r="D49" s="2">
        <v>-5.2750565184627E-3</v>
      </c>
      <c r="E49" s="2">
        <v>3.5606060606060599E-2</v>
      </c>
      <c r="F49" s="2">
        <v>5.1207022677395797E-2</v>
      </c>
      <c r="G49" s="2">
        <v>3.6186499652052902E-2</v>
      </c>
      <c r="H49" s="2">
        <v>2.41773002014775E-2</v>
      </c>
      <c r="I49" s="2">
        <v>4.5901639344262304E-3</v>
      </c>
      <c r="J49" s="2">
        <v>-2.61096605744125E-2</v>
      </c>
      <c r="K49" s="2">
        <v>-1.7426273458445E-2</v>
      </c>
      <c r="L49" s="2">
        <v>1.4324693042291999E-2</v>
      </c>
      <c r="M49" s="2">
        <v>1.546738399462E-2</v>
      </c>
      <c r="N49" s="3">
        <v>-1.4360313315926901E-2</v>
      </c>
      <c r="O49" s="3">
        <v>0.247933884297521</v>
      </c>
    </row>
    <row r="50" spans="1:15" x14ac:dyDescent="0.3">
      <c r="A50" s="8" t="s">
        <v>82</v>
      </c>
      <c r="B50" s="2">
        <v>-1.5641293013555799E-2</v>
      </c>
      <c r="C50" s="2">
        <v>-2.0127118644067798E-2</v>
      </c>
      <c r="D50" s="2">
        <v>1.08108108108108E-3</v>
      </c>
      <c r="E50" s="2">
        <v>-1.07991360691145E-2</v>
      </c>
      <c r="F50" s="2">
        <v>1.09170305676856E-3</v>
      </c>
      <c r="G50" s="2">
        <v>2.07197382769902E-2</v>
      </c>
      <c r="H50" s="2">
        <v>2.3504273504273501E-2</v>
      </c>
      <c r="I50" s="2">
        <v>2.0876826722338201E-2</v>
      </c>
      <c r="J50" s="2">
        <v>6.7484662576687102E-2</v>
      </c>
      <c r="K50" s="2">
        <v>6.7049808429118798E-2</v>
      </c>
      <c r="L50" s="2">
        <v>0.101436265709156</v>
      </c>
      <c r="M50" s="2">
        <v>7.6609616951915205E-2</v>
      </c>
      <c r="N50" s="3">
        <v>0.35071574642126802</v>
      </c>
      <c r="O50" s="3">
        <v>0.37747653806047998</v>
      </c>
    </row>
    <row r="51" spans="1:15" x14ac:dyDescent="0.3">
      <c r="A51" s="8" t="s">
        <v>83</v>
      </c>
      <c r="B51" s="2">
        <v>1.6470588235294101E-2</v>
      </c>
      <c r="C51" s="2">
        <v>-1.6203703703703699E-2</v>
      </c>
      <c r="D51" s="2">
        <v>-7.0588235294117598E-3</v>
      </c>
      <c r="E51" s="2">
        <v>7.3459715639810394E-2</v>
      </c>
      <c r="F51" s="2">
        <v>6.4017660044150104E-2</v>
      </c>
      <c r="G51" s="2">
        <v>5.39419087136929E-2</v>
      </c>
      <c r="H51" s="2">
        <v>-5.9055118110236202E-3</v>
      </c>
      <c r="I51" s="2">
        <v>0.10297029702970301</v>
      </c>
      <c r="J51" s="2">
        <v>1.79533213644524E-3</v>
      </c>
      <c r="K51" s="2">
        <v>3.5842293906809999E-2</v>
      </c>
      <c r="L51" s="2">
        <v>1.3840830449827E-2</v>
      </c>
      <c r="M51" s="2">
        <v>3.0716723549488099E-2</v>
      </c>
      <c r="N51" s="3">
        <v>8.4380610412926396E-2</v>
      </c>
      <c r="O51" s="3">
        <v>0.42117647058823499</v>
      </c>
    </row>
    <row r="52" spans="1:15" x14ac:dyDescent="0.3">
      <c r="A52" s="8" t="s">
        <v>84</v>
      </c>
      <c r="B52" s="2">
        <v>1.4285714285714299E-2</v>
      </c>
      <c r="C52" s="2">
        <v>4.2253521126760597E-2</v>
      </c>
      <c r="D52" s="2">
        <v>-0.14864864864864899</v>
      </c>
      <c r="E52" s="2">
        <v>0.126984126984127</v>
      </c>
      <c r="F52" s="2">
        <v>0.11267605633802801</v>
      </c>
      <c r="G52" s="2">
        <v>0.227848101265823</v>
      </c>
      <c r="H52" s="2">
        <v>8.2474226804123696E-2</v>
      </c>
      <c r="I52" s="2">
        <v>0.104761904761905</v>
      </c>
      <c r="J52" s="2">
        <v>1.72413793103448E-2</v>
      </c>
      <c r="K52" s="2">
        <v>0</v>
      </c>
      <c r="L52" s="2">
        <v>0.13559322033898299</v>
      </c>
      <c r="M52" s="2">
        <v>8.2089552238805999E-2</v>
      </c>
      <c r="N52" s="3">
        <v>0.25</v>
      </c>
      <c r="O52" s="3">
        <v>1.0714285714285701</v>
      </c>
    </row>
    <row r="53" spans="1:15" x14ac:dyDescent="0.3">
      <c r="A53" s="11" t="s">
        <v>15</v>
      </c>
      <c r="B53" s="3">
        <v>1.7107013875689001E-2</v>
      </c>
      <c r="C53" s="3">
        <v>1.7940571855727901E-2</v>
      </c>
      <c r="D53" s="3">
        <v>0</v>
      </c>
      <c r="E53" s="3">
        <v>2.8456030842665701E-2</v>
      </c>
      <c r="F53" s="3">
        <v>3.4451981435201701E-2</v>
      </c>
      <c r="G53" s="3">
        <v>3.1233822260569501E-2</v>
      </c>
      <c r="H53" s="3">
        <v>2.9618473895582299E-2</v>
      </c>
      <c r="I53" s="3">
        <v>4.1118153746140099E-2</v>
      </c>
      <c r="J53" s="3">
        <v>2.7786450202934701E-2</v>
      </c>
      <c r="K53" s="3">
        <v>3.9945321992709601E-2</v>
      </c>
      <c r="L53" s="3">
        <v>5.5352709215714897E-2</v>
      </c>
      <c r="M53" s="3">
        <v>4.8851370052587897E-2</v>
      </c>
      <c r="N53" s="3">
        <v>0.18310958476428299</v>
      </c>
      <c r="O53" s="3">
        <v>0.44060064626496898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663</v>
      </c>
    </row>
    <row r="2" spans="1:14" ht="15.6" x14ac:dyDescent="0.3">
      <c r="A2" s="12" t="s">
        <v>660</v>
      </c>
    </row>
    <row r="3" spans="1:14" ht="15.6" x14ac:dyDescent="0.3">
      <c r="A3" s="12" t="s">
        <v>94</v>
      </c>
    </row>
    <row r="4" spans="1:14" x14ac:dyDescent="0.3">
      <c r="A4" s="15"/>
    </row>
    <row r="5" spans="1:14" x14ac:dyDescent="0.3">
      <c r="A5" s="16" t="str">
        <f>HYPERLINK("#'Table of contents'!A199",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1205</v>
      </c>
      <c r="C8" s="1">
        <v>1252</v>
      </c>
      <c r="D8" s="1">
        <v>1295</v>
      </c>
      <c r="E8" s="1">
        <v>1324</v>
      </c>
      <c r="F8" s="1">
        <v>1398</v>
      </c>
      <c r="G8" s="1">
        <v>1476</v>
      </c>
      <c r="H8" s="1">
        <v>1572</v>
      </c>
      <c r="I8" s="1">
        <v>1653</v>
      </c>
      <c r="J8" s="1">
        <v>1773</v>
      </c>
      <c r="K8" s="1">
        <v>1860</v>
      </c>
      <c r="L8" s="1">
        <v>1995</v>
      </c>
      <c r="M8" s="1">
        <v>2185</v>
      </c>
      <c r="N8" s="1">
        <v>2371</v>
      </c>
    </row>
    <row r="9" spans="1:14" x14ac:dyDescent="0.3">
      <c r="A9" s="7" t="s">
        <v>88</v>
      </c>
      <c r="B9" s="1">
        <v>77</v>
      </c>
      <c r="C9" s="1">
        <v>78</v>
      </c>
      <c r="D9" s="1">
        <v>71</v>
      </c>
      <c r="E9" s="1">
        <v>70</v>
      </c>
      <c r="F9" s="1">
        <v>73</v>
      </c>
      <c r="G9" s="1">
        <v>75</v>
      </c>
      <c r="H9" s="1">
        <v>83</v>
      </c>
      <c r="I9" s="1">
        <v>92</v>
      </c>
      <c r="J9" s="1">
        <v>97</v>
      </c>
      <c r="K9" s="1">
        <v>103</v>
      </c>
      <c r="L9" s="1">
        <v>109</v>
      </c>
      <c r="M9" s="1">
        <v>133</v>
      </c>
      <c r="N9" s="1">
        <v>162</v>
      </c>
    </row>
    <row r="10" spans="1:14" x14ac:dyDescent="0.3">
      <c r="A10" s="7" t="s">
        <v>89</v>
      </c>
      <c r="B10" s="1">
        <v>83</v>
      </c>
      <c r="C10" s="1">
        <v>86</v>
      </c>
      <c r="D10" s="1">
        <v>92</v>
      </c>
      <c r="E10" s="1">
        <v>94</v>
      </c>
      <c r="F10" s="1">
        <v>102</v>
      </c>
      <c r="G10" s="1">
        <v>114</v>
      </c>
      <c r="H10" s="1">
        <v>128</v>
      </c>
      <c r="I10" s="1">
        <v>134</v>
      </c>
      <c r="J10" s="1">
        <v>145</v>
      </c>
      <c r="K10" s="1">
        <v>151</v>
      </c>
      <c r="L10" s="1">
        <v>169</v>
      </c>
      <c r="M10" s="1">
        <v>196</v>
      </c>
      <c r="N10" s="1">
        <v>205</v>
      </c>
    </row>
    <row r="11" spans="1:14" x14ac:dyDescent="0.3">
      <c r="A11" s="7" t="s">
        <v>90</v>
      </c>
      <c r="B11" s="1">
        <v>3287</v>
      </c>
      <c r="C11" s="1">
        <v>3336</v>
      </c>
      <c r="D11" s="1">
        <v>3414</v>
      </c>
      <c r="E11" s="1">
        <v>3416</v>
      </c>
      <c r="F11" s="1">
        <v>3478</v>
      </c>
      <c r="G11" s="1">
        <v>3547</v>
      </c>
      <c r="H11" s="1">
        <v>3593</v>
      </c>
      <c r="I11" s="1">
        <v>3648</v>
      </c>
      <c r="J11" s="1">
        <v>3739</v>
      </c>
      <c r="K11" s="1">
        <v>3784</v>
      </c>
      <c r="L11" s="1">
        <v>3877</v>
      </c>
      <c r="M11" s="1">
        <v>3991</v>
      </c>
      <c r="N11" s="1">
        <v>4057</v>
      </c>
    </row>
    <row r="12" spans="1:14" x14ac:dyDescent="0.3">
      <c r="A12" s="7" t="s">
        <v>91</v>
      </c>
      <c r="B12" s="1">
        <v>126</v>
      </c>
      <c r="C12" s="1">
        <v>129</v>
      </c>
      <c r="D12" s="1">
        <v>133</v>
      </c>
      <c r="E12" s="1">
        <v>133</v>
      </c>
      <c r="F12" s="1">
        <v>142</v>
      </c>
      <c r="G12" s="1">
        <v>157</v>
      </c>
      <c r="H12" s="1">
        <v>175</v>
      </c>
      <c r="I12" s="1">
        <v>192</v>
      </c>
      <c r="J12" s="1">
        <v>211</v>
      </c>
      <c r="K12" s="1">
        <v>239</v>
      </c>
      <c r="L12" s="1">
        <v>280</v>
      </c>
      <c r="M12" s="1">
        <v>322</v>
      </c>
      <c r="N12" s="1">
        <v>378</v>
      </c>
    </row>
    <row r="13" spans="1:14" x14ac:dyDescent="0.3">
      <c r="A13" s="7" t="s">
        <v>92</v>
      </c>
      <c r="B13" s="1">
        <v>483</v>
      </c>
      <c r="C13" s="1">
        <v>470</v>
      </c>
      <c r="D13" s="1">
        <v>442</v>
      </c>
      <c r="E13" s="1">
        <v>410</v>
      </c>
      <c r="F13" s="1">
        <v>409</v>
      </c>
      <c r="G13" s="1">
        <v>426</v>
      </c>
      <c r="H13" s="1">
        <v>425</v>
      </c>
      <c r="I13" s="1">
        <v>434</v>
      </c>
      <c r="J13" s="1">
        <v>441</v>
      </c>
      <c r="K13" s="1">
        <v>447</v>
      </c>
      <c r="L13" s="1">
        <v>417</v>
      </c>
      <c r="M13" s="1">
        <v>399</v>
      </c>
      <c r="N13" s="1">
        <v>406</v>
      </c>
    </row>
    <row r="14" spans="1:14" x14ac:dyDescent="0.3">
      <c r="A14" s="10" t="s">
        <v>15</v>
      </c>
      <c r="B14" s="5">
        <v>5261</v>
      </c>
      <c r="C14" s="5">
        <v>5351</v>
      </c>
      <c r="D14" s="5">
        <v>5447</v>
      </c>
      <c r="E14" s="5">
        <v>5447</v>
      </c>
      <c r="F14" s="5">
        <v>5602</v>
      </c>
      <c r="G14" s="5">
        <v>5795</v>
      </c>
      <c r="H14" s="5">
        <v>5976</v>
      </c>
      <c r="I14" s="5">
        <v>6153</v>
      </c>
      <c r="J14" s="5">
        <v>6406</v>
      </c>
      <c r="K14" s="5">
        <v>6584</v>
      </c>
      <c r="L14" s="5">
        <v>6847</v>
      </c>
      <c r="M14" s="5">
        <v>7226</v>
      </c>
      <c r="N14" s="5">
        <v>7579</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0.229043908002281</v>
      </c>
      <c r="C19" s="2">
        <v>0.233974957951785</v>
      </c>
      <c r="D19" s="2">
        <v>0.23774554800807801</v>
      </c>
      <c r="E19" s="2">
        <v>0.24306957958509301</v>
      </c>
      <c r="F19" s="2">
        <v>0.24955373081042501</v>
      </c>
      <c r="G19" s="2">
        <v>0.25470232959447803</v>
      </c>
      <c r="H19" s="2">
        <v>0.26305220883534097</v>
      </c>
      <c r="I19" s="2">
        <v>0.26864943929790303</v>
      </c>
      <c r="J19" s="2">
        <v>0.27677177645956902</v>
      </c>
      <c r="K19" s="2">
        <v>0.28250303766707202</v>
      </c>
      <c r="L19" s="2">
        <v>0.29136848254710102</v>
      </c>
      <c r="M19" s="2">
        <v>0.302380293384999</v>
      </c>
      <c r="N19" s="2">
        <v>0.31283810529093498</v>
      </c>
    </row>
    <row r="20" spans="1:15" x14ac:dyDescent="0.3">
      <c r="A20" s="8" t="s">
        <v>88</v>
      </c>
      <c r="B20" s="2">
        <v>1.46360007603117E-2</v>
      </c>
      <c r="C20" s="2">
        <v>1.45767146327789E-2</v>
      </c>
      <c r="D20" s="2">
        <v>1.30346979988985E-2</v>
      </c>
      <c r="E20" s="2">
        <v>1.2851110703139299E-2</v>
      </c>
      <c r="F20" s="2">
        <v>1.30310603355944E-2</v>
      </c>
      <c r="G20" s="2">
        <v>1.29421915444349E-2</v>
      </c>
      <c r="H20" s="2">
        <v>1.38888888888889E-2</v>
      </c>
      <c r="I20" s="2">
        <v>1.4952055907687299E-2</v>
      </c>
      <c r="J20" s="2">
        <v>1.5142054324071201E-2</v>
      </c>
      <c r="K20" s="2">
        <v>1.5643985419198099E-2</v>
      </c>
      <c r="L20" s="2">
        <v>1.5919380750693699E-2</v>
      </c>
      <c r="M20" s="2">
        <v>1.84057569886521E-2</v>
      </c>
      <c r="N20" s="2">
        <v>2.1374851563530799E-2</v>
      </c>
    </row>
    <row r="21" spans="1:15" x14ac:dyDescent="0.3">
      <c r="A21" s="8" t="s">
        <v>89</v>
      </c>
      <c r="B21" s="2">
        <v>1.57764683520243E-2</v>
      </c>
      <c r="C21" s="2">
        <v>1.6071762287422901E-2</v>
      </c>
      <c r="D21" s="2">
        <v>1.6890031209840301E-2</v>
      </c>
      <c r="E21" s="2">
        <v>1.7257205801358502E-2</v>
      </c>
      <c r="F21" s="2">
        <v>1.8207782934666201E-2</v>
      </c>
      <c r="G21" s="2">
        <v>1.9672131147540999E-2</v>
      </c>
      <c r="H21" s="2">
        <v>2.1419009370816599E-2</v>
      </c>
      <c r="I21" s="2">
        <v>2.1777994474240201E-2</v>
      </c>
      <c r="J21" s="2">
        <v>2.2635029659693998E-2</v>
      </c>
      <c r="K21" s="2">
        <v>2.2934386391251501E-2</v>
      </c>
      <c r="L21" s="2">
        <v>2.4682342631809601E-2</v>
      </c>
      <c r="M21" s="2">
        <v>2.7124273456961001E-2</v>
      </c>
      <c r="N21" s="2">
        <v>2.7048423274838401E-2</v>
      </c>
    </row>
    <row r="22" spans="1:15" x14ac:dyDescent="0.3">
      <c r="A22" s="8" t="s">
        <v>90</v>
      </c>
      <c r="B22" s="2">
        <v>0.62478616232655404</v>
      </c>
      <c r="C22" s="2">
        <v>0.62343487198654501</v>
      </c>
      <c r="D22" s="2">
        <v>0.62676702772168202</v>
      </c>
      <c r="E22" s="2">
        <v>0.62713420231320005</v>
      </c>
      <c r="F22" s="2">
        <v>0.62084969653695099</v>
      </c>
      <c r="G22" s="2">
        <v>0.612079378774806</v>
      </c>
      <c r="H22" s="2">
        <v>0.60123828647925004</v>
      </c>
      <c r="I22" s="2">
        <v>0.59288152120916604</v>
      </c>
      <c r="J22" s="2">
        <v>0.58367155791445502</v>
      </c>
      <c r="K22" s="2">
        <v>0.57472660996354796</v>
      </c>
      <c r="L22" s="2">
        <v>0.56623338688476699</v>
      </c>
      <c r="M22" s="2">
        <v>0.55231109880985296</v>
      </c>
      <c r="N22" s="2">
        <v>0.53529489378546002</v>
      </c>
    </row>
    <row r="23" spans="1:15" x14ac:dyDescent="0.3">
      <c r="A23" s="8" t="s">
        <v>91</v>
      </c>
      <c r="B23" s="2">
        <v>2.3949819425964601E-2</v>
      </c>
      <c r="C23" s="2">
        <v>2.4107643431134401E-2</v>
      </c>
      <c r="D23" s="2">
        <v>2.44171103359648E-2</v>
      </c>
      <c r="E23" s="2">
        <v>2.44171103359648E-2</v>
      </c>
      <c r="F23" s="2">
        <v>2.5348089967868598E-2</v>
      </c>
      <c r="G23" s="2">
        <v>2.7092320966350301E-2</v>
      </c>
      <c r="H23" s="2">
        <v>2.9283801874163299E-2</v>
      </c>
      <c r="I23" s="2">
        <v>3.12042905899561E-2</v>
      </c>
      <c r="J23" s="2">
        <v>3.2937870746175497E-2</v>
      </c>
      <c r="K23" s="2">
        <v>3.6300121506682902E-2</v>
      </c>
      <c r="L23" s="2">
        <v>4.0893822111873798E-2</v>
      </c>
      <c r="M23" s="2">
        <v>4.4561306393578699E-2</v>
      </c>
      <c r="N23" s="2">
        <v>4.98746536482386E-2</v>
      </c>
    </row>
    <row r="24" spans="1:15" x14ac:dyDescent="0.3">
      <c r="A24" s="8" t="s">
        <v>92</v>
      </c>
      <c r="B24" s="2">
        <v>9.1807641132864506E-2</v>
      </c>
      <c r="C24" s="2">
        <v>8.7834049710334497E-2</v>
      </c>
      <c r="D24" s="2">
        <v>8.1145584725536998E-2</v>
      </c>
      <c r="E24" s="2">
        <v>7.5270791261244696E-2</v>
      </c>
      <c r="F24" s="2">
        <v>7.3009639414494801E-2</v>
      </c>
      <c r="G24" s="2">
        <v>7.3511647972390001E-2</v>
      </c>
      <c r="H24" s="2">
        <v>7.1117804551539501E-2</v>
      </c>
      <c r="I24" s="2">
        <v>7.0534698521046602E-2</v>
      </c>
      <c r="J24" s="2">
        <v>6.8841710896034997E-2</v>
      </c>
      <c r="K24" s="2">
        <v>6.7891859052247899E-2</v>
      </c>
      <c r="L24" s="2">
        <v>6.09025850737549E-2</v>
      </c>
      <c r="M24" s="2">
        <v>5.52172709659563E-2</v>
      </c>
      <c r="N24" s="2">
        <v>5.3569072436997003E-2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3.9004149377593403E-2</v>
      </c>
      <c r="C29" s="2">
        <v>3.43450479233227E-2</v>
      </c>
      <c r="D29" s="2">
        <v>2.2393822393822399E-2</v>
      </c>
      <c r="E29" s="2">
        <v>5.5891238670694898E-2</v>
      </c>
      <c r="F29" s="2">
        <v>5.5793991416309002E-2</v>
      </c>
      <c r="G29" s="2">
        <v>6.50406504065041E-2</v>
      </c>
      <c r="H29" s="2">
        <v>5.1526717557251897E-2</v>
      </c>
      <c r="I29" s="2">
        <v>7.2595281306715095E-2</v>
      </c>
      <c r="J29" s="2">
        <v>4.90693739424704E-2</v>
      </c>
      <c r="K29" s="2">
        <v>7.25806451612903E-2</v>
      </c>
      <c r="L29" s="2">
        <v>9.5238095238095205E-2</v>
      </c>
      <c r="M29" s="2">
        <v>8.5125858123569806E-2</v>
      </c>
      <c r="N29" s="3">
        <v>0.33728144388042902</v>
      </c>
      <c r="O29" s="3">
        <v>0.96763485477178401</v>
      </c>
    </row>
    <row r="30" spans="1:15" x14ac:dyDescent="0.3">
      <c r="A30" s="8" t="s">
        <v>88</v>
      </c>
      <c r="B30" s="2">
        <v>1.2987012987013E-2</v>
      </c>
      <c r="C30" s="2">
        <v>-8.9743589743589702E-2</v>
      </c>
      <c r="D30" s="2">
        <v>-1.4084507042253501E-2</v>
      </c>
      <c r="E30" s="2">
        <v>4.2857142857142899E-2</v>
      </c>
      <c r="F30" s="2">
        <v>2.7397260273972601E-2</v>
      </c>
      <c r="G30" s="2">
        <v>0.10666666666666701</v>
      </c>
      <c r="H30" s="2">
        <v>0.108433734939759</v>
      </c>
      <c r="I30" s="2">
        <v>5.4347826086956499E-2</v>
      </c>
      <c r="J30" s="2">
        <v>6.18556701030928E-2</v>
      </c>
      <c r="K30" s="2">
        <v>5.8252427184466E-2</v>
      </c>
      <c r="L30" s="2">
        <v>0.22018348623853201</v>
      </c>
      <c r="M30" s="2">
        <v>0.21804511278195499</v>
      </c>
      <c r="N30" s="3">
        <v>0.67010309278350499</v>
      </c>
      <c r="O30" s="3">
        <v>1.1038961038960999</v>
      </c>
    </row>
    <row r="31" spans="1:15" x14ac:dyDescent="0.3">
      <c r="A31" s="8" t="s">
        <v>89</v>
      </c>
      <c r="B31" s="2">
        <v>3.6144578313252997E-2</v>
      </c>
      <c r="C31" s="2">
        <v>6.9767441860465101E-2</v>
      </c>
      <c r="D31" s="2">
        <v>2.1739130434782601E-2</v>
      </c>
      <c r="E31" s="2">
        <v>8.5106382978723402E-2</v>
      </c>
      <c r="F31" s="2">
        <v>0.11764705882352899</v>
      </c>
      <c r="G31" s="2">
        <v>0.12280701754386</v>
      </c>
      <c r="H31" s="2">
        <v>4.6875E-2</v>
      </c>
      <c r="I31" s="2">
        <v>8.2089552238805999E-2</v>
      </c>
      <c r="J31" s="2">
        <v>4.13793103448276E-2</v>
      </c>
      <c r="K31" s="2">
        <v>0.119205298013245</v>
      </c>
      <c r="L31" s="2">
        <v>0.15976331360946699</v>
      </c>
      <c r="M31" s="2">
        <v>4.5918367346938799E-2</v>
      </c>
      <c r="N31" s="3">
        <v>0.41379310344827602</v>
      </c>
      <c r="O31" s="3">
        <v>1.4698795180722899</v>
      </c>
    </row>
    <row r="32" spans="1:15" x14ac:dyDescent="0.3">
      <c r="A32" s="8" t="s">
        <v>90</v>
      </c>
      <c r="B32" s="2">
        <v>1.4907210222087E-2</v>
      </c>
      <c r="C32" s="2">
        <v>2.3381294964028802E-2</v>
      </c>
      <c r="D32" s="2">
        <v>5.8582308142940799E-4</v>
      </c>
      <c r="E32" s="2">
        <v>1.8149882903981299E-2</v>
      </c>
      <c r="F32" s="2">
        <v>1.98389879240943E-2</v>
      </c>
      <c r="G32" s="2">
        <v>1.2968705948688999E-2</v>
      </c>
      <c r="H32" s="2">
        <v>1.5307542443640401E-2</v>
      </c>
      <c r="I32" s="2">
        <v>2.4945175438596499E-2</v>
      </c>
      <c r="J32" s="2">
        <v>1.20353035571008E-2</v>
      </c>
      <c r="K32" s="2">
        <v>2.4577167019027499E-2</v>
      </c>
      <c r="L32" s="2">
        <v>2.9404178488522101E-2</v>
      </c>
      <c r="M32" s="2">
        <v>1.6537208719619102E-2</v>
      </c>
      <c r="N32" s="3">
        <v>8.5049478470179199E-2</v>
      </c>
      <c r="O32" s="3">
        <v>0.234256160632796</v>
      </c>
    </row>
    <row r="33" spans="1:15" x14ac:dyDescent="0.3">
      <c r="A33" s="8" t="s">
        <v>91</v>
      </c>
      <c r="B33" s="2">
        <v>2.3809523809523801E-2</v>
      </c>
      <c r="C33" s="2">
        <v>3.1007751937984499E-2</v>
      </c>
      <c r="D33" s="2">
        <v>0</v>
      </c>
      <c r="E33" s="2">
        <v>6.7669172932330796E-2</v>
      </c>
      <c r="F33" s="2">
        <v>0.105633802816901</v>
      </c>
      <c r="G33" s="2">
        <v>0.11464968152866201</v>
      </c>
      <c r="H33" s="2">
        <v>9.71428571428571E-2</v>
      </c>
      <c r="I33" s="2">
        <v>9.8958333333333301E-2</v>
      </c>
      <c r="J33" s="2">
        <v>0.13270142180094799</v>
      </c>
      <c r="K33" s="2">
        <v>0.171548117154812</v>
      </c>
      <c r="L33" s="2">
        <v>0.15</v>
      </c>
      <c r="M33" s="2">
        <v>0.173913043478261</v>
      </c>
      <c r="N33" s="3">
        <v>0.79146919431279605</v>
      </c>
      <c r="O33" s="3">
        <v>2</v>
      </c>
    </row>
    <row r="34" spans="1:15" x14ac:dyDescent="0.3">
      <c r="A34" s="8" t="s">
        <v>92</v>
      </c>
      <c r="B34" s="2">
        <v>-2.6915113871635601E-2</v>
      </c>
      <c r="C34" s="2">
        <v>-5.95744680851064E-2</v>
      </c>
      <c r="D34" s="2">
        <v>-7.2398190045248903E-2</v>
      </c>
      <c r="E34" s="2">
        <v>-2.4390243902438998E-3</v>
      </c>
      <c r="F34" s="2">
        <v>4.1564792176039103E-2</v>
      </c>
      <c r="G34" s="2">
        <v>-2.3474178403755899E-3</v>
      </c>
      <c r="H34" s="2">
        <v>2.11764705882353E-2</v>
      </c>
      <c r="I34" s="2">
        <v>1.6129032258064498E-2</v>
      </c>
      <c r="J34" s="2">
        <v>1.3605442176870699E-2</v>
      </c>
      <c r="K34" s="2">
        <v>-6.7114093959731502E-2</v>
      </c>
      <c r="L34" s="2">
        <v>-4.3165467625899297E-2</v>
      </c>
      <c r="M34" s="2">
        <v>1.7543859649122799E-2</v>
      </c>
      <c r="N34" s="3">
        <v>-7.9365079365079402E-2</v>
      </c>
      <c r="O34" s="3">
        <v>-0.15942028985507201</v>
      </c>
    </row>
    <row r="35" spans="1:15" x14ac:dyDescent="0.3">
      <c r="A35" s="11" t="s">
        <v>15</v>
      </c>
      <c r="B35" s="3">
        <v>1.7107013875689001E-2</v>
      </c>
      <c r="C35" s="3">
        <v>1.7940571855727901E-2</v>
      </c>
      <c r="D35" s="3">
        <v>0</v>
      </c>
      <c r="E35" s="3">
        <v>2.8456030842665701E-2</v>
      </c>
      <c r="F35" s="3">
        <v>3.4451981435201701E-2</v>
      </c>
      <c r="G35" s="3">
        <v>3.1233822260569501E-2</v>
      </c>
      <c r="H35" s="3">
        <v>2.9618473895582299E-2</v>
      </c>
      <c r="I35" s="3">
        <v>4.1118153746140099E-2</v>
      </c>
      <c r="J35" s="3">
        <v>2.7786450202934701E-2</v>
      </c>
      <c r="K35" s="3">
        <v>3.9945321992709601E-2</v>
      </c>
      <c r="L35" s="3">
        <v>5.5352709215714897E-2</v>
      </c>
      <c r="M35" s="3">
        <v>4.8851370052587897E-2</v>
      </c>
      <c r="N35" s="3">
        <v>0.18310958476428299</v>
      </c>
      <c r="O35" s="3">
        <v>0.44060064626496898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B235"/>
  <sheetViews>
    <sheetView showGridLines="0" workbookViewId="0">
      <selection activeCell="A3" sqref="A3"/>
    </sheetView>
  </sheetViews>
  <sheetFormatPr defaultColWidth="11.5546875" defaultRowHeight="13.8" x14ac:dyDescent="0.3"/>
  <sheetData>
    <row r="1" spans="1:2" ht="15.6" x14ac:dyDescent="0.3">
      <c r="A1" s="12" t="s">
        <v>728</v>
      </c>
    </row>
    <row r="2" spans="1:2" ht="15.6" x14ac:dyDescent="0.3">
      <c r="A2" s="12"/>
    </row>
    <row r="3" spans="1:2" x14ac:dyDescent="0.3">
      <c r="A3" s="16" t="str">
        <f>HYPERLINK("#'Table 1'!A1", "Table 1")</f>
        <v>Table 1</v>
      </c>
      <c r="B3" s="14" t="s">
        <v>727</v>
      </c>
    </row>
    <row r="4" spans="1:2" x14ac:dyDescent="0.3">
      <c r="A4" s="16" t="str">
        <f>HYPERLINK("#'Table 2'!A1", "Table 2")</f>
        <v>Table 2</v>
      </c>
      <c r="B4" s="14" t="s">
        <v>729</v>
      </c>
    </row>
    <row r="5" spans="1:2" x14ac:dyDescent="0.3">
      <c r="A5" s="16" t="str">
        <f>HYPERLINK("#'Table 3'!A1", "Table 3")</f>
        <v>Table 3</v>
      </c>
      <c r="B5" s="14" t="s">
        <v>730</v>
      </c>
    </row>
    <row r="6" spans="1:2" x14ac:dyDescent="0.3">
      <c r="A6" s="16" t="str">
        <f>HYPERLINK("#'Table 4'!A1", "Table 4")</f>
        <v>Table 4</v>
      </c>
      <c r="B6" s="14" t="s">
        <v>731</v>
      </c>
    </row>
    <row r="7" spans="1:2" x14ac:dyDescent="0.3">
      <c r="A7" s="16" t="str">
        <f>HYPERLINK("#'Table 5'!A1", "Table 5")</f>
        <v>Table 5</v>
      </c>
      <c r="B7" s="14" t="s">
        <v>732</v>
      </c>
    </row>
    <row r="8" spans="1:2" x14ac:dyDescent="0.3">
      <c r="A8" s="16" t="str">
        <f>HYPERLINK("#'Table 6'!A1", "Table 6")</f>
        <v>Table 6</v>
      </c>
      <c r="B8" s="14" t="s">
        <v>733</v>
      </c>
    </row>
    <row r="9" spans="1:2" x14ac:dyDescent="0.3">
      <c r="A9" s="16" t="str">
        <f>HYPERLINK("#'Table 7'!A1", "Table 7")</f>
        <v>Table 7</v>
      </c>
      <c r="B9" s="14" t="s">
        <v>734</v>
      </c>
    </row>
    <row r="10" spans="1:2" x14ac:dyDescent="0.3">
      <c r="A10" s="16" t="str">
        <f>HYPERLINK("#'Table 8'!A1", "Table 8")</f>
        <v>Table 8</v>
      </c>
      <c r="B10" s="14" t="s">
        <v>735</v>
      </c>
    </row>
    <row r="11" spans="1:2" x14ac:dyDescent="0.3">
      <c r="A11" s="16" t="str">
        <f>HYPERLINK("#'Table 9'!A1", "Table 9")</f>
        <v>Table 9</v>
      </c>
      <c r="B11" s="14" t="s">
        <v>736</v>
      </c>
    </row>
    <row r="12" spans="1:2" x14ac:dyDescent="0.3">
      <c r="A12" s="16" t="str">
        <f>HYPERLINK("#'Table 10'!A1", "Table 10")</f>
        <v>Table 10</v>
      </c>
      <c r="B12" s="14" t="s">
        <v>737</v>
      </c>
    </row>
    <row r="13" spans="1:2" x14ac:dyDescent="0.3">
      <c r="A13" s="16" t="str">
        <f>HYPERLINK("#'Table 11'!A1", "Table 11")</f>
        <v>Table 11</v>
      </c>
      <c r="B13" s="14" t="s">
        <v>738</v>
      </c>
    </row>
    <row r="14" spans="1:2" x14ac:dyDescent="0.3">
      <c r="A14" s="16" t="str">
        <f>HYPERLINK("#'Table 12'!A1", "Table 12")</f>
        <v>Table 12</v>
      </c>
      <c r="B14" s="14" t="s">
        <v>739</v>
      </c>
    </row>
    <row r="15" spans="1:2" x14ac:dyDescent="0.3">
      <c r="A15" s="16" t="str">
        <f>HYPERLINK("#'Table 13'!A1", "Table 13")</f>
        <v>Table 13</v>
      </c>
      <c r="B15" s="14" t="s">
        <v>740</v>
      </c>
    </row>
    <row r="16" spans="1:2" x14ac:dyDescent="0.3">
      <c r="A16" s="16" t="str">
        <f>HYPERLINK("#'Table 14'!A1", "Table 14")</f>
        <v>Table 14</v>
      </c>
      <c r="B16" s="14" t="s">
        <v>741</v>
      </c>
    </row>
    <row r="17" spans="1:2" x14ac:dyDescent="0.3">
      <c r="A17" s="16" t="str">
        <f>HYPERLINK("#'Table 15'!A1", "Table 15")</f>
        <v>Table 15</v>
      </c>
      <c r="B17" s="14" t="s">
        <v>742</v>
      </c>
    </row>
    <row r="18" spans="1:2" x14ac:dyDescent="0.3">
      <c r="A18" s="16" t="str">
        <f>HYPERLINK("#'Table 16'!A1", "Table 16")</f>
        <v>Table 16</v>
      </c>
      <c r="B18" s="14" t="s">
        <v>743</v>
      </c>
    </row>
    <row r="19" spans="1:2" x14ac:dyDescent="0.3">
      <c r="A19" s="16" t="str">
        <f>HYPERLINK("#'Table 17'!A1", "Table 17")</f>
        <v>Table 17</v>
      </c>
      <c r="B19" s="14" t="s">
        <v>744</v>
      </c>
    </row>
    <row r="20" spans="1:2" x14ac:dyDescent="0.3">
      <c r="A20" s="16" t="str">
        <f>HYPERLINK("#'Table 18'!A1", "Table 18")</f>
        <v>Table 18</v>
      </c>
      <c r="B20" s="14" t="s">
        <v>745</v>
      </c>
    </row>
    <row r="21" spans="1:2" x14ac:dyDescent="0.3">
      <c r="A21" s="16" t="str">
        <f>HYPERLINK("#'Table 19'!A1", "Table 19")</f>
        <v>Table 19</v>
      </c>
      <c r="B21" s="14" t="s">
        <v>746</v>
      </c>
    </row>
    <row r="22" spans="1:2" x14ac:dyDescent="0.3">
      <c r="A22" s="16" t="str">
        <f>HYPERLINK("#'Table 20'!A1", "Table 20")</f>
        <v>Table 20</v>
      </c>
      <c r="B22" s="14" t="s">
        <v>747</v>
      </c>
    </row>
    <row r="23" spans="1:2" x14ac:dyDescent="0.3">
      <c r="A23" s="16" t="str">
        <f>HYPERLINK("#'Table 21'!A1", "Table 21")</f>
        <v>Table 21</v>
      </c>
      <c r="B23" s="14" t="s">
        <v>748</v>
      </c>
    </row>
    <row r="24" spans="1:2" x14ac:dyDescent="0.3">
      <c r="A24" s="16" t="str">
        <f>HYPERLINK("#'Table 22'!A1", "Table 22")</f>
        <v>Table 22</v>
      </c>
      <c r="B24" s="14" t="s">
        <v>749</v>
      </c>
    </row>
    <row r="25" spans="1:2" x14ac:dyDescent="0.3">
      <c r="A25" s="16" t="str">
        <f>HYPERLINK("#'Table 23'!A1", "Table 23")</f>
        <v>Table 23</v>
      </c>
      <c r="B25" s="14" t="s">
        <v>750</v>
      </c>
    </row>
    <row r="26" spans="1:2" x14ac:dyDescent="0.3">
      <c r="A26" s="16" t="str">
        <f>HYPERLINK("#'Table 24'!A1", "Table 24")</f>
        <v>Table 24</v>
      </c>
      <c r="B26" s="14" t="s">
        <v>751</v>
      </c>
    </row>
    <row r="27" spans="1:2" x14ac:dyDescent="0.3">
      <c r="A27" s="16" t="str">
        <f>HYPERLINK("#'Table 25'!A1", "Table 25")</f>
        <v>Table 25</v>
      </c>
      <c r="B27" s="14" t="s">
        <v>752</v>
      </c>
    </row>
    <row r="28" spans="1:2" x14ac:dyDescent="0.3">
      <c r="A28" s="16" t="str">
        <f>HYPERLINK("#'Table 26'!A1", "Table 26")</f>
        <v>Table 26</v>
      </c>
      <c r="B28" s="14" t="s">
        <v>753</v>
      </c>
    </row>
    <row r="29" spans="1:2" x14ac:dyDescent="0.3">
      <c r="A29" s="16" t="str">
        <f>HYPERLINK("#'Table 27'!A1", "Table 27")</f>
        <v>Table 27</v>
      </c>
      <c r="B29" s="14" t="s">
        <v>754</v>
      </c>
    </row>
    <row r="30" spans="1:2" x14ac:dyDescent="0.3">
      <c r="A30" s="16" t="str">
        <f>HYPERLINK("#'Table 28'!A1", "Table 28")</f>
        <v>Table 28</v>
      </c>
      <c r="B30" s="14" t="s">
        <v>755</v>
      </c>
    </row>
    <row r="31" spans="1:2" x14ac:dyDescent="0.3">
      <c r="A31" s="16" t="str">
        <f>HYPERLINK("#'Table 29'!A1", "Table 29")</f>
        <v>Table 29</v>
      </c>
      <c r="B31" s="14" t="s">
        <v>756</v>
      </c>
    </row>
    <row r="32" spans="1:2" x14ac:dyDescent="0.3">
      <c r="A32" s="16" t="str">
        <f>HYPERLINK("#'Table 30'!A1", "Table 30")</f>
        <v>Table 30</v>
      </c>
      <c r="B32" s="14" t="s">
        <v>757</v>
      </c>
    </row>
    <row r="33" spans="1:2" x14ac:dyDescent="0.3">
      <c r="A33" s="16" t="str">
        <f>HYPERLINK("#'Table 31'!A1", "Table 31")</f>
        <v>Table 31</v>
      </c>
      <c r="B33" s="14" t="s">
        <v>758</v>
      </c>
    </row>
    <row r="34" spans="1:2" x14ac:dyDescent="0.3">
      <c r="A34" s="16" t="str">
        <f>HYPERLINK("#'Table 32'!A1", "Table 32")</f>
        <v>Table 32</v>
      </c>
      <c r="B34" s="14" t="s">
        <v>759</v>
      </c>
    </row>
    <row r="35" spans="1:2" x14ac:dyDescent="0.3">
      <c r="A35" s="16" t="str">
        <f>HYPERLINK("#'Table 33'!A1", "Table 33")</f>
        <v>Table 33</v>
      </c>
      <c r="B35" s="14" t="s">
        <v>760</v>
      </c>
    </row>
    <row r="36" spans="1:2" x14ac:dyDescent="0.3">
      <c r="A36" s="16" t="str">
        <f>HYPERLINK("#'Table 34'!A1", "Table 34")</f>
        <v>Table 34</v>
      </c>
      <c r="B36" s="14" t="s">
        <v>761</v>
      </c>
    </row>
    <row r="37" spans="1:2" x14ac:dyDescent="0.3">
      <c r="A37" s="16" t="str">
        <f>HYPERLINK("#'Table 35'!A1", "Table 35")</f>
        <v>Table 35</v>
      </c>
      <c r="B37" s="14" t="s">
        <v>762</v>
      </c>
    </row>
    <row r="38" spans="1:2" x14ac:dyDescent="0.3">
      <c r="A38" s="16" t="str">
        <f>HYPERLINK("#'Table 36'!A1", "Table 36")</f>
        <v>Table 36</v>
      </c>
      <c r="B38" s="14" t="s">
        <v>763</v>
      </c>
    </row>
    <row r="39" spans="1:2" x14ac:dyDescent="0.3">
      <c r="A39" s="16" t="str">
        <f>HYPERLINK("#'Table 37'!A1", "Table 37")</f>
        <v>Table 37</v>
      </c>
      <c r="B39" s="14" t="s">
        <v>764</v>
      </c>
    </row>
    <row r="40" spans="1:2" x14ac:dyDescent="0.3">
      <c r="A40" s="16" t="str">
        <f>HYPERLINK("#'Table 38'!A1", "Table 38")</f>
        <v>Table 38</v>
      </c>
      <c r="B40" s="14" t="s">
        <v>765</v>
      </c>
    </row>
    <row r="41" spans="1:2" x14ac:dyDescent="0.3">
      <c r="A41" s="16" t="str">
        <f>HYPERLINK("#'Table 39'!A1", "Table 39")</f>
        <v>Table 39</v>
      </c>
      <c r="B41" s="14" t="s">
        <v>766</v>
      </c>
    </row>
    <row r="42" spans="1:2" x14ac:dyDescent="0.3">
      <c r="A42" s="16" t="str">
        <f>HYPERLINK("#'Table 40'!A1", "Table 40")</f>
        <v>Table 40</v>
      </c>
      <c r="B42" s="14" t="s">
        <v>767</v>
      </c>
    </row>
    <row r="43" spans="1:2" x14ac:dyDescent="0.3">
      <c r="A43" s="16" t="str">
        <f>HYPERLINK("#'Table 41'!A1", "Table 41")</f>
        <v>Table 41</v>
      </c>
      <c r="B43" s="14" t="s">
        <v>768</v>
      </c>
    </row>
    <row r="44" spans="1:2" x14ac:dyDescent="0.3">
      <c r="A44" s="16" t="str">
        <f>HYPERLINK("#'Table 42'!A1", "Table 42")</f>
        <v>Table 42</v>
      </c>
      <c r="B44" s="14" t="s">
        <v>769</v>
      </c>
    </row>
    <row r="45" spans="1:2" x14ac:dyDescent="0.3">
      <c r="A45" s="16" t="str">
        <f>HYPERLINK("#'Table 43'!A1", "Table 43")</f>
        <v>Table 43</v>
      </c>
      <c r="B45" s="14" t="s">
        <v>770</v>
      </c>
    </row>
    <row r="46" spans="1:2" x14ac:dyDescent="0.3">
      <c r="A46" s="16" t="str">
        <f>HYPERLINK("#'Table 44'!A1", "Table 44")</f>
        <v>Table 44</v>
      </c>
      <c r="B46" s="14" t="s">
        <v>771</v>
      </c>
    </row>
    <row r="47" spans="1:2" x14ac:dyDescent="0.3">
      <c r="A47" s="16" t="str">
        <f>HYPERLINK("#'Table 45'!A1", "Table 45")</f>
        <v>Table 45</v>
      </c>
      <c r="B47" s="14" t="s">
        <v>772</v>
      </c>
    </row>
    <row r="48" spans="1:2" x14ac:dyDescent="0.3">
      <c r="A48" s="16" t="str">
        <f>HYPERLINK("#'Table 46'!A1", "Table 46")</f>
        <v>Table 46</v>
      </c>
      <c r="B48" s="14" t="s">
        <v>773</v>
      </c>
    </row>
    <row r="49" spans="1:2" x14ac:dyDescent="0.3">
      <c r="A49" s="16" t="str">
        <f>HYPERLINK("#'Table 47'!A1", "Table 47")</f>
        <v>Table 47</v>
      </c>
      <c r="B49" s="14" t="s">
        <v>774</v>
      </c>
    </row>
    <row r="50" spans="1:2" x14ac:dyDescent="0.3">
      <c r="A50" s="16" t="str">
        <f>HYPERLINK("#'Table 48'!A1", "Table 48")</f>
        <v>Table 48</v>
      </c>
      <c r="B50" s="14" t="s">
        <v>775</v>
      </c>
    </row>
    <row r="51" spans="1:2" x14ac:dyDescent="0.3">
      <c r="A51" s="16" t="str">
        <f>HYPERLINK("#'Table 49'!A1", "Table 49")</f>
        <v>Table 49</v>
      </c>
      <c r="B51" s="14" t="s">
        <v>776</v>
      </c>
    </row>
    <row r="52" spans="1:2" x14ac:dyDescent="0.3">
      <c r="A52" s="16" t="str">
        <f>HYPERLINK("#'Table 50'!A1", "Table 50")</f>
        <v>Table 50</v>
      </c>
      <c r="B52" s="14" t="s">
        <v>777</v>
      </c>
    </row>
    <row r="53" spans="1:2" x14ac:dyDescent="0.3">
      <c r="A53" s="16" t="str">
        <f>HYPERLINK("#'Table 51'!A1", "Table 51")</f>
        <v>Table 51</v>
      </c>
      <c r="B53" s="14" t="s">
        <v>778</v>
      </c>
    </row>
    <row r="54" spans="1:2" x14ac:dyDescent="0.3">
      <c r="A54" s="16" t="str">
        <f>HYPERLINK("#'Table 52'!A1", "Table 52")</f>
        <v>Table 52</v>
      </c>
      <c r="B54" s="14" t="s">
        <v>779</v>
      </c>
    </row>
    <row r="55" spans="1:2" x14ac:dyDescent="0.3">
      <c r="A55" s="16" t="str">
        <f>HYPERLINK("#'Table 53'!A1", "Table 53")</f>
        <v>Table 53</v>
      </c>
      <c r="B55" s="14" t="s">
        <v>780</v>
      </c>
    </row>
    <row r="56" spans="1:2" x14ac:dyDescent="0.3">
      <c r="A56" s="16" t="str">
        <f>HYPERLINK("#'Table 54'!A1", "Table 54")</f>
        <v>Table 54</v>
      </c>
      <c r="B56" s="14" t="s">
        <v>781</v>
      </c>
    </row>
    <row r="57" spans="1:2" x14ac:dyDescent="0.3">
      <c r="A57" s="16" t="str">
        <f>HYPERLINK("#'Table 55'!A1", "Table 55")</f>
        <v>Table 55</v>
      </c>
      <c r="B57" s="14" t="s">
        <v>782</v>
      </c>
    </row>
    <row r="58" spans="1:2" x14ac:dyDescent="0.3">
      <c r="A58" s="16" t="str">
        <f>HYPERLINK("#'Table 56'!A1", "Table 56")</f>
        <v>Table 56</v>
      </c>
      <c r="B58" s="14" t="s">
        <v>783</v>
      </c>
    </row>
    <row r="59" spans="1:2" x14ac:dyDescent="0.3">
      <c r="A59" s="16" t="str">
        <f>HYPERLINK("#'Table 57'!A1", "Table 57")</f>
        <v>Table 57</v>
      </c>
      <c r="B59" s="14" t="s">
        <v>784</v>
      </c>
    </row>
    <row r="60" spans="1:2" x14ac:dyDescent="0.3">
      <c r="A60" s="16" t="str">
        <f>HYPERLINK("#'Table 58'!A1", "Table 58")</f>
        <v>Table 58</v>
      </c>
      <c r="B60" s="14" t="s">
        <v>785</v>
      </c>
    </row>
    <row r="61" spans="1:2" x14ac:dyDescent="0.3">
      <c r="A61" s="16" t="str">
        <f>HYPERLINK("#'Table 59'!A1", "Table 59")</f>
        <v>Table 59</v>
      </c>
      <c r="B61" s="14" t="s">
        <v>786</v>
      </c>
    </row>
    <row r="62" spans="1:2" x14ac:dyDescent="0.3">
      <c r="A62" s="16" t="str">
        <f>HYPERLINK("#'Table 60'!A1", "Table 60")</f>
        <v>Table 60</v>
      </c>
      <c r="B62" s="14" t="s">
        <v>787</v>
      </c>
    </row>
    <row r="63" spans="1:2" x14ac:dyDescent="0.3">
      <c r="A63" s="16" t="str">
        <f>HYPERLINK("#'Table 61'!A1", "Table 61")</f>
        <v>Table 61</v>
      </c>
      <c r="B63" s="14" t="s">
        <v>788</v>
      </c>
    </row>
    <row r="64" spans="1:2" x14ac:dyDescent="0.3">
      <c r="A64" s="16" t="str">
        <f>HYPERLINK("#'Table 62'!A1", "Table 62")</f>
        <v>Table 62</v>
      </c>
      <c r="B64" s="14" t="s">
        <v>789</v>
      </c>
    </row>
    <row r="65" spans="1:2" x14ac:dyDescent="0.3">
      <c r="A65" s="16" t="str">
        <f>HYPERLINK("#'Table 63'!A1", "Table 63")</f>
        <v>Table 63</v>
      </c>
      <c r="B65" s="14" t="s">
        <v>790</v>
      </c>
    </row>
    <row r="66" spans="1:2" x14ac:dyDescent="0.3">
      <c r="A66" s="16" t="str">
        <f>HYPERLINK("#'Table 64'!A1", "Table 64")</f>
        <v>Table 64</v>
      </c>
      <c r="B66" s="14" t="s">
        <v>791</v>
      </c>
    </row>
    <row r="67" spans="1:2" x14ac:dyDescent="0.3">
      <c r="A67" s="16" t="str">
        <f>HYPERLINK("#'Table 65'!A1", "Table 65")</f>
        <v>Table 65</v>
      </c>
      <c r="B67" s="14" t="s">
        <v>792</v>
      </c>
    </row>
    <row r="68" spans="1:2" x14ac:dyDescent="0.3">
      <c r="A68" s="16" t="str">
        <f>HYPERLINK("#'Table 66'!A1", "Table 66")</f>
        <v>Table 66</v>
      </c>
      <c r="B68" s="14" t="s">
        <v>793</v>
      </c>
    </row>
    <row r="69" spans="1:2" x14ac:dyDescent="0.3">
      <c r="A69" s="16" t="str">
        <f>HYPERLINK("#'Table 67'!A1", "Table 67")</f>
        <v>Table 67</v>
      </c>
      <c r="B69" s="14" t="s">
        <v>794</v>
      </c>
    </row>
    <row r="70" spans="1:2" x14ac:dyDescent="0.3">
      <c r="A70" s="16" t="str">
        <f>HYPERLINK("#'Table 68'!A1", "Table 68")</f>
        <v>Table 68</v>
      </c>
      <c r="B70" s="14" t="s">
        <v>795</v>
      </c>
    </row>
    <row r="71" spans="1:2" x14ac:dyDescent="0.3">
      <c r="A71" s="16" t="str">
        <f>HYPERLINK("#'Table 69'!A1", "Table 69")</f>
        <v>Table 69</v>
      </c>
      <c r="B71" s="14" t="s">
        <v>796</v>
      </c>
    </row>
    <row r="72" spans="1:2" x14ac:dyDescent="0.3">
      <c r="A72" s="16" t="str">
        <f>HYPERLINK("#'Table 70'!A1", "Table 70")</f>
        <v>Table 70</v>
      </c>
      <c r="B72" s="14" t="s">
        <v>797</v>
      </c>
    </row>
    <row r="73" spans="1:2" x14ac:dyDescent="0.3">
      <c r="A73" s="16" t="str">
        <f>HYPERLINK("#'Table 71'!A1", "Table 71")</f>
        <v>Table 71</v>
      </c>
      <c r="B73" s="14" t="s">
        <v>798</v>
      </c>
    </row>
    <row r="74" spans="1:2" x14ac:dyDescent="0.3">
      <c r="A74" s="16" t="str">
        <f>HYPERLINK("#'Table 72'!A1", "Table 72")</f>
        <v>Table 72</v>
      </c>
      <c r="B74" s="14" t="s">
        <v>799</v>
      </c>
    </row>
    <row r="75" spans="1:2" x14ac:dyDescent="0.3">
      <c r="A75" s="16" t="str">
        <f>HYPERLINK("#'Table 73'!A1", "Table 73")</f>
        <v>Table 73</v>
      </c>
      <c r="B75" s="14" t="s">
        <v>800</v>
      </c>
    </row>
    <row r="76" spans="1:2" x14ac:dyDescent="0.3">
      <c r="A76" s="16" t="str">
        <f>HYPERLINK("#'Table 74'!A1", "Table 74")</f>
        <v>Table 74</v>
      </c>
      <c r="B76" s="14" t="s">
        <v>801</v>
      </c>
    </row>
    <row r="77" spans="1:2" x14ac:dyDescent="0.3">
      <c r="A77" s="16" t="str">
        <f>HYPERLINK("#'Table 75'!A1", "Table 75")</f>
        <v>Table 75</v>
      </c>
      <c r="B77" s="14" t="s">
        <v>802</v>
      </c>
    </row>
    <row r="78" spans="1:2" x14ac:dyDescent="0.3">
      <c r="A78" s="16" t="str">
        <f>HYPERLINK("#'Table 76'!A1", "Table 76")</f>
        <v>Table 76</v>
      </c>
      <c r="B78" s="14" t="s">
        <v>803</v>
      </c>
    </row>
    <row r="79" spans="1:2" x14ac:dyDescent="0.3">
      <c r="A79" s="16" t="str">
        <f>HYPERLINK("#'Table 77'!A1", "Table 77")</f>
        <v>Table 77</v>
      </c>
      <c r="B79" s="14" t="s">
        <v>804</v>
      </c>
    </row>
    <row r="80" spans="1:2" x14ac:dyDescent="0.3">
      <c r="A80" s="16" t="str">
        <f>HYPERLINK("#'Table 78'!A1", "Table 78")</f>
        <v>Table 78</v>
      </c>
      <c r="B80" s="14" t="s">
        <v>805</v>
      </c>
    </row>
    <row r="81" spans="1:2" x14ac:dyDescent="0.3">
      <c r="A81" s="16" t="str">
        <f>HYPERLINK("#'Table 79'!A1", "Table 79")</f>
        <v>Table 79</v>
      </c>
      <c r="B81" s="14" t="s">
        <v>806</v>
      </c>
    </row>
    <row r="82" spans="1:2" x14ac:dyDescent="0.3">
      <c r="A82" s="16" t="str">
        <f>HYPERLINK("#'Table 80'!A1", "Table 80")</f>
        <v>Table 80</v>
      </c>
      <c r="B82" s="14" t="s">
        <v>807</v>
      </c>
    </row>
    <row r="83" spans="1:2" x14ac:dyDescent="0.3">
      <c r="A83" s="16" t="str">
        <f>HYPERLINK("#'Table 81'!A1", "Table 81")</f>
        <v>Table 81</v>
      </c>
      <c r="B83" s="14" t="s">
        <v>808</v>
      </c>
    </row>
    <row r="84" spans="1:2" x14ac:dyDescent="0.3">
      <c r="A84" s="16" t="str">
        <f>HYPERLINK("#'Table 82'!A1", "Table 82")</f>
        <v>Table 82</v>
      </c>
      <c r="B84" s="14" t="s">
        <v>809</v>
      </c>
    </row>
    <row r="85" spans="1:2" x14ac:dyDescent="0.3">
      <c r="A85" s="16" t="str">
        <f>HYPERLINK("#'Table 83'!A1", "Table 83")</f>
        <v>Table 83</v>
      </c>
      <c r="B85" s="14" t="s">
        <v>810</v>
      </c>
    </row>
    <row r="86" spans="1:2" x14ac:dyDescent="0.3">
      <c r="A86" s="16" t="str">
        <f>HYPERLINK("#'Table 84'!A1", "Table 84")</f>
        <v>Table 84</v>
      </c>
      <c r="B86" s="14" t="s">
        <v>811</v>
      </c>
    </row>
    <row r="87" spans="1:2" x14ac:dyDescent="0.3">
      <c r="A87" s="16" t="str">
        <f>HYPERLINK("#'Table 85'!A1", "Table 85")</f>
        <v>Table 85</v>
      </c>
      <c r="B87" s="14" t="s">
        <v>812</v>
      </c>
    </row>
    <row r="88" spans="1:2" x14ac:dyDescent="0.3">
      <c r="A88" s="16" t="str">
        <f>HYPERLINK("#'Table 86'!A1", "Table 86")</f>
        <v>Table 86</v>
      </c>
      <c r="B88" s="14" t="s">
        <v>813</v>
      </c>
    </row>
    <row r="89" spans="1:2" x14ac:dyDescent="0.3">
      <c r="A89" s="16" t="str">
        <f>HYPERLINK("#'Table 87'!A1", "Table 87")</f>
        <v>Table 87</v>
      </c>
      <c r="B89" s="14" t="s">
        <v>814</v>
      </c>
    </row>
    <row r="90" spans="1:2" x14ac:dyDescent="0.3">
      <c r="A90" s="16" t="str">
        <f>HYPERLINK("#'Table 88'!A1", "Table 88")</f>
        <v>Table 88</v>
      </c>
      <c r="B90" s="14" t="s">
        <v>815</v>
      </c>
    </row>
    <row r="91" spans="1:2" x14ac:dyDescent="0.3">
      <c r="A91" s="16" t="str">
        <f>HYPERLINK("#'Table 89'!A1", "Table 89")</f>
        <v>Table 89</v>
      </c>
      <c r="B91" s="14" t="s">
        <v>816</v>
      </c>
    </row>
    <row r="92" spans="1:2" x14ac:dyDescent="0.3">
      <c r="A92" s="16" t="str">
        <f>HYPERLINK("#'Table 90'!A1", "Table 90")</f>
        <v>Table 90</v>
      </c>
      <c r="B92" s="14" t="s">
        <v>817</v>
      </c>
    </row>
    <row r="93" spans="1:2" x14ac:dyDescent="0.3">
      <c r="A93" s="16" t="str">
        <f>HYPERLINK("#'Table 91'!A1", "Table 91")</f>
        <v>Table 91</v>
      </c>
      <c r="B93" s="14" t="s">
        <v>818</v>
      </c>
    </row>
    <row r="94" spans="1:2" x14ac:dyDescent="0.3">
      <c r="A94" s="16" t="str">
        <f>HYPERLINK("#'Table 92'!A1", "Table 92")</f>
        <v>Table 92</v>
      </c>
      <c r="B94" s="14" t="s">
        <v>819</v>
      </c>
    </row>
    <row r="95" spans="1:2" x14ac:dyDescent="0.3">
      <c r="A95" s="16" t="str">
        <f>HYPERLINK("#'Table 93'!A1", "Table 93")</f>
        <v>Table 93</v>
      </c>
      <c r="B95" s="14" t="s">
        <v>820</v>
      </c>
    </row>
    <row r="96" spans="1:2" x14ac:dyDescent="0.3">
      <c r="A96" s="16" t="str">
        <f>HYPERLINK("#'Table 94'!A1", "Table 94")</f>
        <v>Table 94</v>
      </c>
      <c r="B96" s="14" t="s">
        <v>821</v>
      </c>
    </row>
    <row r="97" spans="1:2" x14ac:dyDescent="0.3">
      <c r="A97" s="16" t="str">
        <f>HYPERLINK("#'Table 95'!A1", "Table 95")</f>
        <v>Table 95</v>
      </c>
      <c r="B97" s="14" t="s">
        <v>822</v>
      </c>
    </row>
    <row r="98" spans="1:2" x14ac:dyDescent="0.3">
      <c r="A98" s="16" t="str">
        <f>HYPERLINK("#'Table 96'!A1", "Table 96")</f>
        <v>Table 96</v>
      </c>
      <c r="B98" s="14" t="s">
        <v>823</v>
      </c>
    </row>
    <row r="99" spans="1:2" x14ac:dyDescent="0.3">
      <c r="A99" s="16" t="str">
        <f>HYPERLINK("#'Table 97'!A1", "Table 97")</f>
        <v>Table 97</v>
      </c>
      <c r="B99" s="14" t="s">
        <v>824</v>
      </c>
    </row>
    <row r="100" spans="1:2" x14ac:dyDescent="0.3">
      <c r="A100" s="16" t="str">
        <f>HYPERLINK("#'Table 98'!A1", "Table 98")</f>
        <v>Table 98</v>
      </c>
      <c r="B100" s="14" t="s">
        <v>825</v>
      </c>
    </row>
    <row r="101" spans="1:2" x14ac:dyDescent="0.3">
      <c r="A101" s="16" t="str">
        <f>HYPERLINK("#'Table 99'!A1", "Table 99")</f>
        <v>Table 99</v>
      </c>
      <c r="B101" s="14" t="s">
        <v>826</v>
      </c>
    </row>
    <row r="102" spans="1:2" x14ac:dyDescent="0.3">
      <c r="A102" s="16" t="str">
        <f>HYPERLINK("#'Table 100'!A1", "Table 100")</f>
        <v>Table 100</v>
      </c>
      <c r="B102" s="14" t="s">
        <v>827</v>
      </c>
    </row>
    <row r="103" spans="1:2" x14ac:dyDescent="0.3">
      <c r="A103" s="16" t="str">
        <f>HYPERLINK("#'Table 101'!A1", "Table 101")</f>
        <v>Table 101</v>
      </c>
      <c r="B103" s="14" t="s">
        <v>828</v>
      </c>
    </row>
    <row r="104" spans="1:2" x14ac:dyDescent="0.3">
      <c r="A104" s="16" t="str">
        <f>HYPERLINK("#'Table 102'!A1", "Table 102")</f>
        <v>Table 102</v>
      </c>
      <c r="B104" s="14" t="s">
        <v>829</v>
      </c>
    </row>
    <row r="105" spans="1:2" x14ac:dyDescent="0.3">
      <c r="A105" s="16" t="str">
        <f>HYPERLINK("#'Table 103'!A1", "Table 103")</f>
        <v>Table 103</v>
      </c>
      <c r="B105" s="14" t="s">
        <v>830</v>
      </c>
    </row>
    <row r="106" spans="1:2" x14ac:dyDescent="0.3">
      <c r="A106" s="16" t="str">
        <f>HYPERLINK("#'Table 104'!A1", "Table 104")</f>
        <v>Table 104</v>
      </c>
      <c r="B106" s="14" t="s">
        <v>831</v>
      </c>
    </row>
    <row r="107" spans="1:2" x14ac:dyDescent="0.3">
      <c r="A107" s="16" t="str">
        <f>HYPERLINK("#'Table 105'!A1", "Table 105")</f>
        <v>Table 105</v>
      </c>
      <c r="B107" s="14" t="s">
        <v>832</v>
      </c>
    </row>
    <row r="108" spans="1:2" x14ac:dyDescent="0.3">
      <c r="A108" s="16" t="str">
        <f>HYPERLINK("#'Table 106'!A1", "Table 106")</f>
        <v>Table 106</v>
      </c>
      <c r="B108" s="14" t="s">
        <v>833</v>
      </c>
    </row>
    <row r="109" spans="1:2" x14ac:dyDescent="0.3">
      <c r="A109" s="16" t="str">
        <f>HYPERLINK("#'Table 107'!A1", "Table 107")</f>
        <v>Table 107</v>
      </c>
      <c r="B109" s="14" t="s">
        <v>834</v>
      </c>
    </row>
    <row r="110" spans="1:2" x14ac:dyDescent="0.3">
      <c r="A110" s="16" t="str">
        <f>HYPERLINK("#'Table 108'!A1", "Table 108")</f>
        <v>Table 108</v>
      </c>
      <c r="B110" s="14" t="s">
        <v>835</v>
      </c>
    </row>
    <row r="111" spans="1:2" x14ac:dyDescent="0.3">
      <c r="A111" s="16" t="str">
        <f>HYPERLINK("#'Table 109'!A1", "Table 109")</f>
        <v>Table 109</v>
      </c>
      <c r="B111" s="14" t="s">
        <v>836</v>
      </c>
    </row>
    <row r="112" spans="1:2" x14ac:dyDescent="0.3">
      <c r="A112" s="16" t="str">
        <f>HYPERLINK("#'Table 110'!A1", "Table 110")</f>
        <v>Table 110</v>
      </c>
      <c r="B112" s="14" t="s">
        <v>837</v>
      </c>
    </row>
    <row r="113" spans="1:2" x14ac:dyDescent="0.3">
      <c r="A113" s="16" t="str">
        <f>HYPERLINK("#'Table 111'!A1", "Table 111")</f>
        <v>Table 111</v>
      </c>
      <c r="B113" s="14" t="s">
        <v>838</v>
      </c>
    </row>
    <row r="114" spans="1:2" x14ac:dyDescent="0.3">
      <c r="A114" s="16" t="str">
        <f>HYPERLINK("#'Table 112'!A1", "Table 112")</f>
        <v>Table 112</v>
      </c>
      <c r="B114" s="14" t="s">
        <v>839</v>
      </c>
    </row>
    <row r="115" spans="1:2" x14ac:dyDescent="0.3">
      <c r="A115" s="16" t="str">
        <f>HYPERLINK("#'Table 113'!A1", "Table 113")</f>
        <v>Table 113</v>
      </c>
      <c r="B115" s="14" t="s">
        <v>840</v>
      </c>
    </row>
    <row r="116" spans="1:2" x14ac:dyDescent="0.3">
      <c r="A116" s="16" t="str">
        <f>HYPERLINK("#'Table 114'!A1", "Table 114")</f>
        <v>Table 114</v>
      </c>
      <c r="B116" s="14" t="s">
        <v>841</v>
      </c>
    </row>
    <row r="117" spans="1:2" x14ac:dyDescent="0.3">
      <c r="A117" s="16" t="str">
        <f>HYPERLINK("#'Table 115'!A1", "Table 115")</f>
        <v>Table 115</v>
      </c>
      <c r="B117" s="14" t="s">
        <v>842</v>
      </c>
    </row>
    <row r="118" spans="1:2" x14ac:dyDescent="0.3">
      <c r="A118" s="16" t="str">
        <f>HYPERLINK("#'Table 116'!A1", "Table 116")</f>
        <v>Table 116</v>
      </c>
      <c r="B118" s="14" t="s">
        <v>843</v>
      </c>
    </row>
    <row r="119" spans="1:2" x14ac:dyDescent="0.3">
      <c r="A119" s="16" t="str">
        <f>HYPERLINK("#'Table 117'!A1", "Table 117")</f>
        <v>Table 117</v>
      </c>
      <c r="B119" s="14" t="s">
        <v>844</v>
      </c>
    </row>
    <row r="120" spans="1:2" x14ac:dyDescent="0.3">
      <c r="A120" s="16" t="str">
        <f>HYPERLINK("#'Table 118'!A1", "Table 118")</f>
        <v>Table 118</v>
      </c>
      <c r="B120" s="14" t="s">
        <v>845</v>
      </c>
    </row>
    <row r="121" spans="1:2" x14ac:dyDescent="0.3">
      <c r="A121" s="16" t="str">
        <f>HYPERLINK("#'Table 119'!A1", "Table 119")</f>
        <v>Table 119</v>
      </c>
      <c r="B121" s="14" t="s">
        <v>846</v>
      </c>
    </row>
    <row r="122" spans="1:2" x14ac:dyDescent="0.3">
      <c r="A122" s="16" t="str">
        <f>HYPERLINK("#'Table 120'!A1", "Table 120")</f>
        <v>Table 120</v>
      </c>
      <c r="B122" s="14" t="s">
        <v>847</v>
      </c>
    </row>
    <row r="123" spans="1:2" x14ac:dyDescent="0.3">
      <c r="A123" s="16" t="str">
        <f>HYPERLINK("#'Table 121'!A1", "Table 121")</f>
        <v>Table 121</v>
      </c>
      <c r="B123" s="14" t="s">
        <v>848</v>
      </c>
    </row>
    <row r="124" spans="1:2" x14ac:dyDescent="0.3">
      <c r="A124" s="16" t="str">
        <f>HYPERLINK("#'Table 122'!A1", "Table 122")</f>
        <v>Table 122</v>
      </c>
      <c r="B124" s="14" t="s">
        <v>849</v>
      </c>
    </row>
    <row r="125" spans="1:2" x14ac:dyDescent="0.3">
      <c r="A125" s="16" t="str">
        <f>HYPERLINK("#'Table 123'!A1", "Table 123")</f>
        <v>Table 123</v>
      </c>
      <c r="B125" s="14" t="s">
        <v>850</v>
      </c>
    </row>
    <row r="126" spans="1:2" x14ac:dyDescent="0.3">
      <c r="A126" s="16" t="str">
        <f>HYPERLINK("#'Table 124'!A1", "Table 124")</f>
        <v>Table 124</v>
      </c>
      <c r="B126" s="14" t="s">
        <v>851</v>
      </c>
    </row>
    <row r="127" spans="1:2" x14ac:dyDescent="0.3">
      <c r="A127" s="16" t="str">
        <f>HYPERLINK("#'Table 125'!A1", "Table 125")</f>
        <v>Table 125</v>
      </c>
      <c r="B127" s="14" t="s">
        <v>852</v>
      </c>
    </row>
    <row r="128" spans="1:2" x14ac:dyDescent="0.3">
      <c r="A128" s="16" t="str">
        <f>HYPERLINK("#'Table 126'!A1", "Table 126")</f>
        <v>Table 126</v>
      </c>
      <c r="B128" s="14" t="s">
        <v>853</v>
      </c>
    </row>
    <row r="129" spans="1:2" x14ac:dyDescent="0.3">
      <c r="A129" s="16" t="str">
        <f>HYPERLINK("#'Table 127'!A1", "Table 127")</f>
        <v>Table 127</v>
      </c>
      <c r="B129" s="14" t="s">
        <v>854</v>
      </c>
    </row>
    <row r="130" spans="1:2" x14ac:dyDescent="0.3">
      <c r="A130" s="16" t="str">
        <f>HYPERLINK("#'Table 128'!A1", "Table 128")</f>
        <v>Table 128</v>
      </c>
      <c r="B130" s="14" t="s">
        <v>855</v>
      </c>
    </row>
    <row r="131" spans="1:2" x14ac:dyDescent="0.3">
      <c r="A131" s="16" t="str">
        <f>HYPERLINK("#'Table 129'!A1", "Table 129")</f>
        <v>Table 129</v>
      </c>
      <c r="B131" s="14" t="s">
        <v>856</v>
      </c>
    </row>
    <row r="132" spans="1:2" x14ac:dyDescent="0.3">
      <c r="A132" s="16" t="str">
        <f>HYPERLINK("#'Table 130'!A1", "Table 130")</f>
        <v>Table 130</v>
      </c>
      <c r="B132" s="14" t="s">
        <v>857</v>
      </c>
    </row>
    <row r="133" spans="1:2" x14ac:dyDescent="0.3">
      <c r="A133" s="16" t="str">
        <f>HYPERLINK("#'Table 131'!A1", "Table 131")</f>
        <v>Table 131</v>
      </c>
      <c r="B133" s="14" t="s">
        <v>858</v>
      </c>
    </row>
    <row r="134" spans="1:2" x14ac:dyDescent="0.3">
      <c r="A134" s="16" t="str">
        <f>HYPERLINK("#'Table 132'!A1", "Table 132")</f>
        <v>Table 132</v>
      </c>
      <c r="B134" s="14" t="s">
        <v>859</v>
      </c>
    </row>
    <row r="135" spans="1:2" x14ac:dyDescent="0.3">
      <c r="A135" s="16" t="str">
        <f>HYPERLINK("#'Table 133'!A1", "Table 133")</f>
        <v>Table 133</v>
      </c>
      <c r="B135" s="14" t="s">
        <v>860</v>
      </c>
    </row>
    <row r="136" spans="1:2" x14ac:dyDescent="0.3">
      <c r="A136" s="16" t="str">
        <f>HYPERLINK("#'Table 134'!A1", "Table 134")</f>
        <v>Table 134</v>
      </c>
      <c r="B136" s="14" t="s">
        <v>861</v>
      </c>
    </row>
    <row r="137" spans="1:2" x14ac:dyDescent="0.3">
      <c r="A137" s="16" t="str">
        <f>HYPERLINK("#'Table 135'!A1", "Table 135")</f>
        <v>Table 135</v>
      </c>
      <c r="B137" s="14" t="s">
        <v>862</v>
      </c>
    </row>
    <row r="138" spans="1:2" x14ac:dyDescent="0.3">
      <c r="A138" s="16" t="str">
        <f>HYPERLINK("#'Table 136'!A1", "Table 136")</f>
        <v>Table 136</v>
      </c>
      <c r="B138" s="14" t="s">
        <v>863</v>
      </c>
    </row>
    <row r="139" spans="1:2" x14ac:dyDescent="0.3">
      <c r="A139" s="16" t="str">
        <f>HYPERLINK("#'Table 137'!A1", "Table 137")</f>
        <v>Table 137</v>
      </c>
      <c r="B139" s="14" t="s">
        <v>864</v>
      </c>
    </row>
    <row r="140" spans="1:2" x14ac:dyDescent="0.3">
      <c r="A140" s="16" t="str">
        <f>HYPERLINK("#'Table 138'!A1", "Table 138")</f>
        <v>Table 138</v>
      </c>
      <c r="B140" s="14" t="s">
        <v>865</v>
      </c>
    </row>
    <row r="141" spans="1:2" x14ac:dyDescent="0.3">
      <c r="A141" s="16" t="str">
        <f>HYPERLINK("#'Table 139'!A1", "Table 139")</f>
        <v>Table 139</v>
      </c>
      <c r="B141" s="14" t="s">
        <v>866</v>
      </c>
    </row>
    <row r="142" spans="1:2" x14ac:dyDescent="0.3">
      <c r="A142" s="16" t="str">
        <f>HYPERLINK("#'Table 140'!A1", "Table 140")</f>
        <v>Table 140</v>
      </c>
      <c r="B142" s="14" t="s">
        <v>867</v>
      </c>
    </row>
    <row r="143" spans="1:2" x14ac:dyDescent="0.3">
      <c r="A143" s="16" t="str">
        <f>HYPERLINK("#'Table 141'!A1", "Table 141")</f>
        <v>Table 141</v>
      </c>
      <c r="B143" s="14" t="s">
        <v>868</v>
      </c>
    </row>
    <row r="144" spans="1:2" x14ac:dyDescent="0.3">
      <c r="A144" s="16" t="str">
        <f>HYPERLINK("#'Table 142'!A1", "Table 142")</f>
        <v>Table 142</v>
      </c>
      <c r="B144" s="14" t="s">
        <v>869</v>
      </c>
    </row>
    <row r="145" spans="1:2" x14ac:dyDescent="0.3">
      <c r="A145" s="16" t="str">
        <f>HYPERLINK("#'Table 143'!A1", "Table 143")</f>
        <v>Table 143</v>
      </c>
      <c r="B145" s="14" t="s">
        <v>870</v>
      </c>
    </row>
    <row r="146" spans="1:2" x14ac:dyDescent="0.3">
      <c r="A146" s="16" t="str">
        <f>HYPERLINK("#'Table 144'!A1", "Table 144")</f>
        <v>Table 144</v>
      </c>
      <c r="B146" s="14" t="s">
        <v>871</v>
      </c>
    </row>
    <row r="147" spans="1:2" x14ac:dyDescent="0.3">
      <c r="A147" s="16" t="str">
        <f>HYPERLINK("#'Table 145'!A1", "Table 145")</f>
        <v>Table 145</v>
      </c>
      <c r="B147" s="14" t="s">
        <v>872</v>
      </c>
    </row>
    <row r="148" spans="1:2" x14ac:dyDescent="0.3">
      <c r="A148" s="16" t="str">
        <f>HYPERLINK("#'Table 146'!A1", "Table 146")</f>
        <v>Table 146</v>
      </c>
      <c r="B148" s="14" t="s">
        <v>873</v>
      </c>
    </row>
    <row r="149" spans="1:2" x14ac:dyDescent="0.3">
      <c r="A149" s="16" t="str">
        <f>HYPERLINK("#'Table 147'!A1", "Table 147")</f>
        <v>Table 147</v>
      </c>
      <c r="B149" s="14" t="s">
        <v>874</v>
      </c>
    </row>
    <row r="150" spans="1:2" x14ac:dyDescent="0.3">
      <c r="A150" s="16" t="str">
        <f>HYPERLINK("#'Table 148'!A1", "Table 148")</f>
        <v>Table 148</v>
      </c>
      <c r="B150" s="14" t="s">
        <v>875</v>
      </c>
    </row>
    <row r="151" spans="1:2" x14ac:dyDescent="0.3">
      <c r="A151" s="16" t="str">
        <f>HYPERLINK("#'Table 149'!A1", "Table 149")</f>
        <v>Table 149</v>
      </c>
      <c r="B151" s="14" t="s">
        <v>876</v>
      </c>
    </row>
    <row r="152" spans="1:2" x14ac:dyDescent="0.3">
      <c r="A152" s="16" t="str">
        <f>HYPERLINK("#'Table 150'!A1", "Table 150")</f>
        <v>Table 150</v>
      </c>
      <c r="B152" s="14" t="s">
        <v>877</v>
      </c>
    </row>
    <row r="153" spans="1:2" x14ac:dyDescent="0.3">
      <c r="A153" s="16" t="str">
        <f>HYPERLINK("#'Table 151'!A1", "Table 151")</f>
        <v>Table 151</v>
      </c>
      <c r="B153" s="14" t="s">
        <v>878</v>
      </c>
    </row>
    <row r="154" spans="1:2" x14ac:dyDescent="0.3">
      <c r="A154" s="16" t="str">
        <f>HYPERLINK("#'Table 152'!A1", "Table 152")</f>
        <v>Table 152</v>
      </c>
      <c r="B154" s="14" t="s">
        <v>879</v>
      </c>
    </row>
    <row r="155" spans="1:2" x14ac:dyDescent="0.3">
      <c r="A155" s="16" t="str">
        <f>HYPERLINK("#'Table 153'!A1", "Table 153")</f>
        <v>Table 153</v>
      </c>
      <c r="B155" s="14" t="s">
        <v>880</v>
      </c>
    </row>
    <row r="156" spans="1:2" x14ac:dyDescent="0.3">
      <c r="A156" s="16" t="str">
        <f>HYPERLINK("#'Table 154'!A1", "Table 154")</f>
        <v>Table 154</v>
      </c>
      <c r="B156" s="14" t="s">
        <v>881</v>
      </c>
    </row>
    <row r="157" spans="1:2" x14ac:dyDescent="0.3">
      <c r="A157" s="16" t="str">
        <f>HYPERLINK("#'Table 155'!A1", "Table 155")</f>
        <v>Table 155</v>
      </c>
      <c r="B157" s="14" t="s">
        <v>882</v>
      </c>
    </row>
    <row r="158" spans="1:2" x14ac:dyDescent="0.3">
      <c r="A158" s="16" t="str">
        <f>HYPERLINK("#'Table 156'!A1", "Table 156")</f>
        <v>Table 156</v>
      </c>
      <c r="B158" s="14" t="s">
        <v>883</v>
      </c>
    </row>
    <row r="159" spans="1:2" x14ac:dyDescent="0.3">
      <c r="A159" s="16" t="str">
        <f>HYPERLINK("#'Table 157'!A1", "Table 157")</f>
        <v>Table 157</v>
      </c>
      <c r="B159" s="14" t="s">
        <v>884</v>
      </c>
    </row>
    <row r="160" spans="1:2" x14ac:dyDescent="0.3">
      <c r="A160" s="16" t="str">
        <f>HYPERLINK("#'Table 158'!A1", "Table 158")</f>
        <v>Table 158</v>
      </c>
      <c r="B160" s="14" t="s">
        <v>885</v>
      </c>
    </row>
    <row r="161" spans="1:2" x14ac:dyDescent="0.3">
      <c r="A161" s="16" t="str">
        <f>HYPERLINK("#'Table 159'!A1", "Table 159")</f>
        <v>Table 159</v>
      </c>
      <c r="B161" s="14" t="s">
        <v>886</v>
      </c>
    </row>
    <row r="162" spans="1:2" x14ac:dyDescent="0.3">
      <c r="A162" s="16" t="str">
        <f>HYPERLINK("#'Table 160'!A1", "Table 160")</f>
        <v>Table 160</v>
      </c>
      <c r="B162" s="14" t="s">
        <v>887</v>
      </c>
    </row>
    <row r="163" spans="1:2" x14ac:dyDescent="0.3">
      <c r="A163" s="16" t="str">
        <f>HYPERLINK("#'Table 161'!A1", "Table 161")</f>
        <v>Table 161</v>
      </c>
      <c r="B163" s="14" t="s">
        <v>888</v>
      </c>
    </row>
    <row r="164" spans="1:2" x14ac:dyDescent="0.3">
      <c r="A164" s="16" t="str">
        <f>HYPERLINK("#'Table 162'!A1", "Table 162")</f>
        <v>Table 162</v>
      </c>
      <c r="B164" s="14" t="s">
        <v>889</v>
      </c>
    </row>
    <row r="165" spans="1:2" x14ac:dyDescent="0.3">
      <c r="A165" s="16" t="str">
        <f>HYPERLINK("#'Table 163'!A1", "Table 163")</f>
        <v>Table 163</v>
      </c>
      <c r="B165" s="14" t="s">
        <v>890</v>
      </c>
    </row>
    <row r="166" spans="1:2" x14ac:dyDescent="0.3">
      <c r="A166" s="16" t="str">
        <f>HYPERLINK("#'Table 164'!A1", "Table 164")</f>
        <v>Table 164</v>
      </c>
      <c r="B166" s="14" t="s">
        <v>891</v>
      </c>
    </row>
    <row r="167" spans="1:2" x14ac:dyDescent="0.3">
      <c r="A167" s="16" t="str">
        <f>HYPERLINK("#'Table 165'!A1", "Table 165")</f>
        <v>Table 165</v>
      </c>
      <c r="B167" s="14" t="s">
        <v>892</v>
      </c>
    </row>
    <row r="168" spans="1:2" x14ac:dyDescent="0.3">
      <c r="A168" s="16" t="str">
        <f>HYPERLINK("#'Table 166'!A1", "Table 166")</f>
        <v>Table 166</v>
      </c>
      <c r="B168" s="14" t="s">
        <v>893</v>
      </c>
    </row>
    <row r="169" spans="1:2" x14ac:dyDescent="0.3">
      <c r="A169" s="16" t="str">
        <f>HYPERLINK("#'Table 167'!A1", "Table 167")</f>
        <v>Table 167</v>
      </c>
      <c r="B169" s="14" t="s">
        <v>894</v>
      </c>
    </row>
    <row r="170" spans="1:2" x14ac:dyDescent="0.3">
      <c r="A170" s="16" t="str">
        <f>HYPERLINK("#'Table 168'!A1", "Table 168")</f>
        <v>Table 168</v>
      </c>
      <c r="B170" s="14" t="s">
        <v>895</v>
      </c>
    </row>
    <row r="171" spans="1:2" x14ac:dyDescent="0.3">
      <c r="A171" s="16" t="str">
        <f>HYPERLINK("#'Table 169'!A1", "Table 169")</f>
        <v>Table 169</v>
      </c>
      <c r="B171" s="14" t="s">
        <v>896</v>
      </c>
    </row>
    <row r="172" spans="1:2" x14ac:dyDescent="0.3">
      <c r="A172" s="16" t="str">
        <f>HYPERLINK("#'Table 170'!A1", "Table 170")</f>
        <v>Table 170</v>
      </c>
      <c r="B172" s="14" t="s">
        <v>897</v>
      </c>
    </row>
    <row r="173" spans="1:2" x14ac:dyDescent="0.3">
      <c r="A173" s="16" t="str">
        <f>HYPERLINK("#'Table 171'!A1", "Table 171")</f>
        <v>Table 171</v>
      </c>
      <c r="B173" s="14" t="s">
        <v>898</v>
      </c>
    </row>
    <row r="174" spans="1:2" x14ac:dyDescent="0.3">
      <c r="A174" s="16" t="str">
        <f>HYPERLINK("#'Table 172'!A1", "Table 172")</f>
        <v>Table 172</v>
      </c>
      <c r="B174" s="14" t="s">
        <v>899</v>
      </c>
    </row>
    <row r="175" spans="1:2" x14ac:dyDescent="0.3">
      <c r="A175" s="16" t="str">
        <f>HYPERLINK("#'Table 173'!A1", "Table 173")</f>
        <v>Table 173</v>
      </c>
      <c r="B175" s="14" t="s">
        <v>900</v>
      </c>
    </row>
    <row r="176" spans="1:2" x14ac:dyDescent="0.3">
      <c r="A176" s="16" t="str">
        <f>HYPERLINK("#'Table 174'!A1", "Table 174")</f>
        <v>Table 174</v>
      </c>
      <c r="B176" s="14" t="s">
        <v>901</v>
      </c>
    </row>
    <row r="177" spans="1:2" x14ac:dyDescent="0.3">
      <c r="A177" s="16" t="str">
        <f>HYPERLINK("#'Table 175'!A1", "Table 175")</f>
        <v>Table 175</v>
      </c>
      <c r="B177" s="14" t="s">
        <v>902</v>
      </c>
    </row>
    <row r="178" spans="1:2" x14ac:dyDescent="0.3">
      <c r="A178" s="16" t="str">
        <f>HYPERLINK("#'Table 176'!A1", "Table 176")</f>
        <v>Table 176</v>
      </c>
      <c r="B178" s="14" t="s">
        <v>903</v>
      </c>
    </row>
    <row r="179" spans="1:2" x14ac:dyDescent="0.3">
      <c r="A179" s="16" t="str">
        <f>HYPERLINK("#'Table 177'!A1", "Table 177")</f>
        <v>Table 177</v>
      </c>
      <c r="B179" s="14" t="s">
        <v>904</v>
      </c>
    </row>
    <row r="180" spans="1:2" x14ac:dyDescent="0.3">
      <c r="A180" s="16" t="str">
        <f>HYPERLINK("#'Table 178'!A1", "Table 178")</f>
        <v>Table 178</v>
      </c>
      <c r="B180" s="14" t="s">
        <v>905</v>
      </c>
    </row>
    <row r="181" spans="1:2" x14ac:dyDescent="0.3">
      <c r="A181" s="16" t="str">
        <f>HYPERLINK("#'Table 179'!A1", "Table 179")</f>
        <v>Table 179</v>
      </c>
      <c r="B181" s="14" t="s">
        <v>906</v>
      </c>
    </row>
    <row r="182" spans="1:2" x14ac:dyDescent="0.3">
      <c r="A182" s="16" t="str">
        <f>HYPERLINK("#'Table 180'!A1", "Table 180")</f>
        <v>Table 180</v>
      </c>
      <c r="B182" s="14" t="s">
        <v>907</v>
      </c>
    </row>
    <row r="183" spans="1:2" x14ac:dyDescent="0.3">
      <c r="A183" s="16" t="str">
        <f>HYPERLINK("#'Table 181'!A1", "Table 181")</f>
        <v>Table 181</v>
      </c>
      <c r="B183" s="14" t="s">
        <v>908</v>
      </c>
    </row>
    <row r="184" spans="1:2" x14ac:dyDescent="0.3">
      <c r="A184" s="16" t="str">
        <f>HYPERLINK("#'Table 182'!A1", "Table 182")</f>
        <v>Table 182</v>
      </c>
      <c r="B184" s="14" t="s">
        <v>909</v>
      </c>
    </row>
    <row r="185" spans="1:2" x14ac:dyDescent="0.3">
      <c r="A185" s="16" t="str">
        <f>HYPERLINK("#'Table 183'!A1", "Table 183")</f>
        <v>Table 183</v>
      </c>
      <c r="B185" s="14" t="s">
        <v>910</v>
      </c>
    </row>
    <row r="186" spans="1:2" x14ac:dyDescent="0.3">
      <c r="A186" s="16" t="str">
        <f>HYPERLINK("#'Table 184'!A1", "Table 184")</f>
        <v>Table 184</v>
      </c>
      <c r="B186" s="14" t="s">
        <v>911</v>
      </c>
    </row>
    <row r="187" spans="1:2" x14ac:dyDescent="0.3">
      <c r="A187" s="16" t="str">
        <f>HYPERLINK("#'Table 185'!A1", "Table 185")</f>
        <v>Table 185</v>
      </c>
      <c r="B187" s="14" t="s">
        <v>912</v>
      </c>
    </row>
    <row r="188" spans="1:2" x14ac:dyDescent="0.3">
      <c r="A188" s="16" t="str">
        <f>HYPERLINK("#'Table 186'!A1", "Table 186")</f>
        <v>Table 186</v>
      </c>
      <c r="B188" s="14" t="s">
        <v>913</v>
      </c>
    </row>
    <row r="189" spans="1:2" x14ac:dyDescent="0.3">
      <c r="A189" s="16" t="str">
        <f>HYPERLINK("#'Table 187'!A1", "Table 187")</f>
        <v>Table 187</v>
      </c>
      <c r="B189" s="14" t="s">
        <v>914</v>
      </c>
    </row>
    <row r="190" spans="1:2" x14ac:dyDescent="0.3">
      <c r="A190" s="16" t="str">
        <f>HYPERLINK("#'Table 188'!A1", "Table 188")</f>
        <v>Table 188</v>
      </c>
      <c r="B190" s="14" t="s">
        <v>915</v>
      </c>
    </row>
    <row r="191" spans="1:2" x14ac:dyDescent="0.3">
      <c r="A191" s="16" t="str">
        <f>HYPERLINK("#'Table 189'!A1", "Table 189")</f>
        <v>Table 189</v>
      </c>
      <c r="B191" s="14" t="s">
        <v>916</v>
      </c>
    </row>
    <row r="192" spans="1:2" x14ac:dyDescent="0.3">
      <c r="A192" s="16" t="str">
        <f>HYPERLINK("#'Table 190'!A1", "Table 190")</f>
        <v>Table 190</v>
      </c>
      <c r="B192" s="14" t="s">
        <v>917</v>
      </c>
    </row>
    <row r="193" spans="1:2" x14ac:dyDescent="0.3">
      <c r="A193" s="16" t="str">
        <f>HYPERLINK("#'Table 191'!A1", "Table 191")</f>
        <v>Table 191</v>
      </c>
      <c r="B193" s="14" t="s">
        <v>918</v>
      </c>
    </row>
    <row r="194" spans="1:2" x14ac:dyDescent="0.3">
      <c r="A194" s="16" t="str">
        <f>HYPERLINK("#'Table 192'!A1", "Table 192")</f>
        <v>Table 192</v>
      </c>
      <c r="B194" s="14" t="s">
        <v>919</v>
      </c>
    </row>
    <row r="195" spans="1:2" x14ac:dyDescent="0.3">
      <c r="A195" s="16" t="str">
        <f>HYPERLINK("#'Table 193'!A1", "Table 193")</f>
        <v>Table 193</v>
      </c>
      <c r="B195" s="14" t="s">
        <v>920</v>
      </c>
    </row>
    <row r="196" spans="1:2" x14ac:dyDescent="0.3">
      <c r="A196" s="16" t="str">
        <f>HYPERLINK("#'Table 194'!A1", "Table 194")</f>
        <v>Table 194</v>
      </c>
      <c r="B196" s="14" t="s">
        <v>921</v>
      </c>
    </row>
    <row r="197" spans="1:2" x14ac:dyDescent="0.3">
      <c r="A197" s="16" t="str">
        <f>HYPERLINK("#'Table 195'!A1", "Table 195")</f>
        <v>Table 195</v>
      </c>
      <c r="B197" s="14" t="s">
        <v>922</v>
      </c>
    </row>
    <row r="198" spans="1:2" x14ac:dyDescent="0.3">
      <c r="A198" s="16" t="str">
        <f>HYPERLINK("#'Table 196'!A1", "Table 196")</f>
        <v>Table 196</v>
      </c>
      <c r="B198" s="14" t="s">
        <v>923</v>
      </c>
    </row>
    <row r="199" spans="1:2" x14ac:dyDescent="0.3">
      <c r="A199" s="16" t="str">
        <f>HYPERLINK("#'Table 197'!A1", "Table 197")</f>
        <v>Table 197</v>
      </c>
      <c r="B199" s="14" t="s">
        <v>924</v>
      </c>
    </row>
    <row r="200" spans="1:2" x14ac:dyDescent="0.3">
      <c r="A200" s="16" t="str">
        <f>HYPERLINK("#'Table 198'!A1", "Table 198")</f>
        <v>Table 198</v>
      </c>
      <c r="B200" s="14" t="s">
        <v>925</v>
      </c>
    </row>
    <row r="201" spans="1:2" x14ac:dyDescent="0.3">
      <c r="A201" s="16" t="str">
        <f>HYPERLINK("#'Table 199'!A1", "Table 199")</f>
        <v>Table 199</v>
      </c>
      <c r="B201" s="14" t="s">
        <v>926</v>
      </c>
    </row>
    <row r="202" spans="1:2" x14ac:dyDescent="0.3">
      <c r="A202" s="16" t="str">
        <f>HYPERLINK("#'Table 200'!A1", "Table 200")</f>
        <v>Table 200</v>
      </c>
      <c r="B202" s="14" t="s">
        <v>927</v>
      </c>
    </row>
    <row r="203" spans="1:2" x14ac:dyDescent="0.3">
      <c r="A203" s="16" t="str">
        <f>HYPERLINK("#'Table 201'!A1", "Table 201")</f>
        <v>Table 201</v>
      </c>
      <c r="B203" s="14" t="s">
        <v>928</v>
      </c>
    </row>
    <row r="204" spans="1:2" x14ac:dyDescent="0.3">
      <c r="A204" s="16" t="str">
        <f>HYPERLINK("#'Table 202'!A1", "Table 202")</f>
        <v>Table 202</v>
      </c>
      <c r="B204" s="14" t="s">
        <v>929</v>
      </c>
    </row>
    <row r="205" spans="1:2" x14ac:dyDescent="0.3">
      <c r="A205" s="16" t="str">
        <f>HYPERLINK("#'Table 203'!A1", "Table 203")</f>
        <v>Table 203</v>
      </c>
      <c r="B205" s="14" t="s">
        <v>930</v>
      </c>
    </row>
    <row r="206" spans="1:2" x14ac:dyDescent="0.3">
      <c r="A206" s="16" t="str">
        <f>HYPERLINK("#'Table 204'!A1", "Table 204")</f>
        <v>Table 204</v>
      </c>
      <c r="B206" s="14" t="s">
        <v>931</v>
      </c>
    </row>
    <row r="207" spans="1:2" x14ac:dyDescent="0.3">
      <c r="A207" s="16" t="str">
        <f>HYPERLINK("#'Table 205'!A1", "Table 205")</f>
        <v>Table 205</v>
      </c>
      <c r="B207" s="14" t="s">
        <v>932</v>
      </c>
    </row>
    <row r="208" spans="1:2" x14ac:dyDescent="0.3">
      <c r="A208" s="16" t="str">
        <f>HYPERLINK("#'Table 206'!A1", "Table 206")</f>
        <v>Table 206</v>
      </c>
      <c r="B208" s="14" t="s">
        <v>933</v>
      </c>
    </row>
    <row r="209" spans="1:2" x14ac:dyDescent="0.3">
      <c r="A209" s="16" t="str">
        <f>HYPERLINK("#'Table 207'!A1", "Table 207")</f>
        <v>Table 207</v>
      </c>
      <c r="B209" s="14" t="s">
        <v>934</v>
      </c>
    </row>
    <row r="210" spans="1:2" x14ac:dyDescent="0.3">
      <c r="A210" s="16" t="str">
        <f>HYPERLINK("#'Table 208'!A1", "Table 208")</f>
        <v>Table 208</v>
      </c>
      <c r="B210" s="14" t="s">
        <v>935</v>
      </c>
    </row>
    <row r="211" spans="1:2" x14ac:dyDescent="0.3">
      <c r="A211" s="16" t="str">
        <f>HYPERLINK("#'Table 209'!A1", "Table 209")</f>
        <v>Table 209</v>
      </c>
      <c r="B211" s="14" t="s">
        <v>936</v>
      </c>
    </row>
    <row r="212" spans="1:2" x14ac:dyDescent="0.3">
      <c r="A212" s="16" t="str">
        <f>HYPERLINK("#'Table 210'!A1", "Table 210")</f>
        <v>Table 210</v>
      </c>
      <c r="B212" s="14" t="s">
        <v>937</v>
      </c>
    </row>
    <row r="213" spans="1:2" x14ac:dyDescent="0.3">
      <c r="A213" s="16" t="str">
        <f>HYPERLINK("#'Table 211'!A1", "Table 211")</f>
        <v>Table 211</v>
      </c>
      <c r="B213" s="14" t="s">
        <v>938</v>
      </c>
    </row>
    <row r="214" spans="1:2" x14ac:dyDescent="0.3">
      <c r="A214" s="16" t="str">
        <f>HYPERLINK("#'Table 212'!A1", "Table 212")</f>
        <v>Table 212</v>
      </c>
      <c r="B214" s="14" t="s">
        <v>939</v>
      </c>
    </row>
    <row r="215" spans="1:2" x14ac:dyDescent="0.3">
      <c r="A215" s="16" t="str">
        <f>HYPERLINK("#'Table 213'!A1", "Table 213")</f>
        <v>Table 213</v>
      </c>
      <c r="B215" s="14" t="s">
        <v>940</v>
      </c>
    </row>
    <row r="216" spans="1:2" x14ac:dyDescent="0.3">
      <c r="A216" s="16" t="str">
        <f>HYPERLINK("#'Table 214'!A1", "Table 214")</f>
        <v>Table 214</v>
      </c>
      <c r="B216" s="14" t="s">
        <v>941</v>
      </c>
    </row>
    <row r="217" spans="1:2" x14ac:dyDescent="0.3">
      <c r="A217" s="16" t="str">
        <f>HYPERLINK("#'Table 215'!A1", "Table 215")</f>
        <v>Table 215</v>
      </c>
      <c r="B217" s="14" t="s">
        <v>942</v>
      </c>
    </row>
    <row r="218" spans="1:2" x14ac:dyDescent="0.3">
      <c r="A218" s="16" t="str">
        <f>HYPERLINK("#'Table 216'!A1", "Table 216")</f>
        <v>Table 216</v>
      </c>
      <c r="B218" s="14" t="s">
        <v>943</v>
      </c>
    </row>
    <row r="219" spans="1:2" x14ac:dyDescent="0.3">
      <c r="A219" s="16" t="str">
        <f>HYPERLINK("#'Table 217'!A1", "Table 217")</f>
        <v>Table 217</v>
      </c>
      <c r="B219" s="14" t="s">
        <v>944</v>
      </c>
    </row>
    <row r="220" spans="1:2" x14ac:dyDescent="0.3">
      <c r="A220" s="16" t="str">
        <f>HYPERLINK("#'Table 218'!A1", "Table 218")</f>
        <v>Table 218</v>
      </c>
      <c r="B220" s="14" t="s">
        <v>945</v>
      </c>
    </row>
    <row r="221" spans="1:2" x14ac:dyDescent="0.3">
      <c r="A221" s="16" t="str">
        <f>HYPERLINK("#'Table 219'!A1", "Table 219")</f>
        <v>Table 219</v>
      </c>
      <c r="B221" s="14" t="s">
        <v>946</v>
      </c>
    </row>
    <row r="222" spans="1:2" x14ac:dyDescent="0.3">
      <c r="A222" s="16" t="str">
        <f>HYPERLINK("#'Table 220'!A1", "Table 220")</f>
        <v>Table 220</v>
      </c>
      <c r="B222" s="14" t="s">
        <v>947</v>
      </c>
    </row>
    <row r="223" spans="1:2" x14ac:dyDescent="0.3">
      <c r="A223" s="16" t="str">
        <f>HYPERLINK("#'Table 221'!A1", "Table 221")</f>
        <v>Table 221</v>
      </c>
      <c r="B223" s="14" t="s">
        <v>948</v>
      </c>
    </row>
    <row r="224" spans="1:2" x14ac:dyDescent="0.3">
      <c r="A224" s="16" t="str">
        <f>HYPERLINK("#'Table 222'!A1", "Table 222")</f>
        <v>Table 222</v>
      </c>
      <c r="B224" s="14" t="s">
        <v>949</v>
      </c>
    </row>
    <row r="225" spans="1:2" x14ac:dyDescent="0.3">
      <c r="A225" s="16" t="str">
        <f>HYPERLINK("#'Table 223'!A1", "Table 223")</f>
        <v>Table 223</v>
      </c>
      <c r="B225" s="14" t="s">
        <v>950</v>
      </c>
    </row>
    <row r="226" spans="1:2" x14ac:dyDescent="0.3">
      <c r="A226" s="16" t="str">
        <f>HYPERLINK("#'Table 224'!A1", "Table 224")</f>
        <v>Table 224</v>
      </c>
      <c r="B226" s="14" t="s">
        <v>951</v>
      </c>
    </row>
    <row r="227" spans="1:2" x14ac:dyDescent="0.3">
      <c r="A227" s="16" t="str">
        <f>HYPERLINK("#'Table 225'!A1", "Table 225")</f>
        <v>Table 225</v>
      </c>
      <c r="B227" s="14" t="s">
        <v>952</v>
      </c>
    </row>
    <row r="228" spans="1:2" x14ac:dyDescent="0.3">
      <c r="A228" s="16" t="str">
        <f>HYPERLINK("#'Table 226'!A1", "Table 226")</f>
        <v>Table 226</v>
      </c>
      <c r="B228" s="14" t="s">
        <v>953</v>
      </c>
    </row>
    <row r="229" spans="1:2" x14ac:dyDescent="0.3">
      <c r="A229" s="16" t="str">
        <f>HYPERLINK("#'Table 227'!A1", "Table 227")</f>
        <v>Table 227</v>
      </c>
      <c r="B229" s="14" t="s">
        <v>954</v>
      </c>
    </row>
    <row r="230" spans="1:2" x14ac:dyDescent="0.3">
      <c r="A230" s="16" t="str">
        <f>HYPERLINK("#'Table 228'!A1", "Table 228")</f>
        <v>Table 228</v>
      </c>
      <c r="B230" s="14" t="s">
        <v>955</v>
      </c>
    </row>
    <row r="231" spans="1:2" x14ac:dyDescent="0.3">
      <c r="A231" s="16" t="str">
        <f>HYPERLINK("#'Table 229'!A1", "Table 229")</f>
        <v>Table 229</v>
      </c>
      <c r="B231" s="14" t="s">
        <v>956</v>
      </c>
    </row>
    <row r="232" spans="1:2" x14ac:dyDescent="0.3">
      <c r="A232" s="16" t="str">
        <f>HYPERLINK("#'Table 230'!A1", "Table 230")</f>
        <v>Table 230</v>
      </c>
      <c r="B232" s="14" t="s">
        <v>957</v>
      </c>
    </row>
    <row r="233" spans="1:2" x14ac:dyDescent="0.3">
      <c r="A233" s="16" t="str">
        <f>HYPERLINK("#'Table 231'!A1", "Table 231")</f>
        <v>Table 231</v>
      </c>
      <c r="B233" s="14" t="s">
        <v>958</v>
      </c>
    </row>
    <row r="234" spans="1:2" x14ac:dyDescent="0.3">
      <c r="A234" s="16" t="str">
        <f>HYPERLINK("#'Table 232'!A1", "Table 232")</f>
        <v>Table 232</v>
      </c>
      <c r="B234" s="14" t="s">
        <v>959</v>
      </c>
    </row>
    <row r="235" spans="1:2" x14ac:dyDescent="0.3">
      <c r="A235" s="16" t="str">
        <f>HYPERLINK("#'Table 233'!A1", "Table 233")</f>
        <v>Table 233</v>
      </c>
      <c r="B235" s="14" t="s">
        <v>960</v>
      </c>
    </row>
  </sheetData>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334</v>
      </c>
      <c r="B1" s="12"/>
      <c r="C1" s="12"/>
      <c r="D1" s="12"/>
      <c r="E1" s="12"/>
    </row>
    <row r="2" spans="1:5" ht="15.6" x14ac:dyDescent="0.3">
      <c r="A2" s="12" t="s">
        <v>31</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contents'!A20",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1535</v>
      </c>
      <c r="C8" s="1">
        <v>1971</v>
      </c>
      <c r="D8" s="1">
        <v>2388</v>
      </c>
      <c r="E8" s="1">
        <v>2835</v>
      </c>
    </row>
    <row r="9" spans="1:5" x14ac:dyDescent="0.3">
      <c r="A9" s="7" t="s">
        <v>329</v>
      </c>
      <c r="B9" s="1">
        <v>831</v>
      </c>
      <c r="C9" s="1">
        <v>981</v>
      </c>
      <c r="D9" s="1">
        <v>1132</v>
      </c>
      <c r="E9" s="1">
        <v>1232</v>
      </c>
    </row>
    <row r="10" spans="1:5" x14ac:dyDescent="0.3">
      <c r="A10" s="7" t="s">
        <v>330</v>
      </c>
      <c r="B10" s="1">
        <v>114436</v>
      </c>
      <c r="C10" s="1">
        <v>131582</v>
      </c>
      <c r="D10" s="1">
        <v>142567</v>
      </c>
      <c r="E10" s="1">
        <v>151961</v>
      </c>
    </row>
    <row r="11" spans="1:5" x14ac:dyDescent="0.3">
      <c r="A11" s="7" t="s">
        <v>331</v>
      </c>
      <c r="B11" s="1">
        <v>94796</v>
      </c>
      <c r="C11" s="1">
        <v>110964</v>
      </c>
      <c r="D11" s="1">
        <v>129634</v>
      </c>
      <c r="E11" s="1">
        <v>145812</v>
      </c>
    </row>
    <row r="12" spans="1:5" x14ac:dyDescent="0.3">
      <c r="A12" s="7" t="s">
        <v>332</v>
      </c>
      <c r="B12" s="1">
        <v>3585</v>
      </c>
      <c r="C12" s="1">
        <v>4086</v>
      </c>
      <c r="D12" s="1">
        <v>4419</v>
      </c>
      <c r="E12" s="1">
        <v>4792</v>
      </c>
    </row>
    <row r="13" spans="1:5" x14ac:dyDescent="0.3">
      <c r="A13" s="7" t="s">
        <v>333</v>
      </c>
      <c r="B13" s="1">
        <v>1009</v>
      </c>
      <c r="C13" s="1">
        <v>1128</v>
      </c>
      <c r="D13" s="1">
        <v>1277</v>
      </c>
      <c r="E13" s="1">
        <v>1407</v>
      </c>
    </row>
    <row r="14" spans="1:5" x14ac:dyDescent="0.3">
      <c r="A14" s="7" t="s">
        <v>221</v>
      </c>
      <c r="B14" s="1">
        <v>484</v>
      </c>
      <c r="C14" s="1">
        <v>615</v>
      </c>
      <c r="D14" s="1">
        <v>704</v>
      </c>
      <c r="E14" s="1">
        <v>777</v>
      </c>
    </row>
    <row r="15" spans="1:5" x14ac:dyDescent="0.3">
      <c r="A15" s="7" t="s">
        <v>222</v>
      </c>
      <c r="B15" s="1">
        <v>385</v>
      </c>
      <c r="C15" s="1">
        <v>479</v>
      </c>
      <c r="D15" s="1">
        <v>566</v>
      </c>
      <c r="E15" s="1">
        <v>669</v>
      </c>
    </row>
    <row r="16" spans="1:5" x14ac:dyDescent="0.3">
      <c r="A16" s="7" t="s">
        <v>225</v>
      </c>
      <c r="B16" s="1">
        <v>18369</v>
      </c>
      <c r="C16" s="1">
        <v>21980</v>
      </c>
      <c r="D16" s="1">
        <v>24128</v>
      </c>
      <c r="E16" s="1">
        <v>25685</v>
      </c>
    </row>
    <row r="17" spans="1:5" x14ac:dyDescent="0.3">
      <c r="A17" s="7" t="s">
        <v>226</v>
      </c>
      <c r="B17" s="1">
        <v>9419</v>
      </c>
      <c r="C17" s="1">
        <v>11003</v>
      </c>
      <c r="D17" s="1">
        <v>12620</v>
      </c>
      <c r="E17" s="1">
        <v>13703</v>
      </c>
    </row>
    <row r="18" spans="1:5" x14ac:dyDescent="0.3">
      <c r="A18" s="7" t="s">
        <v>227</v>
      </c>
      <c r="B18" s="1">
        <v>55034</v>
      </c>
      <c r="C18" s="1">
        <v>41864</v>
      </c>
      <c r="D18" s="1">
        <v>33253</v>
      </c>
      <c r="E18" s="1">
        <v>29679</v>
      </c>
    </row>
    <row r="19" spans="1:5" x14ac:dyDescent="0.3">
      <c r="A19" s="7" t="s">
        <v>228</v>
      </c>
      <c r="B19" s="1">
        <v>27840</v>
      </c>
      <c r="C19" s="1">
        <v>21428</v>
      </c>
      <c r="D19" s="1">
        <v>16919</v>
      </c>
      <c r="E19" s="1">
        <v>14805</v>
      </c>
    </row>
    <row r="20" spans="1:5" x14ac:dyDescent="0.3">
      <c r="A20" s="10" t="s">
        <v>15</v>
      </c>
      <c r="B20" s="5">
        <v>327723</v>
      </c>
      <c r="C20" s="5">
        <v>348081</v>
      </c>
      <c r="D20" s="5">
        <v>369607</v>
      </c>
      <c r="E20" s="5">
        <v>393357</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0.64877430262045599</v>
      </c>
      <c r="C25" s="2">
        <v>0.667682926829268</v>
      </c>
      <c r="D25" s="2">
        <v>0.67840909090909096</v>
      </c>
      <c r="E25" s="2">
        <v>0.69707401032702199</v>
      </c>
    </row>
    <row r="26" spans="1:5" x14ac:dyDescent="0.3">
      <c r="A26" s="8" t="s">
        <v>329</v>
      </c>
      <c r="B26" s="2">
        <v>0.35122569737954401</v>
      </c>
      <c r="C26" s="2">
        <v>0.332317073170732</v>
      </c>
      <c r="D26" s="2">
        <v>0.32159090909090898</v>
      </c>
      <c r="E26" s="2">
        <v>0.30292598967297801</v>
      </c>
    </row>
    <row r="27" spans="1:5" x14ac:dyDescent="0.3">
      <c r="A27" s="8" t="s">
        <v>330</v>
      </c>
      <c r="B27" s="2">
        <v>0.546933547449721</v>
      </c>
      <c r="C27" s="2">
        <v>0.54250327772876095</v>
      </c>
      <c r="D27" s="2">
        <v>0.523756341820934</v>
      </c>
      <c r="E27" s="2">
        <v>0.510324979094814</v>
      </c>
    </row>
    <row r="28" spans="1:5" x14ac:dyDescent="0.3">
      <c r="A28" s="8" t="s">
        <v>331</v>
      </c>
      <c r="B28" s="2">
        <v>0.453066452550279</v>
      </c>
      <c r="C28" s="2">
        <v>0.457496722271239</v>
      </c>
      <c r="D28" s="2">
        <v>0.476243658179066</v>
      </c>
      <c r="E28" s="2">
        <v>0.489675020905186</v>
      </c>
    </row>
    <row r="29" spans="1:5" x14ac:dyDescent="0.3">
      <c r="A29" s="8" t="s">
        <v>332</v>
      </c>
      <c r="B29" s="2">
        <v>0.78036569438397896</v>
      </c>
      <c r="C29" s="2">
        <v>0.78365937859608703</v>
      </c>
      <c r="D29" s="2">
        <v>0.77580758426966301</v>
      </c>
      <c r="E29" s="2">
        <v>0.77302790772705299</v>
      </c>
    </row>
    <row r="30" spans="1:5" x14ac:dyDescent="0.3">
      <c r="A30" s="8" t="s">
        <v>333</v>
      </c>
      <c r="B30" s="2">
        <v>0.21963430561602101</v>
      </c>
      <c r="C30" s="2">
        <v>0.216340621403913</v>
      </c>
      <c r="D30" s="2">
        <v>0.22419241573033699</v>
      </c>
      <c r="E30" s="2">
        <v>0.22697209227294701</v>
      </c>
    </row>
    <row r="31" spans="1:5" x14ac:dyDescent="0.3">
      <c r="A31" s="8" t="s">
        <v>221</v>
      </c>
      <c r="B31" s="2">
        <v>0.556962025316456</v>
      </c>
      <c r="C31" s="2">
        <v>0.56215722120658096</v>
      </c>
      <c r="D31" s="2">
        <v>0.55433070866141698</v>
      </c>
      <c r="E31" s="2">
        <v>0.53734439834024905</v>
      </c>
    </row>
    <row r="32" spans="1:5" x14ac:dyDescent="0.3">
      <c r="A32" s="8" t="s">
        <v>222</v>
      </c>
      <c r="B32" s="2">
        <v>0.443037974683544</v>
      </c>
      <c r="C32" s="2">
        <v>0.43784277879341899</v>
      </c>
      <c r="D32" s="2">
        <v>0.44566929133858302</v>
      </c>
      <c r="E32" s="2">
        <v>0.462655601659751</v>
      </c>
    </row>
    <row r="33" spans="1:5" x14ac:dyDescent="0.3">
      <c r="A33" s="8" t="s">
        <v>225</v>
      </c>
      <c r="B33" s="2">
        <v>0.66104073700878097</v>
      </c>
      <c r="C33" s="2">
        <v>0.66640390504199098</v>
      </c>
      <c r="D33" s="2">
        <v>0.65657994992924795</v>
      </c>
      <c r="E33" s="2">
        <v>0.65210216309535896</v>
      </c>
    </row>
    <row r="34" spans="1:5" x14ac:dyDescent="0.3">
      <c r="A34" s="8" t="s">
        <v>226</v>
      </c>
      <c r="B34" s="2">
        <v>0.33895926299121898</v>
      </c>
      <c r="C34" s="2">
        <v>0.33359609495800902</v>
      </c>
      <c r="D34" s="2">
        <v>0.34342005007075199</v>
      </c>
      <c r="E34" s="2">
        <v>0.34789783690464099</v>
      </c>
    </row>
    <row r="35" spans="1:5" x14ac:dyDescent="0.3">
      <c r="A35" s="8" t="s">
        <v>227</v>
      </c>
      <c r="B35" s="2">
        <v>0.66406834471607501</v>
      </c>
      <c r="C35" s="2">
        <v>0.66144220438601997</v>
      </c>
      <c r="D35" s="2">
        <v>0.662780036673842</v>
      </c>
      <c r="E35" s="2">
        <v>0.66718370650121395</v>
      </c>
    </row>
    <row r="36" spans="1:5" x14ac:dyDescent="0.3">
      <c r="A36" s="8" t="s">
        <v>228</v>
      </c>
      <c r="B36" s="2">
        <v>0.33593165528392499</v>
      </c>
      <c r="C36" s="2">
        <v>0.33855779561397997</v>
      </c>
      <c r="D36" s="2">
        <v>0.337219963326158</v>
      </c>
      <c r="E36" s="2">
        <v>0.332816293498786</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664</v>
      </c>
    </row>
    <row r="2" spans="1:14" ht="15.6" x14ac:dyDescent="0.3">
      <c r="A2" s="12" t="s">
        <v>660</v>
      </c>
    </row>
    <row r="3" spans="1:14" ht="15.6" x14ac:dyDescent="0.3">
      <c r="A3" s="12" t="s">
        <v>98</v>
      </c>
    </row>
    <row r="4" spans="1:14" x14ac:dyDescent="0.3">
      <c r="A4" s="15"/>
    </row>
    <row r="5" spans="1:14" x14ac:dyDescent="0.3">
      <c r="A5" s="16" t="str">
        <f>HYPERLINK("#'Table of contents'!A200",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3480</v>
      </c>
      <c r="C8" s="1">
        <v>3567</v>
      </c>
      <c r="D8" s="1">
        <v>3608</v>
      </c>
      <c r="E8" s="1">
        <v>3648</v>
      </c>
      <c r="F8" s="1">
        <v>3728</v>
      </c>
      <c r="G8" s="1">
        <v>3830</v>
      </c>
      <c r="H8" s="1">
        <v>3928</v>
      </c>
      <c r="I8" s="1">
        <v>4029</v>
      </c>
      <c r="J8" s="1">
        <v>4200</v>
      </c>
      <c r="K8" s="1">
        <v>4319</v>
      </c>
      <c r="L8" s="1">
        <v>4522</v>
      </c>
      <c r="M8" s="1">
        <v>4721</v>
      </c>
      <c r="N8" s="1">
        <v>4892</v>
      </c>
    </row>
    <row r="9" spans="1:14" x14ac:dyDescent="0.3">
      <c r="A9" s="7" t="s">
        <v>96</v>
      </c>
      <c r="B9" s="1">
        <v>1781</v>
      </c>
      <c r="C9" s="1">
        <v>1784</v>
      </c>
      <c r="D9" s="1">
        <v>1839</v>
      </c>
      <c r="E9" s="1">
        <v>1799</v>
      </c>
      <c r="F9" s="1">
        <v>1874</v>
      </c>
      <c r="G9" s="1">
        <v>1965</v>
      </c>
      <c r="H9" s="1">
        <v>2048</v>
      </c>
      <c r="I9" s="1">
        <v>2124</v>
      </c>
      <c r="J9" s="1">
        <v>2206</v>
      </c>
      <c r="K9" s="1">
        <v>2265</v>
      </c>
      <c r="L9" s="1">
        <v>2325</v>
      </c>
      <c r="M9" s="1">
        <v>2505</v>
      </c>
      <c r="N9" s="1">
        <v>2687</v>
      </c>
    </row>
    <row r="10" spans="1:14" x14ac:dyDescent="0.3">
      <c r="A10" s="10" t="s">
        <v>15</v>
      </c>
      <c r="B10" s="5">
        <v>5261</v>
      </c>
      <c r="C10" s="5">
        <v>5351</v>
      </c>
      <c r="D10" s="5">
        <v>5447</v>
      </c>
      <c r="E10" s="5">
        <v>5447</v>
      </c>
      <c r="F10" s="5">
        <v>5602</v>
      </c>
      <c r="G10" s="5">
        <v>5795</v>
      </c>
      <c r="H10" s="5">
        <v>5976</v>
      </c>
      <c r="I10" s="5">
        <v>6153</v>
      </c>
      <c r="J10" s="5">
        <v>6406</v>
      </c>
      <c r="K10" s="5">
        <v>6584</v>
      </c>
      <c r="L10" s="5">
        <v>6847</v>
      </c>
      <c r="M10" s="5">
        <v>7226</v>
      </c>
      <c r="N10" s="5">
        <v>7579</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0.66147120319330899</v>
      </c>
      <c r="C15" s="2">
        <v>0.66660437301439002</v>
      </c>
      <c r="D15" s="2">
        <v>0.66238296309895395</v>
      </c>
      <c r="E15" s="2">
        <v>0.66972645492931904</v>
      </c>
      <c r="F15" s="2">
        <v>0.66547661549446602</v>
      </c>
      <c r="G15" s="2">
        <v>0.66091458153580696</v>
      </c>
      <c r="H15" s="2">
        <v>0.65729585006693403</v>
      </c>
      <c r="I15" s="2">
        <v>0.65480253534860999</v>
      </c>
      <c r="J15" s="2">
        <v>0.65563534186700001</v>
      </c>
      <c r="K15" s="2">
        <v>0.65598420413122704</v>
      </c>
      <c r="L15" s="2">
        <v>0.66043522710676195</v>
      </c>
      <c r="M15" s="2">
        <v>0.65333517852200396</v>
      </c>
      <c r="N15" s="2">
        <v>0.64546773980736205</v>
      </c>
    </row>
    <row r="16" spans="1:14" x14ac:dyDescent="0.3">
      <c r="A16" s="8" t="s">
        <v>96</v>
      </c>
      <c r="B16" s="2">
        <v>0.33852879680669101</v>
      </c>
      <c r="C16" s="2">
        <v>0.33339562698560998</v>
      </c>
      <c r="D16" s="2">
        <v>0.337617036901046</v>
      </c>
      <c r="E16" s="2">
        <v>0.33027354507068102</v>
      </c>
      <c r="F16" s="2">
        <v>0.33452338450553398</v>
      </c>
      <c r="G16" s="2">
        <v>0.33908541846419299</v>
      </c>
      <c r="H16" s="2">
        <v>0.34270414993306603</v>
      </c>
      <c r="I16" s="2">
        <v>0.34519746465139001</v>
      </c>
      <c r="J16" s="2">
        <v>0.34436465813299999</v>
      </c>
      <c r="K16" s="2">
        <v>0.34401579586877301</v>
      </c>
      <c r="L16" s="2">
        <v>0.339564772893238</v>
      </c>
      <c r="M16" s="2">
        <v>0.34666482147799599</v>
      </c>
      <c r="N16" s="2">
        <v>0.354532260192638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2.5000000000000001E-2</v>
      </c>
      <c r="C21" s="2">
        <v>1.1494252873563199E-2</v>
      </c>
      <c r="D21" s="2">
        <v>1.10864745011086E-2</v>
      </c>
      <c r="E21" s="2">
        <v>2.1929824561403501E-2</v>
      </c>
      <c r="F21" s="2">
        <v>2.7360515021459201E-2</v>
      </c>
      <c r="G21" s="2">
        <v>2.5587467362924301E-2</v>
      </c>
      <c r="H21" s="2">
        <v>2.57128309572301E-2</v>
      </c>
      <c r="I21" s="2">
        <v>4.2442293373045399E-2</v>
      </c>
      <c r="J21" s="2">
        <v>2.8333333333333301E-2</v>
      </c>
      <c r="K21" s="2">
        <v>4.7001620745542899E-2</v>
      </c>
      <c r="L21" s="2">
        <v>4.4007076514816501E-2</v>
      </c>
      <c r="M21" s="2">
        <v>3.6221139589070098E-2</v>
      </c>
      <c r="N21" s="3">
        <v>0.164761904761905</v>
      </c>
      <c r="O21" s="3">
        <v>0.40574712643678201</v>
      </c>
    </row>
    <row r="22" spans="1:15" x14ac:dyDescent="0.3">
      <c r="A22" s="8" t="s">
        <v>96</v>
      </c>
      <c r="B22" s="2">
        <v>1.6844469399213901E-3</v>
      </c>
      <c r="C22" s="2">
        <v>3.0829596412556101E-2</v>
      </c>
      <c r="D22" s="2">
        <v>-2.17509516041327E-2</v>
      </c>
      <c r="E22" s="2">
        <v>4.1689827682045599E-2</v>
      </c>
      <c r="F22" s="2">
        <v>4.8559231590181398E-2</v>
      </c>
      <c r="G22" s="2">
        <v>4.22391857506361E-2</v>
      </c>
      <c r="H22" s="2">
        <v>3.7109375E-2</v>
      </c>
      <c r="I22" s="2">
        <v>3.8606403013182702E-2</v>
      </c>
      <c r="J22" s="2">
        <v>2.6745240253853102E-2</v>
      </c>
      <c r="K22" s="2">
        <v>2.6490066225165601E-2</v>
      </c>
      <c r="L22" s="2">
        <v>7.7419354838709695E-2</v>
      </c>
      <c r="M22" s="2">
        <v>7.2654690618762494E-2</v>
      </c>
      <c r="N22" s="3">
        <v>0.21804170444243001</v>
      </c>
      <c r="O22" s="3">
        <v>0.50870297585626101</v>
      </c>
    </row>
    <row r="23" spans="1:15" x14ac:dyDescent="0.3">
      <c r="A23" s="11" t="s">
        <v>15</v>
      </c>
      <c r="B23" s="3">
        <v>1.7107013875689001E-2</v>
      </c>
      <c r="C23" s="3">
        <v>1.7940571855727901E-2</v>
      </c>
      <c r="D23" s="3">
        <v>0</v>
      </c>
      <c r="E23" s="3">
        <v>2.8456030842665701E-2</v>
      </c>
      <c r="F23" s="3">
        <v>3.4451981435201701E-2</v>
      </c>
      <c r="G23" s="3">
        <v>3.1233822260569501E-2</v>
      </c>
      <c r="H23" s="3">
        <v>2.9618473895582299E-2</v>
      </c>
      <c r="I23" s="3">
        <v>4.1118153746140099E-2</v>
      </c>
      <c r="J23" s="3">
        <v>2.7786450202934701E-2</v>
      </c>
      <c r="K23" s="3">
        <v>3.9945321992709601E-2</v>
      </c>
      <c r="L23" s="3">
        <v>5.5352709215714897E-2</v>
      </c>
      <c r="M23" s="3">
        <v>4.8851370052587897E-2</v>
      </c>
      <c r="N23" s="3">
        <v>0.18310958476428299</v>
      </c>
      <c r="O23" s="3">
        <v>0.44060064626496898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665</v>
      </c>
    </row>
    <row r="2" spans="1:14" ht="15.6" x14ac:dyDescent="0.3">
      <c r="A2" s="12" t="s">
        <v>660</v>
      </c>
    </row>
    <row r="3" spans="1:14" ht="15.6" x14ac:dyDescent="0.3">
      <c r="A3" s="12" t="s">
        <v>98</v>
      </c>
    </row>
    <row r="4" spans="1:14" ht="15.6" x14ac:dyDescent="0.3">
      <c r="A4" s="12" t="s">
        <v>94</v>
      </c>
    </row>
    <row r="5" spans="1:14" x14ac:dyDescent="0.3">
      <c r="A5" s="16" t="str">
        <f>HYPERLINK("#'Table of contents'!A201",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468</v>
      </c>
      <c r="C8" s="1">
        <v>516</v>
      </c>
      <c r="D8" s="1">
        <v>553</v>
      </c>
      <c r="E8" s="1">
        <v>582</v>
      </c>
      <c r="F8" s="1">
        <v>627</v>
      </c>
      <c r="G8" s="1">
        <v>671</v>
      </c>
      <c r="H8" s="1">
        <v>717</v>
      </c>
      <c r="I8" s="1">
        <v>765</v>
      </c>
      <c r="J8" s="1">
        <v>847</v>
      </c>
      <c r="K8" s="1">
        <v>886</v>
      </c>
      <c r="L8" s="1">
        <v>978</v>
      </c>
      <c r="M8" s="1">
        <v>1070</v>
      </c>
      <c r="N8" s="1">
        <v>1160</v>
      </c>
    </row>
    <row r="9" spans="1:14" x14ac:dyDescent="0.3">
      <c r="A9" s="7" t="s">
        <v>100</v>
      </c>
      <c r="B9" s="1">
        <v>19</v>
      </c>
      <c r="C9" s="1">
        <v>20</v>
      </c>
      <c r="D9" s="1">
        <v>18</v>
      </c>
      <c r="E9" s="1">
        <v>23</v>
      </c>
      <c r="F9" s="1">
        <v>26</v>
      </c>
      <c r="G9" s="1">
        <v>29</v>
      </c>
      <c r="H9" s="1">
        <v>32</v>
      </c>
      <c r="I9" s="1">
        <v>38</v>
      </c>
      <c r="J9" s="1">
        <v>41</v>
      </c>
      <c r="K9" s="1">
        <v>47</v>
      </c>
      <c r="L9" s="1">
        <v>53</v>
      </c>
      <c r="M9" s="1">
        <v>63</v>
      </c>
      <c r="N9" s="1">
        <v>73</v>
      </c>
    </row>
    <row r="10" spans="1:14" x14ac:dyDescent="0.3">
      <c r="A10" s="7" t="s">
        <v>101</v>
      </c>
      <c r="B10" s="1">
        <v>52</v>
      </c>
      <c r="C10" s="1">
        <v>53</v>
      </c>
      <c r="D10" s="1">
        <v>59</v>
      </c>
      <c r="E10" s="1">
        <v>65</v>
      </c>
      <c r="F10" s="1">
        <v>73</v>
      </c>
      <c r="G10" s="1">
        <v>82</v>
      </c>
      <c r="H10" s="1">
        <v>90</v>
      </c>
      <c r="I10" s="1">
        <v>95</v>
      </c>
      <c r="J10" s="1">
        <v>102</v>
      </c>
      <c r="K10" s="1">
        <v>108</v>
      </c>
      <c r="L10" s="1">
        <v>123</v>
      </c>
      <c r="M10" s="1">
        <v>138</v>
      </c>
      <c r="N10" s="1">
        <v>142</v>
      </c>
    </row>
    <row r="11" spans="1:14" x14ac:dyDescent="0.3">
      <c r="A11" s="7" t="s">
        <v>102</v>
      </c>
      <c r="B11" s="1">
        <v>2623</v>
      </c>
      <c r="C11" s="1">
        <v>2654</v>
      </c>
      <c r="D11" s="1">
        <v>2652</v>
      </c>
      <c r="E11" s="1">
        <v>2665</v>
      </c>
      <c r="F11" s="1">
        <v>2681</v>
      </c>
      <c r="G11" s="1">
        <v>2715</v>
      </c>
      <c r="H11" s="1">
        <v>2750</v>
      </c>
      <c r="I11" s="1">
        <v>2777</v>
      </c>
      <c r="J11" s="1">
        <v>2840</v>
      </c>
      <c r="K11" s="1">
        <v>2886</v>
      </c>
      <c r="L11" s="1">
        <v>2974</v>
      </c>
      <c r="M11" s="1">
        <v>3050</v>
      </c>
      <c r="N11" s="1">
        <v>3108</v>
      </c>
    </row>
    <row r="12" spans="1:14" x14ac:dyDescent="0.3">
      <c r="A12" s="7" t="s">
        <v>103</v>
      </c>
      <c r="B12" s="1">
        <v>35</v>
      </c>
      <c r="C12" s="1">
        <v>35</v>
      </c>
      <c r="D12" s="1">
        <v>40</v>
      </c>
      <c r="E12" s="1">
        <v>45</v>
      </c>
      <c r="F12" s="1">
        <v>49</v>
      </c>
      <c r="G12" s="1">
        <v>56</v>
      </c>
      <c r="H12" s="1">
        <v>64</v>
      </c>
      <c r="I12" s="1">
        <v>71</v>
      </c>
      <c r="J12" s="1">
        <v>78</v>
      </c>
      <c r="K12" s="1">
        <v>92</v>
      </c>
      <c r="L12" s="1">
        <v>108</v>
      </c>
      <c r="M12" s="1">
        <v>120</v>
      </c>
      <c r="N12" s="1">
        <v>132</v>
      </c>
    </row>
    <row r="13" spans="1:14" x14ac:dyDescent="0.3">
      <c r="A13" s="7" t="s">
        <v>104</v>
      </c>
      <c r="B13" s="1">
        <v>283</v>
      </c>
      <c r="C13" s="1">
        <v>289</v>
      </c>
      <c r="D13" s="1">
        <v>286</v>
      </c>
      <c r="E13" s="1">
        <v>268</v>
      </c>
      <c r="F13" s="1">
        <v>272</v>
      </c>
      <c r="G13" s="1">
        <v>277</v>
      </c>
      <c r="H13" s="1">
        <v>275</v>
      </c>
      <c r="I13" s="1">
        <v>283</v>
      </c>
      <c r="J13" s="1">
        <v>292</v>
      </c>
      <c r="K13" s="1">
        <v>300</v>
      </c>
      <c r="L13" s="1">
        <v>286</v>
      </c>
      <c r="M13" s="1">
        <v>280</v>
      </c>
      <c r="N13" s="1">
        <v>277</v>
      </c>
    </row>
    <row r="14" spans="1:14" x14ac:dyDescent="0.3">
      <c r="A14" s="7" t="s">
        <v>105</v>
      </c>
      <c r="B14" s="1">
        <v>737</v>
      </c>
      <c r="C14" s="1">
        <v>736</v>
      </c>
      <c r="D14" s="1">
        <v>742</v>
      </c>
      <c r="E14" s="1">
        <v>742</v>
      </c>
      <c r="F14" s="1">
        <v>771</v>
      </c>
      <c r="G14" s="1">
        <v>805</v>
      </c>
      <c r="H14" s="1">
        <v>855</v>
      </c>
      <c r="I14" s="1">
        <v>888</v>
      </c>
      <c r="J14" s="1">
        <v>926</v>
      </c>
      <c r="K14" s="1">
        <v>974</v>
      </c>
      <c r="L14" s="1">
        <v>1017</v>
      </c>
      <c r="M14" s="1">
        <v>1115</v>
      </c>
      <c r="N14" s="1">
        <v>1211</v>
      </c>
    </row>
    <row r="15" spans="1:14" x14ac:dyDescent="0.3">
      <c r="A15" s="7" t="s">
        <v>106</v>
      </c>
      <c r="B15" s="1">
        <v>58</v>
      </c>
      <c r="C15" s="1">
        <v>58</v>
      </c>
      <c r="D15" s="1">
        <v>53</v>
      </c>
      <c r="E15" s="1">
        <v>47</v>
      </c>
      <c r="F15" s="1">
        <v>47</v>
      </c>
      <c r="G15" s="1">
        <v>46</v>
      </c>
      <c r="H15" s="1">
        <v>51</v>
      </c>
      <c r="I15" s="1">
        <v>54</v>
      </c>
      <c r="J15" s="1">
        <v>56</v>
      </c>
      <c r="K15" s="1">
        <v>56</v>
      </c>
      <c r="L15" s="1">
        <v>56</v>
      </c>
      <c r="M15" s="1">
        <v>70</v>
      </c>
      <c r="N15" s="1">
        <v>89</v>
      </c>
    </row>
    <row r="16" spans="1:14" x14ac:dyDescent="0.3">
      <c r="A16" s="7" t="s">
        <v>107</v>
      </c>
      <c r="B16" s="1">
        <v>31</v>
      </c>
      <c r="C16" s="1">
        <v>33</v>
      </c>
      <c r="D16" s="1">
        <v>33</v>
      </c>
      <c r="E16" s="1">
        <v>29</v>
      </c>
      <c r="F16" s="1">
        <v>29</v>
      </c>
      <c r="G16" s="1">
        <v>32</v>
      </c>
      <c r="H16" s="1">
        <v>38</v>
      </c>
      <c r="I16" s="1">
        <v>39</v>
      </c>
      <c r="J16" s="1">
        <v>43</v>
      </c>
      <c r="K16" s="1">
        <v>43</v>
      </c>
      <c r="L16" s="1">
        <v>46</v>
      </c>
      <c r="M16" s="1">
        <v>58</v>
      </c>
      <c r="N16" s="1">
        <v>63</v>
      </c>
    </row>
    <row r="17" spans="1:14" x14ac:dyDescent="0.3">
      <c r="A17" s="7" t="s">
        <v>108</v>
      </c>
      <c r="B17" s="1">
        <v>664</v>
      </c>
      <c r="C17" s="1">
        <v>682</v>
      </c>
      <c r="D17" s="1">
        <v>762</v>
      </c>
      <c r="E17" s="1">
        <v>751</v>
      </c>
      <c r="F17" s="1">
        <v>797</v>
      </c>
      <c r="G17" s="1">
        <v>832</v>
      </c>
      <c r="H17" s="1">
        <v>843</v>
      </c>
      <c r="I17" s="1">
        <v>871</v>
      </c>
      <c r="J17" s="1">
        <v>899</v>
      </c>
      <c r="K17" s="1">
        <v>898</v>
      </c>
      <c r="L17" s="1">
        <v>903</v>
      </c>
      <c r="M17" s="1">
        <v>941</v>
      </c>
      <c r="N17" s="1">
        <v>949</v>
      </c>
    </row>
    <row r="18" spans="1:14" x14ac:dyDescent="0.3">
      <c r="A18" s="7" t="s">
        <v>109</v>
      </c>
      <c r="B18" s="1">
        <v>91</v>
      </c>
      <c r="C18" s="1">
        <v>94</v>
      </c>
      <c r="D18" s="1">
        <v>93</v>
      </c>
      <c r="E18" s="1">
        <v>88</v>
      </c>
      <c r="F18" s="1">
        <v>93</v>
      </c>
      <c r="G18" s="1">
        <v>101</v>
      </c>
      <c r="H18" s="1">
        <v>111</v>
      </c>
      <c r="I18" s="1">
        <v>121</v>
      </c>
      <c r="J18" s="1">
        <v>133</v>
      </c>
      <c r="K18" s="1">
        <v>147</v>
      </c>
      <c r="L18" s="1">
        <v>172</v>
      </c>
      <c r="M18" s="1">
        <v>202</v>
      </c>
      <c r="N18" s="1">
        <v>246</v>
      </c>
    </row>
    <row r="19" spans="1:14" x14ac:dyDescent="0.3">
      <c r="A19" s="7" t="s">
        <v>110</v>
      </c>
      <c r="B19" s="1">
        <v>200</v>
      </c>
      <c r="C19" s="1">
        <v>181</v>
      </c>
      <c r="D19" s="1">
        <v>156</v>
      </c>
      <c r="E19" s="1">
        <v>142</v>
      </c>
      <c r="F19" s="1">
        <v>137</v>
      </c>
      <c r="G19" s="1">
        <v>149</v>
      </c>
      <c r="H19" s="1">
        <v>150</v>
      </c>
      <c r="I19" s="1">
        <v>151</v>
      </c>
      <c r="J19" s="1">
        <v>149</v>
      </c>
      <c r="K19" s="1">
        <v>147</v>
      </c>
      <c r="L19" s="1">
        <v>131</v>
      </c>
      <c r="M19" s="1">
        <v>119</v>
      </c>
      <c r="N19" s="1">
        <v>129</v>
      </c>
    </row>
    <row r="20" spans="1:14" x14ac:dyDescent="0.3">
      <c r="A20" s="10" t="s">
        <v>15</v>
      </c>
      <c r="B20" s="5">
        <v>5261</v>
      </c>
      <c r="C20" s="5">
        <v>5351</v>
      </c>
      <c r="D20" s="5">
        <v>5447</v>
      </c>
      <c r="E20" s="5">
        <v>5447</v>
      </c>
      <c r="F20" s="5">
        <v>5602</v>
      </c>
      <c r="G20" s="5">
        <v>5795</v>
      </c>
      <c r="H20" s="5">
        <v>5976</v>
      </c>
      <c r="I20" s="5">
        <v>6153</v>
      </c>
      <c r="J20" s="5">
        <v>6406</v>
      </c>
      <c r="K20" s="5">
        <v>6584</v>
      </c>
      <c r="L20" s="5">
        <v>6847</v>
      </c>
      <c r="M20" s="5">
        <v>7226</v>
      </c>
      <c r="N20" s="5">
        <v>7579</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0.13448275862069001</v>
      </c>
      <c r="C25" s="2">
        <v>0.14465937762825901</v>
      </c>
      <c r="D25" s="2">
        <v>0.15327050997782701</v>
      </c>
      <c r="E25" s="2">
        <v>0.15953947368421101</v>
      </c>
      <c r="F25" s="2">
        <v>0.16818669527897001</v>
      </c>
      <c r="G25" s="2">
        <v>0.17519582245430801</v>
      </c>
      <c r="H25" s="2">
        <v>0.182535641547862</v>
      </c>
      <c r="I25" s="2">
        <v>0.189873417721519</v>
      </c>
      <c r="J25" s="2">
        <v>0.20166666666666699</v>
      </c>
      <c r="K25" s="2">
        <v>0.20514007872192599</v>
      </c>
      <c r="L25" s="2">
        <v>0.21627598407784199</v>
      </c>
      <c r="M25" s="2">
        <v>0.226646896843889</v>
      </c>
      <c r="N25" s="2">
        <v>0.237121831561733</v>
      </c>
    </row>
    <row r="26" spans="1:14" x14ac:dyDescent="0.3">
      <c r="A26" s="8" t="s">
        <v>100</v>
      </c>
      <c r="B26" s="2">
        <v>5.4597701149425304E-3</v>
      </c>
      <c r="C26" s="2">
        <v>5.6069526212503499E-3</v>
      </c>
      <c r="D26" s="2">
        <v>4.9889135254988903E-3</v>
      </c>
      <c r="E26" s="2">
        <v>6.3048245614035102E-3</v>
      </c>
      <c r="F26" s="2">
        <v>6.9742489270386296E-3</v>
      </c>
      <c r="G26" s="2">
        <v>7.57180156657963E-3</v>
      </c>
      <c r="H26" s="2">
        <v>8.1466395112016303E-3</v>
      </c>
      <c r="I26" s="2">
        <v>9.4316207495656508E-3</v>
      </c>
      <c r="J26" s="2">
        <v>9.7619047619047598E-3</v>
      </c>
      <c r="K26" s="2">
        <v>1.08821486455198E-2</v>
      </c>
      <c r="L26" s="2">
        <v>1.17204776647501E-2</v>
      </c>
      <c r="M26" s="2">
        <v>1.3344630374920599E-2</v>
      </c>
      <c r="N26" s="2">
        <v>1.49223221586263E-2</v>
      </c>
    </row>
    <row r="27" spans="1:14" x14ac:dyDescent="0.3">
      <c r="A27" s="8" t="s">
        <v>101</v>
      </c>
      <c r="B27" s="2">
        <v>1.4942528735632199E-2</v>
      </c>
      <c r="C27" s="2">
        <v>1.48584244463134E-2</v>
      </c>
      <c r="D27" s="2">
        <v>1.6352549889135301E-2</v>
      </c>
      <c r="E27" s="2">
        <v>1.7817982456140399E-2</v>
      </c>
      <c r="F27" s="2">
        <v>1.95815450643777E-2</v>
      </c>
      <c r="G27" s="2">
        <v>2.1409921671018298E-2</v>
      </c>
      <c r="H27" s="2">
        <v>2.2912423625254599E-2</v>
      </c>
      <c r="I27" s="2">
        <v>2.3579051873914101E-2</v>
      </c>
      <c r="J27" s="2">
        <v>2.4285714285714299E-2</v>
      </c>
      <c r="K27" s="2">
        <v>2.5005788376939099E-2</v>
      </c>
      <c r="L27" s="2">
        <v>2.7200353825740799E-2</v>
      </c>
      <c r="M27" s="2">
        <v>2.9231095106968901E-2</v>
      </c>
      <c r="N27" s="2">
        <v>2.9026982829108799E-2</v>
      </c>
    </row>
    <row r="28" spans="1:14" x14ac:dyDescent="0.3">
      <c r="A28" s="8" t="s">
        <v>102</v>
      </c>
      <c r="B28" s="2">
        <v>0.75373563218390804</v>
      </c>
      <c r="C28" s="2">
        <v>0.74404261283992101</v>
      </c>
      <c r="D28" s="2">
        <v>0.73503325942350295</v>
      </c>
      <c r="E28" s="2">
        <v>0.73053728070175405</v>
      </c>
      <c r="F28" s="2">
        <v>0.71915236051502096</v>
      </c>
      <c r="G28" s="2">
        <v>0.70887728459529997</v>
      </c>
      <c r="H28" s="2">
        <v>0.70010183299388995</v>
      </c>
      <c r="I28" s="2">
        <v>0.68925291635641595</v>
      </c>
      <c r="J28" s="2">
        <v>0.67619047619047601</v>
      </c>
      <c r="K28" s="2">
        <v>0.66821023385042799</v>
      </c>
      <c r="L28" s="2">
        <v>0.65767359575409101</v>
      </c>
      <c r="M28" s="2">
        <v>0.64604956576996397</v>
      </c>
      <c r="N28" s="2">
        <v>0.63532297628781698</v>
      </c>
    </row>
    <row r="29" spans="1:14" x14ac:dyDescent="0.3">
      <c r="A29" s="8" t="s">
        <v>103</v>
      </c>
      <c r="B29" s="2">
        <v>1.00574712643678E-2</v>
      </c>
      <c r="C29" s="2">
        <v>9.8121670871881093E-3</v>
      </c>
      <c r="D29" s="2">
        <v>1.10864745011086E-2</v>
      </c>
      <c r="E29" s="2">
        <v>1.23355263157895E-2</v>
      </c>
      <c r="F29" s="2">
        <v>1.31437768240343E-2</v>
      </c>
      <c r="G29" s="2">
        <v>1.4621409921671E-2</v>
      </c>
      <c r="H29" s="2">
        <v>1.6293279022403299E-2</v>
      </c>
      <c r="I29" s="2">
        <v>1.76222387689253E-2</v>
      </c>
      <c r="J29" s="2">
        <v>1.85714285714286E-2</v>
      </c>
      <c r="K29" s="2">
        <v>2.1301227135911101E-2</v>
      </c>
      <c r="L29" s="2">
        <v>2.3883237505528499E-2</v>
      </c>
      <c r="M29" s="2">
        <v>2.5418343571277299E-2</v>
      </c>
      <c r="N29" s="2">
        <v>2.6982829108748999E-2</v>
      </c>
    </row>
    <row r="30" spans="1:14" x14ac:dyDescent="0.3">
      <c r="A30" s="8" t="s">
        <v>104</v>
      </c>
      <c r="B30" s="2">
        <v>8.1321839080459798E-2</v>
      </c>
      <c r="C30" s="2">
        <v>8.1020465377067599E-2</v>
      </c>
      <c r="D30" s="2">
        <v>7.9268292682926803E-2</v>
      </c>
      <c r="E30" s="2">
        <v>7.3464912280701802E-2</v>
      </c>
      <c r="F30" s="2">
        <v>7.2961373390557901E-2</v>
      </c>
      <c r="G30" s="2">
        <v>7.2323759791122696E-2</v>
      </c>
      <c r="H30" s="2">
        <v>7.0010183299389003E-2</v>
      </c>
      <c r="I30" s="2">
        <v>7.0240754529659999E-2</v>
      </c>
      <c r="J30" s="2">
        <v>6.9523809523809502E-2</v>
      </c>
      <c r="K30" s="2">
        <v>6.9460523269275307E-2</v>
      </c>
      <c r="L30" s="2">
        <v>6.3246351172047799E-2</v>
      </c>
      <c r="M30" s="2">
        <v>5.93094683329803E-2</v>
      </c>
      <c r="N30" s="2">
        <v>5.6623058053965697E-2</v>
      </c>
    </row>
    <row r="31" spans="1:14" x14ac:dyDescent="0.3">
      <c r="A31" s="8" t="s">
        <v>105</v>
      </c>
      <c r="B31" s="2">
        <v>0.41381246490735502</v>
      </c>
      <c r="C31" s="2">
        <v>0.412556053811659</v>
      </c>
      <c r="D31" s="2">
        <v>0.40348015225666101</v>
      </c>
      <c r="E31" s="2">
        <v>0.41245136186770398</v>
      </c>
      <c r="F31" s="2">
        <v>0.41141942369263601</v>
      </c>
      <c r="G31" s="2">
        <v>0.40966921119592897</v>
      </c>
      <c r="H31" s="2">
        <v>0.41748046875</v>
      </c>
      <c r="I31" s="2">
        <v>0.418079096045198</v>
      </c>
      <c r="J31" s="2">
        <v>0.41976427923844101</v>
      </c>
      <c r="K31" s="2">
        <v>0.43002207505518802</v>
      </c>
      <c r="L31" s="2">
        <v>0.43741935483870997</v>
      </c>
      <c r="M31" s="2">
        <v>0.44510978043912203</v>
      </c>
      <c r="N31" s="2">
        <v>0.45068850018608098</v>
      </c>
    </row>
    <row r="32" spans="1:14" x14ac:dyDescent="0.3">
      <c r="A32" s="8" t="s">
        <v>106</v>
      </c>
      <c r="B32" s="2">
        <v>3.2565974171813603E-2</v>
      </c>
      <c r="C32" s="2">
        <v>3.2511210762331801E-2</v>
      </c>
      <c r="D32" s="2">
        <v>2.88200108754758E-2</v>
      </c>
      <c r="E32" s="2">
        <v>2.61256253474152E-2</v>
      </c>
      <c r="F32" s="2">
        <v>2.5080042689434399E-2</v>
      </c>
      <c r="G32" s="2">
        <v>2.3409669211195899E-2</v>
      </c>
      <c r="H32" s="2">
        <v>2.490234375E-2</v>
      </c>
      <c r="I32" s="2">
        <v>2.5423728813559299E-2</v>
      </c>
      <c r="J32" s="2">
        <v>2.5385312783318199E-2</v>
      </c>
      <c r="K32" s="2">
        <v>2.4724061810154501E-2</v>
      </c>
      <c r="L32" s="2">
        <v>2.4086021505376299E-2</v>
      </c>
      <c r="M32" s="2">
        <v>2.7944111776447102E-2</v>
      </c>
      <c r="N32" s="2">
        <v>3.3122441384443597E-2</v>
      </c>
    </row>
    <row r="33" spans="1:15" x14ac:dyDescent="0.3">
      <c r="A33" s="8" t="s">
        <v>107</v>
      </c>
      <c r="B33" s="2">
        <v>1.7405951712521101E-2</v>
      </c>
      <c r="C33" s="2">
        <v>1.8497757847533599E-2</v>
      </c>
      <c r="D33" s="2">
        <v>1.7944535073409498E-2</v>
      </c>
      <c r="E33" s="2">
        <v>1.61200667037243E-2</v>
      </c>
      <c r="F33" s="2">
        <v>1.5474919957310601E-2</v>
      </c>
      <c r="G33" s="2">
        <v>1.62849872773537E-2</v>
      </c>
      <c r="H33" s="2">
        <v>1.85546875E-2</v>
      </c>
      <c r="I33" s="2">
        <v>1.8361581920904001E-2</v>
      </c>
      <c r="J33" s="2">
        <v>1.9492293744333599E-2</v>
      </c>
      <c r="K33" s="2">
        <v>1.8984547461368701E-2</v>
      </c>
      <c r="L33" s="2">
        <v>1.97849462365591E-2</v>
      </c>
      <c r="M33" s="2">
        <v>2.3153692614770498E-2</v>
      </c>
      <c r="N33" s="2">
        <v>2.3446222553033101E-2</v>
      </c>
    </row>
    <row r="34" spans="1:15" x14ac:dyDescent="0.3">
      <c r="A34" s="8" t="s">
        <v>108</v>
      </c>
      <c r="B34" s="2">
        <v>0.372824256035935</v>
      </c>
      <c r="C34" s="2">
        <v>0.38228699551569501</v>
      </c>
      <c r="D34" s="2">
        <v>0.414355628058728</v>
      </c>
      <c r="E34" s="2">
        <v>0.41745414118954999</v>
      </c>
      <c r="F34" s="2">
        <v>0.42529348986125898</v>
      </c>
      <c r="G34" s="2">
        <v>0.42340966921119599</v>
      </c>
      <c r="H34" s="2">
        <v>0.41162109375</v>
      </c>
      <c r="I34" s="2">
        <v>0.410075329566855</v>
      </c>
      <c r="J34" s="2">
        <v>0.40752493200362599</v>
      </c>
      <c r="K34" s="2">
        <v>0.396467991169978</v>
      </c>
      <c r="L34" s="2">
        <v>0.38838709677419397</v>
      </c>
      <c r="M34" s="2">
        <v>0.37564870259480998</v>
      </c>
      <c r="N34" s="2">
        <v>0.35318198734648298</v>
      </c>
    </row>
    <row r="35" spans="1:15" x14ac:dyDescent="0.3">
      <c r="A35" s="8" t="s">
        <v>109</v>
      </c>
      <c r="B35" s="2">
        <v>5.1094890510948898E-2</v>
      </c>
      <c r="C35" s="2">
        <v>5.2690582959641297E-2</v>
      </c>
      <c r="D35" s="2">
        <v>5.0570962479608503E-2</v>
      </c>
      <c r="E35" s="2">
        <v>4.8916064480266801E-2</v>
      </c>
      <c r="F35" s="2">
        <v>4.9626467449306301E-2</v>
      </c>
      <c r="G35" s="2">
        <v>5.1399491094147598E-2</v>
      </c>
      <c r="H35" s="2">
        <v>5.419921875E-2</v>
      </c>
      <c r="I35" s="2">
        <v>5.6967984934086599E-2</v>
      </c>
      <c r="J35" s="2">
        <v>6.0290117860380799E-2</v>
      </c>
      <c r="K35" s="2">
        <v>6.4900662251655597E-2</v>
      </c>
      <c r="L35" s="2">
        <v>7.3978494623655897E-2</v>
      </c>
      <c r="M35" s="2">
        <v>8.0638722554890199E-2</v>
      </c>
      <c r="N35" s="2">
        <v>9.1551916635653097E-2</v>
      </c>
    </row>
    <row r="36" spans="1:15" x14ac:dyDescent="0.3">
      <c r="A36" s="8" t="s">
        <v>110</v>
      </c>
      <c r="B36" s="2">
        <v>0.112296462661426</v>
      </c>
      <c r="C36" s="2">
        <v>0.101457399103139</v>
      </c>
      <c r="D36" s="2">
        <v>8.4828711256117503E-2</v>
      </c>
      <c r="E36" s="2">
        <v>7.8932740411339603E-2</v>
      </c>
      <c r="F36" s="2">
        <v>7.3105656350053394E-2</v>
      </c>
      <c r="G36" s="2">
        <v>7.5826972010178101E-2</v>
      </c>
      <c r="H36" s="2">
        <v>7.32421875E-2</v>
      </c>
      <c r="I36" s="2">
        <v>7.1092278719397398E-2</v>
      </c>
      <c r="J36" s="2">
        <v>6.7543064369900305E-2</v>
      </c>
      <c r="K36" s="2">
        <v>6.4900662251655597E-2</v>
      </c>
      <c r="L36" s="2">
        <v>5.6344086021505403E-2</v>
      </c>
      <c r="M36" s="2">
        <v>4.75049900199601E-2</v>
      </c>
      <c r="N36" s="2">
        <v>4.8008931894305898E-2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0.102564102564103</v>
      </c>
      <c r="C41" s="2">
        <v>7.1705426356589094E-2</v>
      </c>
      <c r="D41" s="2">
        <v>5.2441229656419501E-2</v>
      </c>
      <c r="E41" s="2">
        <v>7.7319587628865996E-2</v>
      </c>
      <c r="F41" s="2">
        <v>7.0175438596491196E-2</v>
      </c>
      <c r="G41" s="2">
        <v>6.8554396423248898E-2</v>
      </c>
      <c r="H41" s="2">
        <v>6.6945606694560705E-2</v>
      </c>
      <c r="I41" s="2">
        <v>0.10718954248366</v>
      </c>
      <c r="J41" s="2">
        <v>4.60448642266824E-2</v>
      </c>
      <c r="K41" s="2">
        <v>0.103837471783296</v>
      </c>
      <c r="L41" s="2">
        <v>9.4069529652351699E-2</v>
      </c>
      <c r="M41" s="2">
        <v>8.4112149532710304E-2</v>
      </c>
      <c r="N41" s="3">
        <v>0.36953955135773298</v>
      </c>
      <c r="O41" s="3">
        <v>1.47863247863248</v>
      </c>
    </row>
    <row r="42" spans="1:15" x14ac:dyDescent="0.3">
      <c r="A42" s="8" t="s">
        <v>100</v>
      </c>
      <c r="B42" s="2">
        <v>5.2631578947368397E-2</v>
      </c>
      <c r="C42" s="2">
        <v>-0.1</v>
      </c>
      <c r="D42" s="2">
        <v>0.27777777777777801</v>
      </c>
      <c r="E42" s="2">
        <v>0.13043478260869601</v>
      </c>
      <c r="F42" s="2">
        <v>0.115384615384615</v>
      </c>
      <c r="G42" s="2">
        <v>0.10344827586206901</v>
      </c>
      <c r="H42" s="2">
        <v>0.1875</v>
      </c>
      <c r="I42" s="2">
        <v>7.8947368421052599E-2</v>
      </c>
      <c r="J42" s="2">
        <v>0.146341463414634</v>
      </c>
      <c r="K42" s="2">
        <v>0.12765957446808501</v>
      </c>
      <c r="L42" s="2">
        <v>0.18867924528301899</v>
      </c>
      <c r="M42" s="2">
        <v>0.158730158730159</v>
      </c>
      <c r="N42" s="3">
        <v>0.78048780487804903</v>
      </c>
      <c r="O42" s="3">
        <v>2.8421052631578898</v>
      </c>
    </row>
    <row r="43" spans="1:15" x14ac:dyDescent="0.3">
      <c r="A43" s="8" t="s">
        <v>101</v>
      </c>
      <c r="B43" s="2">
        <v>1.9230769230769201E-2</v>
      </c>
      <c r="C43" s="2">
        <v>0.113207547169811</v>
      </c>
      <c r="D43" s="2">
        <v>0.101694915254237</v>
      </c>
      <c r="E43" s="2">
        <v>0.123076923076923</v>
      </c>
      <c r="F43" s="2">
        <v>0.123287671232877</v>
      </c>
      <c r="G43" s="2">
        <v>9.7560975609756101E-2</v>
      </c>
      <c r="H43" s="2">
        <v>5.5555555555555601E-2</v>
      </c>
      <c r="I43" s="2">
        <v>7.3684210526315796E-2</v>
      </c>
      <c r="J43" s="2">
        <v>5.8823529411764698E-2</v>
      </c>
      <c r="K43" s="2">
        <v>0.13888888888888901</v>
      </c>
      <c r="L43" s="2">
        <v>0.12195121951219499</v>
      </c>
      <c r="M43" s="2">
        <v>2.8985507246376802E-2</v>
      </c>
      <c r="N43" s="3">
        <v>0.39215686274509798</v>
      </c>
      <c r="O43" s="3">
        <v>1.7307692307692299</v>
      </c>
    </row>
    <row r="44" spans="1:15" x14ac:dyDescent="0.3">
      <c r="A44" s="8" t="s">
        <v>102</v>
      </c>
      <c r="B44" s="2">
        <v>1.1818528402592499E-2</v>
      </c>
      <c r="C44" s="2">
        <v>-7.5357950263752805E-4</v>
      </c>
      <c r="D44" s="2">
        <v>4.9019607843137298E-3</v>
      </c>
      <c r="E44" s="2">
        <v>6.0037523452157598E-3</v>
      </c>
      <c r="F44" s="2">
        <v>1.26818351361432E-2</v>
      </c>
      <c r="G44" s="2">
        <v>1.2891344383057101E-2</v>
      </c>
      <c r="H44" s="2">
        <v>9.8181818181818196E-3</v>
      </c>
      <c r="I44" s="2">
        <v>2.2686352178610002E-2</v>
      </c>
      <c r="J44" s="2">
        <v>1.61971830985915E-2</v>
      </c>
      <c r="K44" s="2">
        <v>3.04920304920305E-2</v>
      </c>
      <c r="L44" s="2">
        <v>2.5554808338937501E-2</v>
      </c>
      <c r="M44" s="2">
        <v>1.9016393442623E-2</v>
      </c>
      <c r="N44" s="3">
        <v>9.4366197183098605E-2</v>
      </c>
      <c r="O44" s="3">
        <v>0.18490278307281699</v>
      </c>
    </row>
    <row r="45" spans="1:15" x14ac:dyDescent="0.3">
      <c r="A45" s="8" t="s">
        <v>103</v>
      </c>
      <c r="B45" s="2">
        <v>0</v>
      </c>
      <c r="C45" s="2">
        <v>0.14285714285714299</v>
      </c>
      <c r="D45" s="2">
        <v>0.125</v>
      </c>
      <c r="E45" s="2">
        <v>8.8888888888888906E-2</v>
      </c>
      <c r="F45" s="2">
        <v>0.14285714285714299</v>
      </c>
      <c r="G45" s="2">
        <v>0.14285714285714299</v>
      </c>
      <c r="H45" s="2">
        <v>0.109375</v>
      </c>
      <c r="I45" s="2">
        <v>9.85915492957746E-2</v>
      </c>
      <c r="J45" s="2">
        <v>0.17948717948717899</v>
      </c>
      <c r="K45" s="2">
        <v>0.173913043478261</v>
      </c>
      <c r="L45" s="2">
        <v>0.11111111111111099</v>
      </c>
      <c r="M45" s="2">
        <v>0.1</v>
      </c>
      <c r="N45" s="3">
        <v>0.69230769230769196</v>
      </c>
      <c r="O45" s="3">
        <v>2.77142857142857</v>
      </c>
    </row>
    <row r="46" spans="1:15" x14ac:dyDescent="0.3">
      <c r="A46" s="8" t="s">
        <v>104</v>
      </c>
      <c r="B46" s="2">
        <v>2.1201413427561801E-2</v>
      </c>
      <c r="C46" s="2">
        <v>-1.03806228373702E-2</v>
      </c>
      <c r="D46" s="2">
        <v>-6.2937062937062901E-2</v>
      </c>
      <c r="E46" s="2">
        <v>1.49253731343284E-2</v>
      </c>
      <c r="F46" s="2">
        <v>1.8382352941176499E-2</v>
      </c>
      <c r="G46" s="2">
        <v>-7.2202166064982004E-3</v>
      </c>
      <c r="H46" s="2">
        <v>2.9090909090909101E-2</v>
      </c>
      <c r="I46" s="2">
        <v>3.1802120141342802E-2</v>
      </c>
      <c r="J46" s="2">
        <v>2.7397260273972601E-2</v>
      </c>
      <c r="K46" s="2">
        <v>-4.6666666666666697E-2</v>
      </c>
      <c r="L46" s="2">
        <v>-2.0979020979021001E-2</v>
      </c>
      <c r="M46" s="2">
        <v>-1.0714285714285701E-2</v>
      </c>
      <c r="N46" s="3">
        <v>-5.13698630136986E-2</v>
      </c>
      <c r="O46" s="3">
        <v>-2.1201413427561801E-2</v>
      </c>
    </row>
    <row r="47" spans="1:15" x14ac:dyDescent="0.3">
      <c r="A47" s="8" t="s">
        <v>105</v>
      </c>
      <c r="B47" s="2">
        <v>-1.3568521031207599E-3</v>
      </c>
      <c r="C47" s="2">
        <v>8.1521739130434798E-3</v>
      </c>
      <c r="D47" s="2">
        <v>0</v>
      </c>
      <c r="E47" s="2">
        <v>3.9083557951482502E-2</v>
      </c>
      <c r="F47" s="2">
        <v>4.4098573281452703E-2</v>
      </c>
      <c r="G47" s="2">
        <v>6.2111801242236003E-2</v>
      </c>
      <c r="H47" s="2">
        <v>3.8596491228070198E-2</v>
      </c>
      <c r="I47" s="2">
        <v>4.27927927927928E-2</v>
      </c>
      <c r="J47" s="2">
        <v>5.1835853131749501E-2</v>
      </c>
      <c r="K47" s="2">
        <v>4.4147843942505101E-2</v>
      </c>
      <c r="L47" s="2">
        <v>9.6361848574237893E-2</v>
      </c>
      <c r="M47" s="2">
        <v>8.6098654708520198E-2</v>
      </c>
      <c r="N47" s="3">
        <v>0.30777537796976201</v>
      </c>
      <c r="O47" s="3">
        <v>0.64314789687924001</v>
      </c>
    </row>
    <row r="48" spans="1:15" x14ac:dyDescent="0.3">
      <c r="A48" s="8" t="s">
        <v>106</v>
      </c>
      <c r="B48" s="2">
        <v>0</v>
      </c>
      <c r="C48" s="2">
        <v>-8.6206896551724102E-2</v>
      </c>
      <c r="D48" s="2">
        <v>-0.113207547169811</v>
      </c>
      <c r="E48" s="2">
        <v>0</v>
      </c>
      <c r="F48" s="2">
        <v>-2.1276595744680899E-2</v>
      </c>
      <c r="G48" s="2">
        <v>0.108695652173913</v>
      </c>
      <c r="H48" s="2">
        <v>5.8823529411764698E-2</v>
      </c>
      <c r="I48" s="2">
        <v>3.7037037037037E-2</v>
      </c>
      <c r="J48" s="2">
        <v>0</v>
      </c>
      <c r="K48" s="2">
        <v>0</v>
      </c>
      <c r="L48" s="2">
        <v>0.25</v>
      </c>
      <c r="M48" s="2">
        <v>0.27142857142857102</v>
      </c>
      <c r="N48" s="3">
        <v>0.58928571428571397</v>
      </c>
      <c r="O48" s="3">
        <v>0.53448275862068995</v>
      </c>
    </row>
    <row r="49" spans="1:15" x14ac:dyDescent="0.3">
      <c r="A49" s="8" t="s">
        <v>107</v>
      </c>
      <c r="B49" s="2">
        <v>6.4516129032258104E-2</v>
      </c>
      <c r="C49" s="2">
        <v>0</v>
      </c>
      <c r="D49" s="2">
        <v>-0.12121212121212099</v>
      </c>
      <c r="E49" s="2">
        <v>0</v>
      </c>
      <c r="F49" s="2">
        <v>0.10344827586206901</v>
      </c>
      <c r="G49" s="2">
        <v>0.1875</v>
      </c>
      <c r="H49" s="2">
        <v>2.6315789473684199E-2</v>
      </c>
      <c r="I49" s="2">
        <v>0.102564102564103</v>
      </c>
      <c r="J49" s="2">
        <v>0</v>
      </c>
      <c r="K49" s="2">
        <v>6.9767441860465101E-2</v>
      </c>
      <c r="L49" s="2">
        <v>0.26086956521739102</v>
      </c>
      <c r="M49" s="2">
        <v>8.6206896551724102E-2</v>
      </c>
      <c r="N49" s="3">
        <v>0.46511627906976699</v>
      </c>
      <c r="O49" s="3">
        <v>1.0322580645161299</v>
      </c>
    </row>
    <row r="50" spans="1:15" x14ac:dyDescent="0.3">
      <c r="A50" s="8" t="s">
        <v>108</v>
      </c>
      <c r="B50" s="2">
        <v>2.7108433734939801E-2</v>
      </c>
      <c r="C50" s="2">
        <v>0.117302052785924</v>
      </c>
      <c r="D50" s="2">
        <v>-1.4435695538057699E-2</v>
      </c>
      <c r="E50" s="2">
        <v>6.12516644474035E-2</v>
      </c>
      <c r="F50" s="2">
        <v>4.3914680050188198E-2</v>
      </c>
      <c r="G50" s="2">
        <v>1.3221153846153799E-2</v>
      </c>
      <c r="H50" s="2">
        <v>3.3214709371292998E-2</v>
      </c>
      <c r="I50" s="2">
        <v>3.21469575200918E-2</v>
      </c>
      <c r="J50" s="2">
        <v>-1.1123470522803099E-3</v>
      </c>
      <c r="K50" s="2">
        <v>5.5679287305122503E-3</v>
      </c>
      <c r="L50" s="2">
        <v>4.2081949058693197E-2</v>
      </c>
      <c r="M50" s="2">
        <v>8.5015940488841705E-3</v>
      </c>
      <c r="N50" s="3">
        <v>5.5617352614015597E-2</v>
      </c>
      <c r="O50" s="3">
        <v>0.42921686746988003</v>
      </c>
    </row>
    <row r="51" spans="1:15" x14ac:dyDescent="0.3">
      <c r="A51" s="8" t="s">
        <v>109</v>
      </c>
      <c r="B51" s="2">
        <v>3.2967032967033003E-2</v>
      </c>
      <c r="C51" s="2">
        <v>-1.0638297872340399E-2</v>
      </c>
      <c r="D51" s="2">
        <v>-5.3763440860215103E-2</v>
      </c>
      <c r="E51" s="2">
        <v>5.6818181818181802E-2</v>
      </c>
      <c r="F51" s="2">
        <v>8.6021505376344107E-2</v>
      </c>
      <c r="G51" s="2">
        <v>9.9009900990099001E-2</v>
      </c>
      <c r="H51" s="2">
        <v>9.00900900900901E-2</v>
      </c>
      <c r="I51" s="2">
        <v>9.9173553719008295E-2</v>
      </c>
      <c r="J51" s="2">
        <v>0.105263157894737</v>
      </c>
      <c r="K51" s="2">
        <v>0.17006802721088399</v>
      </c>
      <c r="L51" s="2">
        <v>0.17441860465116299</v>
      </c>
      <c r="M51" s="2">
        <v>0.21782178217821799</v>
      </c>
      <c r="N51" s="3">
        <v>0.84962406015037595</v>
      </c>
      <c r="O51" s="3">
        <v>1.7032967032966999</v>
      </c>
    </row>
    <row r="52" spans="1:15" x14ac:dyDescent="0.3">
      <c r="A52" s="8" t="s">
        <v>110</v>
      </c>
      <c r="B52" s="2">
        <v>-9.5000000000000001E-2</v>
      </c>
      <c r="C52" s="2">
        <v>-0.138121546961326</v>
      </c>
      <c r="D52" s="2">
        <v>-8.9743589743589702E-2</v>
      </c>
      <c r="E52" s="2">
        <v>-3.5211267605633798E-2</v>
      </c>
      <c r="F52" s="2">
        <v>8.7591240875912399E-2</v>
      </c>
      <c r="G52" s="2">
        <v>6.7114093959731499E-3</v>
      </c>
      <c r="H52" s="2">
        <v>6.6666666666666697E-3</v>
      </c>
      <c r="I52" s="2">
        <v>-1.3245033112582801E-2</v>
      </c>
      <c r="J52" s="2">
        <v>-1.34228187919463E-2</v>
      </c>
      <c r="K52" s="2">
        <v>-0.108843537414966</v>
      </c>
      <c r="L52" s="2">
        <v>-9.1603053435114504E-2</v>
      </c>
      <c r="M52" s="2">
        <v>8.40336134453782E-2</v>
      </c>
      <c r="N52" s="3">
        <v>-0.134228187919463</v>
      </c>
      <c r="O52" s="3">
        <v>-0.35499999999999998</v>
      </c>
    </row>
    <row r="53" spans="1:15" x14ac:dyDescent="0.3">
      <c r="A53" s="11" t="s">
        <v>15</v>
      </c>
      <c r="B53" s="3">
        <v>1.7107013875689001E-2</v>
      </c>
      <c r="C53" s="3">
        <v>1.7940571855727901E-2</v>
      </c>
      <c r="D53" s="3">
        <v>0</v>
      </c>
      <c r="E53" s="3">
        <v>2.8456030842665701E-2</v>
      </c>
      <c r="F53" s="3">
        <v>3.4451981435201701E-2</v>
      </c>
      <c r="G53" s="3">
        <v>3.1233822260569501E-2</v>
      </c>
      <c r="H53" s="3">
        <v>2.9618473895582299E-2</v>
      </c>
      <c r="I53" s="3">
        <v>4.1118153746140099E-2</v>
      </c>
      <c r="J53" s="3">
        <v>2.7786450202934701E-2</v>
      </c>
      <c r="K53" s="3">
        <v>3.9945321992709601E-2</v>
      </c>
      <c r="L53" s="3">
        <v>5.5352709215714897E-2</v>
      </c>
      <c r="M53" s="3">
        <v>4.8851370052587897E-2</v>
      </c>
      <c r="N53" s="3">
        <v>0.18310958476428299</v>
      </c>
      <c r="O53" s="3">
        <v>0.44060064626496898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666</v>
      </c>
    </row>
    <row r="2" spans="1:14" ht="15.6" x14ac:dyDescent="0.3">
      <c r="A2" s="12" t="s">
        <v>667</v>
      </c>
    </row>
    <row r="3" spans="1:14" ht="15.6" x14ac:dyDescent="0.3">
      <c r="A3" s="12" t="s">
        <v>68</v>
      </c>
    </row>
    <row r="4" spans="1:14" x14ac:dyDescent="0.3">
      <c r="A4" s="15"/>
    </row>
    <row r="5" spans="1:14" x14ac:dyDescent="0.3">
      <c r="A5" s="16" t="str">
        <f>HYPERLINK("#'Table of contents'!A202",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1</v>
      </c>
      <c r="E8" s="1">
        <v>0</v>
      </c>
      <c r="F8" s="1">
        <v>1</v>
      </c>
      <c r="G8" s="1">
        <v>0</v>
      </c>
      <c r="H8" s="1">
        <v>0</v>
      </c>
      <c r="I8" s="1">
        <v>1</v>
      </c>
      <c r="J8" s="1">
        <v>0</v>
      </c>
      <c r="K8" s="1">
        <v>0</v>
      </c>
      <c r="L8" s="1">
        <v>0</v>
      </c>
      <c r="M8" s="1">
        <v>1</v>
      </c>
      <c r="N8" s="1">
        <v>0</v>
      </c>
    </row>
    <row r="9" spans="1:14" x14ac:dyDescent="0.3">
      <c r="A9" s="7" t="s">
        <v>62</v>
      </c>
      <c r="B9" s="1">
        <v>1812</v>
      </c>
      <c r="C9" s="1">
        <v>1953</v>
      </c>
      <c r="D9" s="1">
        <v>2025</v>
      </c>
      <c r="E9" s="1">
        <v>1912</v>
      </c>
      <c r="F9" s="1">
        <v>1929</v>
      </c>
      <c r="G9" s="1">
        <v>1912</v>
      </c>
      <c r="H9" s="1">
        <v>1816</v>
      </c>
      <c r="I9" s="1">
        <v>1693</v>
      </c>
      <c r="J9" s="1">
        <v>1709</v>
      </c>
      <c r="K9" s="1">
        <v>1621</v>
      </c>
      <c r="L9" s="1">
        <v>1608</v>
      </c>
      <c r="M9" s="1">
        <v>1703</v>
      </c>
      <c r="N9" s="1">
        <v>1677</v>
      </c>
    </row>
    <row r="10" spans="1:14" x14ac:dyDescent="0.3">
      <c r="A10" s="7" t="s">
        <v>63</v>
      </c>
      <c r="B10" s="1">
        <v>5482</v>
      </c>
      <c r="C10" s="1">
        <v>5582</v>
      </c>
      <c r="D10" s="1">
        <v>5539</v>
      </c>
      <c r="E10" s="1">
        <v>5420</v>
      </c>
      <c r="F10" s="1">
        <v>5414</v>
      </c>
      <c r="G10" s="1">
        <v>5518</v>
      </c>
      <c r="H10" s="1">
        <v>5632</v>
      </c>
      <c r="I10" s="1">
        <v>5758</v>
      </c>
      <c r="J10" s="1">
        <v>5855</v>
      </c>
      <c r="K10" s="1">
        <v>5831</v>
      </c>
      <c r="L10" s="1">
        <v>5777</v>
      </c>
      <c r="M10" s="1">
        <v>5737</v>
      </c>
      <c r="N10" s="1">
        <v>5735</v>
      </c>
    </row>
    <row r="11" spans="1:14" x14ac:dyDescent="0.3">
      <c r="A11" s="7" t="s">
        <v>64</v>
      </c>
      <c r="B11" s="1">
        <v>3630</v>
      </c>
      <c r="C11" s="1">
        <v>3791</v>
      </c>
      <c r="D11" s="1">
        <v>3926</v>
      </c>
      <c r="E11" s="1">
        <v>4022</v>
      </c>
      <c r="F11" s="1">
        <v>4176</v>
      </c>
      <c r="G11" s="1">
        <v>4379</v>
      </c>
      <c r="H11" s="1">
        <v>4553</v>
      </c>
      <c r="I11" s="1">
        <v>4666</v>
      </c>
      <c r="J11" s="1">
        <v>4848</v>
      </c>
      <c r="K11" s="1">
        <v>5012</v>
      </c>
      <c r="L11" s="1">
        <v>5124</v>
      </c>
      <c r="M11" s="1">
        <v>5277</v>
      </c>
      <c r="N11" s="1">
        <v>5350</v>
      </c>
    </row>
    <row r="12" spans="1:14" x14ac:dyDescent="0.3">
      <c r="A12" s="7" t="s">
        <v>65</v>
      </c>
      <c r="B12" s="1">
        <v>1503</v>
      </c>
      <c r="C12" s="1">
        <v>1560</v>
      </c>
      <c r="D12" s="1">
        <v>1527</v>
      </c>
      <c r="E12" s="1">
        <v>1520</v>
      </c>
      <c r="F12" s="1">
        <v>1572</v>
      </c>
      <c r="G12" s="1">
        <v>1675</v>
      </c>
      <c r="H12" s="1">
        <v>1750</v>
      </c>
      <c r="I12" s="1">
        <v>1852</v>
      </c>
      <c r="J12" s="1">
        <v>2037</v>
      </c>
      <c r="K12" s="1">
        <v>2143</v>
      </c>
      <c r="L12" s="1">
        <v>2337</v>
      </c>
      <c r="M12" s="1">
        <v>2487</v>
      </c>
      <c r="N12" s="1">
        <v>2671</v>
      </c>
    </row>
    <row r="13" spans="1:14" x14ac:dyDescent="0.3">
      <c r="A13" s="7" t="s">
        <v>66</v>
      </c>
      <c r="B13" s="1">
        <v>281</v>
      </c>
      <c r="C13" s="1">
        <v>287</v>
      </c>
      <c r="D13" s="1">
        <v>246</v>
      </c>
      <c r="E13" s="1">
        <v>201</v>
      </c>
      <c r="F13" s="1">
        <v>217</v>
      </c>
      <c r="G13" s="1">
        <v>247</v>
      </c>
      <c r="H13" s="1">
        <v>279</v>
      </c>
      <c r="I13" s="1">
        <v>303</v>
      </c>
      <c r="J13" s="1">
        <v>342</v>
      </c>
      <c r="K13" s="1">
        <v>345</v>
      </c>
      <c r="L13" s="1">
        <v>408</v>
      </c>
      <c r="M13" s="1">
        <v>488</v>
      </c>
      <c r="N13" s="1">
        <v>523</v>
      </c>
    </row>
    <row r="14" spans="1:14" x14ac:dyDescent="0.3">
      <c r="A14" s="10" t="s">
        <v>15</v>
      </c>
      <c r="B14" s="5">
        <v>12708</v>
      </c>
      <c r="C14" s="5">
        <v>13173</v>
      </c>
      <c r="D14" s="5">
        <v>13264</v>
      </c>
      <c r="E14" s="5">
        <v>13075</v>
      </c>
      <c r="F14" s="5">
        <v>13309</v>
      </c>
      <c r="G14" s="5">
        <v>13731</v>
      </c>
      <c r="H14" s="5">
        <v>14030</v>
      </c>
      <c r="I14" s="5">
        <v>14273</v>
      </c>
      <c r="J14" s="5">
        <v>14791</v>
      </c>
      <c r="K14" s="5">
        <v>14952</v>
      </c>
      <c r="L14" s="5">
        <v>15254</v>
      </c>
      <c r="M14" s="5">
        <v>15693</v>
      </c>
      <c r="N14" s="5">
        <v>15956</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7.5392038600723799E-5</v>
      </c>
      <c r="E19" s="2">
        <v>0</v>
      </c>
      <c r="F19" s="2">
        <v>7.5137125253587798E-5</v>
      </c>
      <c r="G19" s="2">
        <v>0</v>
      </c>
      <c r="H19" s="2">
        <v>0</v>
      </c>
      <c r="I19" s="2">
        <v>7.0062355496391799E-5</v>
      </c>
      <c r="J19" s="2">
        <v>0</v>
      </c>
      <c r="K19" s="2">
        <v>0</v>
      </c>
      <c r="L19" s="2">
        <v>0</v>
      </c>
      <c r="M19" s="2">
        <v>6.3722678901420999E-5</v>
      </c>
      <c r="N19" s="2">
        <v>0</v>
      </c>
    </row>
    <row r="20" spans="1:15" x14ac:dyDescent="0.3">
      <c r="A20" s="8" t="s">
        <v>62</v>
      </c>
      <c r="B20" s="2">
        <v>0.14258734655335201</v>
      </c>
      <c r="C20" s="2">
        <v>0.148257800045548</v>
      </c>
      <c r="D20" s="2">
        <v>0.15266887816646599</v>
      </c>
      <c r="E20" s="2">
        <v>0.14623326959846999</v>
      </c>
      <c r="F20" s="2">
        <v>0.14493951461417101</v>
      </c>
      <c r="G20" s="2">
        <v>0.13924695943485499</v>
      </c>
      <c r="H20" s="2">
        <v>0.12943692088382</v>
      </c>
      <c r="I20" s="2">
        <v>0.118615567855391</v>
      </c>
      <c r="J20" s="2">
        <v>0.11554323575147001</v>
      </c>
      <c r="K20" s="2">
        <v>0.108413590155163</v>
      </c>
      <c r="L20" s="2">
        <v>0.10541497312180401</v>
      </c>
      <c r="M20" s="2">
        <v>0.10851972216911999</v>
      </c>
      <c r="N20" s="2">
        <v>0.105101529205315</v>
      </c>
    </row>
    <row r="21" spans="1:15" x14ac:dyDescent="0.3">
      <c r="A21" s="8" t="s">
        <v>63</v>
      </c>
      <c r="B21" s="2">
        <v>0.43138180673591398</v>
      </c>
      <c r="C21" s="2">
        <v>0.42374554011994198</v>
      </c>
      <c r="D21" s="2">
        <v>0.41759650180940899</v>
      </c>
      <c r="E21" s="2">
        <v>0.41453154875717002</v>
      </c>
      <c r="F21" s="2">
        <v>0.406792396122924</v>
      </c>
      <c r="G21" s="2">
        <v>0.40186439443594801</v>
      </c>
      <c r="H21" s="2">
        <v>0.40142551674982202</v>
      </c>
      <c r="I21" s="2">
        <v>0.403419042948224</v>
      </c>
      <c r="J21" s="2">
        <v>0.39584882698938501</v>
      </c>
      <c r="K21" s="2">
        <v>0.38998127340824001</v>
      </c>
      <c r="L21" s="2">
        <v>0.37872033564966601</v>
      </c>
      <c r="M21" s="2">
        <v>0.36557700885745198</v>
      </c>
      <c r="N21" s="2">
        <v>0.35942592128353001</v>
      </c>
    </row>
    <row r="22" spans="1:15" x14ac:dyDescent="0.3">
      <c r="A22" s="8" t="s">
        <v>64</v>
      </c>
      <c r="B22" s="2">
        <v>0.28564683663833801</v>
      </c>
      <c r="C22" s="2">
        <v>0.28778562210582298</v>
      </c>
      <c r="D22" s="2">
        <v>0.29598914354644201</v>
      </c>
      <c r="E22" s="2">
        <v>0.30760994263862301</v>
      </c>
      <c r="F22" s="2">
        <v>0.31377263505898301</v>
      </c>
      <c r="G22" s="2">
        <v>0.31891340761779902</v>
      </c>
      <c r="H22" s="2">
        <v>0.32451888809693502</v>
      </c>
      <c r="I22" s="2">
        <v>0.326910950746164</v>
      </c>
      <c r="J22" s="2">
        <v>0.32776688526806802</v>
      </c>
      <c r="K22" s="2">
        <v>0.335205992509363</v>
      </c>
      <c r="L22" s="2">
        <v>0.335911891962764</v>
      </c>
      <c r="M22" s="2">
        <v>0.33626457656279901</v>
      </c>
      <c r="N22" s="2">
        <v>0.33529706693406902</v>
      </c>
    </row>
    <row r="23" spans="1:15" x14ac:dyDescent="0.3">
      <c r="A23" s="8" t="s">
        <v>65</v>
      </c>
      <c r="B23" s="2">
        <v>0.118271954674221</v>
      </c>
      <c r="C23" s="2">
        <v>0.11842404919152801</v>
      </c>
      <c r="D23" s="2">
        <v>0.115123642943305</v>
      </c>
      <c r="E23" s="2">
        <v>0.116252390057361</v>
      </c>
      <c r="F23" s="2">
        <v>0.11811556089864</v>
      </c>
      <c r="G23" s="2">
        <v>0.121986745320807</v>
      </c>
      <c r="H23" s="2">
        <v>0.124732715609408</v>
      </c>
      <c r="I23" s="2">
        <v>0.129755482379318</v>
      </c>
      <c r="J23" s="2">
        <v>0.13771888310459099</v>
      </c>
      <c r="K23" s="2">
        <v>0.14332530765115001</v>
      </c>
      <c r="L23" s="2">
        <v>0.15320571653336801</v>
      </c>
      <c r="M23" s="2">
        <v>0.15847830242783401</v>
      </c>
      <c r="N23" s="2">
        <v>0.16739784407119601</v>
      </c>
    </row>
    <row r="24" spans="1:15" x14ac:dyDescent="0.3">
      <c r="A24" s="8" t="s">
        <v>66</v>
      </c>
      <c r="B24" s="2">
        <v>2.2112055398174402E-2</v>
      </c>
      <c r="C24" s="2">
        <v>2.17869885371593E-2</v>
      </c>
      <c r="D24" s="2">
        <v>1.8546441495777999E-2</v>
      </c>
      <c r="E24" s="2">
        <v>1.53728489483748E-2</v>
      </c>
      <c r="F24" s="2">
        <v>1.63047561800286E-2</v>
      </c>
      <c r="G24" s="2">
        <v>1.79884931905906E-2</v>
      </c>
      <c r="H24" s="2">
        <v>1.9885958660014299E-2</v>
      </c>
      <c r="I24" s="2">
        <v>2.1228893715406701E-2</v>
      </c>
      <c r="J24" s="2">
        <v>2.3122168886484998E-2</v>
      </c>
      <c r="K24" s="2">
        <v>2.30738362760835E-2</v>
      </c>
      <c r="L24" s="2">
        <v>2.6747082732398099E-2</v>
      </c>
      <c r="M24" s="2">
        <v>3.1096667303893499E-2</v>
      </c>
      <c r="N24" s="2">
        <v>3.2777638505891202E-2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-1</v>
      </c>
      <c r="E29" s="2">
        <v>0</v>
      </c>
      <c r="F29" s="2">
        <v>-1</v>
      </c>
      <c r="G29" s="2">
        <v>0</v>
      </c>
      <c r="H29" s="2">
        <v>0</v>
      </c>
      <c r="I29" s="2">
        <v>-1</v>
      </c>
      <c r="J29" s="2">
        <v>0</v>
      </c>
      <c r="K29" s="2">
        <v>0</v>
      </c>
      <c r="L29" s="2">
        <v>0</v>
      </c>
      <c r="M29" s="2">
        <v>-1</v>
      </c>
      <c r="N29" s="3">
        <v>0</v>
      </c>
      <c r="O29" s="3">
        <v>0</v>
      </c>
    </row>
    <row r="30" spans="1:15" x14ac:dyDescent="0.3">
      <c r="A30" s="8" t="s">
        <v>62</v>
      </c>
      <c r="B30" s="2">
        <v>7.7814569536423794E-2</v>
      </c>
      <c r="C30" s="2">
        <v>3.6866359447004601E-2</v>
      </c>
      <c r="D30" s="2">
        <v>-5.5802469135802502E-2</v>
      </c>
      <c r="E30" s="2">
        <v>8.8912133891213396E-3</v>
      </c>
      <c r="F30" s="2">
        <v>-8.8128564022809802E-3</v>
      </c>
      <c r="G30" s="2">
        <v>-5.0209205020920501E-2</v>
      </c>
      <c r="H30" s="2">
        <v>-6.7731277533039605E-2</v>
      </c>
      <c r="I30" s="2">
        <v>9.4506792675723601E-3</v>
      </c>
      <c r="J30" s="2">
        <v>-5.1492100643651298E-2</v>
      </c>
      <c r="K30" s="2">
        <v>-8.0197409006785899E-3</v>
      </c>
      <c r="L30" s="2">
        <v>5.9079601990049802E-2</v>
      </c>
      <c r="M30" s="2">
        <v>-1.5267175572519101E-2</v>
      </c>
      <c r="N30" s="3">
        <v>-1.8724400234055E-2</v>
      </c>
      <c r="O30" s="3">
        <v>-7.4503311258278193E-2</v>
      </c>
    </row>
    <row r="31" spans="1:15" x14ac:dyDescent="0.3">
      <c r="A31" s="8" t="s">
        <v>63</v>
      </c>
      <c r="B31" s="2">
        <v>1.8241517694272201E-2</v>
      </c>
      <c r="C31" s="2">
        <v>-7.7033321390182702E-3</v>
      </c>
      <c r="D31" s="2">
        <v>-2.14840223867124E-2</v>
      </c>
      <c r="E31" s="2">
        <v>-1.1070110701107E-3</v>
      </c>
      <c r="F31" s="2">
        <v>1.9209456963428101E-2</v>
      </c>
      <c r="G31" s="2">
        <v>2.06596592968467E-2</v>
      </c>
      <c r="H31" s="2">
        <v>2.2372159090909099E-2</v>
      </c>
      <c r="I31" s="2">
        <v>1.68461271274748E-2</v>
      </c>
      <c r="J31" s="2">
        <v>-4.0990606319385101E-3</v>
      </c>
      <c r="K31" s="2">
        <v>-9.2608471960212695E-3</v>
      </c>
      <c r="L31" s="2">
        <v>-6.9240090012117001E-3</v>
      </c>
      <c r="M31" s="2">
        <v>-3.4861425832316502E-4</v>
      </c>
      <c r="N31" s="3">
        <v>-2.0495303159692599E-2</v>
      </c>
      <c r="O31" s="3">
        <v>4.6151039766508598E-2</v>
      </c>
    </row>
    <row r="32" spans="1:15" x14ac:dyDescent="0.3">
      <c r="A32" s="8" t="s">
        <v>64</v>
      </c>
      <c r="B32" s="2">
        <v>4.43526170798898E-2</v>
      </c>
      <c r="C32" s="2">
        <v>3.5610656818781297E-2</v>
      </c>
      <c r="D32" s="2">
        <v>2.4452368823229799E-2</v>
      </c>
      <c r="E32" s="2">
        <v>3.8289408254599699E-2</v>
      </c>
      <c r="F32" s="2">
        <v>4.8611111111111098E-2</v>
      </c>
      <c r="G32" s="2">
        <v>3.9735099337748297E-2</v>
      </c>
      <c r="H32" s="2">
        <v>2.48188007906875E-2</v>
      </c>
      <c r="I32" s="2">
        <v>3.9005572224603498E-2</v>
      </c>
      <c r="J32" s="2">
        <v>3.3828382838283801E-2</v>
      </c>
      <c r="K32" s="2">
        <v>2.23463687150838E-2</v>
      </c>
      <c r="L32" s="2">
        <v>2.9859484777517601E-2</v>
      </c>
      <c r="M32" s="2">
        <v>1.38336175857495E-2</v>
      </c>
      <c r="N32" s="3">
        <v>0.103547854785479</v>
      </c>
      <c r="O32" s="3">
        <v>0.473829201101928</v>
      </c>
    </row>
    <row r="33" spans="1:15" x14ac:dyDescent="0.3">
      <c r="A33" s="8" t="s">
        <v>65</v>
      </c>
      <c r="B33" s="2">
        <v>3.7924151696606803E-2</v>
      </c>
      <c r="C33" s="2">
        <v>-2.11538461538462E-2</v>
      </c>
      <c r="D33" s="2">
        <v>-4.5841519318926003E-3</v>
      </c>
      <c r="E33" s="2">
        <v>3.4210526315789497E-2</v>
      </c>
      <c r="F33" s="2">
        <v>6.5521628498727696E-2</v>
      </c>
      <c r="G33" s="2">
        <v>4.47761194029851E-2</v>
      </c>
      <c r="H33" s="2">
        <v>5.8285714285714302E-2</v>
      </c>
      <c r="I33" s="2">
        <v>9.9892008639308902E-2</v>
      </c>
      <c r="J33" s="2">
        <v>5.20373097692685E-2</v>
      </c>
      <c r="K33" s="2">
        <v>9.0527298180121299E-2</v>
      </c>
      <c r="L33" s="2">
        <v>6.4184852374839493E-2</v>
      </c>
      <c r="M33" s="2">
        <v>7.3984720546843602E-2</v>
      </c>
      <c r="N33" s="3">
        <v>0.31124202258222899</v>
      </c>
      <c r="O33" s="3">
        <v>0.77711244178310002</v>
      </c>
    </row>
    <row r="34" spans="1:15" x14ac:dyDescent="0.3">
      <c r="A34" s="8" t="s">
        <v>66</v>
      </c>
      <c r="B34" s="2">
        <v>2.1352313167259801E-2</v>
      </c>
      <c r="C34" s="2">
        <v>-0.14285714285714299</v>
      </c>
      <c r="D34" s="2">
        <v>-0.18292682926829301</v>
      </c>
      <c r="E34" s="2">
        <v>7.9601990049751201E-2</v>
      </c>
      <c r="F34" s="2">
        <v>0.13824884792626699</v>
      </c>
      <c r="G34" s="2">
        <v>0.12955465587044501</v>
      </c>
      <c r="H34" s="2">
        <v>8.6021505376344107E-2</v>
      </c>
      <c r="I34" s="2">
        <v>0.12871287128712899</v>
      </c>
      <c r="J34" s="2">
        <v>8.7719298245613996E-3</v>
      </c>
      <c r="K34" s="2">
        <v>0.182608695652174</v>
      </c>
      <c r="L34" s="2">
        <v>0.19607843137254899</v>
      </c>
      <c r="M34" s="2">
        <v>7.1721311475409805E-2</v>
      </c>
      <c r="N34" s="3">
        <v>0.52923976608187095</v>
      </c>
      <c r="O34" s="3">
        <v>0.86120996441281095</v>
      </c>
    </row>
    <row r="35" spans="1:15" x14ac:dyDescent="0.3">
      <c r="A35" s="11" t="s">
        <v>15</v>
      </c>
      <c r="B35" s="3">
        <v>3.6591123701605298E-2</v>
      </c>
      <c r="C35" s="3">
        <v>6.9080695361724703E-3</v>
      </c>
      <c r="D35" s="3">
        <v>-1.42490952955368E-2</v>
      </c>
      <c r="E35" s="3">
        <v>1.7896749521988501E-2</v>
      </c>
      <c r="F35" s="3">
        <v>3.17078668570141E-2</v>
      </c>
      <c r="G35" s="3">
        <v>2.1775544388609701E-2</v>
      </c>
      <c r="H35" s="3">
        <v>1.7320028510335001E-2</v>
      </c>
      <c r="I35" s="3">
        <v>3.6292300147130897E-2</v>
      </c>
      <c r="J35" s="3">
        <v>1.08849976336962E-2</v>
      </c>
      <c r="K35" s="3">
        <v>2.0197966827180301E-2</v>
      </c>
      <c r="L35" s="3">
        <v>2.8779336567457701E-2</v>
      </c>
      <c r="M35" s="3">
        <v>1.6759064551073701E-2</v>
      </c>
      <c r="N35" s="3">
        <v>7.8764113312149303E-2</v>
      </c>
      <c r="O35" s="3">
        <v>0.25558703179099801</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668</v>
      </c>
    </row>
    <row r="2" spans="1:14" ht="15.6" x14ac:dyDescent="0.3">
      <c r="A2" s="12" t="s">
        <v>667</v>
      </c>
    </row>
    <row r="3" spans="1:14" ht="15.6" x14ac:dyDescent="0.3">
      <c r="A3" s="12" t="s">
        <v>72</v>
      </c>
    </row>
    <row r="4" spans="1:14" x14ac:dyDescent="0.3">
      <c r="A4" s="15"/>
    </row>
    <row r="5" spans="1:14" x14ac:dyDescent="0.3">
      <c r="A5" s="16" t="str">
        <f>HYPERLINK("#'Table of contents'!A203",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1205</v>
      </c>
      <c r="C8" s="1">
        <v>1332</v>
      </c>
      <c r="D8" s="1">
        <v>1440</v>
      </c>
      <c r="E8" s="1">
        <v>1499</v>
      </c>
      <c r="F8" s="1">
        <v>1590</v>
      </c>
      <c r="G8" s="1">
        <v>1744</v>
      </c>
      <c r="H8" s="1">
        <v>1868</v>
      </c>
      <c r="I8" s="1">
        <v>1980</v>
      </c>
      <c r="J8" s="1">
        <v>2140</v>
      </c>
      <c r="K8" s="1">
        <v>2249</v>
      </c>
      <c r="L8" s="1">
        <v>2404</v>
      </c>
      <c r="M8" s="1">
        <v>2571</v>
      </c>
      <c r="N8" s="1">
        <v>2702</v>
      </c>
    </row>
    <row r="9" spans="1:14" x14ac:dyDescent="0.3">
      <c r="A9" s="7" t="s">
        <v>70</v>
      </c>
      <c r="B9" s="1">
        <v>11503</v>
      </c>
      <c r="C9" s="1">
        <v>11841</v>
      </c>
      <c r="D9" s="1">
        <v>11824</v>
      </c>
      <c r="E9" s="1">
        <v>11576</v>
      </c>
      <c r="F9" s="1">
        <v>11719</v>
      </c>
      <c r="G9" s="1">
        <v>11987</v>
      </c>
      <c r="H9" s="1">
        <v>12162</v>
      </c>
      <c r="I9" s="1">
        <v>12293</v>
      </c>
      <c r="J9" s="1">
        <v>12651</v>
      </c>
      <c r="K9" s="1">
        <v>12703</v>
      </c>
      <c r="L9" s="1">
        <v>12850</v>
      </c>
      <c r="M9" s="1">
        <v>13122</v>
      </c>
      <c r="N9" s="1">
        <v>13254</v>
      </c>
    </row>
    <row r="10" spans="1:14" x14ac:dyDescent="0.3">
      <c r="A10" s="10" t="s">
        <v>15</v>
      </c>
      <c r="B10" s="5">
        <v>12708</v>
      </c>
      <c r="C10" s="5">
        <v>13173</v>
      </c>
      <c r="D10" s="5">
        <v>13264</v>
      </c>
      <c r="E10" s="5">
        <v>13075</v>
      </c>
      <c r="F10" s="5">
        <v>13309</v>
      </c>
      <c r="G10" s="5">
        <v>13731</v>
      </c>
      <c r="H10" s="5">
        <v>14030</v>
      </c>
      <c r="I10" s="5">
        <v>14273</v>
      </c>
      <c r="J10" s="5">
        <v>14791</v>
      </c>
      <c r="K10" s="5">
        <v>14952</v>
      </c>
      <c r="L10" s="5">
        <v>15254</v>
      </c>
      <c r="M10" s="5">
        <v>15693</v>
      </c>
      <c r="N10" s="5">
        <v>15956</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9.4822159269751294E-2</v>
      </c>
      <c r="C15" s="2">
        <v>0.101115918925074</v>
      </c>
      <c r="D15" s="2">
        <v>0.108564535585042</v>
      </c>
      <c r="E15" s="2">
        <v>0.114646271510516</v>
      </c>
      <c r="F15" s="2">
        <v>0.11946802915320499</v>
      </c>
      <c r="G15" s="2">
        <v>0.127011870948948</v>
      </c>
      <c r="H15" s="2">
        <v>0.133143264433357</v>
      </c>
      <c r="I15" s="2">
        <v>0.138723463882856</v>
      </c>
      <c r="J15" s="2">
        <v>0.144682577242918</v>
      </c>
      <c r="K15" s="2">
        <v>0.15041466024612099</v>
      </c>
      <c r="L15" s="2">
        <v>0.15759800708010999</v>
      </c>
      <c r="M15" s="2">
        <v>0.16383100745555301</v>
      </c>
      <c r="N15" s="2">
        <v>0.16934068688894499</v>
      </c>
    </row>
    <row r="16" spans="1:14" x14ac:dyDescent="0.3">
      <c r="A16" s="8" t="s">
        <v>70</v>
      </c>
      <c r="B16" s="2">
        <v>0.90517784073024898</v>
      </c>
      <c r="C16" s="2">
        <v>0.89888408107492601</v>
      </c>
      <c r="D16" s="2">
        <v>0.89143546441495802</v>
      </c>
      <c r="E16" s="2">
        <v>0.88535372848948402</v>
      </c>
      <c r="F16" s="2">
        <v>0.88053197084679502</v>
      </c>
      <c r="G16" s="2">
        <v>0.87298812905105205</v>
      </c>
      <c r="H16" s="2">
        <v>0.866856735566643</v>
      </c>
      <c r="I16" s="2">
        <v>0.86127653611714405</v>
      </c>
      <c r="J16" s="2">
        <v>0.855317422757082</v>
      </c>
      <c r="K16" s="2">
        <v>0.84958533975387895</v>
      </c>
      <c r="L16" s="2">
        <v>0.84240199291989004</v>
      </c>
      <c r="M16" s="2">
        <v>0.83616899254444699</v>
      </c>
      <c r="N16" s="2">
        <v>0.83065931311105501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0.105394190871369</v>
      </c>
      <c r="C21" s="2">
        <v>8.1081081081081099E-2</v>
      </c>
      <c r="D21" s="2">
        <v>4.0972222222222202E-2</v>
      </c>
      <c r="E21" s="2">
        <v>6.0707138092061401E-2</v>
      </c>
      <c r="F21" s="2">
        <v>9.6855345911949706E-2</v>
      </c>
      <c r="G21" s="2">
        <v>7.1100917431192706E-2</v>
      </c>
      <c r="H21" s="2">
        <v>5.9957173447537503E-2</v>
      </c>
      <c r="I21" s="2">
        <v>8.0808080808080801E-2</v>
      </c>
      <c r="J21" s="2">
        <v>5.0934579439252302E-2</v>
      </c>
      <c r="K21" s="2">
        <v>6.8919519786571806E-2</v>
      </c>
      <c r="L21" s="2">
        <v>6.9467554076539095E-2</v>
      </c>
      <c r="M21" s="2">
        <v>5.09529366005445E-2</v>
      </c>
      <c r="N21" s="3">
        <v>0.26261682242990703</v>
      </c>
      <c r="O21" s="3">
        <v>1.24232365145228</v>
      </c>
    </row>
    <row r="22" spans="1:15" x14ac:dyDescent="0.3">
      <c r="A22" s="8" t="s">
        <v>70</v>
      </c>
      <c r="B22" s="2">
        <v>2.9383639050682399E-2</v>
      </c>
      <c r="C22" s="2">
        <v>-1.43568955324719E-3</v>
      </c>
      <c r="D22" s="2">
        <v>-2.0974289580514199E-2</v>
      </c>
      <c r="E22" s="2">
        <v>1.23531444367657E-2</v>
      </c>
      <c r="F22" s="2">
        <v>2.2868845464630101E-2</v>
      </c>
      <c r="G22" s="2">
        <v>1.4599149078168E-2</v>
      </c>
      <c r="H22" s="2">
        <v>1.0771254727840801E-2</v>
      </c>
      <c r="I22" s="2">
        <v>2.91222647034898E-2</v>
      </c>
      <c r="J22" s="2">
        <v>4.11034700814165E-3</v>
      </c>
      <c r="K22" s="2">
        <v>1.1572069589860699E-2</v>
      </c>
      <c r="L22" s="2">
        <v>2.11673151750973E-2</v>
      </c>
      <c r="M22" s="2">
        <v>1.00594421582076E-2</v>
      </c>
      <c r="N22" s="3">
        <v>4.76642162674887E-2</v>
      </c>
      <c r="O22" s="3">
        <v>0.15222115969746999</v>
      </c>
    </row>
    <row r="23" spans="1:15" x14ac:dyDescent="0.3">
      <c r="A23" s="11" t="s">
        <v>15</v>
      </c>
      <c r="B23" s="3">
        <v>3.6591123701605298E-2</v>
      </c>
      <c r="C23" s="3">
        <v>6.9080695361724703E-3</v>
      </c>
      <c r="D23" s="3">
        <v>-1.42490952955368E-2</v>
      </c>
      <c r="E23" s="3">
        <v>1.7896749521988501E-2</v>
      </c>
      <c r="F23" s="3">
        <v>3.17078668570141E-2</v>
      </c>
      <c r="G23" s="3">
        <v>2.1775544388609701E-2</v>
      </c>
      <c r="H23" s="3">
        <v>1.7320028510335001E-2</v>
      </c>
      <c r="I23" s="3">
        <v>3.6292300147130897E-2</v>
      </c>
      <c r="J23" s="3">
        <v>1.08849976336962E-2</v>
      </c>
      <c r="K23" s="3">
        <v>2.0197966827180301E-2</v>
      </c>
      <c r="L23" s="3">
        <v>2.8779336567457701E-2</v>
      </c>
      <c r="M23" s="3">
        <v>1.6759064551073701E-2</v>
      </c>
      <c r="N23" s="3">
        <v>7.8764113312149303E-2</v>
      </c>
      <c r="O23" s="3">
        <v>0.25558703179099801</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669</v>
      </c>
    </row>
    <row r="2" spans="1:14" ht="15.6" x14ac:dyDescent="0.3">
      <c r="A2" s="12" t="s">
        <v>667</v>
      </c>
    </row>
    <row r="3" spans="1:14" ht="15.6" x14ac:dyDescent="0.3">
      <c r="A3" s="12" t="s">
        <v>72</v>
      </c>
    </row>
    <row r="4" spans="1:14" ht="15.6" x14ac:dyDescent="0.3">
      <c r="A4" s="12" t="s">
        <v>68</v>
      </c>
    </row>
    <row r="5" spans="1:14" x14ac:dyDescent="0.3">
      <c r="A5" s="16" t="str">
        <f>HYPERLINK("#'Table of contents'!A204",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1</v>
      </c>
      <c r="G8" s="1">
        <v>0</v>
      </c>
      <c r="H8" s="1">
        <v>0</v>
      </c>
      <c r="I8" s="1">
        <v>1</v>
      </c>
      <c r="J8" s="1">
        <v>0</v>
      </c>
      <c r="K8" s="1">
        <v>0</v>
      </c>
      <c r="L8" s="1">
        <v>0</v>
      </c>
      <c r="M8" s="1">
        <v>0</v>
      </c>
      <c r="N8" s="1">
        <v>0</v>
      </c>
    </row>
    <row r="9" spans="1:14" x14ac:dyDescent="0.3">
      <c r="A9" s="7" t="s">
        <v>74</v>
      </c>
      <c r="B9" s="1">
        <v>305</v>
      </c>
      <c r="C9" s="1">
        <v>341</v>
      </c>
      <c r="D9" s="1">
        <v>378</v>
      </c>
      <c r="E9" s="1">
        <v>385</v>
      </c>
      <c r="F9" s="1">
        <v>404</v>
      </c>
      <c r="G9" s="1">
        <v>455</v>
      </c>
      <c r="H9" s="1">
        <v>428</v>
      </c>
      <c r="I9" s="1">
        <v>416</v>
      </c>
      <c r="J9" s="1">
        <v>455</v>
      </c>
      <c r="K9" s="1">
        <v>451</v>
      </c>
      <c r="L9" s="1">
        <v>473</v>
      </c>
      <c r="M9" s="1">
        <v>496</v>
      </c>
      <c r="N9" s="1">
        <v>492</v>
      </c>
    </row>
    <row r="10" spans="1:14" x14ac:dyDescent="0.3">
      <c r="A10" s="7" t="s">
        <v>75</v>
      </c>
      <c r="B10" s="1">
        <v>630</v>
      </c>
      <c r="C10" s="1">
        <v>691</v>
      </c>
      <c r="D10" s="1">
        <v>738</v>
      </c>
      <c r="E10" s="1">
        <v>759</v>
      </c>
      <c r="F10" s="1">
        <v>791</v>
      </c>
      <c r="G10" s="1">
        <v>854</v>
      </c>
      <c r="H10" s="1">
        <v>944</v>
      </c>
      <c r="I10" s="1">
        <v>1028</v>
      </c>
      <c r="J10" s="1">
        <v>1092</v>
      </c>
      <c r="K10" s="1">
        <v>1133</v>
      </c>
      <c r="L10" s="1">
        <v>1178</v>
      </c>
      <c r="M10" s="1">
        <v>1244</v>
      </c>
      <c r="N10" s="1">
        <v>1311</v>
      </c>
    </row>
    <row r="11" spans="1:14" x14ac:dyDescent="0.3">
      <c r="A11" s="7" t="s">
        <v>76</v>
      </c>
      <c r="B11" s="1">
        <v>229</v>
      </c>
      <c r="C11" s="1">
        <v>250</v>
      </c>
      <c r="D11" s="1">
        <v>269</v>
      </c>
      <c r="E11" s="1">
        <v>296</v>
      </c>
      <c r="F11" s="1">
        <v>326</v>
      </c>
      <c r="G11" s="1">
        <v>361</v>
      </c>
      <c r="H11" s="1">
        <v>410</v>
      </c>
      <c r="I11" s="1">
        <v>438</v>
      </c>
      <c r="J11" s="1">
        <v>488</v>
      </c>
      <c r="K11" s="1">
        <v>551</v>
      </c>
      <c r="L11" s="1">
        <v>620</v>
      </c>
      <c r="M11" s="1">
        <v>672</v>
      </c>
      <c r="N11" s="1">
        <v>724</v>
      </c>
    </row>
    <row r="12" spans="1:14" x14ac:dyDescent="0.3">
      <c r="A12" s="7" t="s">
        <v>77</v>
      </c>
      <c r="B12" s="1">
        <v>36</v>
      </c>
      <c r="C12" s="1">
        <v>46</v>
      </c>
      <c r="D12" s="1">
        <v>50</v>
      </c>
      <c r="E12" s="1">
        <v>57</v>
      </c>
      <c r="F12" s="1">
        <v>64</v>
      </c>
      <c r="G12" s="1">
        <v>70</v>
      </c>
      <c r="H12" s="1">
        <v>77</v>
      </c>
      <c r="I12" s="1">
        <v>86</v>
      </c>
      <c r="J12" s="1">
        <v>95</v>
      </c>
      <c r="K12" s="1">
        <v>104</v>
      </c>
      <c r="L12" s="1">
        <v>123</v>
      </c>
      <c r="M12" s="1">
        <v>140</v>
      </c>
      <c r="N12" s="1">
        <v>153</v>
      </c>
    </row>
    <row r="13" spans="1:14" x14ac:dyDescent="0.3">
      <c r="A13" s="7" t="s">
        <v>78</v>
      </c>
      <c r="B13" s="1">
        <v>5</v>
      </c>
      <c r="C13" s="1">
        <v>4</v>
      </c>
      <c r="D13" s="1">
        <v>5</v>
      </c>
      <c r="E13" s="1">
        <v>2</v>
      </c>
      <c r="F13" s="1">
        <v>4</v>
      </c>
      <c r="G13" s="1">
        <v>4</v>
      </c>
      <c r="H13" s="1">
        <v>9</v>
      </c>
      <c r="I13" s="1">
        <v>11</v>
      </c>
      <c r="J13" s="1">
        <v>10</v>
      </c>
      <c r="K13" s="1">
        <v>10</v>
      </c>
      <c r="L13" s="1">
        <v>10</v>
      </c>
      <c r="M13" s="1">
        <v>19</v>
      </c>
      <c r="N13" s="1">
        <v>22</v>
      </c>
    </row>
    <row r="14" spans="1:14" x14ac:dyDescent="0.3">
      <c r="A14" s="7" t="s">
        <v>79</v>
      </c>
      <c r="B14" s="1">
        <v>0</v>
      </c>
      <c r="C14" s="1">
        <v>0</v>
      </c>
      <c r="D14" s="1">
        <v>1</v>
      </c>
      <c r="E14" s="1">
        <v>0</v>
      </c>
      <c r="F14" s="1">
        <v>0</v>
      </c>
      <c r="G14" s="1">
        <v>0</v>
      </c>
      <c r="H14" s="1">
        <v>0</v>
      </c>
      <c r="I14" s="1">
        <v>0</v>
      </c>
      <c r="J14" s="1">
        <v>0</v>
      </c>
      <c r="K14" s="1">
        <v>0</v>
      </c>
      <c r="L14" s="1">
        <v>0</v>
      </c>
      <c r="M14" s="1">
        <v>1</v>
      </c>
      <c r="N14" s="1">
        <v>0</v>
      </c>
    </row>
    <row r="15" spans="1:14" x14ac:dyDescent="0.3">
      <c r="A15" s="7" t="s">
        <v>80</v>
      </c>
      <c r="B15" s="1">
        <v>1507</v>
      </c>
      <c r="C15" s="1">
        <v>1612</v>
      </c>
      <c r="D15" s="1">
        <v>1647</v>
      </c>
      <c r="E15" s="1">
        <v>1527</v>
      </c>
      <c r="F15" s="1">
        <v>1525</v>
      </c>
      <c r="G15" s="1">
        <v>1457</v>
      </c>
      <c r="H15" s="1">
        <v>1388</v>
      </c>
      <c r="I15" s="1">
        <v>1277</v>
      </c>
      <c r="J15" s="1">
        <v>1254</v>
      </c>
      <c r="K15" s="1">
        <v>1170</v>
      </c>
      <c r="L15" s="1">
        <v>1135</v>
      </c>
      <c r="M15" s="1">
        <v>1207</v>
      </c>
      <c r="N15" s="1">
        <v>1185</v>
      </c>
    </row>
    <row r="16" spans="1:14" x14ac:dyDescent="0.3">
      <c r="A16" s="7" t="s">
        <v>81</v>
      </c>
      <c r="B16" s="1">
        <v>4852</v>
      </c>
      <c r="C16" s="1">
        <v>4891</v>
      </c>
      <c r="D16" s="1">
        <v>4801</v>
      </c>
      <c r="E16" s="1">
        <v>4661</v>
      </c>
      <c r="F16" s="1">
        <v>4623</v>
      </c>
      <c r="G16" s="1">
        <v>4664</v>
      </c>
      <c r="H16" s="1">
        <v>4688</v>
      </c>
      <c r="I16" s="1">
        <v>4730</v>
      </c>
      <c r="J16" s="1">
        <v>4763</v>
      </c>
      <c r="K16" s="1">
        <v>4698</v>
      </c>
      <c r="L16" s="1">
        <v>4599</v>
      </c>
      <c r="M16" s="1">
        <v>4493</v>
      </c>
      <c r="N16" s="1">
        <v>4424</v>
      </c>
    </row>
    <row r="17" spans="1:14" x14ac:dyDescent="0.3">
      <c r="A17" s="7" t="s">
        <v>82</v>
      </c>
      <c r="B17" s="1">
        <v>3401</v>
      </c>
      <c r="C17" s="1">
        <v>3541</v>
      </c>
      <c r="D17" s="1">
        <v>3657</v>
      </c>
      <c r="E17" s="1">
        <v>3726</v>
      </c>
      <c r="F17" s="1">
        <v>3850</v>
      </c>
      <c r="G17" s="1">
        <v>4018</v>
      </c>
      <c r="H17" s="1">
        <v>4143</v>
      </c>
      <c r="I17" s="1">
        <v>4228</v>
      </c>
      <c r="J17" s="1">
        <v>4360</v>
      </c>
      <c r="K17" s="1">
        <v>4461</v>
      </c>
      <c r="L17" s="1">
        <v>4504</v>
      </c>
      <c r="M17" s="1">
        <v>4605</v>
      </c>
      <c r="N17" s="1">
        <v>4626</v>
      </c>
    </row>
    <row r="18" spans="1:14" x14ac:dyDescent="0.3">
      <c r="A18" s="7" t="s">
        <v>83</v>
      </c>
      <c r="B18" s="1">
        <v>1467</v>
      </c>
      <c r="C18" s="1">
        <v>1514</v>
      </c>
      <c r="D18" s="1">
        <v>1477</v>
      </c>
      <c r="E18" s="1">
        <v>1463</v>
      </c>
      <c r="F18" s="1">
        <v>1508</v>
      </c>
      <c r="G18" s="1">
        <v>1605</v>
      </c>
      <c r="H18" s="1">
        <v>1673</v>
      </c>
      <c r="I18" s="1">
        <v>1766</v>
      </c>
      <c r="J18" s="1">
        <v>1942</v>
      </c>
      <c r="K18" s="1">
        <v>2039</v>
      </c>
      <c r="L18" s="1">
        <v>2214</v>
      </c>
      <c r="M18" s="1">
        <v>2347</v>
      </c>
      <c r="N18" s="1">
        <v>2518</v>
      </c>
    </row>
    <row r="19" spans="1:14" x14ac:dyDescent="0.3">
      <c r="A19" s="7" t="s">
        <v>84</v>
      </c>
      <c r="B19" s="1">
        <v>276</v>
      </c>
      <c r="C19" s="1">
        <v>283</v>
      </c>
      <c r="D19" s="1">
        <v>241</v>
      </c>
      <c r="E19" s="1">
        <v>199</v>
      </c>
      <c r="F19" s="1">
        <v>213</v>
      </c>
      <c r="G19" s="1">
        <v>243</v>
      </c>
      <c r="H19" s="1">
        <v>270</v>
      </c>
      <c r="I19" s="1">
        <v>292</v>
      </c>
      <c r="J19" s="1">
        <v>332</v>
      </c>
      <c r="K19" s="1">
        <v>335</v>
      </c>
      <c r="L19" s="1">
        <v>398</v>
      </c>
      <c r="M19" s="1">
        <v>469</v>
      </c>
      <c r="N19" s="1">
        <v>501</v>
      </c>
    </row>
    <row r="20" spans="1:14" x14ac:dyDescent="0.3">
      <c r="A20" s="10" t="s">
        <v>15</v>
      </c>
      <c r="B20" s="5">
        <v>12708</v>
      </c>
      <c r="C20" s="5">
        <v>13173</v>
      </c>
      <c r="D20" s="5">
        <v>13264</v>
      </c>
      <c r="E20" s="5">
        <v>13075</v>
      </c>
      <c r="F20" s="5">
        <v>13309</v>
      </c>
      <c r="G20" s="5">
        <v>13731</v>
      </c>
      <c r="H20" s="5">
        <v>14030</v>
      </c>
      <c r="I20" s="5">
        <v>14273</v>
      </c>
      <c r="J20" s="5">
        <v>14791</v>
      </c>
      <c r="K20" s="5">
        <v>14952</v>
      </c>
      <c r="L20" s="5">
        <v>15254</v>
      </c>
      <c r="M20" s="5">
        <v>15693</v>
      </c>
      <c r="N20" s="5">
        <v>15956</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6.2893081761006297E-4</v>
      </c>
      <c r="G25" s="2">
        <v>0</v>
      </c>
      <c r="H25" s="2">
        <v>0</v>
      </c>
      <c r="I25" s="2">
        <v>5.0505050505050505E-4</v>
      </c>
      <c r="J25" s="2">
        <v>0</v>
      </c>
      <c r="K25" s="2">
        <v>0</v>
      </c>
      <c r="L25" s="2">
        <v>0</v>
      </c>
      <c r="M25" s="2">
        <v>0</v>
      </c>
      <c r="N25" s="2">
        <v>0</v>
      </c>
    </row>
    <row r="26" spans="1:14" x14ac:dyDescent="0.3">
      <c r="A26" s="8" t="s">
        <v>74</v>
      </c>
      <c r="B26" s="2">
        <v>0.25311203319502101</v>
      </c>
      <c r="C26" s="2">
        <v>0.25600600600600598</v>
      </c>
      <c r="D26" s="2">
        <v>0.26250000000000001</v>
      </c>
      <c r="E26" s="2">
        <v>0.25683789192795198</v>
      </c>
      <c r="F26" s="2">
        <v>0.25408805031446502</v>
      </c>
      <c r="G26" s="2">
        <v>0.26089449541284399</v>
      </c>
      <c r="H26" s="2">
        <v>0.22912205567451799</v>
      </c>
      <c r="I26" s="2">
        <v>0.21010101010101001</v>
      </c>
      <c r="J26" s="2">
        <v>0.21261682242990701</v>
      </c>
      <c r="K26" s="2">
        <v>0.200533570475767</v>
      </c>
      <c r="L26" s="2">
        <v>0.19675540765391</v>
      </c>
      <c r="M26" s="2">
        <v>0.19292104239595501</v>
      </c>
      <c r="N26" s="2">
        <v>0.18208734270910401</v>
      </c>
    </row>
    <row r="27" spans="1:14" x14ac:dyDescent="0.3">
      <c r="A27" s="8" t="s">
        <v>75</v>
      </c>
      <c r="B27" s="2">
        <v>0.52282157676348595</v>
      </c>
      <c r="C27" s="2">
        <v>0.51876876876876898</v>
      </c>
      <c r="D27" s="2">
        <v>0.51249999999999996</v>
      </c>
      <c r="E27" s="2">
        <v>0.50633755837224803</v>
      </c>
      <c r="F27" s="2">
        <v>0.49748427672956003</v>
      </c>
      <c r="G27" s="2">
        <v>0.48967889908256901</v>
      </c>
      <c r="H27" s="2">
        <v>0.505353319057816</v>
      </c>
      <c r="I27" s="2">
        <v>0.51919191919191898</v>
      </c>
      <c r="J27" s="2">
        <v>0.51028037383177605</v>
      </c>
      <c r="K27" s="2">
        <v>0.50377945753668296</v>
      </c>
      <c r="L27" s="2">
        <v>0.490016638935108</v>
      </c>
      <c r="M27" s="2">
        <v>0.48385842084791902</v>
      </c>
      <c r="N27" s="2">
        <v>0.48519615099926</v>
      </c>
    </row>
    <row r="28" spans="1:14" x14ac:dyDescent="0.3">
      <c r="A28" s="8" t="s">
        <v>76</v>
      </c>
      <c r="B28" s="2">
        <v>0.19004149377593399</v>
      </c>
      <c r="C28" s="2">
        <v>0.18768768768768801</v>
      </c>
      <c r="D28" s="2">
        <v>0.186805555555556</v>
      </c>
      <c r="E28" s="2">
        <v>0.19746497665110099</v>
      </c>
      <c r="F28" s="2">
        <v>0.20503144654088101</v>
      </c>
      <c r="G28" s="2">
        <v>0.206995412844037</v>
      </c>
      <c r="H28" s="2">
        <v>0.21948608137045</v>
      </c>
      <c r="I28" s="2">
        <v>0.221212121212121</v>
      </c>
      <c r="J28" s="2">
        <v>0.22803738317757</v>
      </c>
      <c r="K28" s="2">
        <v>0.24499777678968401</v>
      </c>
      <c r="L28" s="2">
        <v>0.25790349417637298</v>
      </c>
      <c r="M28" s="2">
        <v>0.261376896149358</v>
      </c>
      <c r="N28" s="2">
        <v>0.267949666913397</v>
      </c>
    </row>
    <row r="29" spans="1:14" x14ac:dyDescent="0.3">
      <c r="A29" s="8" t="s">
        <v>77</v>
      </c>
      <c r="B29" s="2">
        <v>2.9875518672199199E-2</v>
      </c>
      <c r="C29" s="2">
        <v>3.4534534534534499E-2</v>
      </c>
      <c r="D29" s="2">
        <v>3.4722222222222203E-2</v>
      </c>
      <c r="E29" s="2">
        <v>3.8025350233488998E-2</v>
      </c>
      <c r="F29" s="2">
        <v>4.0251572327044002E-2</v>
      </c>
      <c r="G29" s="2">
        <v>4.0137614678899099E-2</v>
      </c>
      <c r="H29" s="2">
        <v>4.1220556745181998E-2</v>
      </c>
      <c r="I29" s="2">
        <v>4.3434343434343402E-2</v>
      </c>
      <c r="J29" s="2">
        <v>4.4392523364486E-2</v>
      </c>
      <c r="K29" s="2">
        <v>4.6242774566474E-2</v>
      </c>
      <c r="L29" s="2">
        <v>5.1164725457570698E-2</v>
      </c>
      <c r="M29" s="2">
        <v>5.4453520031116302E-2</v>
      </c>
      <c r="N29" s="2">
        <v>5.6624722427831203E-2</v>
      </c>
    </row>
    <row r="30" spans="1:14" x14ac:dyDescent="0.3">
      <c r="A30" s="8" t="s">
        <v>78</v>
      </c>
      <c r="B30" s="2">
        <v>4.1493775933610002E-3</v>
      </c>
      <c r="C30" s="2">
        <v>3.0030030030029999E-3</v>
      </c>
      <c r="D30" s="2">
        <v>3.4722222222222199E-3</v>
      </c>
      <c r="E30" s="2">
        <v>1.33422281521014E-3</v>
      </c>
      <c r="F30" s="2">
        <v>2.5157232704402501E-3</v>
      </c>
      <c r="G30" s="2">
        <v>2.2935779816513802E-3</v>
      </c>
      <c r="H30" s="2">
        <v>4.8179871520342603E-3</v>
      </c>
      <c r="I30" s="2">
        <v>5.5555555555555601E-3</v>
      </c>
      <c r="J30" s="2">
        <v>4.6728971962616802E-3</v>
      </c>
      <c r="K30" s="2">
        <v>4.4464206313917301E-3</v>
      </c>
      <c r="L30" s="2">
        <v>4.1597337770382702E-3</v>
      </c>
      <c r="M30" s="2">
        <v>7.3901205756514996E-3</v>
      </c>
      <c r="N30" s="2">
        <v>8.1421169504071102E-3</v>
      </c>
    </row>
    <row r="31" spans="1:14" x14ac:dyDescent="0.3">
      <c r="A31" s="8" t="s">
        <v>79</v>
      </c>
      <c r="B31" s="2">
        <v>0</v>
      </c>
      <c r="C31" s="2">
        <v>0</v>
      </c>
      <c r="D31" s="2">
        <v>8.4573748308525E-5</v>
      </c>
      <c r="E31" s="2">
        <v>0</v>
      </c>
      <c r="F31" s="2">
        <v>0</v>
      </c>
      <c r="G31" s="2">
        <v>0</v>
      </c>
      <c r="H31" s="2">
        <v>0</v>
      </c>
      <c r="I31" s="2">
        <v>0</v>
      </c>
      <c r="J31" s="2">
        <v>0</v>
      </c>
      <c r="K31" s="2">
        <v>0</v>
      </c>
      <c r="L31" s="2">
        <v>0</v>
      </c>
      <c r="M31" s="2">
        <v>7.6207895137936306E-5</v>
      </c>
      <c r="N31" s="2">
        <v>0</v>
      </c>
    </row>
    <row r="32" spans="1:14" x14ac:dyDescent="0.3">
      <c r="A32" s="8" t="s">
        <v>80</v>
      </c>
      <c r="B32" s="2">
        <v>0.131009301921238</v>
      </c>
      <c r="C32" s="2">
        <v>0.13613715057849801</v>
      </c>
      <c r="D32" s="2">
        <v>0.139292963464141</v>
      </c>
      <c r="E32" s="2">
        <v>0.13191085003455399</v>
      </c>
      <c r="F32" s="2">
        <v>0.13013055721477901</v>
      </c>
      <c r="G32" s="2">
        <v>0.12154834403937601</v>
      </c>
      <c r="H32" s="2">
        <v>0.11412596612399301</v>
      </c>
      <c r="I32" s="2">
        <v>0.103880257056862</v>
      </c>
      <c r="J32" s="2">
        <v>9.9122599004031295E-2</v>
      </c>
      <c r="K32" s="2">
        <v>9.2104227347870604E-2</v>
      </c>
      <c r="L32" s="2">
        <v>8.8326848249027201E-2</v>
      </c>
      <c r="M32" s="2">
        <v>9.1982929431489099E-2</v>
      </c>
      <c r="N32" s="2">
        <v>8.9406971480307795E-2</v>
      </c>
    </row>
    <row r="33" spans="1:15" x14ac:dyDescent="0.3">
      <c r="A33" s="8" t="s">
        <v>81</v>
      </c>
      <c r="B33" s="2">
        <v>0.42180300791098002</v>
      </c>
      <c r="C33" s="2">
        <v>0.413056329701883</v>
      </c>
      <c r="D33" s="2">
        <v>0.40603856562922902</v>
      </c>
      <c r="E33" s="2">
        <v>0.40264340013821698</v>
      </c>
      <c r="F33" s="2">
        <v>0.39448758426486902</v>
      </c>
      <c r="G33" s="2">
        <v>0.38908817886043201</v>
      </c>
      <c r="H33" s="2">
        <v>0.38546291728334198</v>
      </c>
      <c r="I33" s="2">
        <v>0.38477182136175098</v>
      </c>
      <c r="J33" s="2">
        <v>0.37649197691882103</v>
      </c>
      <c r="K33" s="2">
        <v>0.369833897504526</v>
      </c>
      <c r="L33" s="2">
        <v>0.35789883268482497</v>
      </c>
      <c r="M33" s="2">
        <v>0.342402072854748</v>
      </c>
      <c r="N33" s="2">
        <v>0.33378602685981601</v>
      </c>
    </row>
    <row r="34" spans="1:15" x14ac:dyDescent="0.3">
      <c r="A34" s="8" t="s">
        <v>82</v>
      </c>
      <c r="B34" s="2">
        <v>0.29566200121707398</v>
      </c>
      <c r="C34" s="2">
        <v>0.299045688708724</v>
      </c>
      <c r="D34" s="2">
        <v>0.309286197564276</v>
      </c>
      <c r="E34" s="2">
        <v>0.32187284035936398</v>
      </c>
      <c r="F34" s="2">
        <v>0.32852632477173799</v>
      </c>
      <c r="G34" s="2">
        <v>0.33519646283473797</v>
      </c>
      <c r="H34" s="2">
        <v>0.34065120868278198</v>
      </c>
      <c r="I34" s="2">
        <v>0.34393557309037698</v>
      </c>
      <c r="J34" s="2">
        <v>0.34463678760572303</v>
      </c>
      <c r="K34" s="2">
        <v>0.35117688734944502</v>
      </c>
      <c r="L34" s="2">
        <v>0.35050583657587497</v>
      </c>
      <c r="M34" s="2">
        <v>0.35093735711019702</v>
      </c>
      <c r="N34" s="2">
        <v>0.34902670891806198</v>
      </c>
    </row>
    <row r="35" spans="1:15" x14ac:dyDescent="0.3">
      <c r="A35" s="8" t="s">
        <v>83</v>
      </c>
      <c r="B35" s="2">
        <v>0.127531948187429</v>
      </c>
      <c r="C35" s="2">
        <v>0.127860822565662</v>
      </c>
      <c r="D35" s="2">
        <v>0.124915426251691</v>
      </c>
      <c r="E35" s="2">
        <v>0.12638217000691099</v>
      </c>
      <c r="F35" s="2">
        <v>0.12867992149500801</v>
      </c>
      <c r="G35" s="2">
        <v>0.13389505297405499</v>
      </c>
      <c r="H35" s="2">
        <v>0.13755961190593699</v>
      </c>
      <c r="I35" s="2">
        <v>0.14365899292280199</v>
      </c>
      <c r="J35" s="2">
        <v>0.15350565172713601</v>
      </c>
      <c r="K35" s="2">
        <v>0.160513264583169</v>
      </c>
      <c r="L35" s="2">
        <v>0.17229571984435799</v>
      </c>
      <c r="M35" s="2">
        <v>0.178859929888736</v>
      </c>
      <c r="N35" s="2">
        <v>0.189980383280519</v>
      </c>
    </row>
    <row r="36" spans="1:15" x14ac:dyDescent="0.3">
      <c r="A36" s="8" t="s">
        <v>84</v>
      </c>
      <c r="B36" s="2">
        <v>2.3993740763279099E-2</v>
      </c>
      <c r="C36" s="2">
        <v>2.3900008445232698E-2</v>
      </c>
      <c r="D36" s="2">
        <v>2.0382273342354498E-2</v>
      </c>
      <c r="E36" s="2">
        <v>1.7190739460953699E-2</v>
      </c>
      <c r="F36" s="2">
        <v>1.8175612253605301E-2</v>
      </c>
      <c r="G36" s="2">
        <v>2.0271961291399E-2</v>
      </c>
      <c r="H36" s="2">
        <v>2.2200296003946698E-2</v>
      </c>
      <c r="I36" s="2">
        <v>2.3753355568209501E-2</v>
      </c>
      <c r="J36" s="2">
        <v>2.6242984744288999E-2</v>
      </c>
      <c r="K36" s="2">
        <v>2.63717232149886E-2</v>
      </c>
      <c r="L36" s="2">
        <v>3.0972762645914399E-2</v>
      </c>
      <c r="M36" s="2">
        <v>3.57415028196921E-2</v>
      </c>
      <c r="N36" s="2">
        <v>3.7799909461294703E-2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-1</v>
      </c>
      <c r="G41" s="2">
        <v>0</v>
      </c>
      <c r="H41" s="2">
        <v>0</v>
      </c>
      <c r="I41" s="2">
        <v>-1</v>
      </c>
      <c r="J41" s="2">
        <v>0</v>
      </c>
      <c r="K41" s="2">
        <v>0</v>
      </c>
      <c r="L41" s="2">
        <v>0</v>
      </c>
      <c r="M41" s="2">
        <v>0</v>
      </c>
      <c r="N41" s="3">
        <v>0</v>
      </c>
      <c r="O41" s="3">
        <v>0</v>
      </c>
    </row>
    <row r="42" spans="1:15" x14ac:dyDescent="0.3">
      <c r="A42" s="8" t="s">
        <v>74</v>
      </c>
      <c r="B42" s="2">
        <v>0.118032786885246</v>
      </c>
      <c r="C42" s="2">
        <v>0.108504398826979</v>
      </c>
      <c r="D42" s="2">
        <v>1.85185185185185E-2</v>
      </c>
      <c r="E42" s="2">
        <v>4.9350649350649402E-2</v>
      </c>
      <c r="F42" s="2">
        <v>0.12623762376237599</v>
      </c>
      <c r="G42" s="2">
        <v>-5.9340659340659303E-2</v>
      </c>
      <c r="H42" s="2">
        <v>-2.80373831775701E-2</v>
      </c>
      <c r="I42" s="2">
        <v>9.375E-2</v>
      </c>
      <c r="J42" s="2">
        <v>-8.7912087912087895E-3</v>
      </c>
      <c r="K42" s="2">
        <v>4.8780487804878099E-2</v>
      </c>
      <c r="L42" s="2">
        <v>4.8625792811839298E-2</v>
      </c>
      <c r="M42" s="2">
        <v>-8.0645161290322596E-3</v>
      </c>
      <c r="N42" s="3">
        <v>8.1318681318681293E-2</v>
      </c>
      <c r="O42" s="3">
        <v>0.61311475409836103</v>
      </c>
    </row>
    <row r="43" spans="1:15" x14ac:dyDescent="0.3">
      <c r="A43" s="8" t="s">
        <v>75</v>
      </c>
      <c r="B43" s="2">
        <v>9.6825396825396801E-2</v>
      </c>
      <c r="C43" s="2">
        <v>6.8017366136034693E-2</v>
      </c>
      <c r="D43" s="2">
        <v>2.8455284552845499E-2</v>
      </c>
      <c r="E43" s="2">
        <v>4.21607378129117E-2</v>
      </c>
      <c r="F43" s="2">
        <v>7.9646017699115002E-2</v>
      </c>
      <c r="G43" s="2">
        <v>0.105386416861827</v>
      </c>
      <c r="H43" s="2">
        <v>8.8983050847457598E-2</v>
      </c>
      <c r="I43" s="2">
        <v>6.2256809338521402E-2</v>
      </c>
      <c r="J43" s="2">
        <v>3.7545787545787503E-2</v>
      </c>
      <c r="K43" s="2">
        <v>3.9717563989408601E-2</v>
      </c>
      <c r="L43" s="2">
        <v>5.60271646859083E-2</v>
      </c>
      <c r="M43" s="2">
        <v>5.3858520900321498E-2</v>
      </c>
      <c r="N43" s="3">
        <v>0.200549450549451</v>
      </c>
      <c r="O43" s="3">
        <v>1.08095238095238</v>
      </c>
    </row>
    <row r="44" spans="1:15" x14ac:dyDescent="0.3">
      <c r="A44" s="8" t="s">
        <v>76</v>
      </c>
      <c r="B44" s="2">
        <v>9.1703056768558999E-2</v>
      </c>
      <c r="C44" s="2">
        <v>7.5999999999999998E-2</v>
      </c>
      <c r="D44" s="2">
        <v>0.100371747211896</v>
      </c>
      <c r="E44" s="2">
        <v>0.101351351351351</v>
      </c>
      <c r="F44" s="2">
        <v>0.107361963190184</v>
      </c>
      <c r="G44" s="2">
        <v>0.13573407202216101</v>
      </c>
      <c r="H44" s="2">
        <v>6.8292682926829301E-2</v>
      </c>
      <c r="I44" s="2">
        <v>0.114155251141553</v>
      </c>
      <c r="J44" s="2">
        <v>0.12909836065573799</v>
      </c>
      <c r="K44" s="2">
        <v>0.125226860254083</v>
      </c>
      <c r="L44" s="2">
        <v>8.3870967741935504E-2</v>
      </c>
      <c r="M44" s="2">
        <v>7.7380952380952397E-2</v>
      </c>
      <c r="N44" s="3">
        <v>0.483606557377049</v>
      </c>
      <c r="O44" s="3">
        <v>2.1615720524017501</v>
      </c>
    </row>
    <row r="45" spans="1:15" x14ac:dyDescent="0.3">
      <c r="A45" s="8" t="s">
        <v>77</v>
      </c>
      <c r="B45" s="2">
        <v>0.27777777777777801</v>
      </c>
      <c r="C45" s="2">
        <v>8.6956521739130405E-2</v>
      </c>
      <c r="D45" s="2">
        <v>0.14000000000000001</v>
      </c>
      <c r="E45" s="2">
        <v>0.12280701754386</v>
      </c>
      <c r="F45" s="2">
        <v>9.375E-2</v>
      </c>
      <c r="G45" s="2">
        <v>0.1</v>
      </c>
      <c r="H45" s="2">
        <v>0.11688311688311701</v>
      </c>
      <c r="I45" s="2">
        <v>0.104651162790698</v>
      </c>
      <c r="J45" s="2">
        <v>9.4736842105263203E-2</v>
      </c>
      <c r="K45" s="2">
        <v>0.18269230769230799</v>
      </c>
      <c r="L45" s="2">
        <v>0.138211382113821</v>
      </c>
      <c r="M45" s="2">
        <v>9.2857142857142902E-2</v>
      </c>
      <c r="N45" s="3">
        <v>0.61052631578947403</v>
      </c>
      <c r="O45" s="3">
        <v>3.25</v>
      </c>
    </row>
    <row r="46" spans="1:15" x14ac:dyDescent="0.3">
      <c r="A46" s="8" t="s">
        <v>78</v>
      </c>
      <c r="B46" s="2">
        <v>-0.2</v>
      </c>
      <c r="C46" s="2">
        <v>0.25</v>
      </c>
      <c r="D46" s="2">
        <v>-0.6</v>
      </c>
      <c r="E46" s="2">
        <v>1</v>
      </c>
      <c r="F46" s="2">
        <v>0</v>
      </c>
      <c r="G46" s="2">
        <v>1.25</v>
      </c>
      <c r="H46" s="2">
        <v>0.22222222222222199</v>
      </c>
      <c r="I46" s="2">
        <v>-9.0909090909090898E-2</v>
      </c>
      <c r="J46" s="2">
        <v>0</v>
      </c>
      <c r="K46" s="2">
        <v>0</v>
      </c>
      <c r="L46" s="2">
        <v>0.9</v>
      </c>
      <c r="M46" s="2">
        <v>0.157894736842105</v>
      </c>
      <c r="N46" s="3">
        <v>1.2</v>
      </c>
      <c r="O46" s="3">
        <v>3.4</v>
      </c>
    </row>
    <row r="47" spans="1:15" x14ac:dyDescent="0.3">
      <c r="A47" s="8" t="s">
        <v>79</v>
      </c>
      <c r="B47" s="2">
        <v>0</v>
      </c>
      <c r="C47" s="2">
        <v>0</v>
      </c>
      <c r="D47" s="2">
        <v>-1</v>
      </c>
      <c r="E47" s="2">
        <v>0</v>
      </c>
      <c r="F47" s="2">
        <v>0</v>
      </c>
      <c r="G47" s="2">
        <v>0</v>
      </c>
      <c r="H47" s="2">
        <v>0</v>
      </c>
      <c r="I47" s="2">
        <v>0</v>
      </c>
      <c r="J47" s="2">
        <v>0</v>
      </c>
      <c r="K47" s="2">
        <v>0</v>
      </c>
      <c r="L47" s="2">
        <v>0</v>
      </c>
      <c r="M47" s="2">
        <v>-1</v>
      </c>
      <c r="N47" s="3">
        <v>0</v>
      </c>
      <c r="O47" s="3">
        <v>0</v>
      </c>
    </row>
    <row r="48" spans="1:15" x14ac:dyDescent="0.3">
      <c r="A48" s="8" t="s">
        <v>80</v>
      </c>
      <c r="B48" s="2">
        <v>6.9674850696748503E-2</v>
      </c>
      <c r="C48" s="2">
        <v>2.1712158808932999E-2</v>
      </c>
      <c r="D48" s="2">
        <v>-7.2859744990892497E-2</v>
      </c>
      <c r="E48" s="2">
        <v>-1.30975769482646E-3</v>
      </c>
      <c r="F48" s="2">
        <v>-4.4590163934426198E-2</v>
      </c>
      <c r="G48" s="2">
        <v>-4.7357584076870303E-2</v>
      </c>
      <c r="H48" s="2">
        <v>-7.9971181556195994E-2</v>
      </c>
      <c r="I48" s="2">
        <v>-1.8010963194988301E-2</v>
      </c>
      <c r="J48" s="2">
        <v>-6.6985645933014398E-2</v>
      </c>
      <c r="K48" s="2">
        <v>-2.9914529914529898E-2</v>
      </c>
      <c r="L48" s="2">
        <v>6.3436123348017598E-2</v>
      </c>
      <c r="M48" s="2">
        <v>-1.82270091135046E-2</v>
      </c>
      <c r="N48" s="3">
        <v>-5.50239234449761E-2</v>
      </c>
      <c r="O48" s="3">
        <v>-0.21366954213669501</v>
      </c>
    </row>
    <row r="49" spans="1:15" x14ac:dyDescent="0.3">
      <c r="A49" s="8" t="s">
        <v>81</v>
      </c>
      <c r="B49" s="2">
        <v>8.0379225061830203E-3</v>
      </c>
      <c r="C49" s="2">
        <v>-1.84011449601309E-2</v>
      </c>
      <c r="D49" s="2">
        <v>-2.91605915434285E-2</v>
      </c>
      <c r="E49" s="2">
        <v>-8.1527569191160703E-3</v>
      </c>
      <c r="F49" s="2">
        <v>8.8686999783690202E-3</v>
      </c>
      <c r="G49" s="2">
        <v>5.1457975986277903E-3</v>
      </c>
      <c r="H49" s="2">
        <v>8.9590443686006806E-3</v>
      </c>
      <c r="I49" s="2">
        <v>6.9767441860465098E-3</v>
      </c>
      <c r="J49" s="2">
        <v>-1.3646861221919E-2</v>
      </c>
      <c r="K49" s="2">
        <v>-2.1072796934865901E-2</v>
      </c>
      <c r="L49" s="2">
        <v>-2.30484888019135E-2</v>
      </c>
      <c r="M49" s="2">
        <v>-1.5357222345871399E-2</v>
      </c>
      <c r="N49" s="3">
        <v>-7.1173630065084995E-2</v>
      </c>
      <c r="O49" s="3">
        <v>-8.8211046990931602E-2</v>
      </c>
    </row>
    <row r="50" spans="1:15" x14ac:dyDescent="0.3">
      <c r="A50" s="8" t="s">
        <v>82</v>
      </c>
      <c r="B50" s="2">
        <v>4.1164363422522797E-2</v>
      </c>
      <c r="C50" s="2">
        <v>3.2759107596724103E-2</v>
      </c>
      <c r="D50" s="2">
        <v>1.88679245283019E-2</v>
      </c>
      <c r="E50" s="2">
        <v>3.3279656468062302E-2</v>
      </c>
      <c r="F50" s="2">
        <v>4.3636363636363598E-2</v>
      </c>
      <c r="G50" s="2">
        <v>3.1110004977600799E-2</v>
      </c>
      <c r="H50" s="2">
        <v>2.0516533912623699E-2</v>
      </c>
      <c r="I50" s="2">
        <v>3.1220435193945101E-2</v>
      </c>
      <c r="J50" s="2">
        <v>2.31651376146789E-2</v>
      </c>
      <c r="K50" s="2">
        <v>9.6390943734588706E-3</v>
      </c>
      <c r="L50" s="2">
        <v>2.24245115452931E-2</v>
      </c>
      <c r="M50" s="2">
        <v>4.5602605863192197E-3</v>
      </c>
      <c r="N50" s="3">
        <v>6.1009174311926602E-2</v>
      </c>
      <c r="O50" s="3">
        <v>0.36018817994707403</v>
      </c>
    </row>
    <row r="51" spans="1:15" x14ac:dyDescent="0.3">
      <c r="A51" s="8" t="s">
        <v>83</v>
      </c>
      <c r="B51" s="2">
        <v>3.2038173142467603E-2</v>
      </c>
      <c r="C51" s="2">
        <v>-2.44385733157199E-2</v>
      </c>
      <c r="D51" s="2">
        <v>-9.4786729857819895E-3</v>
      </c>
      <c r="E51" s="2">
        <v>3.0758714969241301E-2</v>
      </c>
      <c r="F51" s="2">
        <v>6.4323607427055701E-2</v>
      </c>
      <c r="G51" s="2">
        <v>4.2367601246105897E-2</v>
      </c>
      <c r="H51" s="2">
        <v>5.55887627017334E-2</v>
      </c>
      <c r="I51" s="2">
        <v>9.9660249150622895E-2</v>
      </c>
      <c r="J51" s="2">
        <v>4.9948506694129799E-2</v>
      </c>
      <c r="K51" s="2">
        <v>8.5826385483079901E-2</v>
      </c>
      <c r="L51" s="2">
        <v>6.00722673893406E-2</v>
      </c>
      <c r="M51" s="2">
        <v>7.2858968896463594E-2</v>
      </c>
      <c r="N51" s="3">
        <v>0.29660144181256398</v>
      </c>
      <c r="O51" s="3">
        <v>0.71642808452624396</v>
      </c>
    </row>
    <row r="52" spans="1:15" x14ac:dyDescent="0.3">
      <c r="A52" s="8" t="s">
        <v>84</v>
      </c>
      <c r="B52" s="2">
        <v>2.5362318840579701E-2</v>
      </c>
      <c r="C52" s="2">
        <v>-0.148409893992933</v>
      </c>
      <c r="D52" s="2">
        <v>-0.17427385892116201</v>
      </c>
      <c r="E52" s="2">
        <v>7.0351758793969807E-2</v>
      </c>
      <c r="F52" s="2">
        <v>0.140845070422535</v>
      </c>
      <c r="G52" s="2">
        <v>0.11111111111111099</v>
      </c>
      <c r="H52" s="2">
        <v>8.1481481481481502E-2</v>
      </c>
      <c r="I52" s="2">
        <v>0.13698630136986301</v>
      </c>
      <c r="J52" s="2">
        <v>9.0361445783132491E-3</v>
      </c>
      <c r="K52" s="2">
        <v>0.18805970149253701</v>
      </c>
      <c r="L52" s="2">
        <v>0.178391959798995</v>
      </c>
      <c r="M52" s="2">
        <v>6.8230277185501106E-2</v>
      </c>
      <c r="N52" s="3">
        <v>0.50903614457831303</v>
      </c>
      <c r="O52" s="3">
        <v>0.815217391304348</v>
      </c>
    </row>
    <row r="53" spans="1:15" x14ac:dyDescent="0.3">
      <c r="A53" s="11" t="s">
        <v>15</v>
      </c>
      <c r="B53" s="3">
        <v>3.6591123701605298E-2</v>
      </c>
      <c r="C53" s="3">
        <v>6.9080695361724703E-3</v>
      </c>
      <c r="D53" s="3">
        <v>-1.42490952955368E-2</v>
      </c>
      <c r="E53" s="3">
        <v>1.7896749521988501E-2</v>
      </c>
      <c r="F53" s="3">
        <v>3.17078668570141E-2</v>
      </c>
      <c r="G53" s="3">
        <v>2.1775544388609701E-2</v>
      </c>
      <c r="H53" s="3">
        <v>1.7320028510335001E-2</v>
      </c>
      <c r="I53" s="3">
        <v>3.6292300147130897E-2</v>
      </c>
      <c r="J53" s="3">
        <v>1.08849976336962E-2</v>
      </c>
      <c r="K53" s="3">
        <v>2.0197966827180301E-2</v>
      </c>
      <c r="L53" s="3">
        <v>2.8779336567457701E-2</v>
      </c>
      <c r="M53" s="3">
        <v>1.6759064551073701E-2</v>
      </c>
      <c r="N53" s="3">
        <v>7.8764113312149303E-2</v>
      </c>
      <c r="O53" s="3">
        <v>0.25558703179099801</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670</v>
      </c>
    </row>
    <row r="2" spans="1:14" ht="15.6" x14ac:dyDescent="0.3">
      <c r="A2" s="12" t="s">
        <v>667</v>
      </c>
    </row>
    <row r="3" spans="1:14" ht="15.6" x14ac:dyDescent="0.3">
      <c r="A3" s="12" t="s">
        <v>94</v>
      </c>
    </row>
    <row r="4" spans="1:14" x14ac:dyDescent="0.3">
      <c r="A4" s="15"/>
    </row>
    <row r="5" spans="1:14" x14ac:dyDescent="0.3">
      <c r="A5" s="16" t="str">
        <f>HYPERLINK("#'Table of contents'!A205",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2443</v>
      </c>
      <c r="C8" s="1">
        <v>2602</v>
      </c>
      <c r="D8" s="1">
        <v>2683</v>
      </c>
      <c r="E8" s="1">
        <v>2777</v>
      </c>
      <c r="F8" s="1">
        <v>2932</v>
      </c>
      <c r="G8" s="1">
        <v>3117</v>
      </c>
      <c r="H8" s="1">
        <v>3259</v>
      </c>
      <c r="I8" s="1">
        <v>3401</v>
      </c>
      <c r="J8" s="1">
        <v>3572</v>
      </c>
      <c r="K8" s="1">
        <v>3690</v>
      </c>
      <c r="L8" s="1">
        <v>3871</v>
      </c>
      <c r="M8" s="1">
        <v>4069</v>
      </c>
      <c r="N8" s="1">
        <v>4212</v>
      </c>
    </row>
    <row r="9" spans="1:14" x14ac:dyDescent="0.3">
      <c r="A9" s="7" t="s">
        <v>88</v>
      </c>
      <c r="B9" s="1">
        <v>225</v>
      </c>
      <c r="C9" s="1">
        <v>234</v>
      </c>
      <c r="D9" s="1">
        <v>243</v>
      </c>
      <c r="E9" s="1">
        <v>236</v>
      </c>
      <c r="F9" s="1">
        <v>241</v>
      </c>
      <c r="G9" s="1">
        <v>253</v>
      </c>
      <c r="H9" s="1">
        <v>278</v>
      </c>
      <c r="I9" s="1">
        <v>283</v>
      </c>
      <c r="J9" s="1">
        <v>300</v>
      </c>
      <c r="K9" s="1">
        <v>310</v>
      </c>
      <c r="L9" s="1">
        <v>327</v>
      </c>
      <c r="M9" s="1">
        <v>350</v>
      </c>
      <c r="N9" s="1">
        <v>368</v>
      </c>
    </row>
    <row r="10" spans="1:14" x14ac:dyDescent="0.3">
      <c r="A10" s="7" t="s">
        <v>89</v>
      </c>
      <c r="B10" s="1">
        <v>203</v>
      </c>
      <c r="C10" s="1">
        <v>211</v>
      </c>
      <c r="D10" s="1">
        <v>218</v>
      </c>
      <c r="E10" s="1">
        <v>225</v>
      </c>
      <c r="F10" s="1">
        <v>241</v>
      </c>
      <c r="G10" s="1">
        <v>263</v>
      </c>
      <c r="H10" s="1">
        <v>277</v>
      </c>
      <c r="I10" s="1">
        <v>294</v>
      </c>
      <c r="J10" s="1">
        <v>319</v>
      </c>
      <c r="K10" s="1">
        <v>326</v>
      </c>
      <c r="L10" s="1">
        <v>361</v>
      </c>
      <c r="M10" s="1">
        <v>394</v>
      </c>
      <c r="N10" s="1">
        <v>420</v>
      </c>
    </row>
    <row r="11" spans="1:14" x14ac:dyDescent="0.3">
      <c r="A11" s="7" t="s">
        <v>90</v>
      </c>
      <c r="B11" s="1">
        <v>8242</v>
      </c>
      <c r="C11" s="1">
        <v>8542</v>
      </c>
      <c r="D11" s="1">
        <v>8616</v>
      </c>
      <c r="E11" s="1">
        <v>8435</v>
      </c>
      <c r="F11" s="1">
        <v>8475</v>
      </c>
      <c r="G11" s="1">
        <v>8644</v>
      </c>
      <c r="H11" s="1">
        <v>8724</v>
      </c>
      <c r="I11" s="1">
        <v>8770</v>
      </c>
      <c r="J11" s="1">
        <v>9024</v>
      </c>
      <c r="K11" s="1">
        <v>9005</v>
      </c>
      <c r="L11" s="1">
        <v>9106</v>
      </c>
      <c r="M11" s="1">
        <v>9330</v>
      </c>
      <c r="N11" s="1">
        <v>9397</v>
      </c>
    </row>
    <row r="12" spans="1:14" x14ac:dyDescent="0.3">
      <c r="A12" s="7" t="s">
        <v>91</v>
      </c>
      <c r="B12" s="1">
        <v>339</v>
      </c>
      <c r="C12" s="1">
        <v>356</v>
      </c>
      <c r="D12" s="1">
        <v>371</v>
      </c>
      <c r="E12" s="1">
        <v>378</v>
      </c>
      <c r="F12" s="1">
        <v>397</v>
      </c>
      <c r="G12" s="1">
        <v>434</v>
      </c>
      <c r="H12" s="1">
        <v>458</v>
      </c>
      <c r="I12" s="1">
        <v>495</v>
      </c>
      <c r="J12" s="1">
        <v>534</v>
      </c>
      <c r="K12" s="1">
        <v>574</v>
      </c>
      <c r="L12" s="1">
        <v>641</v>
      </c>
      <c r="M12" s="1">
        <v>710</v>
      </c>
      <c r="N12" s="1">
        <v>755</v>
      </c>
    </row>
    <row r="13" spans="1:14" x14ac:dyDescent="0.3">
      <c r="A13" s="7" t="s">
        <v>92</v>
      </c>
      <c r="B13" s="1">
        <v>1256</v>
      </c>
      <c r="C13" s="1">
        <v>1228</v>
      </c>
      <c r="D13" s="1">
        <v>1133</v>
      </c>
      <c r="E13" s="1">
        <v>1024</v>
      </c>
      <c r="F13" s="1">
        <v>1023</v>
      </c>
      <c r="G13" s="1">
        <v>1020</v>
      </c>
      <c r="H13" s="1">
        <v>1034</v>
      </c>
      <c r="I13" s="1">
        <v>1030</v>
      </c>
      <c r="J13" s="1">
        <v>1042</v>
      </c>
      <c r="K13" s="1">
        <v>1047</v>
      </c>
      <c r="L13" s="1">
        <v>948</v>
      </c>
      <c r="M13" s="1">
        <v>840</v>
      </c>
      <c r="N13" s="1">
        <v>804</v>
      </c>
    </row>
    <row r="14" spans="1:14" x14ac:dyDescent="0.3">
      <c r="A14" s="10" t="s">
        <v>15</v>
      </c>
      <c r="B14" s="5">
        <v>12708</v>
      </c>
      <c r="C14" s="5">
        <v>13173</v>
      </c>
      <c r="D14" s="5">
        <v>13264</v>
      </c>
      <c r="E14" s="5">
        <v>13075</v>
      </c>
      <c r="F14" s="5">
        <v>13309</v>
      </c>
      <c r="G14" s="5">
        <v>13731</v>
      </c>
      <c r="H14" s="5">
        <v>14030</v>
      </c>
      <c r="I14" s="5">
        <v>14273</v>
      </c>
      <c r="J14" s="5">
        <v>14791</v>
      </c>
      <c r="K14" s="5">
        <v>14952</v>
      </c>
      <c r="L14" s="5">
        <v>15254</v>
      </c>
      <c r="M14" s="5">
        <v>15693</v>
      </c>
      <c r="N14" s="5">
        <v>15956</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0.19224110796348801</v>
      </c>
      <c r="C19" s="2">
        <v>0.19752524102330499</v>
      </c>
      <c r="D19" s="2">
        <v>0.20227683956574199</v>
      </c>
      <c r="E19" s="2">
        <v>0.212390057361377</v>
      </c>
      <c r="F19" s="2">
        <v>0.22030205124351901</v>
      </c>
      <c r="G19" s="2">
        <v>0.227004588158182</v>
      </c>
      <c r="H19" s="2">
        <v>0.232287954383464</v>
      </c>
      <c r="I19" s="2">
        <v>0.23828207104322799</v>
      </c>
      <c r="J19" s="2">
        <v>0.241498208369955</v>
      </c>
      <c r="K19" s="2">
        <v>0.246789727126806</v>
      </c>
      <c r="L19" s="2">
        <v>0.25376950308115898</v>
      </c>
      <c r="M19" s="2">
        <v>0.25928758044988198</v>
      </c>
      <c r="N19" s="2">
        <v>0.263975933817999</v>
      </c>
    </row>
    <row r="20" spans="1:15" x14ac:dyDescent="0.3">
      <c r="A20" s="8" t="s">
        <v>88</v>
      </c>
      <c r="B20" s="2">
        <v>1.7705382436260599E-2</v>
      </c>
      <c r="C20" s="2">
        <v>1.7763607378729201E-2</v>
      </c>
      <c r="D20" s="2">
        <v>1.83202653799759E-2</v>
      </c>
      <c r="E20" s="2">
        <v>1.8049713193116601E-2</v>
      </c>
      <c r="F20" s="2">
        <v>1.8108047186114699E-2</v>
      </c>
      <c r="G20" s="2">
        <v>1.84254606365159E-2</v>
      </c>
      <c r="H20" s="2">
        <v>1.9814682822523199E-2</v>
      </c>
      <c r="I20" s="2">
        <v>1.9827646605478901E-2</v>
      </c>
      <c r="J20" s="2">
        <v>2.02826042863904E-2</v>
      </c>
      <c r="K20" s="2">
        <v>2.0733012306046E-2</v>
      </c>
      <c r="L20" s="2">
        <v>2.1437000131113101E-2</v>
      </c>
      <c r="M20" s="2">
        <v>2.2302937615497401E-2</v>
      </c>
      <c r="N20" s="2">
        <v>2.3063424417147201E-2</v>
      </c>
    </row>
    <row r="21" spans="1:15" x14ac:dyDescent="0.3">
      <c r="A21" s="8" t="s">
        <v>89</v>
      </c>
      <c r="B21" s="2">
        <v>1.59741894869374E-2</v>
      </c>
      <c r="C21" s="2">
        <v>1.6017611781674601E-2</v>
      </c>
      <c r="D21" s="2">
        <v>1.6435464414957801E-2</v>
      </c>
      <c r="E21" s="2">
        <v>1.7208413001912001E-2</v>
      </c>
      <c r="F21" s="2">
        <v>1.8108047186114699E-2</v>
      </c>
      <c r="G21" s="2">
        <v>1.9153739713058001E-2</v>
      </c>
      <c r="H21" s="2">
        <v>1.9743406985032099E-2</v>
      </c>
      <c r="I21" s="2">
        <v>2.0598332515939202E-2</v>
      </c>
      <c r="J21" s="2">
        <v>2.15671692245284E-2</v>
      </c>
      <c r="K21" s="2">
        <v>2.18031032637774E-2</v>
      </c>
      <c r="L21" s="2">
        <v>2.3665923692146301E-2</v>
      </c>
      <c r="M21" s="2">
        <v>2.5106735487159901E-2</v>
      </c>
      <c r="N21" s="2">
        <v>2.6322386563048399E-2</v>
      </c>
    </row>
    <row r="22" spans="1:15" x14ac:dyDescent="0.3">
      <c r="A22" s="8" t="s">
        <v>90</v>
      </c>
      <c r="B22" s="2">
        <v>0.64856783128737805</v>
      </c>
      <c r="C22" s="2">
        <v>0.64844758217566201</v>
      </c>
      <c r="D22" s="2">
        <v>0.64957780458383596</v>
      </c>
      <c r="E22" s="2">
        <v>0.64512428298279201</v>
      </c>
      <c r="F22" s="2">
        <v>0.63678713652415697</v>
      </c>
      <c r="G22" s="2">
        <v>0.62952443376301803</v>
      </c>
      <c r="H22" s="2">
        <v>0.62181040627227402</v>
      </c>
      <c r="I22" s="2">
        <v>0.61444685770335605</v>
      </c>
      <c r="J22" s="2">
        <v>0.61010073693462197</v>
      </c>
      <c r="K22" s="2">
        <v>0.60226056714820797</v>
      </c>
      <c r="L22" s="2">
        <v>0.59695817490494296</v>
      </c>
      <c r="M22" s="2">
        <v>0.59453259415025805</v>
      </c>
      <c r="N22" s="2">
        <v>0.58893206317372804</v>
      </c>
    </row>
    <row r="23" spans="1:15" x14ac:dyDescent="0.3">
      <c r="A23" s="8" t="s">
        <v>91</v>
      </c>
      <c r="B23" s="2">
        <v>2.6676109537299299E-2</v>
      </c>
      <c r="C23" s="2">
        <v>2.7024975328323101E-2</v>
      </c>
      <c r="D23" s="2">
        <v>2.7970446320868501E-2</v>
      </c>
      <c r="E23" s="2">
        <v>2.8910133843212199E-2</v>
      </c>
      <c r="F23" s="2">
        <v>2.9829438725674399E-2</v>
      </c>
      <c r="G23" s="2">
        <v>3.1607311921928498E-2</v>
      </c>
      <c r="H23" s="2">
        <v>3.2644333570919497E-2</v>
      </c>
      <c r="I23" s="2">
        <v>3.4680865970713903E-2</v>
      </c>
      <c r="J23" s="2">
        <v>3.6103035629774897E-2</v>
      </c>
      <c r="K23" s="2">
        <v>3.8389513108614201E-2</v>
      </c>
      <c r="L23" s="2">
        <v>4.2021764783007703E-2</v>
      </c>
      <c r="M23" s="2">
        <v>4.5243102020008898E-2</v>
      </c>
      <c r="N23" s="2">
        <v>4.7317623464527399E-2</v>
      </c>
    </row>
    <row r="24" spans="1:15" x14ac:dyDescent="0.3">
      <c r="A24" s="8" t="s">
        <v>92</v>
      </c>
      <c r="B24" s="2">
        <v>9.8835379288637101E-2</v>
      </c>
      <c r="C24" s="2">
        <v>9.3220982312305495E-2</v>
      </c>
      <c r="D24" s="2">
        <v>8.5419179734620002E-2</v>
      </c>
      <c r="E24" s="2">
        <v>7.8317399617590794E-2</v>
      </c>
      <c r="F24" s="2">
        <v>7.6865279134420303E-2</v>
      </c>
      <c r="G24" s="2">
        <v>7.4284465807297403E-2</v>
      </c>
      <c r="H24" s="2">
        <v>7.3699215965787601E-2</v>
      </c>
      <c r="I24" s="2">
        <v>7.2164226161283498E-2</v>
      </c>
      <c r="J24" s="2">
        <v>7.04482455547292E-2</v>
      </c>
      <c r="K24" s="2">
        <v>7.0024077046549005E-2</v>
      </c>
      <c r="L24" s="2">
        <v>6.2147633407630798E-2</v>
      </c>
      <c r="M24" s="2">
        <v>5.3527050277193698E-2</v>
      </c>
      <c r="N24" s="2">
        <v>5.0388568563549799E-2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6.5083913221449005E-2</v>
      </c>
      <c r="C29" s="2">
        <v>3.1129900076864E-2</v>
      </c>
      <c r="D29" s="2">
        <v>3.5035408125232897E-2</v>
      </c>
      <c r="E29" s="2">
        <v>5.5815628375945302E-2</v>
      </c>
      <c r="F29" s="2">
        <v>6.30968622100955E-2</v>
      </c>
      <c r="G29" s="2">
        <v>4.5556624959897297E-2</v>
      </c>
      <c r="H29" s="2">
        <v>4.3571647744707002E-2</v>
      </c>
      <c r="I29" s="2">
        <v>5.0279329608938501E-2</v>
      </c>
      <c r="J29" s="2">
        <v>3.3034714445688701E-2</v>
      </c>
      <c r="K29" s="2">
        <v>4.9051490514905101E-2</v>
      </c>
      <c r="L29" s="2">
        <v>5.1149573753552099E-2</v>
      </c>
      <c r="M29" s="2">
        <v>3.5143769968051103E-2</v>
      </c>
      <c r="N29" s="3">
        <v>0.179171332586786</v>
      </c>
      <c r="O29" s="3">
        <v>0.72410970118706497</v>
      </c>
    </row>
    <row r="30" spans="1:15" x14ac:dyDescent="0.3">
      <c r="A30" s="8" t="s">
        <v>88</v>
      </c>
      <c r="B30" s="2">
        <v>0.04</v>
      </c>
      <c r="C30" s="2">
        <v>3.8461538461538498E-2</v>
      </c>
      <c r="D30" s="2">
        <v>-2.8806584362139901E-2</v>
      </c>
      <c r="E30" s="2">
        <v>2.1186440677966101E-2</v>
      </c>
      <c r="F30" s="2">
        <v>4.9792531120331898E-2</v>
      </c>
      <c r="G30" s="2">
        <v>9.8814229249011898E-2</v>
      </c>
      <c r="H30" s="2">
        <v>1.7985611510791401E-2</v>
      </c>
      <c r="I30" s="2">
        <v>6.0070671378091897E-2</v>
      </c>
      <c r="J30" s="2">
        <v>3.3333333333333298E-2</v>
      </c>
      <c r="K30" s="2">
        <v>5.4838709677419398E-2</v>
      </c>
      <c r="L30" s="2">
        <v>7.0336391437308896E-2</v>
      </c>
      <c r="M30" s="2">
        <v>5.14285714285714E-2</v>
      </c>
      <c r="N30" s="3">
        <v>0.22666666666666699</v>
      </c>
      <c r="O30" s="3">
        <v>0.63555555555555598</v>
      </c>
    </row>
    <row r="31" spans="1:15" x14ac:dyDescent="0.3">
      <c r="A31" s="8" t="s">
        <v>89</v>
      </c>
      <c r="B31" s="2">
        <v>3.9408866995073899E-2</v>
      </c>
      <c r="C31" s="2">
        <v>3.3175355450236997E-2</v>
      </c>
      <c r="D31" s="2">
        <v>3.2110091743119303E-2</v>
      </c>
      <c r="E31" s="2">
        <v>7.1111111111111097E-2</v>
      </c>
      <c r="F31" s="2">
        <v>9.1286307053941904E-2</v>
      </c>
      <c r="G31" s="2">
        <v>5.3231939163498103E-2</v>
      </c>
      <c r="H31" s="2">
        <v>6.1371841155234703E-2</v>
      </c>
      <c r="I31" s="2">
        <v>8.5034013605442202E-2</v>
      </c>
      <c r="J31" s="2">
        <v>2.1943573667711599E-2</v>
      </c>
      <c r="K31" s="2">
        <v>0.107361963190184</v>
      </c>
      <c r="L31" s="2">
        <v>9.1412742382271497E-2</v>
      </c>
      <c r="M31" s="2">
        <v>6.5989847715736002E-2</v>
      </c>
      <c r="N31" s="3">
        <v>0.31661442006269602</v>
      </c>
      <c r="O31" s="3">
        <v>1.0689655172413799</v>
      </c>
    </row>
    <row r="32" spans="1:15" x14ac:dyDescent="0.3">
      <c r="A32" s="8" t="s">
        <v>90</v>
      </c>
      <c r="B32" s="2">
        <v>3.6398932297985902E-2</v>
      </c>
      <c r="C32" s="2">
        <v>8.6630765628658395E-3</v>
      </c>
      <c r="D32" s="2">
        <v>-2.10074280408542E-2</v>
      </c>
      <c r="E32" s="2">
        <v>4.7421458209839897E-3</v>
      </c>
      <c r="F32" s="2">
        <v>1.9941002949852502E-2</v>
      </c>
      <c r="G32" s="2">
        <v>9.2549745488199903E-3</v>
      </c>
      <c r="H32" s="2">
        <v>5.2728106373223296E-3</v>
      </c>
      <c r="I32" s="2">
        <v>2.8962371721778801E-2</v>
      </c>
      <c r="J32" s="2">
        <v>-2.1054964539007101E-3</v>
      </c>
      <c r="K32" s="2">
        <v>1.1215991116046599E-2</v>
      </c>
      <c r="L32" s="2">
        <v>2.4599165385460101E-2</v>
      </c>
      <c r="M32" s="2">
        <v>7.18113612004287E-3</v>
      </c>
      <c r="N32" s="3">
        <v>4.1334219858156003E-2</v>
      </c>
      <c r="O32" s="3">
        <v>0.140135889347246</v>
      </c>
    </row>
    <row r="33" spans="1:15" x14ac:dyDescent="0.3">
      <c r="A33" s="8" t="s">
        <v>91</v>
      </c>
      <c r="B33" s="2">
        <v>5.0147492625368703E-2</v>
      </c>
      <c r="C33" s="2">
        <v>4.2134831460674198E-2</v>
      </c>
      <c r="D33" s="2">
        <v>1.88679245283019E-2</v>
      </c>
      <c r="E33" s="2">
        <v>5.0264550264550303E-2</v>
      </c>
      <c r="F33" s="2">
        <v>9.3198992443324899E-2</v>
      </c>
      <c r="G33" s="2">
        <v>5.5299539170506902E-2</v>
      </c>
      <c r="H33" s="2">
        <v>8.0786026200873398E-2</v>
      </c>
      <c r="I33" s="2">
        <v>7.8787878787878796E-2</v>
      </c>
      <c r="J33" s="2">
        <v>7.4906367041198504E-2</v>
      </c>
      <c r="K33" s="2">
        <v>0.11672473867595801</v>
      </c>
      <c r="L33" s="2">
        <v>0.107644305772231</v>
      </c>
      <c r="M33" s="2">
        <v>6.3380281690140802E-2</v>
      </c>
      <c r="N33" s="3">
        <v>0.41385767790262201</v>
      </c>
      <c r="O33" s="3">
        <v>1.2271386430678499</v>
      </c>
    </row>
    <row r="34" spans="1:15" x14ac:dyDescent="0.3">
      <c r="A34" s="8" t="s">
        <v>92</v>
      </c>
      <c r="B34" s="2">
        <v>-2.2292993630573198E-2</v>
      </c>
      <c r="C34" s="2">
        <v>-7.7361563517915302E-2</v>
      </c>
      <c r="D34" s="2">
        <v>-9.6204766107678696E-2</v>
      </c>
      <c r="E34" s="2">
        <v>-9.765625E-4</v>
      </c>
      <c r="F34" s="2">
        <v>-2.9325513196480899E-3</v>
      </c>
      <c r="G34" s="2">
        <v>1.37254901960784E-2</v>
      </c>
      <c r="H34" s="2">
        <v>-3.8684719535783401E-3</v>
      </c>
      <c r="I34" s="2">
        <v>1.1650485436893201E-2</v>
      </c>
      <c r="J34" s="2">
        <v>4.7984644913627601E-3</v>
      </c>
      <c r="K34" s="2">
        <v>-9.4555873925501396E-2</v>
      </c>
      <c r="L34" s="2">
        <v>-0.113924050632911</v>
      </c>
      <c r="M34" s="2">
        <v>-4.2857142857142899E-2</v>
      </c>
      <c r="N34" s="3">
        <v>-0.22840690978886799</v>
      </c>
      <c r="O34" s="3">
        <v>-0.35987261146496802</v>
      </c>
    </row>
    <row r="35" spans="1:15" x14ac:dyDescent="0.3">
      <c r="A35" s="11" t="s">
        <v>15</v>
      </c>
      <c r="B35" s="3">
        <v>3.6591123701605298E-2</v>
      </c>
      <c r="C35" s="3">
        <v>6.9080695361724703E-3</v>
      </c>
      <c r="D35" s="3">
        <v>-1.42490952955368E-2</v>
      </c>
      <c r="E35" s="3">
        <v>1.7896749521988501E-2</v>
      </c>
      <c r="F35" s="3">
        <v>3.17078668570141E-2</v>
      </c>
      <c r="G35" s="3">
        <v>2.1775544388609701E-2</v>
      </c>
      <c r="H35" s="3">
        <v>1.7320028510335001E-2</v>
      </c>
      <c r="I35" s="3">
        <v>3.6292300147130897E-2</v>
      </c>
      <c r="J35" s="3">
        <v>1.08849976336962E-2</v>
      </c>
      <c r="K35" s="3">
        <v>2.0197966827180301E-2</v>
      </c>
      <c r="L35" s="3">
        <v>2.8779336567457701E-2</v>
      </c>
      <c r="M35" s="3">
        <v>1.6759064551073701E-2</v>
      </c>
      <c r="N35" s="3">
        <v>7.8764113312149303E-2</v>
      </c>
      <c r="O35" s="3">
        <v>0.25558703179099801</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671</v>
      </c>
    </row>
    <row r="2" spans="1:14" ht="15.6" x14ac:dyDescent="0.3">
      <c r="A2" s="12" t="s">
        <v>667</v>
      </c>
    </row>
    <row r="3" spans="1:14" ht="15.6" x14ac:dyDescent="0.3">
      <c r="A3" s="12" t="s">
        <v>98</v>
      </c>
    </row>
    <row r="4" spans="1:14" x14ac:dyDescent="0.3">
      <c r="A4" s="15"/>
    </row>
    <row r="5" spans="1:14" x14ac:dyDescent="0.3">
      <c r="A5" s="16" t="str">
        <f>HYPERLINK("#'Table of contents'!A206",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7382</v>
      </c>
      <c r="C8" s="1">
        <v>7593</v>
      </c>
      <c r="D8" s="1">
        <v>7661</v>
      </c>
      <c r="E8" s="1">
        <v>7765</v>
      </c>
      <c r="F8" s="1">
        <v>7990</v>
      </c>
      <c r="G8" s="1">
        <v>8285</v>
      </c>
      <c r="H8" s="1">
        <v>8530</v>
      </c>
      <c r="I8" s="1">
        <v>8723</v>
      </c>
      <c r="J8" s="1">
        <v>9051</v>
      </c>
      <c r="K8" s="1">
        <v>9265</v>
      </c>
      <c r="L8" s="1">
        <v>9577</v>
      </c>
      <c r="M8" s="1">
        <v>9879</v>
      </c>
      <c r="N8" s="1">
        <v>10083</v>
      </c>
    </row>
    <row r="9" spans="1:14" x14ac:dyDescent="0.3">
      <c r="A9" s="7" t="s">
        <v>96</v>
      </c>
      <c r="B9" s="1">
        <v>5326</v>
      </c>
      <c r="C9" s="1">
        <v>5580</v>
      </c>
      <c r="D9" s="1">
        <v>5603</v>
      </c>
      <c r="E9" s="1">
        <v>5310</v>
      </c>
      <c r="F9" s="1">
        <v>5319</v>
      </c>
      <c r="G9" s="1">
        <v>5446</v>
      </c>
      <c r="H9" s="1">
        <v>5500</v>
      </c>
      <c r="I9" s="1">
        <v>5550</v>
      </c>
      <c r="J9" s="1">
        <v>5740</v>
      </c>
      <c r="K9" s="1">
        <v>5687</v>
      </c>
      <c r="L9" s="1">
        <v>5677</v>
      </c>
      <c r="M9" s="1">
        <v>5814</v>
      </c>
      <c r="N9" s="1">
        <v>5873</v>
      </c>
    </row>
    <row r="10" spans="1:14" x14ac:dyDescent="0.3">
      <c r="A10" s="10" t="s">
        <v>15</v>
      </c>
      <c r="B10" s="5">
        <v>12708</v>
      </c>
      <c r="C10" s="5">
        <v>13173</v>
      </c>
      <c r="D10" s="5">
        <v>13264</v>
      </c>
      <c r="E10" s="5">
        <v>13075</v>
      </c>
      <c r="F10" s="5">
        <v>13309</v>
      </c>
      <c r="G10" s="5">
        <v>13731</v>
      </c>
      <c r="H10" s="5">
        <v>14030</v>
      </c>
      <c r="I10" s="5">
        <v>14273</v>
      </c>
      <c r="J10" s="5">
        <v>14791</v>
      </c>
      <c r="K10" s="5">
        <v>14952</v>
      </c>
      <c r="L10" s="5">
        <v>15254</v>
      </c>
      <c r="M10" s="5">
        <v>15693</v>
      </c>
      <c r="N10" s="5">
        <v>15956</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0.58089392508656001</v>
      </c>
      <c r="C15" s="2">
        <v>0.57640628558414897</v>
      </c>
      <c r="D15" s="2">
        <v>0.57757840772014502</v>
      </c>
      <c r="E15" s="2">
        <v>0.59388145315487595</v>
      </c>
      <c r="F15" s="2">
        <v>0.60034563077616698</v>
      </c>
      <c r="G15" s="2">
        <v>0.603379214915155</v>
      </c>
      <c r="H15" s="2">
        <v>0.60798289379900206</v>
      </c>
      <c r="I15" s="2">
        <v>0.61115392699502602</v>
      </c>
      <c r="J15" s="2">
        <v>0.61192617132039795</v>
      </c>
      <c r="K15" s="2">
        <v>0.61964954521134297</v>
      </c>
      <c r="L15" s="2">
        <v>0.62783532188278501</v>
      </c>
      <c r="M15" s="2">
        <v>0.62951634486713803</v>
      </c>
      <c r="N15" s="2">
        <v>0.63192529456003999</v>
      </c>
    </row>
    <row r="16" spans="1:14" x14ac:dyDescent="0.3">
      <c r="A16" s="8" t="s">
        <v>96</v>
      </c>
      <c r="B16" s="2">
        <v>0.41910607491343999</v>
      </c>
      <c r="C16" s="2">
        <v>0.42359371441585097</v>
      </c>
      <c r="D16" s="2">
        <v>0.42242159227985498</v>
      </c>
      <c r="E16" s="2">
        <v>0.406118546845124</v>
      </c>
      <c r="F16" s="2">
        <v>0.39965436922383402</v>
      </c>
      <c r="G16" s="2">
        <v>0.396620785084844</v>
      </c>
      <c r="H16" s="2">
        <v>0.392017106200998</v>
      </c>
      <c r="I16" s="2">
        <v>0.38884607300497398</v>
      </c>
      <c r="J16" s="2">
        <v>0.388073828679602</v>
      </c>
      <c r="K16" s="2">
        <v>0.38035045478865698</v>
      </c>
      <c r="L16" s="2">
        <v>0.37216467811721499</v>
      </c>
      <c r="M16" s="2">
        <v>0.37048365513286202</v>
      </c>
      <c r="N16" s="2">
        <v>0.36807470543996001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2.8583039826605299E-2</v>
      </c>
      <c r="C21" s="2">
        <v>8.9556170156723305E-3</v>
      </c>
      <c r="D21" s="2">
        <v>1.3575251272679801E-2</v>
      </c>
      <c r="E21" s="2">
        <v>2.8976175144880899E-2</v>
      </c>
      <c r="F21" s="2">
        <v>3.6921151439299103E-2</v>
      </c>
      <c r="G21" s="2">
        <v>2.95715147857574E-2</v>
      </c>
      <c r="H21" s="2">
        <v>2.2626025791324701E-2</v>
      </c>
      <c r="I21" s="2">
        <v>3.76017425197753E-2</v>
      </c>
      <c r="J21" s="2">
        <v>2.3643796265606001E-2</v>
      </c>
      <c r="K21" s="2">
        <v>3.3675121424716702E-2</v>
      </c>
      <c r="L21" s="2">
        <v>3.1533883261981803E-2</v>
      </c>
      <c r="M21" s="2">
        <v>2.0649863346492599E-2</v>
      </c>
      <c r="N21" s="3">
        <v>0.11402055021544601</v>
      </c>
      <c r="O21" s="3">
        <v>0.36589000270929301</v>
      </c>
    </row>
    <row r="22" spans="1:15" x14ac:dyDescent="0.3">
      <c r="A22" s="8" t="s">
        <v>96</v>
      </c>
      <c r="B22" s="2">
        <v>4.7690574539992502E-2</v>
      </c>
      <c r="C22" s="2">
        <v>4.12186379928315E-3</v>
      </c>
      <c r="D22" s="2">
        <v>-5.2293414242370197E-2</v>
      </c>
      <c r="E22" s="2">
        <v>1.69491525423729E-3</v>
      </c>
      <c r="F22" s="2">
        <v>2.3876668546719299E-2</v>
      </c>
      <c r="G22" s="2">
        <v>9.9155343371281693E-3</v>
      </c>
      <c r="H22" s="2">
        <v>9.0909090909090905E-3</v>
      </c>
      <c r="I22" s="2">
        <v>3.4234234234234197E-2</v>
      </c>
      <c r="J22" s="2">
        <v>-9.2334494773519196E-3</v>
      </c>
      <c r="K22" s="2">
        <v>-1.7583963425356101E-3</v>
      </c>
      <c r="L22" s="2">
        <v>2.41324643297516E-2</v>
      </c>
      <c r="M22" s="2">
        <v>1.01479188166495E-2</v>
      </c>
      <c r="N22" s="3">
        <v>2.3170731707317101E-2</v>
      </c>
      <c r="O22" s="3">
        <v>0.102703717611716</v>
      </c>
    </row>
    <row r="23" spans="1:15" x14ac:dyDescent="0.3">
      <c r="A23" s="11" t="s">
        <v>15</v>
      </c>
      <c r="B23" s="3">
        <v>3.6591123701605298E-2</v>
      </c>
      <c r="C23" s="3">
        <v>6.9080695361724703E-3</v>
      </c>
      <c r="D23" s="3">
        <v>-1.42490952955368E-2</v>
      </c>
      <c r="E23" s="3">
        <v>1.7896749521988501E-2</v>
      </c>
      <c r="F23" s="3">
        <v>3.17078668570141E-2</v>
      </c>
      <c r="G23" s="3">
        <v>2.1775544388609701E-2</v>
      </c>
      <c r="H23" s="3">
        <v>1.7320028510335001E-2</v>
      </c>
      <c r="I23" s="3">
        <v>3.6292300147130897E-2</v>
      </c>
      <c r="J23" s="3">
        <v>1.08849976336962E-2</v>
      </c>
      <c r="K23" s="3">
        <v>2.0197966827180301E-2</v>
      </c>
      <c r="L23" s="3">
        <v>2.8779336567457701E-2</v>
      </c>
      <c r="M23" s="3">
        <v>1.6759064551073701E-2</v>
      </c>
      <c r="N23" s="3">
        <v>7.8764113312149303E-2</v>
      </c>
      <c r="O23" s="3">
        <v>0.25558703179099801</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672</v>
      </c>
    </row>
    <row r="2" spans="1:14" ht="15.6" x14ac:dyDescent="0.3">
      <c r="A2" s="12" t="s">
        <v>667</v>
      </c>
    </row>
    <row r="3" spans="1:14" ht="15.6" x14ac:dyDescent="0.3">
      <c r="A3" s="12" t="s">
        <v>98</v>
      </c>
    </row>
    <row r="4" spans="1:14" ht="15.6" x14ac:dyDescent="0.3">
      <c r="A4" s="12" t="s">
        <v>94</v>
      </c>
    </row>
    <row r="5" spans="1:14" x14ac:dyDescent="0.3">
      <c r="A5" s="16" t="str">
        <f>HYPERLINK("#'Table of contents'!A207",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780</v>
      </c>
      <c r="C8" s="1">
        <v>857</v>
      </c>
      <c r="D8" s="1">
        <v>924</v>
      </c>
      <c r="E8" s="1">
        <v>998</v>
      </c>
      <c r="F8" s="1">
        <v>1088</v>
      </c>
      <c r="G8" s="1">
        <v>1199</v>
      </c>
      <c r="H8" s="1">
        <v>1289</v>
      </c>
      <c r="I8" s="1">
        <v>1378</v>
      </c>
      <c r="J8" s="1">
        <v>1475</v>
      </c>
      <c r="K8" s="1">
        <v>1558</v>
      </c>
      <c r="L8" s="1">
        <v>1687</v>
      </c>
      <c r="M8" s="1">
        <v>1812</v>
      </c>
      <c r="N8" s="1">
        <v>1885</v>
      </c>
    </row>
    <row r="9" spans="1:14" x14ac:dyDescent="0.3">
      <c r="A9" s="7" t="s">
        <v>100</v>
      </c>
      <c r="B9" s="1">
        <v>50</v>
      </c>
      <c r="C9" s="1">
        <v>56</v>
      </c>
      <c r="D9" s="1">
        <v>57</v>
      </c>
      <c r="E9" s="1">
        <v>64</v>
      </c>
      <c r="F9" s="1">
        <v>70</v>
      </c>
      <c r="G9" s="1">
        <v>78</v>
      </c>
      <c r="H9" s="1">
        <v>93</v>
      </c>
      <c r="I9" s="1">
        <v>101</v>
      </c>
      <c r="J9" s="1">
        <v>110</v>
      </c>
      <c r="K9" s="1">
        <v>116</v>
      </c>
      <c r="L9" s="1">
        <v>126</v>
      </c>
      <c r="M9" s="1">
        <v>136</v>
      </c>
      <c r="N9" s="1">
        <v>147</v>
      </c>
    </row>
    <row r="10" spans="1:14" x14ac:dyDescent="0.3">
      <c r="A10" s="7" t="s">
        <v>101</v>
      </c>
      <c r="B10" s="1">
        <v>108</v>
      </c>
      <c r="C10" s="1">
        <v>114</v>
      </c>
      <c r="D10" s="1">
        <v>119</v>
      </c>
      <c r="E10" s="1">
        <v>125</v>
      </c>
      <c r="F10" s="1">
        <v>145</v>
      </c>
      <c r="G10" s="1">
        <v>156</v>
      </c>
      <c r="H10" s="1">
        <v>169</v>
      </c>
      <c r="I10" s="1">
        <v>180</v>
      </c>
      <c r="J10" s="1">
        <v>196</v>
      </c>
      <c r="K10" s="1">
        <v>208</v>
      </c>
      <c r="L10" s="1">
        <v>233</v>
      </c>
      <c r="M10" s="1">
        <v>248</v>
      </c>
      <c r="N10" s="1">
        <v>270</v>
      </c>
    </row>
    <row r="11" spans="1:14" x14ac:dyDescent="0.3">
      <c r="A11" s="7" t="s">
        <v>102</v>
      </c>
      <c r="B11" s="1">
        <v>5686</v>
      </c>
      <c r="C11" s="1">
        <v>5782</v>
      </c>
      <c r="D11" s="1">
        <v>5789</v>
      </c>
      <c r="E11" s="1">
        <v>5812</v>
      </c>
      <c r="F11" s="1">
        <v>5899</v>
      </c>
      <c r="G11" s="1">
        <v>6046</v>
      </c>
      <c r="H11" s="1">
        <v>6143</v>
      </c>
      <c r="I11" s="1">
        <v>6221</v>
      </c>
      <c r="J11" s="1">
        <v>6398</v>
      </c>
      <c r="K11" s="1">
        <v>6482</v>
      </c>
      <c r="L11" s="1">
        <v>6651</v>
      </c>
      <c r="M11" s="1">
        <v>6840</v>
      </c>
      <c r="N11" s="1">
        <v>6937</v>
      </c>
    </row>
    <row r="12" spans="1:14" x14ac:dyDescent="0.3">
      <c r="A12" s="7" t="s">
        <v>103</v>
      </c>
      <c r="B12" s="1">
        <v>84</v>
      </c>
      <c r="C12" s="1">
        <v>95</v>
      </c>
      <c r="D12" s="1">
        <v>107</v>
      </c>
      <c r="E12" s="1">
        <v>116</v>
      </c>
      <c r="F12" s="1">
        <v>122</v>
      </c>
      <c r="G12" s="1">
        <v>136</v>
      </c>
      <c r="H12" s="1">
        <v>152</v>
      </c>
      <c r="I12" s="1">
        <v>169</v>
      </c>
      <c r="J12" s="1">
        <v>183</v>
      </c>
      <c r="K12" s="1">
        <v>203</v>
      </c>
      <c r="L12" s="1">
        <v>235</v>
      </c>
      <c r="M12" s="1">
        <v>262</v>
      </c>
      <c r="N12" s="1">
        <v>278</v>
      </c>
    </row>
    <row r="13" spans="1:14" x14ac:dyDescent="0.3">
      <c r="A13" s="7" t="s">
        <v>104</v>
      </c>
      <c r="B13" s="1">
        <v>674</v>
      </c>
      <c r="C13" s="1">
        <v>689</v>
      </c>
      <c r="D13" s="1">
        <v>665</v>
      </c>
      <c r="E13" s="1">
        <v>650</v>
      </c>
      <c r="F13" s="1">
        <v>666</v>
      </c>
      <c r="G13" s="1">
        <v>670</v>
      </c>
      <c r="H13" s="1">
        <v>684</v>
      </c>
      <c r="I13" s="1">
        <v>674</v>
      </c>
      <c r="J13" s="1">
        <v>689</v>
      </c>
      <c r="K13" s="1">
        <v>698</v>
      </c>
      <c r="L13" s="1">
        <v>645</v>
      </c>
      <c r="M13" s="1">
        <v>581</v>
      </c>
      <c r="N13" s="1">
        <v>566</v>
      </c>
    </row>
    <row r="14" spans="1:14" x14ac:dyDescent="0.3">
      <c r="A14" s="7" t="s">
        <v>105</v>
      </c>
      <c r="B14" s="1">
        <v>1663</v>
      </c>
      <c r="C14" s="1">
        <v>1745</v>
      </c>
      <c r="D14" s="1">
        <v>1759</v>
      </c>
      <c r="E14" s="1">
        <v>1779</v>
      </c>
      <c r="F14" s="1">
        <v>1844</v>
      </c>
      <c r="G14" s="1">
        <v>1918</v>
      </c>
      <c r="H14" s="1">
        <v>1970</v>
      </c>
      <c r="I14" s="1">
        <v>2023</v>
      </c>
      <c r="J14" s="1">
        <v>2097</v>
      </c>
      <c r="K14" s="1">
        <v>2132</v>
      </c>
      <c r="L14" s="1">
        <v>2184</v>
      </c>
      <c r="M14" s="1">
        <v>2257</v>
      </c>
      <c r="N14" s="1">
        <v>2327</v>
      </c>
    </row>
    <row r="15" spans="1:14" x14ac:dyDescent="0.3">
      <c r="A15" s="7" t="s">
        <v>106</v>
      </c>
      <c r="B15" s="1">
        <v>175</v>
      </c>
      <c r="C15" s="1">
        <v>178</v>
      </c>
      <c r="D15" s="1">
        <v>186</v>
      </c>
      <c r="E15" s="1">
        <v>172</v>
      </c>
      <c r="F15" s="1">
        <v>171</v>
      </c>
      <c r="G15" s="1">
        <v>175</v>
      </c>
      <c r="H15" s="1">
        <v>185</v>
      </c>
      <c r="I15" s="1">
        <v>182</v>
      </c>
      <c r="J15" s="1">
        <v>190</v>
      </c>
      <c r="K15" s="1">
        <v>194</v>
      </c>
      <c r="L15" s="1">
        <v>201</v>
      </c>
      <c r="M15" s="1">
        <v>214</v>
      </c>
      <c r="N15" s="1">
        <v>221</v>
      </c>
    </row>
    <row r="16" spans="1:14" x14ac:dyDescent="0.3">
      <c r="A16" s="7" t="s">
        <v>107</v>
      </c>
      <c r="B16" s="1">
        <v>95</v>
      </c>
      <c r="C16" s="1">
        <v>97</v>
      </c>
      <c r="D16" s="1">
        <v>99</v>
      </c>
      <c r="E16" s="1">
        <v>100</v>
      </c>
      <c r="F16" s="1">
        <v>96</v>
      </c>
      <c r="G16" s="1">
        <v>107</v>
      </c>
      <c r="H16" s="1">
        <v>108</v>
      </c>
      <c r="I16" s="1">
        <v>114</v>
      </c>
      <c r="J16" s="1">
        <v>123</v>
      </c>
      <c r="K16" s="1">
        <v>118</v>
      </c>
      <c r="L16" s="1">
        <v>128</v>
      </c>
      <c r="M16" s="1">
        <v>146</v>
      </c>
      <c r="N16" s="1">
        <v>150</v>
      </c>
    </row>
    <row r="17" spans="1:14" x14ac:dyDescent="0.3">
      <c r="A17" s="7" t="s">
        <v>108</v>
      </c>
      <c r="B17" s="1">
        <v>2556</v>
      </c>
      <c r="C17" s="1">
        <v>2760</v>
      </c>
      <c r="D17" s="1">
        <v>2827</v>
      </c>
      <c r="E17" s="1">
        <v>2623</v>
      </c>
      <c r="F17" s="1">
        <v>2576</v>
      </c>
      <c r="G17" s="1">
        <v>2598</v>
      </c>
      <c r="H17" s="1">
        <v>2581</v>
      </c>
      <c r="I17" s="1">
        <v>2549</v>
      </c>
      <c r="J17" s="1">
        <v>2626</v>
      </c>
      <c r="K17" s="1">
        <v>2523</v>
      </c>
      <c r="L17" s="1">
        <v>2455</v>
      </c>
      <c r="M17" s="1">
        <v>2490</v>
      </c>
      <c r="N17" s="1">
        <v>2460</v>
      </c>
    </row>
    <row r="18" spans="1:14" x14ac:dyDescent="0.3">
      <c r="A18" s="7" t="s">
        <v>109</v>
      </c>
      <c r="B18" s="1">
        <v>255</v>
      </c>
      <c r="C18" s="1">
        <v>261</v>
      </c>
      <c r="D18" s="1">
        <v>264</v>
      </c>
      <c r="E18" s="1">
        <v>262</v>
      </c>
      <c r="F18" s="1">
        <v>275</v>
      </c>
      <c r="G18" s="1">
        <v>298</v>
      </c>
      <c r="H18" s="1">
        <v>306</v>
      </c>
      <c r="I18" s="1">
        <v>326</v>
      </c>
      <c r="J18" s="1">
        <v>351</v>
      </c>
      <c r="K18" s="1">
        <v>371</v>
      </c>
      <c r="L18" s="1">
        <v>406</v>
      </c>
      <c r="M18" s="1">
        <v>448</v>
      </c>
      <c r="N18" s="1">
        <v>477</v>
      </c>
    </row>
    <row r="19" spans="1:14" x14ac:dyDescent="0.3">
      <c r="A19" s="7" t="s">
        <v>110</v>
      </c>
      <c r="B19" s="1">
        <v>582</v>
      </c>
      <c r="C19" s="1">
        <v>539</v>
      </c>
      <c r="D19" s="1">
        <v>468</v>
      </c>
      <c r="E19" s="1">
        <v>374</v>
      </c>
      <c r="F19" s="1">
        <v>357</v>
      </c>
      <c r="G19" s="1">
        <v>350</v>
      </c>
      <c r="H19" s="1">
        <v>350</v>
      </c>
      <c r="I19" s="1">
        <v>356</v>
      </c>
      <c r="J19" s="1">
        <v>353</v>
      </c>
      <c r="K19" s="1">
        <v>349</v>
      </c>
      <c r="L19" s="1">
        <v>303</v>
      </c>
      <c r="M19" s="1">
        <v>259</v>
      </c>
      <c r="N19" s="1">
        <v>238</v>
      </c>
    </row>
    <row r="20" spans="1:14" x14ac:dyDescent="0.3">
      <c r="A20" s="10" t="s">
        <v>15</v>
      </c>
      <c r="B20" s="5">
        <v>12708</v>
      </c>
      <c r="C20" s="5">
        <v>13173</v>
      </c>
      <c r="D20" s="5">
        <v>13264</v>
      </c>
      <c r="E20" s="5">
        <v>13075</v>
      </c>
      <c r="F20" s="5">
        <v>13309</v>
      </c>
      <c r="G20" s="5">
        <v>13731</v>
      </c>
      <c r="H20" s="5">
        <v>14030</v>
      </c>
      <c r="I20" s="5">
        <v>14273</v>
      </c>
      <c r="J20" s="5">
        <v>14791</v>
      </c>
      <c r="K20" s="5">
        <v>14952</v>
      </c>
      <c r="L20" s="5">
        <v>15254</v>
      </c>
      <c r="M20" s="5">
        <v>15693</v>
      </c>
      <c r="N20" s="5">
        <v>15956</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0.10566242210783</v>
      </c>
      <c r="C25" s="2">
        <v>0.112867114447517</v>
      </c>
      <c r="D25" s="2">
        <v>0.120610886307271</v>
      </c>
      <c r="E25" s="2">
        <v>0.128525434642627</v>
      </c>
      <c r="F25" s="2">
        <v>0.136170212765957</v>
      </c>
      <c r="G25" s="2">
        <v>0.14471937235968599</v>
      </c>
      <c r="H25" s="2">
        <v>0.151113716295428</v>
      </c>
      <c r="I25" s="2">
        <v>0.15797317436661701</v>
      </c>
      <c r="J25" s="2">
        <v>0.16296541818583599</v>
      </c>
      <c r="K25" s="2">
        <v>0.16815974096060399</v>
      </c>
      <c r="L25" s="2">
        <v>0.17615119557272599</v>
      </c>
      <c r="M25" s="2">
        <v>0.18341937443060999</v>
      </c>
      <c r="N25" s="2">
        <v>0.18694832887037599</v>
      </c>
    </row>
    <row r="26" spans="1:14" x14ac:dyDescent="0.3">
      <c r="A26" s="8" t="s">
        <v>100</v>
      </c>
      <c r="B26" s="2">
        <v>6.7732321863993496E-3</v>
      </c>
      <c r="C26" s="2">
        <v>7.3752140129066199E-3</v>
      </c>
      <c r="D26" s="2">
        <v>7.4402819475264297E-3</v>
      </c>
      <c r="E26" s="2">
        <v>8.2421120412105604E-3</v>
      </c>
      <c r="F26" s="2">
        <v>8.7609511889862306E-3</v>
      </c>
      <c r="G26" s="2">
        <v>9.4146047073023504E-3</v>
      </c>
      <c r="H26" s="2">
        <v>1.09026963657679E-2</v>
      </c>
      <c r="I26" s="2">
        <v>1.15785853490772E-2</v>
      </c>
      <c r="J26" s="2">
        <v>1.21533532206386E-2</v>
      </c>
      <c r="K26" s="2">
        <v>1.25202374527793E-2</v>
      </c>
      <c r="L26" s="2">
        <v>1.3156520831158E-2</v>
      </c>
      <c r="M26" s="2">
        <v>1.37665755643284E-2</v>
      </c>
      <c r="N26" s="2">
        <v>1.45789943469206E-2</v>
      </c>
    </row>
    <row r="27" spans="1:14" x14ac:dyDescent="0.3">
      <c r="A27" s="8" t="s">
        <v>101</v>
      </c>
      <c r="B27" s="2">
        <v>1.46301815226226E-2</v>
      </c>
      <c r="C27" s="2">
        <v>1.5013828526274199E-2</v>
      </c>
      <c r="D27" s="2">
        <v>1.5533220206239399E-2</v>
      </c>
      <c r="E27" s="2">
        <v>1.6097875080489401E-2</v>
      </c>
      <c r="F27" s="2">
        <v>1.8147684605757199E-2</v>
      </c>
      <c r="G27" s="2">
        <v>1.8829209414604701E-2</v>
      </c>
      <c r="H27" s="2">
        <v>1.9812426729191101E-2</v>
      </c>
      <c r="I27" s="2">
        <v>2.06351026023157E-2</v>
      </c>
      <c r="J27" s="2">
        <v>2.16550657385924E-2</v>
      </c>
      <c r="K27" s="2">
        <v>2.2450080949811099E-2</v>
      </c>
      <c r="L27" s="2">
        <v>2.4329121854442901E-2</v>
      </c>
      <c r="M27" s="2">
        <v>2.51037554408341E-2</v>
      </c>
      <c r="N27" s="2">
        <v>2.67777447188337E-2</v>
      </c>
    </row>
    <row r="28" spans="1:14" x14ac:dyDescent="0.3">
      <c r="A28" s="8" t="s">
        <v>102</v>
      </c>
      <c r="B28" s="2">
        <v>0.770251964237334</v>
      </c>
      <c r="C28" s="2">
        <v>0.76149084683260904</v>
      </c>
      <c r="D28" s="2">
        <v>0.755645477091763</v>
      </c>
      <c r="E28" s="2">
        <v>0.74848679974243404</v>
      </c>
      <c r="F28" s="2">
        <v>0.73829787234042599</v>
      </c>
      <c r="G28" s="2">
        <v>0.72975256487628204</v>
      </c>
      <c r="H28" s="2">
        <v>0.72016412661195806</v>
      </c>
      <c r="I28" s="2">
        <v>0.713172073827812</v>
      </c>
      <c r="J28" s="2">
        <v>0.70688321732405301</v>
      </c>
      <c r="K28" s="2">
        <v>0.69962223421478698</v>
      </c>
      <c r="L28" s="2">
        <v>0.694476349587554</v>
      </c>
      <c r="M28" s="2">
        <v>0.69237777102945597</v>
      </c>
      <c r="N28" s="2">
        <v>0.68798968560944196</v>
      </c>
    </row>
    <row r="29" spans="1:14" x14ac:dyDescent="0.3">
      <c r="A29" s="8" t="s">
        <v>103</v>
      </c>
      <c r="B29" s="2">
        <v>1.13790300731509E-2</v>
      </c>
      <c r="C29" s="2">
        <v>1.2511523771895201E-2</v>
      </c>
      <c r="D29" s="2">
        <v>1.39668450593917E-2</v>
      </c>
      <c r="E29" s="2">
        <v>1.4938828074694099E-2</v>
      </c>
      <c r="F29" s="2">
        <v>1.52690863579474E-2</v>
      </c>
      <c r="G29" s="2">
        <v>1.6415208207604101E-2</v>
      </c>
      <c r="H29" s="2">
        <v>1.7819460726846401E-2</v>
      </c>
      <c r="I29" s="2">
        <v>1.9374068554396402E-2</v>
      </c>
      <c r="J29" s="2">
        <v>2.0218760357971498E-2</v>
      </c>
      <c r="K29" s="2">
        <v>2.1910415542363702E-2</v>
      </c>
      <c r="L29" s="2">
        <v>2.4537955518429602E-2</v>
      </c>
      <c r="M29" s="2">
        <v>2.6520902925397299E-2</v>
      </c>
      <c r="N29" s="2">
        <v>2.7571159377169498E-2</v>
      </c>
    </row>
    <row r="30" spans="1:14" x14ac:dyDescent="0.3">
      <c r="A30" s="8" t="s">
        <v>104</v>
      </c>
      <c r="B30" s="2">
        <v>9.1303169872663195E-2</v>
      </c>
      <c r="C30" s="2">
        <v>9.0741472408797597E-2</v>
      </c>
      <c r="D30" s="2">
        <v>8.6803289387808402E-2</v>
      </c>
      <c r="E30" s="2">
        <v>8.37089504185448E-2</v>
      </c>
      <c r="F30" s="2">
        <v>8.3354192740926203E-2</v>
      </c>
      <c r="G30" s="2">
        <v>8.0869040434520201E-2</v>
      </c>
      <c r="H30" s="2">
        <v>8.0187573270808901E-2</v>
      </c>
      <c r="I30" s="2">
        <v>7.7266995299782204E-2</v>
      </c>
      <c r="J30" s="2">
        <v>7.6124185172909101E-2</v>
      </c>
      <c r="K30" s="2">
        <v>7.53372908796546E-2</v>
      </c>
      <c r="L30" s="2">
        <v>6.7348856635689694E-2</v>
      </c>
      <c r="M30" s="2">
        <v>5.8811620609373401E-2</v>
      </c>
      <c r="N30" s="2">
        <v>5.6134087077258803E-2</v>
      </c>
    </row>
    <row r="31" spans="1:14" x14ac:dyDescent="0.3">
      <c r="A31" s="8" t="s">
        <v>105</v>
      </c>
      <c r="B31" s="2">
        <v>0.31224183251971499</v>
      </c>
      <c r="C31" s="2">
        <v>0.31272401433691799</v>
      </c>
      <c r="D31" s="2">
        <v>0.313938961270748</v>
      </c>
      <c r="E31" s="2">
        <v>0.33502824858757102</v>
      </c>
      <c r="F31" s="2">
        <v>0.346681707087798</v>
      </c>
      <c r="G31" s="2">
        <v>0.35218508997429299</v>
      </c>
      <c r="H31" s="2">
        <v>0.35818181818181799</v>
      </c>
      <c r="I31" s="2">
        <v>0.364504504504505</v>
      </c>
      <c r="J31" s="2">
        <v>0.36533101045296201</v>
      </c>
      <c r="K31" s="2">
        <v>0.37489010022859198</v>
      </c>
      <c r="L31" s="2">
        <v>0.38471023427866802</v>
      </c>
      <c r="M31" s="2">
        <v>0.388200894392845</v>
      </c>
      <c r="N31" s="2">
        <v>0.396219989783756</v>
      </c>
    </row>
    <row r="32" spans="1:14" x14ac:dyDescent="0.3">
      <c r="A32" s="8" t="s">
        <v>106</v>
      </c>
      <c r="B32" s="2">
        <v>3.2857679309049898E-2</v>
      </c>
      <c r="C32" s="2">
        <v>3.1899641577060898E-2</v>
      </c>
      <c r="D32" s="2">
        <v>3.3196501873996101E-2</v>
      </c>
      <c r="E32" s="2">
        <v>3.2391713747645899E-2</v>
      </c>
      <c r="F32" s="2">
        <v>3.21489001692047E-2</v>
      </c>
      <c r="G32" s="2">
        <v>3.2133676092544999E-2</v>
      </c>
      <c r="H32" s="2">
        <v>3.3636363636363603E-2</v>
      </c>
      <c r="I32" s="2">
        <v>3.2792792792792798E-2</v>
      </c>
      <c r="J32" s="2">
        <v>3.3101045296167197E-2</v>
      </c>
      <c r="K32" s="2">
        <v>3.4112889045190803E-2</v>
      </c>
      <c r="L32" s="2">
        <v>3.5406024308613698E-2</v>
      </c>
      <c r="M32" s="2">
        <v>3.6807705538355703E-2</v>
      </c>
      <c r="N32" s="2">
        <v>3.7629831431976797E-2</v>
      </c>
    </row>
    <row r="33" spans="1:15" x14ac:dyDescent="0.3">
      <c r="A33" s="8" t="s">
        <v>107</v>
      </c>
      <c r="B33" s="2">
        <v>1.7837025910627101E-2</v>
      </c>
      <c r="C33" s="2">
        <v>1.7383512544802901E-2</v>
      </c>
      <c r="D33" s="2">
        <v>1.7669105836159198E-2</v>
      </c>
      <c r="E33" s="2">
        <v>1.88323917137476E-2</v>
      </c>
      <c r="F33" s="2">
        <v>1.8048505358149999E-2</v>
      </c>
      <c r="G33" s="2">
        <v>1.9647447668013199E-2</v>
      </c>
      <c r="H33" s="2">
        <v>1.9636363636363601E-2</v>
      </c>
      <c r="I33" s="2">
        <v>2.0540540540540501E-2</v>
      </c>
      <c r="J33" s="2">
        <v>2.1428571428571401E-2</v>
      </c>
      <c r="K33" s="2">
        <v>2.0749076841920198E-2</v>
      </c>
      <c r="L33" s="2">
        <v>2.2547119957724199E-2</v>
      </c>
      <c r="M33" s="2">
        <v>2.5111799105607201E-2</v>
      </c>
      <c r="N33" s="2">
        <v>2.5540609569215101E-2</v>
      </c>
    </row>
    <row r="34" spans="1:15" x14ac:dyDescent="0.3">
      <c r="A34" s="8" t="s">
        <v>108</v>
      </c>
      <c r="B34" s="2">
        <v>0.479909876079609</v>
      </c>
      <c r="C34" s="2">
        <v>0.494623655913978</v>
      </c>
      <c r="D34" s="2">
        <v>0.50455113332143497</v>
      </c>
      <c r="E34" s="2">
        <v>0.49397363465160099</v>
      </c>
      <c r="F34" s="2">
        <v>0.48430156044369199</v>
      </c>
      <c r="G34" s="2">
        <v>0.47704737421961102</v>
      </c>
      <c r="H34" s="2">
        <v>0.46927272727272701</v>
      </c>
      <c r="I34" s="2">
        <v>0.45927927927927897</v>
      </c>
      <c r="J34" s="2">
        <v>0.45749128919860599</v>
      </c>
      <c r="K34" s="2">
        <v>0.44364339722173401</v>
      </c>
      <c r="L34" s="2">
        <v>0.43244671481416203</v>
      </c>
      <c r="M34" s="2">
        <v>0.42827657378741002</v>
      </c>
      <c r="N34" s="2">
        <v>0.41886599693512699</v>
      </c>
    </row>
    <row r="35" spans="1:15" x14ac:dyDescent="0.3">
      <c r="A35" s="8" t="s">
        <v>109</v>
      </c>
      <c r="B35" s="2">
        <v>4.7878332707472798E-2</v>
      </c>
      <c r="C35" s="2">
        <v>4.6774193548387098E-2</v>
      </c>
      <c r="D35" s="2">
        <v>4.71176155630912E-2</v>
      </c>
      <c r="E35" s="2">
        <v>4.9340866290018798E-2</v>
      </c>
      <c r="F35" s="2">
        <v>5.1701447640533901E-2</v>
      </c>
      <c r="G35" s="2">
        <v>5.4719059860447998E-2</v>
      </c>
      <c r="H35" s="2">
        <v>5.5636363636363602E-2</v>
      </c>
      <c r="I35" s="2">
        <v>5.8738738738738701E-2</v>
      </c>
      <c r="J35" s="2">
        <v>6.11498257839721E-2</v>
      </c>
      <c r="K35" s="2">
        <v>6.5236504308071E-2</v>
      </c>
      <c r="L35" s="2">
        <v>7.1516646115906302E-2</v>
      </c>
      <c r="M35" s="2">
        <v>7.7055383556931506E-2</v>
      </c>
      <c r="N35" s="2">
        <v>8.1219138430103893E-2</v>
      </c>
    </row>
    <row r="36" spans="1:15" x14ac:dyDescent="0.3">
      <c r="A36" s="8" t="s">
        <v>110</v>
      </c>
      <c r="B36" s="2">
        <v>0.109275253473526</v>
      </c>
      <c r="C36" s="2">
        <v>9.6594982078853003E-2</v>
      </c>
      <c r="D36" s="2">
        <v>8.3526682134570804E-2</v>
      </c>
      <c r="E36" s="2">
        <v>7.0433145009416206E-2</v>
      </c>
      <c r="F36" s="2">
        <v>6.7117879300620395E-2</v>
      </c>
      <c r="G36" s="2">
        <v>6.4267352185089999E-2</v>
      </c>
      <c r="H36" s="2">
        <v>6.3636363636363602E-2</v>
      </c>
      <c r="I36" s="2">
        <v>6.41441441441441E-2</v>
      </c>
      <c r="J36" s="2">
        <v>6.14982578397213E-2</v>
      </c>
      <c r="K36" s="2">
        <v>6.1368032354492702E-2</v>
      </c>
      <c r="L36" s="2">
        <v>5.3373260524925102E-2</v>
      </c>
      <c r="M36" s="2">
        <v>4.45476436188511E-2</v>
      </c>
      <c r="N36" s="2">
        <v>4.0524433849821198E-2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9.87179487179487E-2</v>
      </c>
      <c r="C41" s="2">
        <v>7.8179696616102703E-2</v>
      </c>
      <c r="D41" s="2">
        <v>8.0086580086580095E-2</v>
      </c>
      <c r="E41" s="2">
        <v>9.0180360721442906E-2</v>
      </c>
      <c r="F41" s="2">
        <v>0.10202205882352899</v>
      </c>
      <c r="G41" s="2">
        <v>7.5062552126772306E-2</v>
      </c>
      <c r="H41" s="2">
        <v>6.9045771916214096E-2</v>
      </c>
      <c r="I41" s="2">
        <v>7.0391872278664697E-2</v>
      </c>
      <c r="J41" s="2">
        <v>5.6271186440678002E-2</v>
      </c>
      <c r="K41" s="2">
        <v>8.2798459563542995E-2</v>
      </c>
      <c r="L41" s="2">
        <v>7.4096028452874899E-2</v>
      </c>
      <c r="M41" s="2">
        <v>4.0286975717439298E-2</v>
      </c>
      <c r="N41" s="3">
        <v>0.27796610169491498</v>
      </c>
      <c r="O41" s="3">
        <v>1.4166666666666701</v>
      </c>
    </row>
    <row r="42" spans="1:15" x14ac:dyDescent="0.3">
      <c r="A42" s="8" t="s">
        <v>100</v>
      </c>
      <c r="B42" s="2">
        <v>0.12</v>
      </c>
      <c r="C42" s="2">
        <v>1.7857142857142901E-2</v>
      </c>
      <c r="D42" s="2">
        <v>0.12280701754386</v>
      </c>
      <c r="E42" s="2">
        <v>9.375E-2</v>
      </c>
      <c r="F42" s="2">
        <v>0.114285714285714</v>
      </c>
      <c r="G42" s="2">
        <v>0.19230769230769201</v>
      </c>
      <c r="H42" s="2">
        <v>8.6021505376344107E-2</v>
      </c>
      <c r="I42" s="2">
        <v>8.9108910891089105E-2</v>
      </c>
      <c r="J42" s="2">
        <v>5.4545454545454501E-2</v>
      </c>
      <c r="K42" s="2">
        <v>8.6206896551724102E-2</v>
      </c>
      <c r="L42" s="2">
        <v>7.9365079365079402E-2</v>
      </c>
      <c r="M42" s="2">
        <v>8.0882352941176502E-2</v>
      </c>
      <c r="N42" s="3">
        <v>0.33636363636363598</v>
      </c>
      <c r="O42" s="3">
        <v>1.94</v>
      </c>
    </row>
    <row r="43" spans="1:15" x14ac:dyDescent="0.3">
      <c r="A43" s="8" t="s">
        <v>101</v>
      </c>
      <c r="B43" s="2">
        <v>5.5555555555555601E-2</v>
      </c>
      <c r="C43" s="2">
        <v>4.3859649122807001E-2</v>
      </c>
      <c r="D43" s="2">
        <v>5.0420168067226899E-2</v>
      </c>
      <c r="E43" s="2">
        <v>0.16</v>
      </c>
      <c r="F43" s="2">
        <v>7.5862068965517199E-2</v>
      </c>
      <c r="G43" s="2">
        <v>8.3333333333333301E-2</v>
      </c>
      <c r="H43" s="2">
        <v>6.5088757396449703E-2</v>
      </c>
      <c r="I43" s="2">
        <v>8.8888888888888906E-2</v>
      </c>
      <c r="J43" s="2">
        <v>6.1224489795918401E-2</v>
      </c>
      <c r="K43" s="2">
        <v>0.120192307692308</v>
      </c>
      <c r="L43" s="2">
        <v>6.43776824034335E-2</v>
      </c>
      <c r="M43" s="2">
        <v>8.8709677419354802E-2</v>
      </c>
      <c r="N43" s="3">
        <v>0.37755102040816302</v>
      </c>
      <c r="O43" s="3">
        <v>1.5</v>
      </c>
    </row>
    <row r="44" spans="1:15" x14ac:dyDescent="0.3">
      <c r="A44" s="8" t="s">
        <v>102</v>
      </c>
      <c r="B44" s="2">
        <v>1.68835736897643E-2</v>
      </c>
      <c r="C44" s="2">
        <v>1.2106537530266301E-3</v>
      </c>
      <c r="D44" s="2">
        <v>3.9730523406460499E-3</v>
      </c>
      <c r="E44" s="2">
        <v>1.4969029593943599E-2</v>
      </c>
      <c r="F44" s="2">
        <v>2.49194778776064E-2</v>
      </c>
      <c r="G44" s="2">
        <v>1.6043665233212E-2</v>
      </c>
      <c r="H44" s="2">
        <v>1.26973791307179E-2</v>
      </c>
      <c r="I44" s="2">
        <v>2.8452017360553E-2</v>
      </c>
      <c r="J44" s="2">
        <v>1.3129102844638901E-2</v>
      </c>
      <c r="K44" s="2">
        <v>2.6072199938290699E-2</v>
      </c>
      <c r="L44" s="2">
        <v>2.8416779431664398E-2</v>
      </c>
      <c r="M44" s="2">
        <v>1.41812865497076E-2</v>
      </c>
      <c r="N44" s="3">
        <v>8.4245076586433307E-2</v>
      </c>
      <c r="O44" s="3">
        <v>0.22001406964474099</v>
      </c>
    </row>
    <row r="45" spans="1:15" x14ac:dyDescent="0.3">
      <c r="A45" s="8" t="s">
        <v>103</v>
      </c>
      <c r="B45" s="2">
        <v>0.13095238095238099</v>
      </c>
      <c r="C45" s="2">
        <v>0.12631578947368399</v>
      </c>
      <c r="D45" s="2">
        <v>8.4112149532710304E-2</v>
      </c>
      <c r="E45" s="2">
        <v>5.1724137931034503E-2</v>
      </c>
      <c r="F45" s="2">
        <v>0.114754098360656</v>
      </c>
      <c r="G45" s="2">
        <v>0.11764705882352899</v>
      </c>
      <c r="H45" s="2">
        <v>0.11184210526315801</v>
      </c>
      <c r="I45" s="2">
        <v>8.2840236686390498E-2</v>
      </c>
      <c r="J45" s="2">
        <v>0.109289617486339</v>
      </c>
      <c r="K45" s="2">
        <v>0.15763546798029601</v>
      </c>
      <c r="L45" s="2">
        <v>0.114893617021277</v>
      </c>
      <c r="M45" s="2">
        <v>6.1068702290076299E-2</v>
      </c>
      <c r="N45" s="3">
        <v>0.51912568306010898</v>
      </c>
      <c r="O45" s="3">
        <v>2.3095238095238102</v>
      </c>
    </row>
    <row r="46" spans="1:15" x14ac:dyDescent="0.3">
      <c r="A46" s="8" t="s">
        <v>104</v>
      </c>
      <c r="B46" s="2">
        <v>2.2255192878338301E-2</v>
      </c>
      <c r="C46" s="2">
        <v>-3.4833091436864999E-2</v>
      </c>
      <c r="D46" s="2">
        <v>-2.2556390977443601E-2</v>
      </c>
      <c r="E46" s="2">
        <v>2.4615384615384601E-2</v>
      </c>
      <c r="F46" s="2">
        <v>6.0060060060060103E-3</v>
      </c>
      <c r="G46" s="2">
        <v>2.0895522388059699E-2</v>
      </c>
      <c r="H46" s="2">
        <v>-1.4619883040935699E-2</v>
      </c>
      <c r="I46" s="2">
        <v>2.2255192878338301E-2</v>
      </c>
      <c r="J46" s="2">
        <v>1.3062409288824401E-2</v>
      </c>
      <c r="K46" s="2">
        <v>-7.5931232091690504E-2</v>
      </c>
      <c r="L46" s="2">
        <v>-9.92248062015504E-2</v>
      </c>
      <c r="M46" s="2">
        <v>-2.58175559380379E-2</v>
      </c>
      <c r="N46" s="3">
        <v>-0.17851959361393299</v>
      </c>
      <c r="O46" s="3">
        <v>-0.16023738872403601</v>
      </c>
    </row>
    <row r="47" spans="1:15" x14ac:dyDescent="0.3">
      <c r="A47" s="8" t="s">
        <v>105</v>
      </c>
      <c r="B47" s="2">
        <v>4.9308478653036697E-2</v>
      </c>
      <c r="C47" s="2">
        <v>8.0229226361031494E-3</v>
      </c>
      <c r="D47" s="2">
        <v>1.13700966458215E-2</v>
      </c>
      <c r="E47" s="2">
        <v>3.6537380550871301E-2</v>
      </c>
      <c r="F47" s="2">
        <v>4.0130151843817803E-2</v>
      </c>
      <c r="G47" s="2">
        <v>2.7111574556830002E-2</v>
      </c>
      <c r="H47" s="2">
        <v>2.69035532994924E-2</v>
      </c>
      <c r="I47" s="2">
        <v>3.6579337617399899E-2</v>
      </c>
      <c r="J47" s="2">
        <v>1.6690510252742E-2</v>
      </c>
      <c r="K47" s="2">
        <v>2.4390243902439001E-2</v>
      </c>
      <c r="L47" s="2">
        <v>3.3424908424908403E-2</v>
      </c>
      <c r="M47" s="2">
        <v>3.10146211785556E-2</v>
      </c>
      <c r="N47" s="3">
        <v>0.10968049594659</v>
      </c>
      <c r="O47" s="3">
        <v>0.399278412507517</v>
      </c>
    </row>
    <row r="48" spans="1:15" x14ac:dyDescent="0.3">
      <c r="A48" s="8" t="s">
        <v>106</v>
      </c>
      <c r="B48" s="2">
        <v>1.7142857142857099E-2</v>
      </c>
      <c r="C48" s="2">
        <v>4.49438202247191E-2</v>
      </c>
      <c r="D48" s="2">
        <v>-7.5268817204301106E-2</v>
      </c>
      <c r="E48" s="2">
        <v>-5.8139534883720903E-3</v>
      </c>
      <c r="F48" s="2">
        <v>2.3391812865497099E-2</v>
      </c>
      <c r="G48" s="2">
        <v>5.7142857142857099E-2</v>
      </c>
      <c r="H48" s="2">
        <v>-1.62162162162162E-2</v>
      </c>
      <c r="I48" s="2">
        <v>4.3956043956044001E-2</v>
      </c>
      <c r="J48" s="2">
        <v>2.1052631578947399E-2</v>
      </c>
      <c r="K48" s="2">
        <v>3.60824742268041E-2</v>
      </c>
      <c r="L48" s="2">
        <v>6.4676616915422896E-2</v>
      </c>
      <c r="M48" s="2">
        <v>3.27102803738318E-2</v>
      </c>
      <c r="N48" s="3">
        <v>0.163157894736842</v>
      </c>
      <c r="O48" s="3">
        <v>0.26285714285714301</v>
      </c>
    </row>
    <row r="49" spans="1:15" x14ac:dyDescent="0.3">
      <c r="A49" s="8" t="s">
        <v>107</v>
      </c>
      <c r="B49" s="2">
        <v>2.1052631578947399E-2</v>
      </c>
      <c r="C49" s="2">
        <v>2.06185567010309E-2</v>
      </c>
      <c r="D49" s="2">
        <v>1.01010101010101E-2</v>
      </c>
      <c r="E49" s="2">
        <v>-0.04</v>
      </c>
      <c r="F49" s="2">
        <v>0.114583333333333</v>
      </c>
      <c r="G49" s="2">
        <v>9.3457943925233603E-3</v>
      </c>
      <c r="H49" s="2">
        <v>5.5555555555555601E-2</v>
      </c>
      <c r="I49" s="2">
        <v>7.8947368421052599E-2</v>
      </c>
      <c r="J49" s="2">
        <v>-4.0650406504064998E-2</v>
      </c>
      <c r="K49" s="2">
        <v>8.4745762711864403E-2</v>
      </c>
      <c r="L49" s="2">
        <v>0.140625</v>
      </c>
      <c r="M49" s="2">
        <v>2.7397260273972601E-2</v>
      </c>
      <c r="N49" s="3">
        <v>0.219512195121951</v>
      </c>
      <c r="O49" s="3">
        <v>0.57894736842105299</v>
      </c>
    </row>
    <row r="50" spans="1:15" x14ac:dyDescent="0.3">
      <c r="A50" s="8" t="s">
        <v>108</v>
      </c>
      <c r="B50" s="2">
        <v>7.9812206572769995E-2</v>
      </c>
      <c r="C50" s="2">
        <v>2.4275362318840601E-2</v>
      </c>
      <c r="D50" s="2">
        <v>-7.2161301733286207E-2</v>
      </c>
      <c r="E50" s="2">
        <v>-1.7918414029736901E-2</v>
      </c>
      <c r="F50" s="2">
        <v>8.5403726708074505E-3</v>
      </c>
      <c r="G50" s="2">
        <v>-6.5434949961508896E-3</v>
      </c>
      <c r="H50" s="2">
        <v>-1.2398295234405299E-2</v>
      </c>
      <c r="I50" s="2">
        <v>3.02079246763437E-2</v>
      </c>
      <c r="J50" s="2">
        <v>-3.9223153084539199E-2</v>
      </c>
      <c r="K50" s="2">
        <v>-2.6952041220768899E-2</v>
      </c>
      <c r="L50" s="2">
        <v>1.4256619144602901E-2</v>
      </c>
      <c r="M50" s="2">
        <v>-1.20481927710843E-2</v>
      </c>
      <c r="N50" s="3">
        <v>-6.3214013709063197E-2</v>
      </c>
      <c r="O50" s="3">
        <v>-3.7558685446009397E-2</v>
      </c>
    </row>
    <row r="51" spans="1:15" x14ac:dyDescent="0.3">
      <c r="A51" s="8" t="s">
        <v>109</v>
      </c>
      <c r="B51" s="2">
        <v>2.3529411764705899E-2</v>
      </c>
      <c r="C51" s="2">
        <v>1.1494252873563199E-2</v>
      </c>
      <c r="D51" s="2">
        <v>-7.5757575757575803E-3</v>
      </c>
      <c r="E51" s="2">
        <v>4.9618320610687001E-2</v>
      </c>
      <c r="F51" s="2">
        <v>8.3636363636363606E-2</v>
      </c>
      <c r="G51" s="2">
        <v>2.68456375838926E-2</v>
      </c>
      <c r="H51" s="2">
        <v>6.5359477124182996E-2</v>
      </c>
      <c r="I51" s="2">
        <v>7.6687116564417193E-2</v>
      </c>
      <c r="J51" s="2">
        <v>5.6980056980057002E-2</v>
      </c>
      <c r="K51" s="2">
        <v>9.4339622641509399E-2</v>
      </c>
      <c r="L51" s="2">
        <v>0.10344827586206901</v>
      </c>
      <c r="M51" s="2">
        <v>6.4732142857142905E-2</v>
      </c>
      <c r="N51" s="3">
        <v>0.35897435897435898</v>
      </c>
      <c r="O51" s="3">
        <v>0.870588235294118</v>
      </c>
    </row>
    <row r="52" spans="1:15" x14ac:dyDescent="0.3">
      <c r="A52" s="8" t="s">
        <v>110</v>
      </c>
      <c r="B52" s="2">
        <v>-7.3883161512027506E-2</v>
      </c>
      <c r="C52" s="2">
        <v>-0.13172541743970301</v>
      </c>
      <c r="D52" s="2">
        <v>-0.200854700854701</v>
      </c>
      <c r="E52" s="2">
        <v>-4.5454545454545497E-2</v>
      </c>
      <c r="F52" s="2">
        <v>-1.9607843137254902E-2</v>
      </c>
      <c r="G52" s="2">
        <v>0</v>
      </c>
      <c r="H52" s="2">
        <v>1.7142857142857099E-2</v>
      </c>
      <c r="I52" s="2">
        <v>-8.4269662921348295E-3</v>
      </c>
      <c r="J52" s="2">
        <v>-1.1331444759206799E-2</v>
      </c>
      <c r="K52" s="2">
        <v>-0.131805157593123</v>
      </c>
      <c r="L52" s="2">
        <v>-0.145214521452145</v>
      </c>
      <c r="M52" s="2">
        <v>-8.1081081081081099E-2</v>
      </c>
      <c r="N52" s="3">
        <v>-0.325779036827195</v>
      </c>
      <c r="O52" s="3">
        <v>-0.59106529209622005</v>
      </c>
    </row>
    <row r="53" spans="1:15" x14ac:dyDescent="0.3">
      <c r="A53" s="11" t="s">
        <v>15</v>
      </c>
      <c r="B53" s="3">
        <v>3.6591123701605298E-2</v>
      </c>
      <c r="C53" s="3">
        <v>6.9080695361724703E-3</v>
      </c>
      <c r="D53" s="3">
        <v>-1.42490952955368E-2</v>
      </c>
      <c r="E53" s="3">
        <v>1.7896749521988501E-2</v>
      </c>
      <c r="F53" s="3">
        <v>3.17078668570141E-2</v>
      </c>
      <c r="G53" s="3">
        <v>2.1775544388609701E-2</v>
      </c>
      <c r="H53" s="3">
        <v>1.7320028510335001E-2</v>
      </c>
      <c r="I53" s="3">
        <v>3.6292300147130897E-2</v>
      </c>
      <c r="J53" s="3">
        <v>1.08849976336962E-2</v>
      </c>
      <c r="K53" s="3">
        <v>2.0197966827180301E-2</v>
      </c>
      <c r="L53" s="3">
        <v>2.8779336567457701E-2</v>
      </c>
      <c r="M53" s="3">
        <v>1.6759064551073701E-2</v>
      </c>
      <c r="N53" s="3">
        <v>7.8764113312149303E-2</v>
      </c>
      <c r="O53" s="3">
        <v>0.25558703179099801</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673</v>
      </c>
    </row>
    <row r="2" spans="1:14" ht="15.6" x14ac:dyDescent="0.3">
      <c r="A2" s="12" t="s">
        <v>674</v>
      </c>
    </row>
    <row r="3" spans="1:14" ht="15.6" x14ac:dyDescent="0.3">
      <c r="A3" s="12" t="s">
        <v>68</v>
      </c>
    </row>
    <row r="4" spans="1:14" x14ac:dyDescent="0.3">
      <c r="A4" s="15"/>
    </row>
    <row r="5" spans="1:14" x14ac:dyDescent="0.3">
      <c r="A5" s="16" t="str">
        <f>HYPERLINK("#'Table of contents'!A208",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0</v>
      </c>
      <c r="E8" s="1">
        <v>0</v>
      </c>
      <c r="F8" s="1">
        <v>0</v>
      </c>
      <c r="G8" s="1">
        <v>0</v>
      </c>
      <c r="H8" s="1">
        <v>0</v>
      </c>
      <c r="I8" s="1">
        <v>0</v>
      </c>
      <c r="J8" s="1">
        <v>0</v>
      </c>
      <c r="K8" s="1">
        <v>0</v>
      </c>
      <c r="L8" s="1">
        <v>0</v>
      </c>
      <c r="M8" s="1">
        <v>0</v>
      </c>
      <c r="N8" s="1">
        <v>0</v>
      </c>
    </row>
    <row r="9" spans="1:14" x14ac:dyDescent="0.3">
      <c r="A9" s="7" t="s">
        <v>62</v>
      </c>
      <c r="B9" s="1">
        <v>28</v>
      </c>
      <c r="C9" s="1">
        <v>30</v>
      </c>
      <c r="D9" s="1">
        <v>33</v>
      </c>
      <c r="E9" s="1">
        <v>31</v>
      </c>
      <c r="F9" s="1">
        <v>27</v>
      </c>
      <c r="G9" s="1">
        <v>27</v>
      </c>
      <c r="H9" s="1">
        <v>25</v>
      </c>
      <c r="I9" s="1">
        <v>20</v>
      </c>
      <c r="J9" s="1">
        <v>17</v>
      </c>
      <c r="K9" s="1">
        <v>17</v>
      </c>
      <c r="L9" s="1">
        <v>22</v>
      </c>
      <c r="M9" s="1">
        <v>25</v>
      </c>
      <c r="N9" s="1">
        <v>32</v>
      </c>
    </row>
    <row r="10" spans="1:14" x14ac:dyDescent="0.3">
      <c r="A10" s="7" t="s">
        <v>63</v>
      </c>
      <c r="B10" s="1">
        <v>42</v>
      </c>
      <c r="C10" s="1">
        <v>43</v>
      </c>
      <c r="D10" s="1">
        <v>46</v>
      </c>
      <c r="E10" s="1">
        <v>44</v>
      </c>
      <c r="F10" s="1">
        <v>48</v>
      </c>
      <c r="G10" s="1">
        <v>54</v>
      </c>
      <c r="H10" s="1">
        <v>52</v>
      </c>
      <c r="I10" s="1">
        <v>61</v>
      </c>
      <c r="J10" s="1">
        <v>63</v>
      </c>
      <c r="K10" s="1">
        <v>61</v>
      </c>
      <c r="L10" s="1">
        <v>65</v>
      </c>
      <c r="M10" s="1">
        <v>69</v>
      </c>
      <c r="N10" s="1">
        <v>71</v>
      </c>
    </row>
    <row r="11" spans="1:14" x14ac:dyDescent="0.3">
      <c r="A11" s="7" t="s">
        <v>64</v>
      </c>
      <c r="B11" s="1">
        <v>67</v>
      </c>
      <c r="C11" s="1">
        <v>62</v>
      </c>
      <c r="D11" s="1">
        <v>60</v>
      </c>
      <c r="E11" s="1">
        <v>50</v>
      </c>
      <c r="F11" s="1">
        <v>48</v>
      </c>
      <c r="G11" s="1">
        <v>41</v>
      </c>
      <c r="H11" s="1">
        <v>46</v>
      </c>
      <c r="I11" s="1">
        <v>43</v>
      </c>
      <c r="J11" s="1">
        <v>38</v>
      </c>
      <c r="K11" s="1">
        <v>36</v>
      </c>
      <c r="L11" s="1">
        <v>37</v>
      </c>
      <c r="M11" s="1">
        <v>36</v>
      </c>
      <c r="N11" s="1">
        <v>36</v>
      </c>
    </row>
    <row r="12" spans="1:14" x14ac:dyDescent="0.3">
      <c r="A12" s="7" t="s">
        <v>65</v>
      </c>
      <c r="B12" s="1">
        <v>40</v>
      </c>
      <c r="C12" s="1">
        <v>38</v>
      </c>
      <c r="D12" s="1">
        <v>34</v>
      </c>
      <c r="E12" s="1">
        <v>36</v>
      </c>
      <c r="F12" s="1">
        <v>35</v>
      </c>
      <c r="G12" s="1">
        <v>31</v>
      </c>
      <c r="H12" s="1">
        <v>28</v>
      </c>
      <c r="I12" s="1">
        <v>30</v>
      </c>
      <c r="J12" s="1">
        <v>34</v>
      </c>
      <c r="K12" s="1">
        <v>35</v>
      </c>
      <c r="L12" s="1">
        <v>36</v>
      </c>
      <c r="M12" s="1">
        <v>34</v>
      </c>
      <c r="N12" s="1">
        <v>33</v>
      </c>
    </row>
    <row r="13" spans="1:14" x14ac:dyDescent="0.3">
      <c r="A13" s="7" t="s">
        <v>66</v>
      </c>
      <c r="B13" s="1">
        <v>4</v>
      </c>
      <c r="C13" s="1">
        <v>6</v>
      </c>
      <c r="D13" s="1">
        <v>6</v>
      </c>
      <c r="E13" s="1">
        <v>4</v>
      </c>
      <c r="F13" s="1">
        <v>3</v>
      </c>
      <c r="G13" s="1">
        <v>8</v>
      </c>
      <c r="H13" s="1">
        <v>10</v>
      </c>
      <c r="I13" s="1">
        <v>8</v>
      </c>
      <c r="J13" s="1">
        <v>10</v>
      </c>
      <c r="K13" s="1">
        <v>7</v>
      </c>
      <c r="L13" s="1">
        <v>9</v>
      </c>
      <c r="M13" s="1">
        <v>11</v>
      </c>
      <c r="N13" s="1">
        <v>11</v>
      </c>
    </row>
    <row r="14" spans="1:14" x14ac:dyDescent="0.3">
      <c r="A14" s="10" t="s">
        <v>15</v>
      </c>
      <c r="B14" s="5">
        <v>181</v>
      </c>
      <c r="C14" s="5">
        <v>179</v>
      </c>
      <c r="D14" s="5">
        <v>179</v>
      </c>
      <c r="E14" s="5">
        <v>165</v>
      </c>
      <c r="F14" s="5">
        <v>161</v>
      </c>
      <c r="G14" s="5">
        <v>161</v>
      </c>
      <c r="H14" s="5">
        <v>161</v>
      </c>
      <c r="I14" s="5">
        <v>162</v>
      </c>
      <c r="J14" s="5">
        <v>162</v>
      </c>
      <c r="K14" s="5">
        <v>156</v>
      </c>
      <c r="L14" s="5">
        <v>169</v>
      </c>
      <c r="M14" s="5">
        <v>175</v>
      </c>
      <c r="N14" s="5">
        <v>183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0</v>
      </c>
      <c r="E19" s="2">
        <v>0</v>
      </c>
      <c r="F19" s="2">
        <v>0</v>
      </c>
      <c r="G19" s="2">
        <v>0</v>
      </c>
      <c r="H19" s="2">
        <v>0</v>
      </c>
      <c r="I19" s="2">
        <v>0</v>
      </c>
      <c r="J19" s="2">
        <v>0</v>
      </c>
      <c r="K19" s="2">
        <v>0</v>
      </c>
      <c r="L19" s="2">
        <v>0</v>
      </c>
      <c r="M19" s="2">
        <v>0</v>
      </c>
      <c r="N19" s="2">
        <v>0</v>
      </c>
    </row>
    <row r="20" spans="1:15" x14ac:dyDescent="0.3">
      <c r="A20" s="8" t="s">
        <v>62</v>
      </c>
      <c r="B20" s="2">
        <v>0.15469613259668499</v>
      </c>
      <c r="C20" s="2">
        <v>0.16759776536312801</v>
      </c>
      <c r="D20" s="2">
        <v>0.18435754189944101</v>
      </c>
      <c r="E20" s="2">
        <v>0.18787878787878801</v>
      </c>
      <c r="F20" s="2">
        <v>0.167701863354037</v>
      </c>
      <c r="G20" s="2">
        <v>0.167701863354037</v>
      </c>
      <c r="H20" s="2">
        <v>0.15527950310558999</v>
      </c>
      <c r="I20" s="2">
        <v>0.12345679012345701</v>
      </c>
      <c r="J20" s="2">
        <v>0.104938271604938</v>
      </c>
      <c r="K20" s="2">
        <v>0.108974358974359</v>
      </c>
      <c r="L20" s="2">
        <v>0.13017751479289899</v>
      </c>
      <c r="M20" s="2">
        <v>0.14285714285714299</v>
      </c>
      <c r="N20" s="2">
        <v>0.17486338797814199</v>
      </c>
    </row>
    <row r="21" spans="1:15" x14ac:dyDescent="0.3">
      <c r="A21" s="8" t="s">
        <v>63</v>
      </c>
      <c r="B21" s="2">
        <v>0.232044198895028</v>
      </c>
      <c r="C21" s="2">
        <v>0.240223463687151</v>
      </c>
      <c r="D21" s="2">
        <v>0.25698324022346403</v>
      </c>
      <c r="E21" s="2">
        <v>0.266666666666667</v>
      </c>
      <c r="F21" s="2">
        <v>0.29813664596273298</v>
      </c>
      <c r="G21" s="2">
        <v>0.335403726708075</v>
      </c>
      <c r="H21" s="2">
        <v>0.322981366459627</v>
      </c>
      <c r="I21" s="2">
        <v>0.37654320987654299</v>
      </c>
      <c r="J21" s="2">
        <v>0.38888888888888901</v>
      </c>
      <c r="K21" s="2">
        <v>0.39102564102564102</v>
      </c>
      <c r="L21" s="2">
        <v>0.38461538461538503</v>
      </c>
      <c r="M21" s="2">
        <v>0.39428571428571402</v>
      </c>
      <c r="N21" s="2">
        <v>0.387978142076503</v>
      </c>
    </row>
    <row r="22" spans="1:15" x14ac:dyDescent="0.3">
      <c r="A22" s="8" t="s">
        <v>64</v>
      </c>
      <c r="B22" s="2">
        <v>0.37016574585635398</v>
      </c>
      <c r="C22" s="2">
        <v>0.34636871508379902</v>
      </c>
      <c r="D22" s="2">
        <v>0.33519553072625702</v>
      </c>
      <c r="E22" s="2">
        <v>0.30303030303030298</v>
      </c>
      <c r="F22" s="2">
        <v>0.29813664596273298</v>
      </c>
      <c r="G22" s="2">
        <v>0.25465838509316802</v>
      </c>
      <c r="H22" s="2">
        <v>0.28571428571428598</v>
      </c>
      <c r="I22" s="2">
        <v>0.265432098765432</v>
      </c>
      <c r="J22" s="2">
        <v>0.234567901234568</v>
      </c>
      <c r="K22" s="2">
        <v>0.230769230769231</v>
      </c>
      <c r="L22" s="2">
        <v>0.218934911242604</v>
      </c>
      <c r="M22" s="2">
        <v>0.20571428571428599</v>
      </c>
      <c r="N22" s="2">
        <v>0.19672131147541</v>
      </c>
    </row>
    <row r="23" spans="1:15" x14ac:dyDescent="0.3">
      <c r="A23" s="8" t="s">
        <v>65</v>
      </c>
      <c r="B23" s="2">
        <v>0.22099447513812201</v>
      </c>
      <c r="C23" s="2">
        <v>0.212290502793296</v>
      </c>
      <c r="D23" s="2">
        <v>0.18994413407821201</v>
      </c>
      <c r="E23" s="2">
        <v>0.218181818181818</v>
      </c>
      <c r="F23" s="2">
        <v>0.217391304347826</v>
      </c>
      <c r="G23" s="2">
        <v>0.19254658385093201</v>
      </c>
      <c r="H23" s="2">
        <v>0.173913043478261</v>
      </c>
      <c r="I23" s="2">
        <v>0.18518518518518501</v>
      </c>
      <c r="J23" s="2">
        <v>0.209876543209877</v>
      </c>
      <c r="K23" s="2">
        <v>0.22435897435897401</v>
      </c>
      <c r="L23" s="2">
        <v>0.21301775147929</v>
      </c>
      <c r="M23" s="2">
        <v>0.19428571428571401</v>
      </c>
      <c r="N23" s="2">
        <v>0.18032786885245899</v>
      </c>
    </row>
    <row r="24" spans="1:15" x14ac:dyDescent="0.3">
      <c r="A24" s="8" t="s">
        <v>66</v>
      </c>
      <c r="B24" s="2">
        <v>2.2099447513812199E-2</v>
      </c>
      <c r="C24" s="2">
        <v>3.3519553072625698E-2</v>
      </c>
      <c r="D24" s="2">
        <v>3.3519553072625698E-2</v>
      </c>
      <c r="E24" s="2">
        <v>2.4242424242424201E-2</v>
      </c>
      <c r="F24" s="2">
        <v>1.8633540372670801E-2</v>
      </c>
      <c r="G24" s="2">
        <v>4.9689440993788803E-2</v>
      </c>
      <c r="H24" s="2">
        <v>6.2111801242236003E-2</v>
      </c>
      <c r="I24" s="2">
        <v>4.9382716049382699E-2</v>
      </c>
      <c r="J24" s="2">
        <v>6.1728395061728399E-2</v>
      </c>
      <c r="K24" s="2">
        <v>4.48717948717949E-2</v>
      </c>
      <c r="L24" s="2">
        <v>5.32544378698225E-2</v>
      </c>
      <c r="M24" s="2">
        <v>6.2857142857142903E-2</v>
      </c>
      <c r="N24" s="2">
        <v>6.0109289617486301E-2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0</v>
      </c>
      <c r="E29" s="2">
        <v>0</v>
      </c>
      <c r="F29" s="2">
        <v>0</v>
      </c>
      <c r="G29" s="2">
        <v>0</v>
      </c>
      <c r="H29" s="2">
        <v>0</v>
      </c>
      <c r="I29" s="2">
        <v>0</v>
      </c>
      <c r="J29" s="2">
        <v>0</v>
      </c>
      <c r="K29" s="2">
        <v>0</v>
      </c>
      <c r="L29" s="2">
        <v>0</v>
      </c>
      <c r="M29" s="2">
        <v>0</v>
      </c>
      <c r="N29" s="3">
        <v>0</v>
      </c>
      <c r="O29" s="3">
        <v>0</v>
      </c>
    </row>
    <row r="30" spans="1:15" x14ac:dyDescent="0.3">
      <c r="A30" s="8" t="s">
        <v>62</v>
      </c>
      <c r="B30" s="2">
        <v>7.1428571428571397E-2</v>
      </c>
      <c r="C30" s="2">
        <v>0.1</v>
      </c>
      <c r="D30" s="2">
        <v>-6.0606060606060601E-2</v>
      </c>
      <c r="E30" s="2">
        <v>-0.12903225806451599</v>
      </c>
      <c r="F30" s="2">
        <v>0</v>
      </c>
      <c r="G30" s="2">
        <v>-7.4074074074074098E-2</v>
      </c>
      <c r="H30" s="2">
        <v>-0.2</v>
      </c>
      <c r="I30" s="2">
        <v>-0.15</v>
      </c>
      <c r="J30" s="2">
        <v>0</v>
      </c>
      <c r="K30" s="2">
        <v>0.29411764705882398</v>
      </c>
      <c r="L30" s="2">
        <v>0.13636363636363599</v>
      </c>
      <c r="M30" s="2">
        <v>0.28000000000000003</v>
      </c>
      <c r="N30" s="3">
        <v>0.88235294117647101</v>
      </c>
      <c r="O30" s="3">
        <v>0.14285714285714299</v>
      </c>
    </row>
    <row r="31" spans="1:15" x14ac:dyDescent="0.3">
      <c r="A31" s="8" t="s">
        <v>63</v>
      </c>
      <c r="B31" s="2">
        <v>2.3809523809523801E-2</v>
      </c>
      <c r="C31" s="2">
        <v>6.9767441860465101E-2</v>
      </c>
      <c r="D31" s="2">
        <v>-4.3478260869565202E-2</v>
      </c>
      <c r="E31" s="2">
        <v>9.0909090909090898E-2</v>
      </c>
      <c r="F31" s="2">
        <v>0.125</v>
      </c>
      <c r="G31" s="2">
        <v>-3.7037037037037E-2</v>
      </c>
      <c r="H31" s="2">
        <v>0.17307692307692299</v>
      </c>
      <c r="I31" s="2">
        <v>3.2786885245901599E-2</v>
      </c>
      <c r="J31" s="2">
        <v>-3.1746031746031703E-2</v>
      </c>
      <c r="K31" s="2">
        <v>6.5573770491803296E-2</v>
      </c>
      <c r="L31" s="2">
        <v>6.15384615384615E-2</v>
      </c>
      <c r="M31" s="2">
        <v>2.8985507246376802E-2</v>
      </c>
      <c r="N31" s="3">
        <v>0.126984126984127</v>
      </c>
      <c r="O31" s="3">
        <v>0.69047619047619002</v>
      </c>
    </row>
    <row r="32" spans="1:15" x14ac:dyDescent="0.3">
      <c r="A32" s="8" t="s">
        <v>64</v>
      </c>
      <c r="B32" s="2">
        <v>-7.4626865671641798E-2</v>
      </c>
      <c r="C32" s="2">
        <v>-3.2258064516128997E-2</v>
      </c>
      <c r="D32" s="2">
        <v>-0.16666666666666699</v>
      </c>
      <c r="E32" s="2">
        <v>-0.04</v>
      </c>
      <c r="F32" s="2">
        <v>-0.14583333333333301</v>
      </c>
      <c r="G32" s="2">
        <v>0.12195121951219499</v>
      </c>
      <c r="H32" s="2">
        <v>-6.5217391304347797E-2</v>
      </c>
      <c r="I32" s="2">
        <v>-0.116279069767442</v>
      </c>
      <c r="J32" s="2">
        <v>-5.2631578947368397E-2</v>
      </c>
      <c r="K32" s="2">
        <v>2.7777777777777801E-2</v>
      </c>
      <c r="L32" s="2">
        <v>-2.7027027027027001E-2</v>
      </c>
      <c r="M32" s="2">
        <v>0</v>
      </c>
      <c r="N32" s="3">
        <v>-5.2631578947368397E-2</v>
      </c>
      <c r="O32" s="3">
        <v>-0.462686567164179</v>
      </c>
    </row>
    <row r="33" spans="1:15" x14ac:dyDescent="0.3">
      <c r="A33" s="8" t="s">
        <v>65</v>
      </c>
      <c r="B33" s="2">
        <v>-0.05</v>
      </c>
      <c r="C33" s="2">
        <v>-0.105263157894737</v>
      </c>
      <c r="D33" s="2">
        <v>5.8823529411764698E-2</v>
      </c>
      <c r="E33" s="2">
        <v>-2.7777777777777801E-2</v>
      </c>
      <c r="F33" s="2">
        <v>-0.114285714285714</v>
      </c>
      <c r="G33" s="2">
        <v>-9.6774193548387094E-2</v>
      </c>
      <c r="H33" s="2">
        <v>7.1428571428571397E-2</v>
      </c>
      <c r="I33" s="2">
        <v>0.133333333333333</v>
      </c>
      <c r="J33" s="2">
        <v>2.9411764705882401E-2</v>
      </c>
      <c r="K33" s="2">
        <v>2.8571428571428598E-2</v>
      </c>
      <c r="L33" s="2">
        <v>-5.5555555555555601E-2</v>
      </c>
      <c r="M33" s="2">
        <v>-2.9411764705882401E-2</v>
      </c>
      <c r="N33" s="3">
        <v>-2.9411764705882401E-2</v>
      </c>
      <c r="O33" s="3">
        <v>-0.17499999999999999</v>
      </c>
    </row>
    <row r="34" spans="1:15" x14ac:dyDescent="0.3">
      <c r="A34" s="8" t="s">
        <v>66</v>
      </c>
      <c r="B34" s="2">
        <v>0.5</v>
      </c>
      <c r="C34" s="2">
        <v>0</v>
      </c>
      <c r="D34" s="2">
        <v>-0.33333333333333298</v>
      </c>
      <c r="E34" s="2">
        <v>-0.25</v>
      </c>
      <c r="F34" s="2">
        <v>1.6666666666666701</v>
      </c>
      <c r="G34" s="2">
        <v>0.25</v>
      </c>
      <c r="H34" s="2">
        <v>-0.2</v>
      </c>
      <c r="I34" s="2">
        <v>0.25</v>
      </c>
      <c r="J34" s="2">
        <v>-0.3</v>
      </c>
      <c r="K34" s="2">
        <v>0.28571428571428598</v>
      </c>
      <c r="L34" s="2">
        <v>0.22222222222222199</v>
      </c>
      <c r="M34" s="2">
        <v>0</v>
      </c>
      <c r="N34" s="3">
        <v>0.1</v>
      </c>
      <c r="O34" s="3">
        <v>1.75</v>
      </c>
    </row>
    <row r="35" spans="1:15" x14ac:dyDescent="0.3">
      <c r="A35" s="11" t="s">
        <v>15</v>
      </c>
      <c r="B35" s="3">
        <v>-1.1049723756906099E-2</v>
      </c>
      <c r="C35" s="3">
        <v>0</v>
      </c>
      <c r="D35" s="3">
        <v>-7.8212290502793297E-2</v>
      </c>
      <c r="E35" s="3">
        <v>-2.4242424242424201E-2</v>
      </c>
      <c r="F35" s="3">
        <v>0</v>
      </c>
      <c r="G35" s="3">
        <v>0</v>
      </c>
      <c r="H35" s="3">
        <v>6.2111801242236003E-3</v>
      </c>
      <c r="I35" s="3">
        <v>0</v>
      </c>
      <c r="J35" s="3">
        <v>-3.7037037037037E-2</v>
      </c>
      <c r="K35" s="3">
        <v>8.3333333333333301E-2</v>
      </c>
      <c r="L35" s="3">
        <v>3.5502958579881699E-2</v>
      </c>
      <c r="M35" s="3">
        <v>4.57142857142857E-2</v>
      </c>
      <c r="N35" s="3">
        <v>0.12962962962963001</v>
      </c>
      <c r="O35" s="3">
        <v>1.1049723756906099E-2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675</v>
      </c>
    </row>
    <row r="2" spans="1:14" ht="15.6" x14ac:dyDescent="0.3">
      <c r="A2" s="12" t="s">
        <v>674</v>
      </c>
    </row>
    <row r="3" spans="1:14" ht="15.6" x14ac:dyDescent="0.3">
      <c r="A3" s="12" t="s">
        <v>72</v>
      </c>
    </row>
    <row r="4" spans="1:14" x14ac:dyDescent="0.3">
      <c r="A4" s="15"/>
    </row>
    <row r="5" spans="1:14" x14ac:dyDescent="0.3">
      <c r="A5" s="16" t="str">
        <f>HYPERLINK("#'Table of contents'!A209",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46</v>
      </c>
      <c r="C8" s="1">
        <v>46</v>
      </c>
      <c r="D8" s="1">
        <v>46</v>
      </c>
      <c r="E8" s="1">
        <v>45</v>
      </c>
      <c r="F8" s="1">
        <v>43</v>
      </c>
      <c r="G8" s="1">
        <v>43</v>
      </c>
      <c r="H8" s="1">
        <v>45</v>
      </c>
      <c r="I8" s="1">
        <v>47</v>
      </c>
      <c r="J8" s="1">
        <v>46</v>
      </c>
      <c r="K8" s="1">
        <v>47</v>
      </c>
      <c r="L8" s="1">
        <v>51</v>
      </c>
      <c r="M8" s="1">
        <v>54</v>
      </c>
      <c r="N8" s="1">
        <v>54</v>
      </c>
    </row>
    <row r="9" spans="1:14" x14ac:dyDescent="0.3">
      <c r="A9" s="7" t="s">
        <v>70</v>
      </c>
      <c r="B9" s="1">
        <v>135</v>
      </c>
      <c r="C9" s="1">
        <v>133</v>
      </c>
      <c r="D9" s="1">
        <v>133</v>
      </c>
      <c r="E9" s="1">
        <v>120</v>
      </c>
      <c r="F9" s="1">
        <v>118</v>
      </c>
      <c r="G9" s="1">
        <v>118</v>
      </c>
      <c r="H9" s="1">
        <v>116</v>
      </c>
      <c r="I9" s="1">
        <v>115</v>
      </c>
      <c r="J9" s="1">
        <v>116</v>
      </c>
      <c r="K9" s="1">
        <v>109</v>
      </c>
      <c r="L9" s="1">
        <v>118</v>
      </c>
      <c r="M9" s="1">
        <v>121</v>
      </c>
      <c r="N9" s="1">
        <v>129</v>
      </c>
    </row>
    <row r="10" spans="1:14" x14ac:dyDescent="0.3">
      <c r="A10" s="10" t="s">
        <v>15</v>
      </c>
      <c r="B10" s="5">
        <v>181</v>
      </c>
      <c r="C10" s="5">
        <v>179</v>
      </c>
      <c r="D10" s="5">
        <v>179</v>
      </c>
      <c r="E10" s="5">
        <v>165</v>
      </c>
      <c r="F10" s="5">
        <v>161</v>
      </c>
      <c r="G10" s="5">
        <v>161</v>
      </c>
      <c r="H10" s="5">
        <v>161</v>
      </c>
      <c r="I10" s="5">
        <v>162</v>
      </c>
      <c r="J10" s="5">
        <v>162</v>
      </c>
      <c r="K10" s="5">
        <v>156</v>
      </c>
      <c r="L10" s="5">
        <v>169</v>
      </c>
      <c r="M10" s="5">
        <v>175</v>
      </c>
      <c r="N10" s="5">
        <v>183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0.25414364640884002</v>
      </c>
      <c r="C15" s="2">
        <v>0.25698324022346403</v>
      </c>
      <c r="D15" s="2">
        <v>0.25698324022346403</v>
      </c>
      <c r="E15" s="2">
        <v>0.27272727272727298</v>
      </c>
      <c r="F15" s="2">
        <v>0.26708074534161502</v>
      </c>
      <c r="G15" s="2">
        <v>0.26708074534161502</v>
      </c>
      <c r="H15" s="2">
        <v>0.27950310559006197</v>
      </c>
      <c r="I15" s="2">
        <v>0.29012345679012302</v>
      </c>
      <c r="J15" s="2">
        <v>0.28395061728395099</v>
      </c>
      <c r="K15" s="2">
        <v>0.30128205128205099</v>
      </c>
      <c r="L15" s="2">
        <v>0.30177514792899401</v>
      </c>
      <c r="M15" s="2">
        <v>0.308571428571429</v>
      </c>
      <c r="N15" s="2">
        <v>0.29508196721311503</v>
      </c>
    </row>
    <row r="16" spans="1:14" x14ac:dyDescent="0.3">
      <c r="A16" s="8" t="s">
        <v>70</v>
      </c>
      <c r="B16" s="2">
        <v>0.74585635359115998</v>
      </c>
      <c r="C16" s="2">
        <v>0.74301675977653603</v>
      </c>
      <c r="D16" s="2">
        <v>0.74301675977653603</v>
      </c>
      <c r="E16" s="2">
        <v>0.72727272727272696</v>
      </c>
      <c r="F16" s="2">
        <v>0.73291925465838503</v>
      </c>
      <c r="G16" s="2">
        <v>0.73291925465838503</v>
      </c>
      <c r="H16" s="2">
        <v>0.72049689440993803</v>
      </c>
      <c r="I16" s="2">
        <v>0.70987654320987703</v>
      </c>
      <c r="J16" s="2">
        <v>0.71604938271604901</v>
      </c>
      <c r="K16" s="2">
        <v>0.69871794871794901</v>
      </c>
      <c r="L16" s="2">
        <v>0.69822485207100604</v>
      </c>
      <c r="M16" s="2">
        <v>0.69142857142857095</v>
      </c>
      <c r="N16" s="2">
        <v>0.70491803278688503</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0</v>
      </c>
      <c r="C21" s="2">
        <v>0</v>
      </c>
      <c r="D21" s="2">
        <v>-2.1739130434782601E-2</v>
      </c>
      <c r="E21" s="2">
        <v>-4.4444444444444398E-2</v>
      </c>
      <c r="F21" s="2">
        <v>0</v>
      </c>
      <c r="G21" s="2">
        <v>4.6511627906976702E-2</v>
      </c>
      <c r="H21" s="2">
        <v>4.4444444444444398E-2</v>
      </c>
      <c r="I21" s="2">
        <v>-2.1276595744680899E-2</v>
      </c>
      <c r="J21" s="2">
        <v>2.1739130434782601E-2</v>
      </c>
      <c r="K21" s="2">
        <v>8.5106382978723402E-2</v>
      </c>
      <c r="L21" s="2">
        <v>5.8823529411764698E-2</v>
      </c>
      <c r="M21" s="2">
        <v>0</v>
      </c>
      <c r="N21" s="3">
        <v>0.173913043478261</v>
      </c>
      <c r="O21" s="3">
        <v>0.173913043478261</v>
      </c>
    </row>
    <row r="22" spans="1:15" x14ac:dyDescent="0.3">
      <c r="A22" s="8" t="s">
        <v>70</v>
      </c>
      <c r="B22" s="2">
        <v>-1.48148148148148E-2</v>
      </c>
      <c r="C22" s="2">
        <v>0</v>
      </c>
      <c r="D22" s="2">
        <v>-9.7744360902255606E-2</v>
      </c>
      <c r="E22" s="2">
        <v>-1.6666666666666701E-2</v>
      </c>
      <c r="F22" s="2">
        <v>0</v>
      </c>
      <c r="G22" s="2">
        <v>-1.6949152542372899E-2</v>
      </c>
      <c r="H22" s="2">
        <v>-8.6206896551724102E-3</v>
      </c>
      <c r="I22" s="2">
        <v>8.6956521739130401E-3</v>
      </c>
      <c r="J22" s="2">
        <v>-6.0344827586206899E-2</v>
      </c>
      <c r="K22" s="2">
        <v>8.2568807339449504E-2</v>
      </c>
      <c r="L22" s="2">
        <v>2.5423728813559299E-2</v>
      </c>
      <c r="M22" s="2">
        <v>6.6115702479338803E-2</v>
      </c>
      <c r="N22" s="3">
        <v>0.11206896551724101</v>
      </c>
      <c r="O22" s="3">
        <v>-4.4444444444444398E-2</v>
      </c>
    </row>
    <row r="23" spans="1:15" x14ac:dyDescent="0.3">
      <c r="A23" s="11" t="s">
        <v>15</v>
      </c>
      <c r="B23" s="3">
        <v>-1.1049723756906099E-2</v>
      </c>
      <c r="C23" s="3">
        <v>0</v>
      </c>
      <c r="D23" s="3">
        <v>-7.8212290502793297E-2</v>
      </c>
      <c r="E23" s="3">
        <v>-2.4242424242424201E-2</v>
      </c>
      <c r="F23" s="3">
        <v>0</v>
      </c>
      <c r="G23" s="3">
        <v>0</v>
      </c>
      <c r="H23" s="3">
        <v>6.2111801242236003E-3</v>
      </c>
      <c r="I23" s="3">
        <v>0</v>
      </c>
      <c r="J23" s="3">
        <v>-3.7037037037037E-2</v>
      </c>
      <c r="K23" s="3">
        <v>8.3333333333333301E-2</v>
      </c>
      <c r="L23" s="3">
        <v>3.5502958579881699E-2</v>
      </c>
      <c r="M23" s="3">
        <v>4.57142857142857E-2</v>
      </c>
      <c r="N23" s="3">
        <v>0.12962962962963001</v>
      </c>
      <c r="O23" s="3">
        <v>1.1049723756906099E-2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354</v>
      </c>
      <c r="B1" s="12"/>
      <c r="C1" s="12"/>
      <c r="D1" s="12"/>
      <c r="E1" s="12"/>
    </row>
    <row r="2" spans="1:5" ht="15.6" x14ac:dyDescent="0.3">
      <c r="A2" s="12" t="s">
        <v>31</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contents'!A21",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546</v>
      </c>
      <c r="C8" s="1">
        <v>651</v>
      </c>
      <c r="D8" s="1">
        <v>788</v>
      </c>
      <c r="E8" s="1">
        <v>896</v>
      </c>
    </row>
    <row r="9" spans="1:5" x14ac:dyDescent="0.3">
      <c r="A9" s="7" t="s">
        <v>337</v>
      </c>
      <c r="B9" s="1">
        <v>106</v>
      </c>
      <c r="C9" s="1">
        <v>141</v>
      </c>
      <c r="D9" s="1">
        <v>175</v>
      </c>
      <c r="E9" s="1">
        <v>191</v>
      </c>
    </row>
    <row r="10" spans="1:5" x14ac:dyDescent="0.3">
      <c r="A10" s="7" t="s">
        <v>338</v>
      </c>
      <c r="B10" s="1">
        <v>92</v>
      </c>
      <c r="C10" s="1">
        <v>126</v>
      </c>
      <c r="D10" s="1">
        <v>155</v>
      </c>
      <c r="E10" s="1">
        <v>188</v>
      </c>
    </row>
    <row r="11" spans="1:5" x14ac:dyDescent="0.3">
      <c r="A11" s="7" t="s">
        <v>339</v>
      </c>
      <c r="B11" s="1">
        <v>1504</v>
      </c>
      <c r="C11" s="1">
        <v>1886</v>
      </c>
      <c r="D11" s="1">
        <v>2232</v>
      </c>
      <c r="E11" s="1">
        <v>2593</v>
      </c>
    </row>
    <row r="12" spans="1:5" x14ac:dyDescent="0.3">
      <c r="A12" s="7" t="s">
        <v>340</v>
      </c>
      <c r="B12" s="1">
        <v>97</v>
      </c>
      <c r="C12" s="1">
        <v>123</v>
      </c>
      <c r="D12" s="1">
        <v>142</v>
      </c>
      <c r="E12" s="1">
        <v>166</v>
      </c>
    </row>
    <row r="13" spans="1:5" x14ac:dyDescent="0.3">
      <c r="A13" s="7" t="s">
        <v>341</v>
      </c>
      <c r="B13" s="1">
        <v>21</v>
      </c>
      <c r="C13" s="1">
        <v>25</v>
      </c>
      <c r="D13" s="1">
        <v>28</v>
      </c>
      <c r="E13" s="1">
        <v>33</v>
      </c>
    </row>
    <row r="14" spans="1:5" x14ac:dyDescent="0.3">
      <c r="A14" s="7" t="s">
        <v>342</v>
      </c>
      <c r="B14" s="1">
        <v>67166</v>
      </c>
      <c r="C14" s="1">
        <v>80422</v>
      </c>
      <c r="D14" s="1">
        <v>94176</v>
      </c>
      <c r="E14" s="1">
        <v>106802</v>
      </c>
    </row>
    <row r="15" spans="1:5" x14ac:dyDescent="0.3">
      <c r="A15" s="7" t="s">
        <v>343</v>
      </c>
      <c r="B15" s="1">
        <v>14565</v>
      </c>
      <c r="C15" s="1">
        <v>17773</v>
      </c>
      <c r="D15" s="1">
        <v>21014</v>
      </c>
      <c r="E15" s="1">
        <v>24488</v>
      </c>
    </row>
    <row r="16" spans="1:5" x14ac:dyDescent="0.3">
      <c r="A16" s="7" t="s">
        <v>344</v>
      </c>
      <c r="B16" s="1">
        <v>5819</v>
      </c>
      <c r="C16" s="1">
        <v>6744</v>
      </c>
      <c r="D16" s="1">
        <v>7511</v>
      </c>
      <c r="E16" s="1">
        <v>8144</v>
      </c>
    </row>
    <row r="17" spans="1:5" x14ac:dyDescent="0.3">
      <c r="A17" s="7" t="s">
        <v>345</v>
      </c>
      <c r="B17" s="1">
        <v>105228</v>
      </c>
      <c r="C17" s="1">
        <v>117735</v>
      </c>
      <c r="D17" s="1">
        <v>125732</v>
      </c>
      <c r="E17" s="1">
        <v>131349</v>
      </c>
    </row>
    <row r="18" spans="1:5" x14ac:dyDescent="0.3">
      <c r="A18" s="7" t="s">
        <v>346</v>
      </c>
      <c r="B18" s="1">
        <v>13423</v>
      </c>
      <c r="C18" s="1">
        <v>16021</v>
      </c>
      <c r="D18" s="1">
        <v>19080</v>
      </c>
      <c r="E18" s="1">
        <v>21594</v>
      </c>
    </row>
    <row r="19" spans="1:5" x14ac:dyDescent="0.3">
      <c r="A19" s="7" t="s">
        <v>347</v>
      </c>
      <c r="B19" s="1">
        <v>3031</v>
      </c>
      <c r="C19" s="1">
        <v>3851</v>
      </c>
      <c r="D19" s="1">
        <v>4688</v>
      </c>
      <c r="E19" s="1">
        <v>5396</v>
      </c>
    </row>
    <row r="20" spans="1:5" x14ac:dyDescent="0.3">
      <c r="A20" s="7" t="s">
        <v>348</v>
      </c>
      <c r="B20" s="1">
        <v>539</v>
      </c>
      <c r="C20" s="1">
        <v>646</v>
      </c>
      <c r="D20" s="1">
        <v>746</v>
      </c>
      <c r="E20" s="1">
        <v>820</v>
      </c>
    </row>
    <row r="21" spans="1:5" x14ac:dyDescent="0.3">
      <c r="A21" s="7" t="s">
        <v>349</v>
      </c>
      <c r="B21" s="1">
        <v>55</v>
      </c>
      <c r="C21" s="1">
        <v>72</v>
      </c>
      <c r="D21" s="1">
        <v>82</v>
      </c>
      <c r="E21" s="1">
        <v>96</v>
      </c>
    </row>
    <row r="22" spans="1:5" x14ac:dyDescent="0.3">
      <c r="A22" s="7" t="s">
        <v>350</v>
      </c>
      <c r="B22" s="1">
        <v>181</v>
      </c>
      <c r="C22" s="1">
        <v>201</v>
      </c>
      <c r="D22" s="1">
        <v>224</v>
      </c>
      <c r="E22" s="1">
        <v>252</v>
      </c>
    </row>
    <row r="23" spans="1:5" x14ac:dyDescent="0.3">
      <c r="A23" s="7" t="s">
        <v>351</v>
      </c>
      <c r="B23" s="1">
        <v>3697</v>
      </c>
      <c r="C23" s="1">
        <v>4141</v>
      </c>
      <c r="D23" s="1">
        <v>4457</v>
      </c>
      <c r="E23" s="1">
        <v>4811</v>
      </c>
    </row>
    <row r="24" spans="1:5" x14ac:dyDescent="0.3">
      <c r="A24" s="7" t="s">
        <v>352</v>
      </c>
      <c r="B24" s="1">
        <v>108</v>
      </c>
      <c r="C24" s="1">
        <v>136</v>
      </c>
      <c r="D24" s="1">
        <v>165</v>
      </c>
      <c r="E24" s="1">
        <v>190</v>
      </c>
    </row>
    <row r="25" spans="1:5" x14ac:dyDescent="0.3">
      <c r="A25" s="7" t="s">
        <v>353</v>
      </c>
      <c r="B25" s="1">
        <v>14</v>
      </c>
      <c r="C25" s="1">
        <v>18</v>
      </c>
      <c r="D25" s="1">
        <v>22</v>
      </c>
      <c r="E25" s="1">
        <v>30</v>
      </c>
    </row>
    <row r="26" spans="1:5" x14ac:dyDescent="0.3">
      <c r="A26" s="7" t="s">
        <v>268</v>
      </c>
      <c r="B26" s="1">
        <v>162</v>
      </c>
      <c r="C26" s="1">
        <v>225</v>
      </c>
      <c r="D26" s="1">
        <v>270</v>
      </c>
      <c r="E26" s="1">
        <v>321</v>
      </c>
    </row>
    <row r="27" spans="1:5" x14ac:dyDescent="0.3">
      <c r="A27" s="7" t="s">
        <v>269</v>
      </c>
      <c r="B27" s="1">
        <v>51</v>
      </c>
      <c r="C27" s="1">
        <v>61</v>
      </c>
      <c r="D27" s="1">
        <v>74</v>
      </c>
      <c r="E27" s="1">
        <v>101</v>
      </c>
    </row>
    <row r="28" spans="1:5" x14ac:dyDescent="0.3">
      <c r="A28" s="7" t="s">
        <v>270</v>
      </c>
      <c r="B28" s="1">
        <v>42</v>
      </c>
      <c r="C28" s="1">
        <v>56</v>
      </c>
      <c r="D28" s="1">
        <v>65</v>
      </c>
      <c r="E28" s="1">
        <v>72</v>
      </c>
    </row>
    <row r="29" spans="1:5" x14ac:dyDescent="0.3">
      <c r="A29" s="7" t="s">
        <v>271</v>
      </c>
      <c r="B29" s="1">
        <v>422</v>
      </c>
      <c r="C29" s="1">
        <v>506</v>
      </c>
      <c r="D29" s="1">
        <v>575</v>
      </c>
      <c r="E29" s="1">
        <v>631</v>
      </c>
    </row>
    <row r="30" spans="1:5" x14ac:dyDescent="0.3">
      <c r="A30" s="7" t="s">
        <v>272</v>
      </c>
      <c r="B30" s="1">
        <v>110</v>
      </c>
      <c r="C30" s="1">
        <v>137</v>
      </c>
      <c r="D30" s="1">
        <v>159</v>
      </c>
      <c r="E30" s="1">
        <v>191</v>
      </c>
    </row>
    <row r="31" spans="1:5" x14ac:dyDescent="0.3">
      <c r="A31" s="7" t="s">
        <v>273</v>
      </c>
      <c r="B31" s="1">
        <v>82</v>
      </c>
      <c r="C31" s="1">
        <v>109</v>
      </c>
      <c r="D31" s="1">
        <v>127</v>
      </c>
      <c r="E31" s="1">
        <v>130</v>
      </c>
    </row>
    <row r="32" spans="1:5" x14ac:dyDescent="0.3">
      <c r="A32" s="7" t="s">
        <v>280</v>
      </c>
      <c r="B32" s="1">
        <v>6187</v>
      </c>
      <c r="C32" s="1">
        <v>7542</v>
      </c>
      <c r="D32" s="1">
        <v>8761</v>
      </c>
      <c r="E32" s="1">
        <v>9669</v>
      </c>
    </row>
    <row r="33" spans="1:5" x14ac:dyDescent="0.3">
      <c r="A33" s="7" t="s">
        <v>281</v>
      </c>
      <c r="B33" s="1">
        <v>757</v>
      </c>
      <c r="C33" s="1">
        <v>935</v>
      </c>
      <c r="D33" s="1">
        <v>1081</v>
      </c>
      <c r="E33" s="1">
        <v>1211</v>
      </c>
    </row>
    <row r="34" spans="1:5" x14ac:dyDescent="0.3">
      <c r="A34" s="7" t="s">
        <v>282</v>
      </c>
      <c r="B34" s="1">
        <v>799</v>
      </c>
      <c r="C34" s="1">
        <v>965</v>
      </c>
      <c r="D34" s="1">
        <v>1096</v>
      </c>
      <c r="E34" s="1">
        <v>1175</v>
      </c>
    </row>
    <row r="35" spans="1:5" x14ac:dyDescent="0.3">
      <c r="A35" s="7" t="s">
        <v>283</v>
      </c>
      <c r="B35" s="1">
        <v>15004</v>
      </c>
      <c r="C35" s="1">
        <v>17526</v>
      </c>
      <c r="D35" s="1">
        <v>19060</v>
      </c>
      <c r="E35" s="1">
        <v>20038</v>
      </c>
    </row>
    <row r="36" spans="1:5" x14ac:dyDescent="0.3">
      <c r="A36" s="7" t="s">
        <v>284</v>
      </c>
      <c r="B36" s="1">
        <v>955</v>
      </c>
      <c r="C36" s="1">
        <v>1167</v>
      </c>
      <c r="D36" s="1">
        <v>1388</v>
      </c>
      <c r="E36" s="1">
        <v>1541</v>
      </c>
    </row>
    <row r="37" spans="1:5" x14ac:dyDescent="0.3">
      <c r="A37" s="7" t="s">
        <v>285</v>
      </c>
      <c r="B37" s="1">
        <v>4086</v>
      </c>
      <c r="C37" s="1">
        <v>4848</v>
      </c>
      <c r="D37" s="1">
        <v>5362</v>
      </c>
      <c r="E37" s="1">
        <v>5754</v>
      </c>
    </row>
    <row r="38" spans="1:5" x14ac:dyDescent="0.3">
      <c r="A38" s="7" t="s">
        <v>286</v>
      </c>
      <c r="B38" s="1">
        <v>18906</v>
      </c>
      <c r="C38" s="1">
        <v>14321</v>
      </c>
      <c r="D38" s="1">
        <v>11314</v>
      </c>
      <c r="E38" s="1">
        <v>9912</v>
      </c>
    </row>
    <row r="39" spans="1:5" x14ac:dyDescent="0.3">
      <c r="A39" s="7" t="s">
        <v>287</v>
      </c>
      <c r="B39" s="1">
        <v>2285</v>
      </c>
      <c r="C39" s="1">
        <v>1721</v>
      </c>
      <c r="D39" s="1">
        <v>1326</v>
      </c>
      <c r="E39" s="1">
        <v>1171</v>
      </c>
    </row>
    <row r="40" spans="1:5" x14ac:dyDescent="0.3">
      <c r="A40" s="7" t="s">
        <v>288</v>
      </c>
      <c r="B40" s="1">
        <v>1415</v>
      </c>
      <c r="C40" s="1">
        <v>975</v>
      </c>
      <c r="D40" s="1">
        <v>757</v>
      </c>
      <c r="E40" s="1">
        <v>638</v>
      </c>
    </row>
    <row r="41" spans="1:5" x14ac:dyDescent="0.3">
      <c r="A41" s="7" t="s">
        <v>289</v>
      </c>
      <c r="B41" s="1">
        <v>40201</v>
      </c>
      <c r="C41" s="1">
        <v>30088</v>
      </c>
      <c r="D41" s="1">
        <v>23558</v>
      </c>
      <c r="E41" s="1">
        <v>20852</v>
      </c>
    </row>
    <row r="42" spans="1:5" x14ac:dyDescent="0.3">
      <c r="A42" s="7" t="s">
        <v>290</v>
      </c>
      <c r="B42" s="1">
        <v>1980</v>
      </c>
      <c r="C42" s="1">
        <v>1447</v>
      </c>
      <c r="D42" s="1">
        <v>1127</v>
      </c>
      <c r="E42" s="1">
        <v>998</v>
      </c>
    </row>
    <row r="43" spans="1:5" x14ac:dyDescent="0.3">
      <c r="A43" s="7" t="s">
        <v>291</v>
      </c>
      <c r="B43" s="1">
        <v>18087</v>
      </c>
      <c r="C43" s="1">
        <v>14740</v>
      </c>
      <c r="D43" s="1">
        <v>12090</v>
      </c>
      <c r="E43" s="1">
        <v>10913</v>
      </c>
    </row>
    <row r="44" spans="1:5" x14ac:dyDescent="0.3">
      <c r="A44" s="10" t="s">
        <v>15</v>
      </c>
      <c r="B44" s="5">
        <v>327723</v>
      </c>
      <c r="C44" s="5">
        <v>348081</v>
      </c>
      <c r="D44" s="5">
        <v>369607</v>
      </c>
      <c r="E44" s="5">
        <v>393357</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0.230769230769231</v>
      </c>
      <c r="C49" s="2">
        <v>0.220528455284553</v>
      </c>
      <c r="D49" s="2">
        <v>0.22386363636363599</v>
      </c>
      <c r="E49" s="2">
        <v>0.22030981067125599</v>
      </c>
    </row>
    <row r="50" spans="1:5" x14ac:dyDescent="0.3">
      <c r="A50" s="8" t="s">
        <v>337</v>
      </c>
      <c r="B50" s="2">
        <v>4.4801352493660199E-2</v>
      </c>
      <c r="C50" s="2">
        <v>4.7764227642276398E-2</v>
      </c>
      <c r="D50" s="2">
        <v>4.9715909090909102E-2</v>
      </c>
      <c r="E50" s="2">
        <v>4.6963363658716499E-2</v>
      </c>
    </row>
    <row r="51" spans="1:5" x14ac:dyDescent="0.3">
      <c r="A51" s="8" t="s">
        <v>338</v>
      </c>
      <c r="B51" s="2">
        <v>3.8884192730346601E-2</v>
      </c>
      <c r="C51" s="2">
        <v>4.2682926829268303E-2</v>
      </c>
      <c r="D51" s="2">
        <v>4.4034090909090898E-2</v>
      </c>
      <c r="E51" s="2">
        <v>4.6225719203344E-2</v>
      </c>
    </row>
    <row r="52" spans="1:5" x14ac:dyDescent="0.3">
      <c r="A52" s="8" t="s">
        <v>339</v>
      </c>
      <c r="B52" s="2">
        <v>0.63567202028740499</v>
      </c>
      <c r="C52" s="2">
        <v>0.63888888888888895</v>
      </c>
      <c r="D52" s="2">
        <v>0.63409090909090904</v>
      </c>
      <c r="E52" s="2">
        <v>0.63757069092697305</v>
      </c>
    </row>
    <row r="53" spans="1:5" x14ac:dyDescent="0.3">
      <c r="A53" s="8" t="s">
        <v>340</v>
      </c>
      <c r="B53" s="2">
        <v>4.0997464074387202E-2</v>
      </c>
      <c r="C53" s="2">
        <v>4.1666666666666699E-2</v>
      </c>
      <c r="D53" s="2">
        <v>4.0340909090909101E-2</v>
      </c>
      <c r="E53" s="2">
        <v>4.08163265306122E-2</v>
      </c>
    </row>
    <row r="54" spans="1:5" x14ac:dyDescent="0.3">
      <c r="A54" s="8" t="s">
        <v>341</v>
      </c>
      <c r="B54" s="2">
        <v>8.8757396449704092E-3</v>
      </c>
      <c r="C54" s="2">
        <v>8.4688346883468792E-3</v>
      </c>
      <c r="D54" s="2">
        <v>7.9545454545454503E-3</v>
      </c>
      <c r="E54" s="2">
        <v>8.1140890090976095E-3</v>
      </c>
    </row>
    <row r="55" spans="1:5" x14ac:dyDescent="0.3">
      <c r="A55" s="8" t="s">
        <v>342</v>
      </c>
      <c r="B55" s="2">
        <v>0.321012082281869</v>
      </c>
      <c r="C55" s="2">
        <v>0.33157421684958699</v>
      </c>
      <c r="D55" s="2">
        <v>0.34597962535038401</v>
      </c>
      <c r="E55" s="2">
        <v>0.358669187602637</v>
      </c>
    </row>
    <row r="56" spans="1:5" x14ac:dyDescent="0.3">
      <c r="A56" s="8" t="s">
        <v>343</v>
      </c>
      <c r="B56" s="2">
        <v>6.9611722872218396E-2</v>
      </c>
      <c r="C56" s="2">
        <v>7.3276821716293003E-2</v>
      </c>
      <c r="D56" s="2">
        <v>7.7200304186979499E-2</v>
      </c>
      <c r="E56" s="2">
        <v>8.2237140372028394E-2</v>
      </c>
    </row>
    <row r="57" spans="1:5" x14ac:dyDescent="0.3">
      <c r="A57" s="8" t="s">
        <v>344</v>
      </c>
      <c r="B57" s="2">
        <v>2.7811233463332599E-2</v>
      </c>
      <c r="C57" s="2">
        <v>2.7805034921210801E-2</v>
      </c>
      <c r="D57" s="2">
        <v>2.7593579744380099E-2</v>
      </c>
      <c r="E57" s="2">
        <v>2.73496925510372E-2</v>
      </c>
    </row>
    <row r="58" spans="1:5" x14ac:dyDescent="0.3">
      <c r="A58" s="8" t="s">
        <v>345</v>
      </c>
      <c r="B58" s="2">
        <v>0.50292498279421904</v>
      </c>
      <c r="C58" s="2">
        <v>0.48541307628243702</v>
      </c>
      <c r="D58" s="2">
        <v>0.46190866308353001</v>
      </c>
      <c r="E58" s="2">
        <v>0.44110446548209498</v>
      </c>
    </row>
    <row r="59" spans="1:5" x14ac:dyDescent="0.3">
      <c r="A59" s="8" t="s">
        <v>346</v>
      </c>
      <c r="B59" s="2">
        <v>6.41536667431368E-2</v>
      </c>
      <c r="C59" s="2">
        <v>6.6053449654910806E-2</v>
      </c>
      <c r="D59" s="2">
        <v>7.0095260487654298E-2</v>
      </c>
      <c r="E59" s="2">
        <v>7.2518327719437295E-2</v>
      </c>
    </row>
    <row r="60" spans="1:5" x14ac:dyDescent="0.3">
      <c r="A60" s="8" t="s">
        <v>347</v>
      </c>
      <c r="B60" s="2">
        <v>1.4486311845224401E-2</v>
      </c>
      <c r="C60" s="2">
        <v>1.5877400575560901E-2</v>
      </c>
      <c r="D60" s="2">
        <v>1.7222567147071498E-2</v>
      </c>
      <c r="E60" s="2">
        <v>1.8121186272764801E-2</v>
      </c>
    </row>
    <row r="61" spans="1:5" x14ac:dyDescent="0.3">
      <c r="A61" s="8" t="s">
        <v>348</v>
      </c>
      <c r="B61" s="2">
        <v>0.117326948193296</v>
      </c>
      <c r="C61" s="2">
        <v>0.123897199846567</v>
      </c>
      <c r="D61" s="2">
        <v>0.130969101123595</v>
      </c>
      <c r="E61" s="2">
        <v>0.13227939990321</v>
      </c>
    </row>
    <row r="62" spans="1:5" x14ac:dyDescent="0.3">
      <c r="A62" s="8" t="s">
        <v>349</v>
      </c>
      <c r="B62" s="2">
        <v>1.19721375707444E-2</v>
      </c>
      <c r="C62" s="2">
        <v>1.38089758342923E-2</v>
      </c>
      <c r="D62" s="2">
        <v>1.4396067415730299E-2</v>
      </c>
      <c r="E62" s="2">
        <v>1.54863687691563E-2</v>
      </c>
    </row>
    <row r="63" spans="1:5" x14ac:dyDescent="0.3">
      <c r="A63" s="8" t="s">
        <v>350</v>
      </c>
      <c r="B63" s="2">
        <v>3.9399216369177197E-2</v>
      </c>
      <c r="C63" s="2">
        <v>3.8550057537399297E-2</v>
      </c>
      <c r="D63" s="2">
        <v>3.9325842696629199E-2</v>
      </c>
      <c r="E63" s="2">
        <v>4.0651718019035298E-2</v>
      </c>
    </row>
    <row r="64" spans="1:5" x14ac:dyDescent="0.3">
      <c r="A64" s="8" t="s">
        <v>351</v>
      </c>
      <c r="B64" s="2">
        <v>0.80474531998258603</v>
      </c>
      <c r="C64" s="2">
        <v>0.79420790180283896</v>
      </c>
      <c r="D64" s="2">
        <v>0.78247893258427004</v>
      </c>
      <c r="E64" s="2">
        <v>0.77609291821261495</v>
      </c>
    </row>
    <row r="65" spans="1:5" x14ac:dyDescent="0.3">
      <c r="A65" s="8" t="s">
        <v>352</v>
      </c>
      <c r="B65" s="2">
        <v>2.3508924684370901E-2</v>
      </c>
      <c r="C65" s="2">
        <v>2.6083621020329899E-2</v>
      </c>
      <c r="D65" s="2">
        <v>2.8967696629213498E-2</v>
      </c>
      <c r="E65" s="2">
        <v>3.0650104855621901E-2</v>
      </c>
    </row>
    <row r="66" spans="1:5" x14ac:dyDescent="0.3">
      <c r="A66" s="8" t="s">
        <v>353</v>
      </c>
      <c r="B66" s="2">
        <v>3.0474531998258602E-3</v>
      </c>
      <c r="C66" s="2">
        <v>3.4522439585730701E-3</v>
      </c>
      <c r="D66" s="2">
        <v>3.8623595505617998E-3</v>
      </c>
      <c r="E66" s="2">
        <v>4.8394902403613499E-3</v>
      </c>
    </row>
    <row r="67" spans="1:5" x14ac:dyDescent="0.3">
      <c r="A67" s="8" t="s">
        <v>268</v>
      </c>
      <c r="B67" s="2">
        <v>0.18642117376294601</v>
      </c>
      <c r="C67" s="2">
        <v>0.20566727605118801</v>
      </c>
      <c r="D67" s="2">
        <v>0.21259842519684999</v>
      </c>
      <c r="E67" s="2">
        <v>0.22199170124481299</v>
      </c>
    </row>
    <row r="68" spans="1:5" x14ac:dyDescent="0.3">
      <c r="A68" s="8" t="s">
        <v>269</v>
      </c>
      <c r="B68" s="2">
        <v>5.8688147295742198E-2</v>
      </c>
      <c r="C68" s="2">
        <v>5.5758683729433302E-2</v>
      </c>
      <c r="D68" s="2">
        <v>5.8267716535433098E-2</v>
      </c>
      <c r="E68" s="2">
        <v>6.9847856154910098E-2</v>
      </c>
    </row>
    <row r="69" spans="1:5" x14ac:dyDescent="0.3">
      <c r="A69" s="8" t="s">
        <v>270</v>
      </c>
      <c r="B69" s="2">
        <v>4.8331415420022998E-2</v>
      </c>
      <c r="C69" s="2">
        <v>5.1188299817184597E-2</v>
      </c>
      <c r="D69" s="2">
        <v>5.1181102362204703E-2</v>
      </c>
      <c r="E69" s="2">
        <v>4.9792531120331898E-2</v>
      </c>
    </row>
    <row r="70" spans="1:5" x14ac:dyDescent="0.3">
      <c r="A70" s="8" t="s">
        <v>271</v>
      </c>
      <c r="B70" s="2">
        <v>0.48561565017261199</v>
      </c>
      <c r="C70" s="2">
        <v>0.462522851919561</v>
      </c>
      <c r="D70" s="2">
        <v>0.452755905511811</v>
      </c>
      <c r="E70" s="2">
        <v>0.43637621023513101</v>
      </c>
    </row>
    <row r="71" spans="1:5" x14ac:dyDescent="0.3">
      <c r="A71" s="8" t="s">
        <v>272</v>
      </c>
      <c r="B71" s="2">
        <v>0.126582278481013</v>
      </c>
      <c r="C71" s="2">
        <v>0.12522851919561201</v>
      </c>
      <c r="D71" s="2">
        <v>0.12519685039370099</v>
      </c>
      <c r="E71" s="2">
        <v>0.13208852005532501</v>
      </c>
    </row>
    <row r="72" spans="1:5" x14ac:dyDescent="0.3">
      <c r="A72" s="8" t="s">
        <v>273</v>
      </c>
      <c r="B72" s="2">
        <v>9.4361334867664001E-2</v>
      </c>
      <c r="C72" s="2">
        <v>9.9634369287020103E-2</v>
      </c>
      <c r="D72" s="2">
        <v>0.1</v>
      </c>
      <c r="E72" s="2">
        <v>8.9903181189488202E-2</v>
      </c>
    </row>
    <row r="73" spans="1:5" x14ac:dyDescent="0.3">
      <c r="A73" s="8" t="s">
        <v>280</v>
      </c>
      <c r="B73" s="2">
        <v>0.222650064776162</v>
      </c>
      <c r="C73" s="2">
        <v>0.228663250765546</v>
      </c>
      <c r="D73" s="2">
        <v>0.238407532382715</v>
      </c>
      <c r="E73" s="2">
        <v>0.24548085711384199</v>
      </c>
    </row>
    <row r="74" spans="1:5" x14ac:dyDescent="0.3">
      <c r="A74" s="8" t="s">
        <v>281</v>
      </c>
      <c r="B74" s="2">
        <v>2.7241974953217198E-2</v>
      </c>
      <c r="C74" s="2">
        <v>2.83479368159355E-2</v>
      </c>
      <c r="D74" s="2">
        <v>2.9416566887993899E-2</v>
      </c>
      <c r="E74" s="2">
        <v>3.07454046917843E-2</v>
      </c>
    </row>
    <row r="75" spans="1:5" x14ac:dyDescent="0.3">
      <c r="A75" s="8" t="s">
        <v>282</v>
      </c>
      <c r="B75" s="2">
        <v>2.8753418741903E-2</v>
      </c>
      <c r="C75" s="2">
        <v>2.9257496285965499E-2</v>
      </c>
      <c r="D75" s="2">
        <v>2.9824752367475799E-2</v>
      </c>
      <c r="E75" s="2">
        <v>2.9831420737280401E-2</v>
      </c>
    </row>
    <row r="76" spans="1:5" x14ac:dyDescent="0.3">
      <c r="A76" s="8" t="s">
        <v>283</v>
      </c>
      <c r="B76" s="2">
        <v>0.539945300129552</v>
      </c>
      <c r="C76" s="2">
        <v>0.53136464239153502</v>
      </c>
      <c r="D76" s="2">
        <v>0.51866768259497098</v>
      </c>
      <c r="E76" s="2">
        <v>0.50873362445414805</v>
      </c>
    </row>
    <row r="77" spans="1:5" x14ac:dyDescent="0.3">
      <c r="A77" s="8" t="s">
        <v>284</v>
      </c>
      <c r="B77" s="2">
        <v>3.4367352814164399E-2</v>
      </c>
      <c r="C77" s="2">
        <v>3.53818633841676E-2</v>
      </c>
      <c r="D77" s="2">
        <v>3.7770763034723001E-2</v>
      </c>
      <c r="E77" s="2">
        <v>3.9123590941403497E-2</v>
      </c>
    </row>
    <row r="78" spans="1:5" x14ac:dyDescent="0.3">
      <c r="A78" s="8" t="s">
        <v>285</v>
      </c>
      <c r="B78" s="2">
        <v>0.147041888585001</v>
      </c>
      <c r="C78" s="2">
        <v>0.14698481035684999</v>
      </c>
      <c r="D78" s="2">
        <v>0.14591270273212101</v>
      </c>
      <c r="E78" s="2">
        <v>0.14608510206154199</v>
      </c>
    </row>
    <row r="79" spans="1:5" x14ac:dyDescent="0.3">
      <c r="A79" s="8" t="s">
        <v>286</v>
      </c>
      <c r="B79" s="2">
        <v>0.22812944952578601</v>
      </c>
      <c r="C79" s="2">
        <v>0.22626872274537099</v>
      </c>
      <c r="D79" s="2">
        <v>0.22550426532727399</v>
      </c>
      <c r="E79" s="2">
        <v>0.22282168869706001</v>
      </c>
    </row>
    <row r="80" spans="1:5" x14ac:dyDescent="0.3">
      <c r="A80" s="8" t="s">
        <v>287</v>
      </c>
      <c r="B80" s="2">
        <v>2.7571976735767501E-2</v>
      </c>
      <c r="C80" s="2">
        <v>2.71914301965493E-2</v>
      </c>
      <c r="D80" s="2">
        <v>2.6429083951207799E-2</v>
      </c>
      <c r="E80" s="2">
        <v>2.6324071576297101E-2</v>
      </c>
    </row>
    <row r="81" spans="1:5" x14ac:dyDescent="0.3">
      <c r="A81" s="8" t="s">
        <v>288</v>
      </c>
      <c r="B81" s="2">
        <v>1.70741125081449E-2</v>
      </c>
      <c r="C81" s="2">
        <v>1.54047904948493E-2</v>
      </c>
      <c r="D81" s="2">
        <v>1.5088096946504001E-2</v>
      </c>
      <c r="E81" s="2">
        <v>1.43422354104847E-2</v>
      </c>
    </row>
    <row r="82" spans="1:5" x14ac:dyDescent="0.3">
      <c r="A82" s="8" t="s">
        <v>289</v>
      </c>
      <c r="B82" s="2">
        <v>0.48508579289041198</v>
      </c>
      <c r="C82" s="2">
        <v>0.47538393477848701</v>
      </c>
      <c r="D82" s="2">
        <v>0.46954476600494299</v>
      </c>
      <c r="E82" s="2">
        <v>0.46875280999910102</v>
      </c>
    </row>
    <row r="83" spans="1:5" x14ac:dyDescent="0.3">
      <c r="A83" s="8" t="s">
        <v>290</v>
      </c>
      <c r="B83" s="2">
        <v>2.3891691000796401E-2</v>
      </c>
      <c r="C83" s="2">
        <v>2.2862289072868601E-2</v>
      </c>
      <c r="D83" s="2">
        <v>2.2462728214940601E-2</v>
      </c>
      <c r="E83" s="2">
        <v>2.2435032820789499E-2</v>
      </c>
    </row>
    <row r="84" spans="1:5" x14ac:dyDescent="0.3">
      <c r="A84" s="8" t="s">
        <v>291</v>
      </c>
      <c r="B84" s="2">
        <v>0.21824697733909301</v>
      </c>
      <c r="C84" s="2">
        <v>0.23288883271187499</v>
      </c>
      <c r="D84" s="2">
        <v>0.24097105955513001</v>
      </c>
      <c r="E84" s="2">
        <v>0.24532416149626801</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676</v>
      </c>
    </row>
    <row r="2" spans="1:14" ht="15.6" x14ac:dyDescent="0.3">
      <c r="A2" s="12" t="s">
        <v>674</v>
      </c>
    </row>
    <row r="3" spans="1:14" ht="15.6" x14ac:dyDescent="0.3">
      <c r="A3" s="12" t="s">
        <v>72</v>
      </c>
    </row>
    <row r="4" spans="1:14" ht="15.6" x14ac:dyDescent="0.3">
      <c r="A4" s="12" t="s">
        <v>68</v>
      </c>
    </row>
    <row r="5" spans="1:14" x14ac:dyDescent="0.3">
      <c r="A5" s="16" t="str">
        <f>HYPERLINK("#'Table of contents'!A210",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0</v>
      </c>
      <c r="N8" s="1">
        <v>0</v>
      </c>
    </row>
    <row r="9" spans="1:14" x14ac:dyDescent="0.3">
      <c r="A9" s="7" t="s">
        <v>74</v>
      </c>
      <c r="B9" s="1">
        <v>4</v>
      </c>
      <c r="C9" s="1">
        <v>5</v>
      </c>
      <c r="D9" s="1">
        <v>6</v>
      </c>
      <c r="E9" s="1">
        <v>6</v>
      </c>
      <c r="F9" s="1">
        <v>5</v>
      </c>
      <c r="G9" s="1">
        <v>7</v>
      </c>
      <c r="H9" s="1">
        <v>7</v>
      </c>
      <c r="I9" s="1">
        <v>8</v>
      </c>
      <c r="J9" s="1">
        <v>7</v>
      </c>
      <c r="K9" s="1">
        <v>8</v>
      </c>
      <c r="L9" s="1">
        <v>6</v>
      </c>
      <c r="M9" s="1">
        <v>8</v>
      </c>
      <c r="N9" s="1">
        <v>8</v>
      </c>
    </row>
    <row r="10" spans="1:14" x14ac:dyDescent="0.3">
      <c r="A10" s="7" t="s">
        <v>75</v>
      </c>
      <c r="B10" s="1">
        <v>15</v>
      </c>
      <c r="C10" s="1">
        <v>12</v>
      </c>
      <c r="D10" s="1">
        <v>12</v>
      </c>
      <c r="E10" s="1">
        <v>13</v>
      </c>
      <c r="F10" s="1">
        <v>13</v>
      </c>
      <c r="G10" s="1">
        <v>15</v>
      </c>
      <c r="H10" s="1">
        <v>11</v>
      </c>
      <c r="I10" s="1">
        <v>12</v>
      </c>
      <c r="J10" s="1">
        <v>11</v>
      </c>
      <c r="K10" s="1">
        <v>12</v>
      </c>
      <c r="L10" s="1">
        <v>16</v>
      </c>
      <c r="M10" s="1">
        <v>18</v>
      </c>
      <c r="N10" s="1">
        <v>20</v>
      </c>
    </row>
    <row r="11" spans="1:14" x14ac:dyDescent="0.3">
      <c r="A11" s="7" t="s">
        <v>76</v>
      </c>
      <c r="B11" s="1">
        <v>19</v>
      </c>
      <c r="C11" s="1">
        <v>21</v>
      </c>
      <c r="D11" s="1">
        <v>21</v>
      </c>
      <c r="E11" s="1">
        <v>21</v>
      </c>
      <c r="F11" s="1">
        <v>20</v>
      </c>
      <c r="G11" s="1">
        <v>14</v>
      </c>
      <c r="H11" s="1">
        <v>20</v>
      </c>
      <c r="I11" s="1">
        <v>18</v>
      </c>
      <c r="J11" s="1">
        <v>16</v>
      </c>
      <c r="K11" s="1">
        <v>15</v>
      </c>
      <c r="L11" s="1">
        <v>14</v>
      </c>
      <c r="M11" s="1">
        <v>13</v>
      </c>
      <c r="N11" s="1">
        <v>13</v>
      </c>
    </row>
    <row r="12" spans="1:14" x14ac:dyDescent="0.3">
      <c r="A12" s="7" t="s">
        <v>77</v>
      </c>
      <c r="B12" s="1">
        <v>8</v>
      </c>
      <c r="C12" s="1">
        <v>6</v>
      </c>
      <c r="D12" s="1">
        <v>5</v>
      </c>
      <c r="E12" s="1">
        <v>4</v>
      </c>
      <c r="F12" s="1">
        <v>4</v>
      </c>
      <c r="G12" s="1">
        <v>5</v>
      </c>
      <c r="H12" s="1">
        <v>5</v>
      </c>
      <c r="I12" s="1">
        <v>7</v>
      </c>
      <c r="J12" s="1">
        <v>10</v>
      </c>
      <c r="K12" s="1">
        <v>11</v>
      </c>
      <c r="L12" s="1">
        <v>14</v>
      </c>
      <c r="M12" s="1">
        <v>14</v>
      </c>
      <c r="N12" s="1">
        <v>13</v>
      </c>
    </row>
    <row r="13" spans="1:14" x14ac:dyDescent="0.3">
      <c r="A13" s="7" t="s">
        <v>78</v>
      </c>
      <c r="B13" s="1">
        <v>0</v>
      </c>
      <c r="C13" s="1">
        <v>2</v>
      </c>
      <c r="D13" s="1">
        <v>2</v>
      </c>
      <c r="E13" s="1">
        <v>1</v>
      </c>
      <c r="F13" s="1">
        <v>1</v>
      </c>
      <c r="G13" s="1">
        <v>2</v>
      </c>
      <c r="H13" s="1">
        <v>2</v>
      </c>
      <c r="I13" s="1">
        <v>2</v>
      </c>
      <c r="J13" s="1">
        <v>2</v>
      </c>
      <c r="K13" s="1">
        <v>1</v>
      </c>
      <c r="L13" s="1">
        <v>1</v>
      </c>
      <c r="M13" s="1">
        <v>1</v>
      </c>
      <c r="N13" s="1">
        <v>0</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24</v>
      </c>
      <c r="C15" s="1">
        <v>25</v>
      </c>
      <c r="D15" s="1">
        <v>27</v>
      </c>
      <c r="E15" s="1">
        <v>25</v>
      </c>
      <c r="F15" s="1">
        <v>22</v>
      </c>
      <c r="G15" s="1">
        <v>20</v>
      </c>
      <c r="H15" s="1">
        <v>18</v>
      </c>
      <c r="I15" s="1">
        <v>12</v>
      </c>
      <c r="J15" s="1">
        <v>10</v>
      </c>
      <c r="K15" s="1">
        <v>9</v>
      </c>
      <c r="L15" s="1">
        <v>16</v>
      </c>
      <c r="M15" s="1">
        <v>17</v>
      </c>
      <c r="N15" s="1">
        <v>24</v>
      </c>
    </row>
    <row r="16" spans="1:14" x14ac:dyDescent="0.3">
      <c r="A16" s="7" t="s">
        <v>81</v>
      </c>
      <c r="B16" s="1">
        <v>27</v>
      </c>
      <c r="C16" s="1">
        <v>31</v>
      </c>
      <c r="D16" s="1">
        <v>34</v>
      </c>
      <c r="E16" s="1">
        <v>31</v>
      </c>
      <c r="F16" s="1">
        <v>35</v>
      </c>
      <c r="G16" s="1">
        <v>39</v>
      </c>
      <c r="H16" s="1">
        <v>41</v>
      </c>
      <c r="I16" s="1">
        <v>49</v>
      </c>
      <c r="J16" s="1">
        <v>52</v>
      </c>
      <c r="K16" s="1">
        <v>49</v>
      </c>
      <c r="L16" s="1">
        <v>49</v>
      </c>
      <c r="M16" s="1">
        <v>51</v>
      </c>
      <c r="N16" s="1">
        <v>51</v>
      </c>
    </row>
    <row r="17" spans="1:14" x14ac:dyDescent="0.3">
      <c r="A17" s="7" t="s">
        <v>82</v>
      </c>
      <c r="B17" s="1">
        <v>48</v>
      </c>
      <c r="C17" s="1">
        <v>41</v>
      </c>
      <c r="D17" s="1">
        <v>39</v>
      </c>
      <c r="E17" s="1">
        <v>29</v>
      </c>
      <c r="F17" s="1">
        <v>28</v>
      </c>
      <c r="G17" s="1">
        <v>27</v>
      </c>
      <c r="H17" s="1">
        <v>26</v>
      </c>
      <c r="I17" s="1">
        <v>25</v>
      </c>
      <c r="J17" s="1">
        <v>22</v>
      </c>
      <c r="K17" s="1">
        <v>21</v>
      </c>
      <c r="L17" s="1">
        <v>23</v>
      </c>
      <c r="M17" s="1">
        <v>23</v>
      </c>
      <c r="N17" s="1">
        <v>23</v>
      </c>
    </row>
    <row r="18" spans="1:14" x14ac:dyDescent="0.3">
      <c r="A18" s="7" t="s">
        <v>83</v>
      </c>
      <c r="B18" s="1">
        <v>32</v>
      </c>
      <c r="C18" s="1">
        <v>32</v>
      </c>
      <c r="D18" s="1">
        <v>29</v>
      </c>
      <c r="E18" s="1">
        <v>32</v>
      </c>
      <c r="F18" s="1">
        <v>31</v>
      </c>
      <c r="G18" s="1">
        <v>26</v>
      </c>
      <c r="H18" s="1">
        <v>23</v>
      </c>
      <c r="I18" s="1">
        <v>23</v>
      </c>
      <c r="J18" s="1">
        <v>24</v>
      </c>
      <c r="K18" s="1">
        <v>24</v>
      </c>
      <c r="L18" s="1">
        <v>22</v>
      </c>
      <c r="M18" s="1">
        <v>20</v>
      </c>
      <c r="N18" s="1">
        <v>20</v>
      </c>
    </row>
    <row r="19" spans="1:14" x14ac:dyDescent="0.3">
      <c r="A19" s="7" t="s">
        <v>84</v>
      </c>
      <c r="B19" s="1">
        <v>4</v>
      </c>
      <c r="C19" s="1">
        <v>4</v>
      </c>
      <c r="D19" s="1">
        <v>4</v>
      </c>
      <c r="E19" s="1">
        <v>3</v>
      </c>
      <c r="F19" s="1">
        <v>2</v>
      </c>
      <c r="G19" s="1">
        <v>6</v>
      </c>
      <c r="H19" s="1">
        <v>8</v>
      </c>
      <c r="I19" s="1">
        <v>6</v>
      </c>
      <c r="J19" s="1">
        <v>8</v>
      </c>
      <c r="K19" s="1">
        <v>6</v>
      </c>
      <c r="L19" s="1">
        <v>8</v>
      </c>
      <c r="M19" s="1">
        <v>10</v>
      </c>
      <c r="N19" s="1">
        <v>11</v>
      </c>
    </row>
    <row r="20" spans="1:14" x14ac:dyDescent="0.3">
      <c r="A20" s="10" t="s">
        <v>15</v>
      </c>
      <c r="B20" s="5">
        <v>181</v>
      </c>
      <c r="C20" s="5">
        <v>179</v>
      </c>
      <c r="D20" s="5">
        <v>179</v>
      </c>
      <c r="E20" s="5">
        <v>165</v>
      </c>
      <c r="F20" s="5">
        <v>161</v>
      </c>
      <c r="G20" s="5">
        <v>161</v>
      </c>
      <c r="H20" s="5">
        <v>161</v>
      </c>
      <c r="I20" s="5">
        <v>162</v>
      </c>
      <c r="J20" s="5">
        <v>162</v>
      </c>
      <c r="K20" s="5">
        <v>156</v>
      </c>
      <c r="L20" s="5">
        <v>169</v>
      </c>
      <c r="M20" s="5">
        <v>175</v>
      </c>
      <c r="N20" s="5">
        <v>183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0</v>
      </c>
      <c r="N25" s="2">
        <v>0</v>
      </c>
    </row>
    <row r="26" spans="1:14" x14ac:dyDescent="0.3">
      <c r="A26" s="8" t="s">
        <v>74</v>
      </c>
      <c r="B26" s="2">
        <v>8.6956521739130405E-2</v>
      </c>
      <c r="C26" s="2">
        <v>0.108695652173913</v>
      </c>
      <c r="D26" s="2">
        <v>0.13043478260869601</v>
      </c>
      <c r="E26" s="2">
        <v>0.133333333333333</v>
      </c>
      <c r="F26" s="2">
        <v>0.116279069767442</v>
      </c>
      <c r="G26" s="2">
        <v>0.162790697674419</v>
      </c>
      <c r="H26" s="2">
        <v>0.155555555555556</v>
      </c>
      <c r="I26" s="2">
        <v>0.170212765957447</v>
      </c>
      <c r="J26" s="2">
        <v>0.15217391304347799</v>
      </c>
      <c r="K26" s="2">
        <v>0.170212765957447</v>
      </c>
      <c r="L26" s="2">
        <v>0.11764705882352899</v>
      </c>
      <c r="M26" s="2">
        <v>0.148148148148148</v>
      </c>
      <c r="N26" s="2">
        <v>0.148148148148148</v>
      </c>
    </row>
    <row r="27" spans="1:14" x14ac:dyDescent="0.3">
      <c r="A27" s="8" t="s">
        <v>75</v>
      </c>
      <c r="B27" s="2">
        <v>0.32608695652173902</v>
      </c>
      <c r="C27" s="2">
        <v>0.26086956521739102</v>
      </c>
      <c r="D27" s="2">
        <v>0.26086956521739102</v>
      </c>
      <c r="E27" s="2">
        <v>0.28888888888888897</v>
      </c>
      <c r="F27" s="2">
        <v>0.30232558139534899</v>
      </c>
      <c r="G27" s="2">
        <v>0.34883720930232598</v>
      </c>
      <c r="H27" s="2">
        <v>0.24444444444444399</v>
      </c>
      <c r="I27" s="2">
        <v>0.25531914893617003</v>
      </c>
      <c r="J27" s="2">
        <v>0.23913043478260901</v>
      </c>
      <c r="K27" s="2">
        <v>0.25531914893617003</v>
      </c>
      <c r="L27" s="2">
        <v>0.31372549019607798</v>
      </c>
      <c r="M27" s="2">
        <v>0.33333333333333298</v>
      </c>
      <c r="N27" s="2">
        <v>0.37037037037037002</v>
      </c>
    </row>
    <row r="28" spans="1:14" x14ac:dyDescent="0.3">
      <c r="A28" s="8" t="s">
        <v>76</v>
      </c>
      <c r="B28" s="2">
        <v>0.41304347826087001</v>
      </c>
      <c r="C28" s="2">
        <v>0.45652173913043498</v>
      </c>
      <c r="D28" s="2">
        <v>0.45652173913043498</v>
      </c>
      <c r="E28" s="2">
        <v>0.46666666666666701</v>
      </c>
      <c r="F28" s="2">
        <v>0.46511627906976699</v>
      </c>
      <c r="G28" s="2">
        <v>0.32558139534883701</v>
      </c>
      <c r="H28" s="2">
        <v>0.44444444444444398</v>
      </c>
      <c r="I28" s="2">
        <v>0.38297872340425498</v>
      </c>
      <c r="J28" s="2">
        <v>0.34782608695652201</v>
      </c>
      <c r="K28" s="2">
        <v>0.319148936170213</v>
      </c>
      <c r="L28" s="2">
        <v>0.27450980392156898</v>
      </c>
      <c r="M28" s="2">
        <v>0.240740740740741</v>
      </c>
      <c r="N28" s="2">
        <v>0.240740740740741</v>
      </c>
    </row>
    <row r="29" spans="1:14" x14ac:dyDescent="0.3">
      <c r="A29" s="8" t="s">
        <v>77</v>
      </c>
      <c r="B29" s="2">
        <v>0.173913043478261</v>
      </c>
      <c r="C29" s="2">
        <v>0.13043478260869601</v>
      </c>
      <c r="D29" s="2">
        <v>0.108695652173913</v>
      </c>
      <c r="E29" s="2">
        <v>8.8888888888888906E-2</v>
      </c>
      <c r="F29" s="2">
        <v>9.3023255813953501E-2</v>
      </c>
      <c r="G29" s="2">
        <v>0.116279069767442</v>
      </c>
      <c r="H29" s="2">
        <v>0.11111111111111099</v>
      </c>
      <c r="I29" s="2">
        <v>0.14893617021276601</v>
      </c>
      <c r="J29" s="2">
        <v>0.217391304347826</v>
      </c>
      <c r="K29" s="2">
        <v>0.23404255319148901</v>
      </c>
      <c r="L29" s="2">
        <v>0.27450980392156898</v>
      </c>
      <c r="M29" s="2">
        <v>0.25925925925925902</v>
      </c>
      <c r="N29" s="2">
        <v>0.240740740740741</v>
      </c>
    </row>
    <row r="30" spans="1:14" x14ac:dyDescent="0.3">
      <c r="A30" s="8" t="s">
        <v>78</v>
      </c>
      <c r="B30" s="2">
        <v>0</v>
      </c>
      <c r="C30" s="2">
        <v>4.3478260869565202E-2</v>
      </c>
      <c r="D30" s="2">
        <v>4.3478260869565202E-2</v>
      </c>
      <c r="E30" s="2">
        <v>2.2222222222222199E-2</v>
      </c>
      <c r="F30" s="2">
        <v>2.32558139534884E-2</v>
      </c>
      <c r="G30" s="2">
        <v>4.6511627906976702E-2</v>
      </c>
      <c r="H30" s="2">
        <v>4.4444444444444398E-2</v>
      </c>
      <c r="I30" s="2">
        <v>4.2553191489361701E-2</v>
      </c>
      <c r="J30" s="2">
        <v>4.3478260869565202E-2</v>
      </c>
      <c r="K30" s="2">
        <v>2.1276595744680899E-2</v>
      </c>
      <c r="L30" s="2">
        <v>1.9607843137254902E-2</v>
      </c>
      <c r="M30" s="2">
        <v>1.85185185185185E-2</v>
      </c>
      <c r="N30" s="2">
        <v>0</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0.17777777777777801</v>
      </c>
      <c r="C32" s="2">
        <v>0.18796992481203001</v>
      </c>
      <c r="D32" s="2">
        <v>0.203007518796992</v>
      </c>
      <c r="E32" s="2">
        <v>0.20833333333333301</v>
      </c>
      <c r="F32" s="2">
        <v>0.186440677966102</v>
      </c>
      <c r="G32" s="2">
        <v>0.169491525423729</v>
      </c>
      <c r="H32" s="2">
        <v>0.15517241379310301</v>
      </c>
      <c r="I32" s="2">
        <v>0.104347826086957</v>
      </c>
      <c r="J32" s="2">
        <v>8.6206896551724102E-2</v>
      </c>
      <c r="K32" s="2">
        <v>8.2568807339449504E-2</v>
      </c>
      <c r="L32" s="2">
        <v>0.13559322033898299</v>
      </c>
      <c r="M32" s="2">
        <v>0.14049586776859499</v>
      </c>
      <c r="N32" s="2">
        <v>0.186046511627907</v>
      </c>
    </row>
    <row r="33" spans="1:15" x14ac:dyDescent="0.3">
      <c r="A33" s="8" t="s">
        <v>81</v>
      </c>
      <c r="B33" s="2">
        <v>0.2</v>
      </c>
      <c r="C33" s="2">
        <v>0.233082706766917</v>
      </c>
      <c r="D33" s="2">
        <v>0.255639097744361</v>
      </c>
      <c r="E33" s="2">
        <v>0.25833333333333303</v>
      </c>
      <c r="F33" s="2">
        <v>0.29661016949152502</v>
      </c>
      <c r="G33" s="2">
        <v>0.33050847457627103</v>
      </c>
      <c r="H33" s="2">
        <v>0.35344827586206901</v>
      </c>
      <c r="I33" s="2">
        <v>0.426086956521739</v>
      </c>
      <c r="J33" s="2">
        <v>0.44827586206896602</v>
      </c>
      <c r="K33" s="2">
        <v>0.44954128440367003</v>
      </c>
      <c r="L33" s="2">
        <v>0.41525423728813599</v>
      </c>
      <c r="M33" s="2">
        <v>0.421487603305785</v>
      </c>
      <c r="N33" s="2">
        <v>0.39534883720930197</v>
      </c>
    </row>
    <row r="34" spans="1:15" x14ac:dyDescent="0.3">
      <c r="A34" s="8" t="s">
        <v>82</v>
      </c>
      <c r="B34" s="2">
        <v>0.35555555555555601</v>
      </c>
      <c r="C34" s="2">
        <v>0.30827067669172897</v>
      </c>
      <c r="D34" s="2">
        <v>0.29323308270676701</v>
      </c>
      <c r="E34" s="2">
        <v>0.241666666666667</v>
      </c>
      <c r="F34" s="2">
        <v>0.23728813559322001</v>
      </c>
      <c r="G34" s="2">
        <v>0.22881355932203401</v>
      </c>
      <c r="H34" s="2">
        <v>0.22413793103448301</v>
      </c>
      <c r="I34" s="2">
        <v>0.217391304347826</v>
      </c>
      <c r="J34" s="2">
        <v>0.18965517241379301</v>
      </c>
      <c r="K34" s="2">
        <v>0.192660550458716</v>
      </c>
      <c r="L34" s="2">
        <v>0.194915254237288</v>
      </c>
      <c r="M34" s="2">
        <v>0.19008264462809901</v>
      </c>
      <c r="N34" s="2">
        <v>0.178294573643411</v>
      </c>
    </row>
    <row r="35" spans="1:15" x14ac:dyDescent="0.3">
      <c r="A35" s="8" t="s">
        <v>83</v>
      </c>
      <c r="B35" s="2">
        <v>0.23703703703703699</v>
      </c>
      <c r="C35" s="2">
        <v>0.24060150375939801</v>
      </c>
      <c r="D35" s="2">
        <v>0.21804511278195499</v>
      </c>
      <c r="E35" s="2">
        <v>0.266666666666667</v>
      </c>
      <c r="F35" s="2">
        <v>0.26271186440678002</v>
      </c>
      <c r="G35" s="2">
        <v>0.22033898305084701</v>
      </c>
      <c r="H35" s="2">
        <v>0.198275862068966</v>
      </c>
      <c r="I35" s="2">
        <v>0.2</v>
      </c>
      <c r="J35" s="2">
        <v>0.20689655172413801</v>
      </c>
      <c r="K35" s="2">
        <v>0.22018348623853201</v>
      </c>
      <c r="L35" s="2">
        <v>0.186440677966102</v>
      </c>
      <c r="M35" s="2">
        <v>0.165289256198347</v>
      </c>
      <c r="N35" s="2">
        <v>0.15503875968992201</v>
      </c>
    </row>
    <row r="36" spans="1:15" x14ac:dyDescent="0.3">
      <c r="A36" s="8" t="s">
        <v>84</v>
      </c>
      <c r="B36" s="2">
        <v>2.96296296296296E-2</v>
      </c>
      <c r="C36" s="2">
        <v>3.00751879699248E-2</v>
      </c>
      <c r="D36" s="2">
        <v>3.00751879699248E-2</v>
      </c>
      <c r="E36" s="2">
        <v>2.5000000000000001E-2</v>
      </c>
      <c r="F36" s="2">
        <v>1.6949152542372899E-2</v>
      </c>
      <c r="G36" s="2">
        <v>5.0847457627118599E-2</v>
      </c>
      <c r="H36" s="2">
        <v>6.8965517241379296E-2</v>
      </c>
      <c r="I36" s="2">
        <v>5.21739130434783E-2</v>
      </c>
      <c r="J36" s="2">
        <v>6.8965517241379296E-2</v>
      </c>
      <c r="K36" s="2">
        <v>5.5045871559633003E-2</v>
      </c>
      <c r="L36" s="2">
        <v>6.7796610169491497E-2</v>
      </c>
      <c r="M36" s="2">
        <v>8.2644628099173598E-2</v>
      </c>
      <c r="N36" s="2">
        <v>8.5271317829457405E-2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0</v>
      </c>
      <c r="N41" s="3">
        <v>0</v>
      </c>
      <c r="O41" s="3">
        <v>0</v>
      </c>
    </row>
    <row r="42" spans="1:15" x14ac:dyDescent="0.3">
      <c r="A42" s="8" t="s">
        <v>74</v>
      </c>
      <c r="B42" s="2">
        <v>0.25</v>
      </c>
      <c r="C42" s="2">
        <v>0.2</v>
      </c>
      <c r="D42" s="2">
        <v>0</v>
      </c>
      <c r="E42" s="2">
        <v>-0.16666666666666699</v>
      </c>
      <c r="F42" s="2">
        <v>0.4</v>
      </c>
      <c r="G42" s="2">
        <v>0</v>
      </c>
      <c r="H42" s="2">
        <v>0.14285714285714299</v>
      </c>
      <c r="I42" s="2">
        <v>-0.125</v>
      </c>
      <c r="J42" s="2">
        <v>0.14285714285714299</v>
      </c>
      <c r="K42" s="2">
        <v>-0.25</v>
      </c>
      <c r="L42" s="2">
        <v>0.33333333333333298</v>
      </c>
      <c r="M42" s="2">
        <v>0</v>
      </c>
      <c r="N42" s="3">
        <v>0.14285714285714299</v>
      </c>
      <c r="O42" s="3">
        <v>1</v>
      </c>
    </row>
    <row r="43" spans="1:15" x14ac:dyDescent="0.3">
      <c r="A43" s="8" t="s">
        <v>75</v>
      </c>
      <c r="B43" s="2">
        <v>-0.2</v>
      </c>
      <c r="C43" s="2">
        <v>0</v>
      </c>
      <c r="D43" s="2">
        <v>8.3333333333333301E-2</v>
      </c>
      <c r="E43" s="2">
        <v>0</v>
      </c>
      <c r="F43" s="2">
        <v>0.15384615384615399</v>
      </c>
      <c r="G43" s="2">
        <v>-0.266666666666667</v>
      </c>
      <c r="H43" s="2">
        <v>9.0909090909090898E-2</v>
      </c>
      <c r="I43" s="2">
        <v>-8.3333333333333301E-2</v>
      </c>
      <c r="J43" s="2">
        <v>9.0909090909090898E-2</v>
      </c>
      <c r="K43" s="2">
        <v>0.33333333333333298</v>
      </c>
      <c r="L43" s="2">
        <v>0.125</v>
      </c>
      <c r="M43" s="2">
        <v>0.11111111111111099</v>
      </c>
      <c r="N43" s="3">
        <v>0.81818181818181801</v>
      </c>
      <c r="O43" s="3">
        <v>0.33333333333333298</v>
      </c>
    </row>
    <row r="44" spans="1:15" x14ac:dyDescent="0.3">
      <c r="A44" s="8" t="s">
        <v>76</v>
      </c>
      <c r="B44" s="2">
        <v>0.105263157894737</v>
      </c>
      <c r="C44" s="2">
        <v>0</v>
      </c>
      <c r="D44" s="2">
        <v>0</v>
      </c>
      <c r="E44" s="2">
        <v>-4.7619047619047603E-2</v>
      </c>
      <c r="F44" s="2">
        <v>-0.3</v>
      </c>
      <c r="G44" s="2">
        <v>0.42857142857142899</v>
      </c>
      <c r="H44" s="2">
        <v>-0.1</v>
      </c>
      <c r="I44" s="2">
        <v>-0.11111111111111099</v>
      </c>
      <c r="J44" s="2">
        <v>-6.25E-2</v>
      </c>
      <c r="K44" s="2">
        <v>-6.6666666666666693E-2</v>
      </c>
      <c r="L44" s="2">
        <v>-7.1428571428571397E-2</v>
      </c>
      <c r="M44" s="2">
        <v>0</v>
      </c>
      <c r="N44" s="3">
        <v>-0.1875</v>
      </c>
      <c r="O44" s="3">
        <v>-0.31578947368421101</v>
      </c>
    </row>
    <row r="45" spans="1:15" x14ac:dyDescent="0.3">
      <c r="A45" s="8" t="s">
        <v>77</v>
      </c>
      <c r="B45" s="2">
        <v>-0.25</v>
      </c>
      <c r="C45" s="2">
        <v>-0.16666666666666699</v>
      </c>
      <c r="D45" s="2">
        <v>-0.2</v>
      </c>
      <c r="E45" s="2">
        <v>0</v>
      </c>
      <c r="F45" s="2">
        <v>0.25</v>
      </c>
      <c r="G45" s="2">
        <v>0</v>
      </c>
      <c r="H45" s="2">
        <v>0.4</v>
      </c>
      <c r="I45" s="2">
        <v>0.42857142857142899</v>
      </c>
      <c r="J45" s="2">
        <v>0.1</v>
      </c>
      <c r="K45" s="2">
        <v>0.27272727272727298</v>
      </c>
      <c r="L45" s="2">
        <v>0</v>
      </c>
      <c r="M45" s="2">
        <v>-7.1428571428571397E-2</v>
      </c>
      <c r="N45" s="3">
        <v>0.3</v>
      </c>
      <c r="O45" s="3">
        <v>0.625</v>
      </c>
    </row>
    <row r="46" spans="1:15" x14ac:dyDescent="0.3">
      <c r="A46" s="8" t="s">
        <v>78</v>
      </c>
      <c r="B46" s="2">
        <v>0</v>
      </c>
      <c r="C46" s="2">
        <v>0</v>
      </c>
      <c r="D46" s="2">
        <v>-0.5</v>
      </c>
      <c r="E46" s="2">
        <v>0</v>
      </c>
      <c r="F46" s="2">
        <v>1</v>
      </c>
      <c r="G46" s="2">
        <v>0</v>
      </c>
      <c r="H46" s="2">
        <v>0</v>
      </c>
      <c r="I46" s="2">
        <v>0</v>
      </c>
      <c r="J46" s="2">
        <v>-0.5</v>
      </c>
      <c r="K46" s="2">
        <v>0</v>
      </c>
      <c r="L46" s="2">
        <v>0</v>
      </c>
      <c r="M46" s="2">
        <v>-1</v>
      </c>
      <c r="N46" s="3">
        <v>-1</v>
      </c>
      <c r="O46" s="3">
        <v>0</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4.1666666666666699E-2</v>
      </c>
      <c r="C48" s="2">
        <v>0.08</v>
      </c>
      <c r="D48" s="2">
        <v>-7.4074074074074098E-2</v>
      </c>
      <c r="E48" s="2">
        <v>-0.12</v>
      </c>
      <c r="F48" s="2">
        <v>-9.0909090909090898E-2</v>
      </c>
      <c r="G48" s="2">
        <v>-0.1</v>
      </c>
      <c r="H48" s="2">
        <v>-0.33333333333333298</v>
      </c>
      <c r="I48" s="2">
        <v>-0.16666666666666699</v>
      </c>
      <c r="J48" s="2">
        <v>-0.1</v>
      </c>
      <c r="K48" s="2">
        <v>0.77777777777777801</v>
      </c>
      <c r="L48" s="2">
        <v>6.25E-2</v>
      </c>
      <c r="M48" s="2">
        <v>0.41176470588235298</v>
      </c>
      <c r="N48" s="3">
        <v>1.4</v>
      </c>
      <c r="O48" s="3">
        <v>0</v>
      </c>
    </row>
    <row r="49" spans="1:15" x14ac:dyDescent="0.3">
      <c r="A49" s="8" t="s">
        <v>81</v>
      </c>
      <c r="B49" s="2">
        <v>0.148148148148148</v>
      </c>
      <c r="C49" s="2">
        <v>9.6774193548387094E-2</v>
      </c>
      <c r="D49" s="2">
        <v>-8.8235294117647106E-2</v>
      </c>
      <c r="E49" s="2">
        <v>0.12903225806451599</v>
      </c>
      <c r="F49" s="2">
        <v>0.114285714285714</v>
      </c>
      <c r="G49" s="2">
        <v>5.1282051282051301E-2</v>
      </c>
      <c r="H49" s="2">
        <v>0.19512195121951201</v>
      </c>
      <c r="I49" s="2">
        <v>6.1224489795918401E-2</v>
      </c>
      <c r="J49" s="2">
        <v>-5.7692307692307702E-2</v>
      </c>
      <c r="K49" s="2">
        <v>0</v>
      </c>
      <c r="L49" s="2">
        <v>4.08163265306122E-2</v>
      </c>
      <c r="M49" s="2">
        <v>0</v>
      </c>
      <c r="N49" s="3">
        <v>-1.9230769230769201E-2</v>
      </c>
      <c r="O49" s="3">
        <v>0.88888888888888895</v>
      </c>
    </row>
    <row r="50" spans="1:15" x14ac:dyDescent="0.3">
      <c r="A50" s="8" t="s">
        <v>82</v>
      </c>
      <c r="B50" s="2">
        <v>-0.14583333333333301</v>
      </c>
      <c r="C50" s="2">
        <v>-4.8780487804878099E-2</v>
      </c>
      <c r="D50" s="2">
        <v>-0.256410256410256</v>
      </c>
      <c r="E50" s="2">
        <v>-3.4482758620689703E-2</v>
      </c>
      <c r="F50" s="2">
        <v>-3.5714285714285698E-2</v>
      </c>
      <c r="G50" s="2">
        <v>-3.7037037037037E-2</v>
      </c>
      <c r="H50" s="2">
        <v>-3.8461538461538498E-2</v>
      </c>
      <c r="I50" s="2">
        <v>-0.12</v>
      </c>
      <c r="J50" s="2">
        <v>-4.5454545454545497E-2</v>
      </c>
      <c r="K50" s="2">
        <v>9.5238095238095205E-2</v>
      </c>
      <c r="L50" s="2">
        <v>0</v>
      </c>
      <c r="M50" s="2">
        <v>0</v>
      </c>
      <c r="N50" s="3">
        <v>4.5454545454545497E-2</v>
      </c>
      <c r="O50" s="3">
        <v>-0.52083333333333304</v>
      </c>
    </row>
    <row r="51" spans="1:15" x14ac:dyDescent="0.3">
      <c r="A51" s="8" t="s">
        <v>83</v>
      </c>
      <c r="B51" s="2">
        <v>0</v>
      </c>
      <c r="C51" s="2">
        <v>-9.375E-2</v>
      </c>
      <c r="D51" s="2">
        <v>0.10344827586206901</v>
      </c>
      <c r="E51" s="2">
        <v>-3.125E-2</v>
      </c>
      <c r="F51" s="2">
        <v>-0.16129032258064499</v>
      </c>
      <c r="G51" s="2">
        <v>-0.115384615384615</v>
      </c>
      <c r="H51" s="2">
        <v>0</v>
      </c>
      <c r="I51" s="2">
        <v>4.3478260869565202E-2</v>
      </c>
      <c r="J51" s="2">
        <v>0</v>
      </c>
      <c r="K51" s="2">
        <v>-8.3333333333333301E-2</v>
      </c>
      <c r="L51" s="2">
        <v>-9.0909090909090898E-2</v>
      </c>
      <c r="M51" s="2">
        <v>0</v>
      </c>
      <c r="N51" s="3">
        <v>-0.16666666666666699</v>
      </c>
      <c r="O51" s="3">
        <v>-0.375</v>
      </c>
    </row>
    <row r="52" spans="1:15" x14ac:dyDescent="0.3">
      <c r="A52" s="8" t="s">
        <v>84</v>
      </c>
      <c r="B52" s="2">
        <v>0</v>
      </c>
      <c r="C52" s="2">
        <v>0</v>
      </c>
      <c r="D52" s="2">
        <v>-0.25</v>
      </c>
      <c r="E52" s="2">
        <v>-0.33333333333333298</v>
      </c>
      <c r="F52" s="2">
        <v>2</v>
      </c>
      <c r="G52" s="2">
        <v>0.33333333333333298</v>
      </c>
      <c r="H52" s="2">
        <v>-0.25</v>
      </c>
      <c r="I52" s="2">
        <v>0.33333333333333298</v>
      </c>
      <c r="J52" s="2">
        <v>-0.25</v>
      </c>
      <c r="K52" s="2">
        <v>0.33333333333333298</v>
      </c>
      <c r="L52" s="2">
        <v>0.25</v>
      </c>
      <c r="M52" s="2">
        <v>0.1</v>
      </c>
      <c r="N52" s="3">
        <v>0.375</v>
      </c>
      <c r="O52" s="3">
        <v>1.75</v>
      </c>
    </row>
    <row r="53" spans="1:15" x14ac:dyDescent="0.3">
      <c r="A53" s="11" t="s">
        <v>15</v>
      </c>
      <c r="B53" s="3">
        <v>-1.1049723756906099E-2</v>
      </c>
      <c r="C53" s="3">
        <v>0</v>
      </c>
      <c r="D53" s="3">
        <v>-7.8212290502793297E-2</v>
      </c>
      <c r="E53" s="3">
        <v>-2.4242424242424201E-2</v>
      </c>
      <c r="F53" s="3">
        <v>0</v>
      </c>
      <c r="G53" s="3">
        <v>0</v>
      </c>
      <c r="H53" s="3">
        <v>6.2111801242236003E-3</v>
      </c>
      <c r="I53" s="3">
        <v>0</v>
      </c>
      <c r="J53" s="3">
        <v>-3.7037037037037E-2</v>
      </c>
      <c r="K53" s="3">
        <v>8.3333333333333301E-2</v>
      </c>
      <c r="L53" s="3">
        <v>3.5502958579881699E-2</v>
      </c>
      <c r="M53" s="3">
        <v>4.57142857142857E-2</v>
      </c>
      <c r="N53" s="3">
        <v>0.12962962962963001</v>
      </c>
      <c r="O53" s="3">
        <v>1.1049723756906099E-2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677</v>
      </c>
    </row>
    <row r="2" spans="1:14" ht="15.6" x14ac:dyDescent="0.3">
      <c r="A2" s="12" t="s">
        <v>674</v>
      </c>
    </row>
    <row r="3" spans="1:14" ht="15.6" x14ac:dyDescent="0.3">
      <c r="A3" s="12" t="s">
        <v>94</v>
      </c>
    </row>
    <row r="4" spans="1:14" x14ac:dyDescent="0.3">
      <c r="A4" s="15"/>
    </row>
    <row r="5" spans="1:14" x14ac:dyDescent="0.3">
      <c r="A5" s="16" t="str">
        <f>HYPERLINK("#'Table of contents'!A211",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18</v>
      </c>
      <c r="C8" s="1">
        <v>17</v>
      </c>
      <c r="D8" s="1">
        <v>20</v>
      </c>
      <c r="E8" s="1">
        <v>19</v>
      </c>
      <c r="F8" s="1">
        <v>19</v>
      </c>
      <c r="G8" s="1">
        <v>18</v>
      </c>
      <c r="H8" s="1">
        <v>19</v>
      </c>
      <c r="I8" s="1">
        <v>20</v>
      </c>
      <c r="J8" s="1">
        <v>21</v>
      </c>
      <c r="K8" s="1">
        <v>19</v>
      </c>
      <c r="L8" s="1">
        <v>22</v>
      </c>
      <c r="M8" s="1">
        <v>22</v>
      </c>
      <c r="N8" s="1">
        <v>23</v>
      </c>
    </row>
    <row r="9" spans="1:14" x14ac:dyDescent="0.3">
      <c r="A9" s="7" t="s">
        <v>88</v>
      </c>
      <c r="B9" s="1">
        <v>2</v>
      </c>
      <c r="C9" s="1">
        <v>2</v>
      </c>
      <c r="D9" s="1">
        <v>2</v>
      </c>
      <c r="E9" s="1">
        <v>2</v>
      </c>
      <c r="F9" s="1">
        <v>2</v>
      </c>
      <c r="G9" s="1">
        <v>2</v>
      </c>
      <c r="H9" s="1">
        <v>1</v>
      </c>
      <c r="I9" s="1">
        <v>1</v>
      </c>
      <c r="J9" s="1">
        <v>1</v>
      </c>
      <c r="K9" s="1">
        <v>1</v>
      </c>
      <c r="L9" s="1">
        <v>1</v>
      </c>
      <c r="M9" s="1">
        <v>3</v>
      </c>
      <c r="N9" s="1">
        <v>3</v>
      </c>
    </row>
    <row r="10" spans="1:14" x14ac:dyDescent="0.3">
      <c r="A10" s="7" t="s">
        <v>89</v>
      </c>
      <c r="B10" s="1">
        <v>2</v>
      </c>
      <c r="C10" s="1">
        <v>2</v>
      </c>
      <c r="D10" s="1">
        <v>2</v>
      </c>
      <c r="E10" s="1">
        <v>2</v>
      </c>
      <c r="F10" s="1">
        <v>2</v>
      </c>
      <c r="G10" s="1">
        <v>2</v>
      </c>
      <c r="H10" s="1">
        <v>2</v>
      </c>
      <c r="I10" s="1">
        <v>2</v>
      </c>
      <c r="J10" s="1">
        <v>2</v>
      </c>
      <c r="K10" s="1">
        <v>2</v>
      </c>
      <c r="L10" s="1">
        <v>1</v>
      </c>
      <c r="M10" s="1">
        <v>1</v>
      </c>
      <c r="N10" s="1">
        <v>0</v>
      </c>
    </row>
    <row r="11" spans="1:14" x14ac:dyDescent="0.3">
      <c r="A11" s="7" t="s">
        <v>90</v>
      </c>
      <c r="B11" s="1">
        <v>131</v>
      </c>
      <c r="C11" s="1">
        <v>135</v>
      </c>
      <c r="D11" s="1">
        <v>133</v>
      </c>
      <c r="E11" s="1">
        <v>126</v>
      </c>
      <c r="F11" s="1">
        <v>123</v>
      </c>
      <c r="G11" s="1">
        <v>126</v>
      </c>
      <c r="H11" s="1">
        <v>127</v>
      </c>
      <c r="I11" s="1">
        <v>127</v>
      </c>
      <c r="J11" s="1">
        <v>127</v>
      </c>
      <c r="K11" s="1">
        <v>125</v>
      </c>
      <c r="L11" s="1">
        <v>137</v>
      </c>
      <c r="M11" s="1">
        <v>141</v>
      </c>
      <c r="N11" s="1">
        <v>147</v>
      </c>
    </row>
    <row r="12" spans="1:14" x14ac:dyDescent="0.3">
      <c r="A12" s="7" t="s">
        <v>91</v>
      </c>
      <c r="B12" s="1">
        <v>7</v>
      </c>
      <c r="C12" s="1">
        <v>7</v>
      </c>
      <c r="D12" s="1">
        <v>7</v>
      </c>
      <c r="E12" s="1">
        <v>5</v>
      </c>
      <c r="F12" s="1">
        <v>5</v>
      </c>
      <c r="G12" s="1">
        <v>4</v>
      </c>
      <c r="H12" s="1">
        <v>4</v>
      </c>
      <c r="I12" s="1">
        <v>4</v>
      </c>
      <c r="J12" s="1">
        <v>3</v>
      </c>
      <c r="K12" s="1">
        <v>3</v>
      </c>
      <c r="L12" s="1">
        <v>3</v>
      </c>
      <c r="M12" s="1">
        <v>4</v>
      </c>
      <c r="N12" s="1">
        <v>5</v>
      </c>
    </row>
    <row r="13" spans="1:14" x14ac:dyDescent="0.3">
      <c r="A13" s="7" t="s">
        <v>92</v>
      </c>
      <c r="B13" s="1">
        <v>21</v>
      </c>
      <c r="C13" s="1">
        <v>16</v>
      </c>
      <c r="D13" s="1">
        <v>15</v>
      </c>
      <c r="E13" s="1">
        <v>11</v>
      </c>
      <c r="F13" s="1">
        <v>10</v>
      </c>
      <c r="G13" s="1">
        <v>9</v>
      </c>
      <c r="H13" s="1">
        <v>8</v>
      </c>
      <c r="I13" s="1">
        <v>8</v>
      </c>
      <c r="J13" s="1">
        <v>8</v>
      </c>
      <c r="K13" s="1">
        <v>6</v>
      </c>
      <c r="L13" s="1">
        <v>5</v>
      </c>
      <c r="M13" s="1">
        <v>4</v>
      </c>
      <c r="N13" s="1">
        <v>5</v>
      </c>
    </row>
    <row r="14" spans="1:14" x14ac:dyDescent="0.3">
      <c r="A14" s="10" t="s">
        <v>15</v>
      </c>
      <c r="B14" s="5">
        <v>181</v>
      </c>
      <c r="C14" s="5">
        <v>179</v>
      </c>
      <c r="D14" s="5">
        <v>179</v>
      </c>
      <c r="E14" s="5">
        <v>165</v>
      </c>
      <c r="F14" s="5">
        <v>161</v>
      </c>
      <c r="G14" s="5">
        <v>161</v>
      </c>
      <c r="H14" s="5">
        <v>161</v>
      </c>
      <c r="I14" s="5">
        <v>162</v>
      </c>
      <c r="J14" s="5">
        <v>162</v>
      </c>
      <c r="K14" s="5">
        <v>156</v>
      </c>
      <c r="L14" s="5">
        <v>169</v>
      </c>
      <c r="M14" s="5">
        <v>175</v>
      </c>
      <c r="N14" s="5">
        <v>183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9.9447513812154706E-2</v>
      </c>
      <c r="C19" s="2">
        <v>9.4972067039106101E-2</v>
      </c>
      <c r="D19" s="2">
        <v>0.111731843575419</v>
      </c>
      <c r="E19" s="2">
        <v>0.115151515151515</v>
      </c>
      <c r="F19" s="2">
        <v>0.118012422360248</v>
      </c>
      <c r="G19" s="2">
        <v>0.111801242236025</v>
      </c>
      <c r="H19" s="2">
        <v>0.118012422360248</v>
      </c>
      <c r="I19" s="2">
        <v>0.12345679012345701</v>
      </c>
      <c r="J19" s="2">
        <v>0.12962962962963001</v>
      </c>
      <c r="K19" s="2">
        <v>0.121794871794872</v>
      </c>
      <c r="L19" s="2">
        <v>0.13017751479289899</v>
      </c>
      <c r="M19" s="2">
        <v>0.125714285714286</v>
      </c>
      <c r="N19" s="2">
        <v>0.12568306010929001</v>
      </c>
    </row>
    <row r="20" spans="1:15" x14ac:dyDescent="0.3">
      <c r="A20" s="8" t="s">
        <v>88</v>
      </c>
      <c r="B20" s="2">
        <v>1.1049723756906099E-2</v>
      </c>
      <c r="C20" s="2">
        <v>1.11731843575419E-2</v>
      </c>
      <c r="D20" s="2">
        <v>1.11731843575419E-2</v>
      </c>
      <c r="E20" s="2">
        <v>1.21212121212121E-2</v>
      </c>
      <c r="F20" s="2">
        <v>1.2422360248447201E-2</v>
      </c>
      <c r="G20" s="2">
        <v>1.2422360248447201E-2</v>
      </c>
      <c r="H20" s="2">
        <v>6.2111801242236003E-3</v>
      </c>
      <c r="I20" s="2">
        <v>6.17283950617284E-3</v>
      </c>
      <c r="J20" s="2">
        <v>6.17283950617284E-3</v>
      </c>
      <c r="K20" s="2">
        <v>6.41025641025641E-3</v>
      </c>
      <c r="L20" s="2">
        <v>5.9171597633136102E-3</v>
      </c>
      <c r="M20" s="2">
        <v>1.7142857142857099E-2</v>
      </c>
      <c r="N20" s="2">
        <v>1.63934426229508E-2</v>
      </c>
    </row>
    <row r="21" spans="1:15" x14ac:dyDescent="0.3">
      <c r="A21" s="8" t="s">
        <v>89</v>
      </c>
      <c r="B21" s="2">
        <v>1.1049723756906099E-2</v>
      </c>
      <c r="C21" s="2">
        <v>1.11731843575419E-2</v>
      </c>
      <c r="D21" s="2">
        <v>1.11731843575419E-2</v>
      </c>
      <c r="E21" s="2">
        <v>1.21212121212121E-2</v>
      </c>
      <c r="F21" s="2">
        <v>1.2422360248447201E-2</v>
      </c>
      <c r="G21" s="2">
        <v>1.2422360248447201E-2</v>
      </c>
      <c r="H21" s="2">
        <v>1.2422360248447201E-2</v>
      </c>
      <c r="I21" s="2">
        <v>1.2345679012345699E-2</v>
      </c>
      <c r="J21" s="2">
        <v>1.2345679012345699E-2</v>
      </c>
      <c r="K21" s="2">
        <v>1.2820512820512799E-2</v>
      </c>
      <c r="L21" s="2">
        <v>5.9171597633136102E-3</v>
      </c>
      <c r="M21" s="2">
        <v>5.7142857142857099E-3</v>
      </c>
      <c r="N21" s="2">
        <v>0</v>
      </c>
    </row>
    <row r="22" spans="1:15" x14ac:dyDescent="0.3">
      <c r="A22" s="8" t="s">
        <v>90</v>
      </c>
      <c r="B22" s="2">
        <v>0.72375690607734799</v>
      </c>
      <c r="C22" s="2">
        <v>0.75418994413407803</v>
      </c>
      <c r="D22" s="2">
        <v>0.74301675977653603</v>
      </c>
      <c r="E22" s="2">
        <v>0.763636363636364</v>
      </c>
      <c r="F22" s="2">
        <v>0.76397515527950299</v>
      </c>
      <c r="G22" s="2">
        <v>0.78260869565217395</v>
      </c>
      <c r="H22" s="2">
        <v>0.78881987577639801</v>
      </c>
      <c r="I22" s="2">
        <v>0.78395061728395099</v>
      </c>
      <c r="J22" s="2">
        <v>0.78395061728395099</v>
      </c>
      <c r="K22" s="2">
        <v>0.80128205128205099</v>
      </c>
      <c r="L22" s="2">
        <v>0.81065088757396497</v>
      </c>
      <c r="M22" s="2">
        <v>0.80571428571428605</v>
      </c>
      <c r="N22" s="2">
        <v>0.80327868852458995</v>
      </c>
    </row>
    <row r="23" spans="1:15" x14ac:dyDescent="0.3">
      <c r="A23" s="8" t="s">
        <v>91</v>
      </c>
      <c r="B23" s="2">
        <v>3.8674033149171297E-2</v>
      </c>
      <c r="C23" s="2">
        <v>3.91061452513966E-2</v>
      </c>
      <c r="D23" s="2">
        <v>3.91061452513966E-2</v>
      </c>
      <c r="E23" s="2">
        <v>3.03030303030303E-2</v>
      </c>
      <c r="F23" s="2">
        <v>3.1055900621118002E-2</v>
      </c>
      <c r="G23" s="2">
        <v>2.4844720496894401E-2</v>
      </c>
      <c r="H23" s="2">
        <v>2.4844720496894401E-2</v>
      </c>
      <c r="I23" s="2">
        <v>2.4691358024691398E-2</v>
      </c>
      <c r="J23" s="2">
        <v>1.85185185185185E-2</v>
      </c>
      <c r="K23" s="2">
        <v>1.9230769230769201E-2</v>
      </c>
      <c r="L23" s="2">
        <v>1.7751479289940801E-2</v>
      </c>
      <c r="M23" s="2">
        <v>2.2857142857142899E-2</v>
      </c>
      <c r="N23" s="2">
        <v>2.7322404371584699E-2</v>
      </c>
    </row>
    <row r="24" spans="1:15" x14ac:dyDescent="0.3">
      <c r="A24" s="8" t="s">
        <v>92</v>
      </c>
      <c r="B24" s="2">
        <v>0.116022099447514</v>
      </c>
      <c r="C24" s="2">
        <v>8.9385474860335198E-2</v>
      </c>
      <c r="D24" s="2">
        <v>8.3798882681564199E-2</v>
      </c>
      <c r="E24" s="2">
        <v>6.6666666666666693E-2</v>
      </c>
      <c r="F24" s="2">
        <v>6.2111801242236003E-2</v>
      </c>
      <c r="G24" s="2">
        <v>5.5900621118012403E-2</v>
      </c>
      <c r="H24" s="2">
        <v>4.9689440993788803E-2</v>
      </c>
      <c r="I24" s="2">
        <v>4.9382716049382699E-2</v>
      </c>
      <c r="J24" s="2">
        <v>4.9382716049382699E-2</v>
      </c>
      <c r="K24" s="2">
        <v>3.8461538461538498E-2</v>
      </c>
      <c r="L24" s="2">
        <v>2.9585798816568001E-2</v>
      </c>
      <c r="M24" s="2">
        <v>2.2857142857142899E-2</v>
      </c>
      <c r="N24" s="2">
        <v>2.7322404371584699E-2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-5.5555555555555601E-2</v>
      </c>
      <c r="C29" s="2">
        <v>0.17647058823529399</v>
      </c>
      <c r="D29" s="2">
        <v>-0.05</v>
      </c>
      <c r="E29" s="2">
        <v>0</v>
      </c>
      <c r="F29" s="2">
        <v>-5.2631578947368397E-2</v>
      </c>
      <c r="G29" s="2">
        <v>5.5555555555555601E-2</v>
      </c>
      <c r="H29" s="2">
        <v>5.2631578947368397E-2</v>
      </c>
      <c r="I29" s="2">
        <v>0.05</v>
      </c>
      <c r="J29" s="2">
        <v>-9.5238095238095205E-2</v>
      </c>
      <c r="K29" s="2">
        <v>0.157894736842105</v>
      </c>
      <c r="L29" s="2">
        <v>0</v>
      </c>
      <c r="M29" s="2">
        <v>4.5454545454545497E-2</v>
      </c>
      <c r="N29" s="3">
        <v>9.5238095238095205E-2</v>
      </c>
      <c r="O29" s="3">
        <v>0.27777777777777801</v>
      </c>
    </row>
    <row r="30" spans="1:15" x14ac:dyDescent="0.3">
      <c r="A30" s="8" t="s">
        <v>88</v>
      </c>
      <c r="B30" s="2">
        <v>0</v>
      </c>
      <c r="C30" s="2">
        <v>0</v>
      </c>
      <c r="D30" s="2">
        <v>0</v>
      </c>
      <c r="E30" s="2">
        <v>0</v>
      </c>
      <c r="F30" s="2">
        <v>0</v>
      </c>
      <c r="G30" s="2">
        <v>-0.5</v>
      </c>
      <c r="H30" s="2">
        <v>0</v>
      </c>
      <c r="I30" s="2">
        <v>0</v>
      </c>
      <c r="J30" s="2">
        <v>0</v>
      </c>
      <c r="K30" s="2">
        <v>0</v>
      </c>
      <c r="L30" s="2">
        <v>2</v>
      </c>
      <c r="M30" s="2">
        <v>0</v>
      </c>
      <c r="N30" s="3">
        <v>2</v>
      </c>
      <c r="O30" s="3">
        <v>0.5</v>
      </c>
    </row>
    <row r="31" spans="1:15" x14ac:dyDescent="0.3">
      <c r="A31" s="8" t="s">
        <v>89</v>
      </c>
      <c r="B31" s="2">
        <v>0</v>
      </c>
      <c r="C31" s="2">
        <v>0</v>
      </c>
      <c r="D31" s="2">
        <v>0</v>
      </c>
      <c r="E31" s="2">
        <v>0</v>
      </c>
      <c r="F31" s="2">
        <v>0</v>
      </c>
      <c r="G31" s="2">
        <v>0</v>
      </c>
      <c r="H31" s="2">
        <v>0</v>
      </c>
      <c r="I31" s="2">
        <v>0</v>
      </c>
      <c r="J31" s="2">
        <v>0</v>
      </c>
      <c r="K31" s="2">
        <v>-0.5</v>
      </c>
      <c r="L31" s="2">
        <v>0</v>
      </c>
      <c r="M31" s="2">
        <v>-1</v>
      </c>
      <c r="N31" s="3">
        <v>-1</v>
      </c>
      <c r="O31" s="3">
        <v>-1</v>
      </c>
    </row>
    <row r="32" spans="1:15" x14ac:dyDescent="0.3">
      <c r="A32" s="8" t="s">
        <v>90</v>
      </c>
      <c r="B32" s="2">
        <v>3.0534351145038201E-2</v>
      </c>
      <c r="C32" s="2">
        <v>-1.48148148148148E-2</v>
      </c>
      <c r="D32" s="2">
        <v>-5.2631578947368397E-2</v>
      </c>
      <c r="E32" s="2">
        <v>-2.3809523809523801E-2</v>
      </c>
      <c r="F32" s="2">
        <v>2.4390243902439001E-2</v>
      </c>
      <c r="G32" s="2">
        <v>7.9365079365079395E-3</v>
      </c>
      <c r="H32" s="2">
        <v>0</v>
      </c>
      <c r="I32" s="2">
        <v>0</v>
      </c>
      <c r="J32" s="2">
        <v>-1.5748031496062999E-2</v>
      </c>
      <c r="K32" s="2">
        <v>9.6000000000000002E-2</v>
      </c>
      <c r="L32" s="2">
        <v>2.9197080291970798E-2</v>
      </c>
      <c r="M32" s="2">
        <v>4.2553191489361701E-2</v>
      </c>
      <c r="N32" s="3">
        <v>0.15748031496063</v>
      </c>
      <c r="O32" s="3">
        <v>0.122137404580153</v>
      </c>
    </row>
    <row r="33" spans="1:15" x14ac:dyDescent="0.3">
      <c r="A33" s="8" t="s">
        <v>91</v>
      </c>
      <c r="B33" s="2">
        <v>0</v>
      </c>
      <c r="C33" s="2">
        <v>0</v>
      </c>
      <c r="D33" s="2">
        <v>-0.28571428571428598</v>
      </c>
      <c r="E33" s="2">
        <v>0</v>
      </c>
      <c r="F33" s="2">
        <v>-0.2</v>
      </c>
      <c r="G33" s="2">
        <v>0</v>
      </c>
      <c r="H33" s="2">
        <v>0</v>
      </c>
      <c r="I33" s="2">
        <v>-0.25</v>
      </c>
      <c r="J33" s="2">
        <v>0</v>
      </c>
      <c r="K33" s="2">
        <v>0</v>
      </c>
      <c r="L33" s="2">
        <v>0.33333333333333298</v>
      </c>
      <c r="M33" s="2">
        <v>0.25</v>
      </c>
      <c r="N33" s="3">
        <v>0.66666666666666696</v>
      </c>
      <c r="O33" s="3">
        <v>-0.28571428571428598</v>
      </c>
    </row>
    <row r="34" spans="1:15" x14ac:dyDescent="0.3">
      <c r="A34" s="8" t="s">
        <v>92</v>
      </c>
      <c r="B34" s="2">
        <v>-0.238095238095238</v>
      </c>
      <c r="C34" s="2">
        <v>-6.25E-2</v>
      </c>
      <c r="D34" s="2">
        <v>-0.266666666666667</v>
      </c>
      <c r="E34" s="2">
        <v>-9.0909090909090898E-2</v>
      </c>
      <c r="F34" s="2">
        <v>-0.1</v>
      </c>
      <c r="G34" s="2">
        <v>-0.11111111111111099</v>
      </c>
      <c r="H34" s="2">
        <v>0</v>
      </c>
      <c r="I34" s="2">
        <v>0</v>
      </c>
      <c r="J34" s="2">
        <v>-0.25</v>
      </c>
      <c r="K34" s="2">
        <v>-0.16666666666666699</v>
      </c>
      <c r="L34" s="2">
        <v>-0.2</v>
      </c>
      <c r="M34" s="2">
        <v>0.25</v>
      </c>
      <c r="N34" s="3">
        <v>-0.375</v>
      </c>
      <c r="O34" s="3">
        <v>-0.76190476190476197</v>
      </c>
    </row>
    <row r="35" spans="1:15" x14ac:dyDescent="0.3">
      <c r="A35" s="11" t="s">
        <v>15</v>
      </c>
      <c r="B35" s="3">
        <v>-1.1049723756906099E-2</v>
      </c>
      <c r="C35" s="3">
        <v>0</v>
      </c>
      <c r="D35" s="3">
        <v>-7.8212290502793297E-2</v>
      </c>
      <c r="E35" s="3">
        <v>-2.4242424242424201E-2</v>
      </c>
      <c r="F35" s="3">
        <v>0</v>
      </c>
      <c r="G35" s="3">
        <v>0</v>
      </c>
      <c r="H35" s="3">
        <v>6.2111801242236003E-3</v>
      </c>
      <c r="I35" s="3">
        <v>0</v>
      </c>
      <c r="J35" s="3">
        <v>-3.7037037037037E-2</v>
      </c>
      <c r="K35" s="3">
        <v>8.3333333333333301E-2</v>
      </c>
      <c r="L35" s="3">
        <v>3.5502958579881699E-2</v>
      </c>
      <c r="M35" s="3">
        <v>4.57142857142857E-2</v>
      </c>
      <c r="N35" s="3">
        <v>0.12962962962963001</v>
      </c>
      <c r="O35" s="3">
        <v>1.1049723756906099E-2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678</v>
      </c>
    </row>
    <row r="2" spans="1:14" ht="15.6" x14ac:dyDescent="0.3">
      <c r="A2" s="12" t="s">
        <v>674</v>
      </c>
    </row>
    <row r="3" spans="1:14" ht="15.6" x14ac:dyDescent="0.3">
      <c r="A3" s="12" t="s">
        <v>98</v>
      </c>
    </row>
    <row r="4" spans="1:14" x14ac:dyDescent="0.3">
      <c r="A4" s="15"/>
    </row>
    <row r="5" spans="1:14" x14ac:dyDescent="0.3">
      <c r="A5" s="16" t="str">
        <f>HYPERLINK("#'Table of contents'!A212",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108</v>
      </c>
      <c r="C8" s="1">
        <v>107</v>
      </c>
      <c r="D8" s="1">
        <v>108</v>
      </c>
      <c r="E8" s="1">
        <v>104</v>
      </c>
      <c r="F8" s="1">
        <v>105</v>
      </c>
      <c r="G8" s="1">
        <v>102</v>
      </c>
      <c r="H8" s="1">
        <v>104</v>
      </c>
      <c r="I8" s="1">
        <v>106</v>
      </c>
      <c r="J8" s="1">
        <v>108</v>
      </c>
      <c r="K8" s="1">
        <v>107</v>
      </c>
      <c r="L8" s="1">
        <v>116</v>
      </c>
      <c r="M8" s="1">
        <v>122</v>
      </c>
      <c r="N8" s="1">
        <v>132</v>
      </c>
    </row>
    <row r="9" spans="1:14" x14ac:dyDescent="0.3">
      <c r="A9" s="7" t="s">
        <v>96</v>
      </c>
      <c r="B9" s="1">
        <v>73</v>
      </c>
      <c r="C9" s="1">
        <v>72</v>
      </c>
      <c r="D9" s="1">
        <v>71</v>
      </c>
      <c r="E9" s="1">
        <v>61</v>
      </c>
      <c r="F9" s="1">
        <v>56</v>
      </c>
      <c r="G9" s="1">
        <v>59</v>
      </c>
      <c r="H9" s="1">
        <v>57</v>
      </c>
      <c r="I9" s="1">
        <v>56</v>
      </c>
      <c r="J9" s="1">
        <v>54</v>
      </c>
      <c r="K9" s="1">
        <v>49</v>
      </c>
      <c r="L9" s="1">
        <v>53</v>
      </c>
      <c r="M9" s="1">
        <v>53</v>
      </c>
      <c r="N9" s="1">
        <v>51</v>
      </c>
    </row>
    <row r="10" spans="1:14" x14ac:dyDescent="0.3">
      <c r="A10" s="10" t="s">
        <v>15</v>
      </c>
      <c r="B10" s="5">
        <v>181</v>
      </c>
      <c r="C10" s="5">
        <v>179</v>
      </c>
      <c r="D10" s="5">
        <v>179</v>
      </c>
      <c r="E10" s="5">
        <v>165</v>
      </c>
      <c r="F10" s="5">
        <v>161</v>
      </c>
      <c r="G10" s="5">
        <v>161</v>
      </c>
      <c r="H10" s="5">
        <v>161</v>
      </c>
      <c r="I10" s="5">
        <v>162</v>
      </c>
      <c r="J10" s="5">
        <v>162</v>
      </c>
      <c r="K10" s="5">
        <v>156</v>
      </c>
      <c r="L10" s="5">
        <v>169</v>
      </c>
      <c r="M10" s="5">
        <v>175</v>
      </c>
      <c r="N10" s="5">
        <v>183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0.59668508287292799</v>
      </c>
      <c r="C15" s="2">
        <v>0.59776536312849204</v>
      </c>
      <c r="D15" s="2">
        <v>0.60335195530726304</v>
      </c>
      <c r="E15" s="2">
        <v>0.63030303030303003</v>
      </c>
      <c r="F15" s="2">
        <v>0.65217391304347805</v>
      </c>
      <c r="G15" s="2">
        <v>0.63354037267080698</v>
      </c>
      <c r="H15" s="2">
        <v>0.64596273291925499</v>
      </c>
      <c r="I15" s="2">
        <v>0.65432098765432101</v>
      </c>
      <c r="J15" s="2">
        <v>0.66666666666666696</v>
      </c>
      <c r="K15" s="2">
        <v>0.68589743589743601</v>
      </c>
      <c r="L15" s="2">
        <v>0.68639053254437898</v>
      </c>
      <c r="M15" s="2">
        <v>0.69714285714285695</v>
      </c>
      <c r="N15" s="2">
        <v>0.72131147540983598</v>
      </c>
    </row>
    <row r="16" spans="1:14" x14ac:dyDescent="0.3">
      <c r="A16" s="8" t="s">
        <v>96</v>
      </c>
      <c r="B16" s="2">
        <v>0.40331491712707201</v>
      </c>
      <c r="C16" s="2">
        <v>0.40223463687150801</v>
      </c>
      <c r="D16" s="2">
        <v>0.39664804469273701</v>
      </c>
      <c r="E16" s="2">
        <v>0.36969696969697002</v>
      </c>
      <c r="F16" s="2">
        <v>0.34782608695652201</v>
      </c>
      <c r="G16" s="2">
        <v>0.36645962732919302</v>
      </c>
      <c r="H16" s="2">
        <v>0.35403726708074501</v>
      </c>
      <c r="I16" s="2">
        <v>0.34567901234567899</v>
      </c>
      <c r="J16" s="2">
        <v>0.33333333333333298</v>
      </c>
      <c r="K16" s="2">
        <v>0.31410256410256399</v>
      </c>
      <c r="L16" s="2">
        <v>0.31360946745562102</v>
      </c>
      <c r="M16" s="2">
        <v>0.30285714285714299</v>
      </c>
      <c r="N16" s="2">
        <v>0.27868852459016402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-9.2592592592592605E-3</v>
      </c>
      <c r="C21" s="2">
        <v>9.3457943925233603E-3</v>
      </c>
      <c r="D21" s="2">
        <v>-3.7037037037037E-2</v>
      </c>
      <c r="E21" s="2">
        <v>9.6153846153846194E-3</v>
      </c>
      <c r="F21" s="2">
        <v>-2.8571428571428598E-2</v>
      </c>
      <c r="G21" s="2">
        <v>1.9607843137254902E-2</v>
      </c>
      <c r="H21" s="2">
        <v>1.9230769230769201E-2</v>
      </c>
      <c r="I21" s="2">
        <v>1.88679245283019E-2</v>
      </c>
      <c r="J21" s="2">
        <v>-9.2592592592592605E-3</v>
      </c>
      <c r="K21" s="2">
        <v>8.4112149532710304E-2</v>
      </c>
      <c r="L21" s="2">
        <v>5.1724137931034503E-2</v>
      </c>
      <c r="M21" s="2">
        <v>8.1967213114754106E-2</v>
      </c>
      <c r="N21" s="3">
        <v>0.22222222222222199</v>
      </c>
      <c r="O21" s="3">
        <v>0.22222222222222199</v>
      </c>
    </row>
    <row r="22" spans="1:15" x14ac:dyDescent="0.3">
      <c r="A22" s="8" t="s">
        <v>96</v>
      </c>
      <c r="B22" s="2">
        <v>-1.3698630136986301E-2</v>
      </c>
      <c r="C22" s="2">
        <v>-1.38888888888889E-2</v>
      </c>
      <c r="D22" s="2">
        <v>-0.140845070422535</v>
      </c>
      <c r="E22" s="2">
        <v>-8.1967213114754106E-2</v>
      </c>
      <c r="F22" s="2">
        <v>5.3571428571428603E-2</v>
      </c>
      <c r="G22" s="2">
        <v>-3.3898305084745797E-2</v>
      </c>
      <c r="H22" s="2">
        <v>-1.7543859649122799E-2</v>
      </c>
      <c r="I22" s="2">
        <v>-3.5714285714285698E-2</v>
      </c>
      <c r="J22" s="2">
        <v>-9.2592592592592601E-2</v>
      </c>
      <c r="K22" s="2">
        <v>8.1632653061224497E-2</v>
      </c>
      <c r="L22" s="2">
        <v>0</v>
      </c>
      <c r="M22" s="2">
        <v>-3.77358490566038E-2</v>
      </c>
      <c r="N22" s="3">
        <v>-5.5555555555555601E-2</v>
      </c>
      <c r="O22" s="3">
        <v>-0.301369863013699</v>
      </c>
    </row>
    <row r="23" spans="1:15" x14ac:dyDescent="0.3">
      <c r="A23" s="11" t="s">
        <v>15</v>
      </c>
      <c r="B23" s="3">
        <v>-1.1049723756906099E-2</v>
      </c>
      <c r="C23" s="3">
        <v>0</v>
      </c>
      <c r="D23" s="3">
        <v>-7.8212290502793297E-2</v>
      </c>
      <c r="E23" s="3">
        <v>-2.4242424242424201E-2</v>
      </c>
      <c r="F23" s="3">
        <v>0</v>
      </c>
      <c r="G23" s="3">
        <v>0</v>
      </c>
      <c r="H23" s="3">
        <v>6.2111801242236003E-3</v>
      </c>
      <c r="I23" s="3">
        <v>0</v>
      </c>
      <c r="J23" s="3">
        <v>-3.7037037037037E-2</v>
      </c>
      <c r="K23" s="3">
        <v>8.3333333333333301E-2</v>
      </c>
      <c r="L23" s="3">
        <v>3.5502958579881699E-2</v>
      </c>
      <c r="M23" s="3">
        <v>4.57142857142857E-2</v>
      </c>
      <c r="N23" s="3">
        <v>0.12962962962963001</v>
      </c>
      <c r="O23" s="3">
        <v>1.1049723756906099E-2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679</v>
      </c>
    </row>
    <row r="2" spans="1:14" ht="15.6" x14ac:dyDescent="0.3">
      <c r="A2" s="12" t="s">
        <v>674</v>
      </c>
    </row>
    <row r="3" spans="1:14" ht="15.6" x14ac:dyDescent="0.3">
      <c r="A3" s="12" t="s">
        <v>98</v>
      </c>
    </row>
    <row r="4" spans="1:14" ht="15.6" x14ac:dyDescent="0.3">
      <c r="A4" s="12" t="s">
        <v>94</v>
      </c>
    </row>
    <row r="5" spans="1:14" x14ac:dyDescent="0.3">
      <c r="A5" s="16" t="str">
        <f>HYPERLINK("#'Table of contents'!A213",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5</v>
      </c>
      <c r="C8" s="1">
        <v>5</v>
      </c>
      <c r="D8" s="1">
        <v>5</v>
      </c>
      <c r="E8" s="1">
        <v>5</v>
      </c>
      <c r="F8" s="1">
        <v>6</v>
      </c>
      <c r="G8" s="1">
        <v>5</v>
      </c>
      <c r="H8" s="1">
        <v>6</v>
      </c>
      <c r="I8" s="1">
        <v>8</v>
      </c>
      <c r="J8" s="1">
        <v>9</v>
      </c>
      <c r="K8" s="1">
        <v>8</v>
      </c>
      <c r="L8" s="1">
        <v>9</v>
      </c>
      <c r="M8" s="1">
        <v>9</v>
      </c>
      <c r="N8" s="1">
        <v>11</v>
      </c>
    </row>
    <row r="9" spans="1:14" x14ac:dyDescent="0.3">
      <c r="A9" s="7" t="s">
        <v>100</v>
      </c>
      <c r="B9" s="1">
        <v>1</v>
      </c>
      <c r="C9" s="1">
        <v>1</v>
      </c>
      <c r="D9" s="1">
        <v>2</v>
      </c>
      <c r="E9" s="1">
        <v>2</v>
      </c>
      <c r="F9" s="1">
        <v>1</v>
      </c>
      <c r="G9" s="1">
        <v>1</v>
      </c>
      <c r="H9" s="1">
        <v>1</v>
      </c>
      <c r="I9" s="1">
        <v>1</v>
      </c>
      <c r="J9" s="1">
        <v>1</v>
      </c>
      <c r="K9" s="1">
        <v>1</v>
      </c>
      <c r="L9" s="1">
        <v>1</v>
      </c>
      <c r="M9" s="1">
        <v>3</v>
      </c>
      <c r="N9" s="1">
        <v>3</v>
      </c>
    </row>
    <row r="10" spans="1:14" x14ac:dyDescent="0.3">
      <c r="A10" s="7" t="s">
        <v>101</v>
      </c>
      <c r="B10" s="1">
        <v>2</v>
      </c>
      <c r="C10" s="1">
        <v>2</v>
      </c>
      <c r="D10" s="1">
        <v>2</v>
      </c>
      <c r="E10" s="1">
        <v>2</v>
      </c>
      <c r="F10" s="1">
        <v>2</v>
      </c>
      <c r="G10" s="1">
        <v>2</v>
      </c>
      <c r="H10" s="1">
        <v>2</v>
      </c>
      <c r="I10" s="1">
        <v>2</v>
      </c>
      <c r="J10" s="1">
        <v>2</v>
      </c>
      <c r="K10" s="1">
        <v>2</v>
      </c>
      <c r="L10" s="1">
        <v>1</v>
      </c>
      <c r="M10" s="1">
        <v>1</v>
      </c>
      <c r="N10" s="1">
        <v>0</v>
      </c>
    </row>
    <row r="11" spans="1:14" x14ac:dyDescent="0.3">
      <c r="A11" s="7" t="s">
        <v>102</v>
      </c>
      <c r="B11" s="1">
        <v>84</v>
      </c>
      <c r="C11" s="1">
        <v>86</v>
      </c>
      <c r="D11" s="1">
        <v>87</v>
      </c>
      <c r="E11" s="1">
        <v>84</v>
      </c>
      <c r="F11" s="1">
        <v>85</v>
      </c>
      <c r="G11" s="1">
        <v>86</v>
      </c>
      <c r="H11" s="1">
        <v>88</v>
      </c>
      <c r="I11" s="1">
        <v>88</v>
      </c>
      <c r="J11" s="1">
        <v>89</v>
      </c>
      <c r="K11" s="1">
        <v>89</v>
      </c>
      <c r="L11" s="1">
        <v>99</v>
      </c>
      <c r="M11" s="1">
        <v>104</v>
      </c>
      <c r="N11" s="1">
        <v>112</v>
      </c>
    </row>
    <row r="12" spans="1:14" x14ac:dyDescent="0.3">
      <c r="A12" s="7" t="s">
        <v>103</v>
      </c>
      <c r="B12" s="1">
        <v>5</v>
      </c>
      <c r="C12" s="1">
        <v>5</v>
      </c>
      <c r="D12" s="1">
        <v>4</v>
      </c>
      <c r="E12" s="1">
        <v>3</v>
      </c>
      <c r="F12" s="1">
        <v>3</v>
      </c>
      <c r="G12" s="1">
        <v>2</v>
      </c>
      <c r="H12" s="1">
        <v>2</v>
      </c>
      <c r="I12" s="1">
        <v>2</v>
      </c>
      <c r="J12" s="1">
        <v>2</v>
      </c>
      <c r="K12" s="1">
        <v>2</v>
      </c>
      <c r="L12" s="1">
        <v>2</v>
      </c>
      <c r="M12" s="1">
        <v>2</v>
      </c>
      <c r="N12" s="1">
        <v>2</v>
      </c>
    </row>
    <row r="13" spans="1:14" x14ac:dyDescent="0.3">
      <c r="A13" s="7" t="s">
        <v>104</v>
      </c>
      <c r="B13" s="1">
        <v>11</v>
      </c>
      <c r="C13" s="1">
        <v>8</v>
      </c>
      <c r="D13" s="1">
        <v>8</v>
      </c>
      <c r="E13" s="1">
        <v>8</v>
      </c>
      <c r="F13" s="1">
        <v>8</v>
      </c>
      <c r="G13" s="1">
        <v>6</v>
      </c>
      <c r="H13" s="1">
        <v>5</v>
      </c>
      <c r="I13" s="1">
        <v>5</v>
      </c>
      <c r="J13" s="1">
        <v>5</v>
      </c>
      <c r="K13" s="1">
        <v>5</v>
      </c>
      <c r="L13" s="1">
        <v>4</v>
      </c>
      <c r="M13" s="1">
        <v>3</v>
      </c>
      <c r="N13" s="1">
        <v>4</v>
      </c>
    </row>
    <row r="14" spans="1:14" x14ac:dyDescent="0.3">
      <c r="A14" s="7" t="s">
        <v>105</v>
      </c>
      <c r="B14" s="1">
        <v>13</v>
      </c>
      <c r="C14" s="1">
        <v>12</v>
      </c>
      <c r="D14" s="1">
        <v>15</v>
      </c>
      <c r="E14" s="1">
        <v>14</v>
      </c>
      <c r="F14" s="1">
        <v>13</v>
      </c>
      <c r="G14" s="1">
        <v>13</v>
      </c>
      <c r="H14" s="1">
        <v>13</v>
      </c>
      <c r="I14" s="1">
        <v>12</v>
      </c>
      <c r="J14" s="1">
        <v>12</v>
      </c>
      <c r="K14" s="1">
        <v>11</v>
      </c>
      <c r="L14" s="1">
        <v>13</v>
      </c>
      <c r="M14" s="1">
        <v>13</v>
      </c>
      <c r="N14" s="1">
        <v>12</v>
      </c>
    </row>
    <row r="15" spans="1:14" x14ac:dyDescent="0.3">
      <c r="A15" s="7" t="s">
        <v>106</v>
      </c>
      <c r="B15" s="1">
        <v>1</v>
      </c>
      <c r="C15" s="1">
        <v>1</v>
      </c>
      <c r="D15" s="1">
        <v>0</v>
      </c>
      <c r="E15" s="1">
        <v>0</v>
      </c>
      <c r="F15" s="1">
        <v>1</v>
      </c>
      <c r="G15" s="1">
        <v>1</v>
      </c>
      <c r="H15" s="1">
        <v>0</v>
      </c>
      <c r="I15" s="1">
        <v>0</v>
      </c>
      <c r="J15" s="1">
        <v>0</v>
      </c>
      <c r="K15" s="1">
        <v>0</v>
      </c>
      <c r="L15" s="1">
        <v>0</v>
      </c>
      <c r="M15" s="1">
        <v>0</v>
      </c>
      <c r="N15" s="1">
        <v>0</v>
      </c>
    </row>
    <row r="16" spans="1:14" x14ac:dyDescent="0.3">
      <c r="A16" s="7" t="s">
        <v>107</v>
      </c>
      <c r="B16" s="1">
        <v>0</v>
      </c>
      <c r="C16" s="1">
        <v>0</v>
      </c>
      <c r="D16" s="1">
        <v>0</v>
      </c>
      <c r="E16" s="1">
        <v>0</v>
      </c>
      <c r="F16" s="1">
        <v>0</v>
      </c>
      <c r="G16" s="1">
        <v>0</v>
      </c>
      <c r="H16" s="1">
        <v>0</v>
      </c>
      <c r="I16" s="1">
        <v>0</v>
      </c>
      <c r="J16" s="1">
        <v>0</v>
      </c>
      <c r="K16" s="1">
        <v>0</v>
      </c>
      <c r="L16" s="1">
        <v>0</v>
      </c>
      <c r="M16" s="1">
        <v>0</v>
      </c>
      <c r="N16" s="1">
        <v>0</v>
      </c>
    </row>
    <row r="17" spans="1:14" x14ac:dyDescent="0.3">
      <c r="A17" s="7" t="s">
        <v>108</v>
      </c>
      <c r="B17" s="1">
        <v>47</v>
      </c>
      <c r="C17" s="1">
        <v>49</v>
      </c>
      <c r="D17" s="1">
        <v>46</v>
      </c>
      <c r="E17" s="1">
        <v>42</v>
      </c>
      <c r="F17" s="1">
        <v>38</v>
      </c>
      <c r="G17" s="1">
        <v>40</v>
      </c>
      <c r="H17" s="1">
        <v>39</v>
      </c>
      <c r="I17" s="1">
        <v>39</v>
      </c>
      <c r="J17" s="1">
        <v>38</v>
      </c>
      <c r="K17" s="1">
        <v>36</v>
      </c>
      <c r="L17" s="1">
        <v>38</v>
      </c>
      <c r="M17" s="1">
        <v>37</v>
      </c>
      <c r="N17" s="1">
        <v>35</v>
      </c>
    </row>
    <row r="18" spans="1:14" x14ac:dyDescent="0.3">
      <c r="A18" s="7" t="s">
        <v>109</v>
      </c>
      <c r="B18" s="1">
        <v>2</v>
      </c>
      <c r="C18" s="1">
        <v>2</v>
      </c>
      <c r="D18" s="1">
        <v>3</v>
      </c>
      <c r="E18" s="1">
        <v>2</v>
      </c>
      <c r="F18" s="1">
        <v>2</v>
      </c>
      <c r="G18" s="1">
        <v>2</v>
      </c>
      <c r="H18" s="1">
        <v>2</v>
      </c>
      <c r="I18" s="1">
        <v>2</v>
      </c>
      <c r="J18" s="1">
        <v>1</v>
      </c>
      <c r="K18" s="1">
        <v>1</v>
      </c>
      <c r="L18" s="1">
        <v>1</v>
      </c>
      <c r="M18" s="1">
        <v>2</v>
      </c>
      <c r="N18" s="1">
        <v>3</v>
      </c>
    </row>
    <row r="19" spans="1:14" x14ac:dyDescent="0.3">
      <c r="A19" s="7" t="s">
        <v>110</v>
      </c>
      <c r="B19" s="1">
        <v>10</v>
      </c>
      <c r="C19" s="1">
        <v>8</v>
      </c>
      <c r="D19" s="1">
        <v>7</v>
      </c>
      <c r="E19" s="1">
        <v>3</v>
      </c>
      <c r="F19" s="1">
        <v>2</v>
      </c>
      <c r="G19" s="1">
        <v>3</v>
      </c>
      <c r="H19" s="1">
        <v>3</v>
      </c>
      <c r="I19" s="1">
        <v>3</v>
      </c>
      <c r="J19" s="1">
        <v>3</v>
      </c>
      <c r="K19" s="1">
        <v>1</v>
      </c>
      <c r="L19" s="1">
        <v>1</v>
      </c>
      <c r="M19" s="1">
        <v>1</v>
      </c>
      <c r="N19" s="1">
        <v>1</v>
      </c>
    </row>
    <row r="20" spans="1:14" x14ac:dyDescent="0.3">
      <c r="A20" s="10" t="s">
        <v>15</v>
      </c>
      <c r="B20" s="5">
        <v>181</v>
      </c>
      <c r="C20" s="5">
        <v>179</v>
      </c>
      <c r="D20" s="5">
        <v>179</v>
      </c>
      <c r="E20" s="5">
        <v>165</v>
      </c>
      <c r="F20" s="5">
        <v>161</v>
      </c>
      <c r="G20" s="5">
        <v>161</v>
      </c>
      <c r="H20" s="5">
        <v>161</v>
      </c>
      <c r="I20" s="5">
        <v>162</v>
      </c>
      <c r="J20" s="5">
        <v>162</v>
      </c>
      <c r="K20" s="5">
        <v>156</v>
      </c>
      <c r="L20" s="5">
        <v>169</v>
      </c>
      <c r="M20" s="5">
        <v>175</v>
      </c>
      <c r="N20" s="5">
        <v>183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4.6296296296296301E-2</v>
      </c>
      <c r="C25" s="2">
        <v>4.67289719626168E-2</v>
      </c>
      <c r="D25" s="2">
        <v>4.6296296296296301E-2</v>
      </c>
      <c r="E25" s="2">
        <v>4.80769230769231E-2</v>
      </c>
      <c r="F25" s="2">
        <v>5.7142857142857099E-2</v>
      </c>
      <c r="G25" s="2">
        <v>4.9019607843137303E-2</v>
      </c>
      <c r="H25" s="2">
        <v>5.7692307692307702E-2</v>
      </c>
      <c r="I25" s="2">
        <v>7.5471698113207503E-2</v>
      </c>
      <c r="J25" s="2">
        <v>8.3333333333333301E-2</v>
      </c>
      <c r="K25" s="2">
        <v>7.4766355140186896E-2</v>
      </c>
      <c r="L25" s="2">
        <v>7.7586206896551699E-2</v>
      </c>
      <c r="M25" s="2">
        <v>7.3770491803278701E-2</v>
      </c>
      <c r="N25" s="2">
        <v>8.3333333333333301E-2</v>
      </c>
    </row>
    <row r="26" spans="1:14" x14ac:dyDescent="0.3">
      <c r="A26" s="8" t="s">
        <v>100</v>
      </c>
      <c r="B26" s="2">
        <v>9.2592592592592605E-3</v>
      </c>
      <c r="C26" s="2">
        <v>9.3457943925233603E-3</v>
      </c>
      <c r="D26" s="2">
        <v>1.85185185185185E-2</v>
      </c>
      <c r="E26" s="2">
        <v>1.9230769230769201E-2</v>
      </c>
      <c r="F26" s="2">
        <v>9.5238095238095195E-3</v>
      </c>
      <c r="G26" s="2">
        <v>9.8039215686274508E-3</v>
      </c>
      <c r="H26" s="2">
        <v>9.6153846153846194E-3</v>
      </c>
      <c r="I26" s="2">
        <v>9.4339622641509396E-3</v>
      </c>
      <c r="J26" s="2">
        <v>9.2592592592592605E-3</v>
      </c>
      <c r="K26" s="2">
        <v>9.3457943925233603E-3</v>
      </c>
      <c r="L26" s="2">
        <v>8.6206896551724102E-3</v>
      </c>
      <c r="M26" s="2">
        <v>2.4590163934426201E-2</v>
      </c>
      <c r="N26" s="2">
        <v>2.27272727272727E-2</v>
      </c>
    </row>
    <row r="27" spans="1:14" x14ac:dyDescent="0.3">
      <c r="A27" s="8" t="s">
        <v>101</v>
      </c>
      <c r="B27" s="2">
        <v>1.85185185185185E-2</v>
      </c>
      <c r="C27" s="2">
        <v>1.86915887850467E-2</v>
      </c>
      <c r="D27" s="2">
        <v>1.85185185185185E-2</v>
      </c>
      <c r="E27" s="2">
        <v>1.9230769230769201E-2</v>
      </c>
      <c r="F27" s="2">
        <v>1.9047619047619001E-2</v>
      </c>
      <c r="G27" s="2">
        <v>1.9607843137254902E-2</v>
      </c>
      <c r="H27" s="2">
        <v>1.9230769230769201E-2</v>
      </c>
      <c r="I27" s="2">
        <v>1.88679245283019E-2</v>
      </c>
      <c r="J27" s="2">
        <v>1.85185185185185E-2</v>
      </c>
      <c r="K27" s="2">
        <v>1.86915887850467E-2</v>
      </c>
      <c r="L27" s="2">
        <v>8.6206896551724102E-3</v>
      </c>
      <c r="M27" s="2">
        <v>8.1967213114754103E-3</v>
      </c>
      <c r="N27" s="2">
        <v>0</v>
      </c>
    </row>
    <row r="28" spans="1:14" x14ac:dyDescent="0.3">
      <c r="A28" s="8" t="s">
        <v>102</v>
      </c>
      <c r="B28" s="2">
        <v>0.77777777777777801</v>
      </c>
      <c r="C28" s="2">
        <v>0.80373831775700899</v>
      </c>
      <c r="D28" s="2">
        <v>0.80555555555555602</v>
      </c>
      <c r="E28" s="2">
        <v>0.80769230769230804</v>
      </c>
      <c r="F28" s="2">
        <v>0.80952380952380998</v>
      </c>
      <c r="G28" s="2">
        <v>0.84313725490196101</v>
      </c>
      <c r="H28" s="2">
        <v>0.84615384615384603</v>
      </c>
      <c r="I28" s="2">
        <v>0.83018867924528295</v>
      </c>
      <c r="J28" s="2">
        <v>0.82407407407407396</v>
      </c>
      <c r="K28" s="2">
        <v>0.83177570093457898</v>
      </c>
      <c r="L28" s="2">
        <v>0.85344827586206895</v>
      </c>
      <c r="M28" s="2">
        <v>0.85245901639344301</v>
      </c>
      <c r="N28" s="2">
        <v>0.84848484848484895</v>
      </c>
    </row>
    <row r="29" spans="1:14" x14ac:dyDescent="0.3">
      <c r="A29" s="8" t="s">
        <v>103</v>
      </c>
      <c r="B29" s="2">
        <v>4.6296296296296301E-2</v>
      </c>
      <c r="C29" s="2">
        <v>4.67289719626168E-2</v>
      </c>
      <c r="D29" s="2">
        <v>3.7037037037037E-2</v>
      </c>
      <c r="E29" s="2">
        <v>2.8846153846153799E-2</v>
      </c>
      <c r="F29" s="2">
        <v>2.8571428571428598E-2</v>
      </c>
      <c r="G29" s="2">
        <v>1.9607843137254902E-2</v>
      </c>
      <c r="H29" s="2">
        <v>1.9230769230769201E-2</v>
      </c>
      <c r="I29" s="2">
        <v>1.88679245283019E-2</v>
      </c>
      <c r="J29" s="2">
        <v>1.85185185185185E-2</v>
      </c>
      <c r="K29" s="2">
        <v>1.86915887850467E-2</v>
      </c>
      <c r="L29" s="2">
        <v>1.72413793103448E-2</v>
      </c>
      <c r="M29" s="2">
        <v>1.63934426229508E-2</v>
      </c>
      <c r="N29" s="2">
        <v>1.5151515151515201E-2</v>
      </c>
    </row>
    <row r="30" spans="1:14" x14ac:dyDescent="0.3">
      <c r="A30" s="8" t="s">
        <v>104</v>
      </c>
      <c r="B30" s="2">
        <v>0.101851851851852</v>
      </c>
      <c r="C30" s="2">
        <v>7.4766355140186896E-2</v>
      </c>
      <c r="D30" s="2">
        <v>7.4074074074074098E-2</v>
      </c>
      <c r="E30" s="2">
        <v>7.69230769230769E-2</v>
      </c>
      <c r="F30" s="2">
        <v>7.6190476190476197E-2</v>
      </c>
      <c r="G30" s="2">
        <v>5.8823529411764698E-2</v>
      </c>
      <c r="H30" s="2">
        <v>4.80769230769231E-2</v>
      </c>
      <c r="I30" s="2">
        <v>4.71698113207547E-2</v>
      </c>
      <c r="J30" s="2">
        <v>4.6296296296296301E-2</v>
      </c>
      <c r="K30" s="2">
        <v>4.67289719626168E-2</v>
      </c>
      <c r="L30" s="2">
        <v>3.4482758620689703E-2</v>
      </c>
      <c r="M30" s="2">
        <v>2.4590163934426201E-2</v>
      </c>
      <c r="N30" s="2">
        <v>3.03030303030303E-2</v>
      </c>
    </row>
    <row r="31" spans="1:14" x14ac:dyDescent="0.3">
      <c r="A31" s="8" t="s">
        <v>105</v>
      </c>
      <c r="B31" s="2">
        <v>0.17808219178082199</v>
      </c>
      <c r="C31" s="2">
        <v>0.16666666666666699</v>
      </c>
      <c r="D31" s="2">
        <v>0.21126760563380301</v>
      </c>
      <c r="E31" s="2">
        <v>0.22950819672131101</v>
      </c>
      <c r="F31" s="2">
        <v>0.23214285714285701</v>
      </c>
      <c r="G31" s="2">
        <v>0.22033898305084701</v>
      </c>
      <c r="H31" s="2">
        <v>0.22807017543859601</v>
      </c>
      <c r="I31" s="2">
        <v>0.214285714285714</v>
      </c>
      <c r="J31" s="2">
        <v>0.22222222222222199</v>
      </c>
      <c r="K31" s="2">
        <v>0.22448979591836701</v>
      </c>
      <c r="L31" s="2">
        <v>0.245283018867925</v>
      </c>
      <c r="M31" s="2">
        <v>0.245283018867925</v>
      </c>
      <c r="N31" s="2">
        <v>0.23529411764705899</v>
      </c>
    </row>
    <row r="32" spans="1:14" x14ac:dyDescent="0.3">
      <c r="A32" s="8" t="s">
        <v>106</v>
      </c>
      <c r="B32" s="2">
        <v>1.3698630136986301E-2</v>
      </c>
      <c r="C32" s="2">
        <v>1.38888888888889E-2</v>
      </c>
      <c r="D32" s="2">
        <v>0</v>
      </c>
      <c r="E32" s="2">
        <v>0</v>
      </c>
      <c r="F32" s="2">
        <v>1.7857142857142901E-2</v>
      </c>
      <c r="G32" s="2">
        <v>1.6949152542372899E-2</v>
      </c>
      <c r="H32" s="2">
        <v>0</v>
      </c>
      <c r="I32" s="2">
        <v>0</v>
      </c>
      <c r="J32" s="2">
        <v>0</v>
      </c>
      <c r="K32" s="2">
        <v>0</v>
      </c>
      <c r="L32" s="2">
        <v>0</v>
      </c>
      <c r="M32" s="2">
        <v>0</v>
      </c>
      <c r="N32" s="2">
        <v>0</v>
      </c>
    </row>
    <row r="33" spans="1:15" x14ac:dyDescent="0.3">
      <c r="A33" s="8" t="s">
        <v>107</v>
      </c>
      <c r="B33" s="2">
        <v>0</v>
      </c>
      <c r="C33" s="2">
        <v>0</v>
      </c>
      <c r="D33" s="2">
        <v>0</v>
      </c>
      <c r="E33" s="2">
        <v>0</v>
      </c>
      <c r="F33" s="2">
        <v>0</v>
      </c>
      <c r="G33" s="2">
        <v>0</v>
      </c>
      <c r="H33" s="2">
        <v>0</v>
      </c>
      <c r="I33" s="2">
        <v>0</v>
      </c>
      <c r="J33" s="2">
        <v>0</v>
      </c>
      <c r="K33" s="2">
        <v>0</v>
      </c>
      <c r="L33" s="2">
        <v>0</v>
      </c>
      <c r="M33" s="2">
        <v>0</v>
      </c>
      <c r="N33" s="2">
        <v>0</v>
      </c>
    </row>
    <row r="34" spans="1:15" x14ac:dyDescent="0.3">
      <c r="A34" s="8" t="s">
        <v>108</v>
      </c>
      <c r="B34" s="2">
        <v>0.64383561643835596</v>
      </c>
      <c r="C34" s="2">
        <v>0.68055555555555602</v>
      </c>
      <c r="D34" s="2">
        <v>0.647887323943662</v>
      </c>
      <c r="E34" s="2">
        <v>0.68852459016393397</v>
      </c>
      <c r="F34" s="2">
        <v>0.67857142857142905</v>
      </c>
      <c r="G34" s="2">
        <v>0.677966101694915</v>
      </c>
      <c r="H34" s="2">
        <v>0.68421052631578905</v>
      </c>
      <c r="I34" s="2">
        <v>0.69642857142857095</v>
      </c>
      <c r="J34" s="2">
        <v>0.70370370370370405</v>
      </c>
      <c r="K34" s="2">
        <v>0.73469387755102</v>
      </c>
      <c r="L34" s="2">
        <v>0.71698113207547198</v>
      </c>
      <c r="M34" s="2">
        <v>0.69811320754716999</v>
      </c>
      <c r="N34" s="2">
        <v>0.68627450980392202</v>
      </c>
    </row>
    <row r="35" spans="1:15" x14ac:dyDescent="0.3">
      <c r="A35" s="8" t="s">
        <v>109</v>
      </c>
      <c r="B35" s="2">
        <v>2.7397260273972601E-2</v>
      </c>
      <c r="C35" s="2">
        <v>2.7777777777777801E-2</v>
      </c>
      <c r="D35" s="2">
        <v>4.2253521126760597E-2</v>
      </c>
      <c r="E35" s="2">
        <v>3.2786885245901599E-2</v>
      </c>
      <c r="F35" s="2">
        <v>3.5714285714285698E-2</v>
      </c>
      <c r="G35" s="2">
        <v>3.3898305084745797E-2</v>
      </c>
      <c r="H35" s="2">
        <v>3.5087719298245598E-2</v>
      </c>
      <c r="I35" s="2">
        <v>3.5714285714285698E-2</v>
      </c>
      <c r="J35" s="2">
        <v>1.85185185185185E-2</v>
      </c>
      <c r="K35" s="2">
        <v>2.04081632653061E-2</v>
      </c>
      <c r="L35" s="2">
        <v>1.88679245283019E-2</v>
      </c>
      <c r="M35" s="2">
        <v>3.77358490566038E-2</v>
      </c>
      <c r="N35" s="2">
        <v>5.8823529411764698E-2</v>
      </c>
    </row>
    <row r="36" spans="1:15" x14ac:dyDescent="0.3">
      <c r="A36" s="8" t="s">
        <v>110</v>
      </c>
      <c r="B36" s="2">
        <v>0.13698630136986301</v>
      </c>
      <c r="C36" s="2">
        <v>0.11111111111111099</v>
      </c>
      <c r="D36" s="2">
        <v>9.85915492957746E-2</v>
      </c>
      <c r="E36" s="2">
        <v>4.91803278688525E-2</v>
      </c>
      <c r="F36" s="2">
        <v>3.5714285714285698E-2</v>
      </c>
      <c r="G36" s="2">
        <v>5.0847457627118599E-2</v>
      </c>
      <c r="H36" s="2">
        <v>5.2631578947368397E-2</v>
      </c>
      <c r="I36" s="2">
        <v>5.3571428571428603E-2</v>
      </c>
      <c r="J36" s="2">
        <v>5.5555555555555601E-2</v>
      </c>
      <c r="K36" s="2">
        <v>2.04081632653061E-2</v>
      </c>
      <c r="L36" s="2">
        <v>1.88679245283019E-2</v>
      </c>
      <c r="M36" s="2">
        <v>1.88679245283019E-2</v>
      </c>
      <c r="N36" s="2">
        <v>1.9607843137254902E-2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v>
      </c>
      <c r="C41" s="2">
        <v>0</v>
      </c>
      <c r="D41" s="2">
        <v>0</v>
      </c>
      <c r="E41" s="2">
        <v>0.2</v>
      </c>
      <c r="F41" s="2">
        <v>-0.16666666666666699</v>
      </c>
      <c r="G41" s="2">
        <v>0.2</v>
      </c>
      <c r="H41" s="2">
        <v>0.33333333333333298</v>
      </c>
      <c r="I41" s="2">
        <v>0.125</v>
      </c>
      <c r="J41" s="2">
        <v>-0.11111111111111099</v>
      </c>
      <c r="K41" s="2">
        <v>0.125</v>
      </c>
      <c r="L41" s="2">
        <v>0</v>
      </c>
      <c r="M41" s="2">
        <v>0.22222222222222199</v>
      </c>
      <c r="N41" s="3">
        <v>0.22222222222222199</v>
      </c>
      <c r="O41" s="3">
        <v>1.2</v>
      </c>
    </row>
    <row r="42" spans="1:15" x14ac:dyDescent="0.3">
      <c r="A42" s="8" t="s">
        <v>100</v>
      </c>
      <c r="B42" s="2">
        <v>0</v>
      </c>
      <c r="C42" s="2">
        <v>1</v>
      </c>
      <c r="D42" s="2">
        <v>0</v>
      </c>
      <c r="E42" s="2">
        <v>-0.5</v>
      </c>
      <c r="F42" s="2">
        <v>0</v>
      </c>
      <c r="G42" s="2">
        <v>0</v>
      </c>
      <c r="H42" s="2">
        <v>0</v>
      </c>
      <c r="I42" s="2">
        <v>0</v>
      </c>
      <c r="J42" s="2">
        <v>0</v>
      </c>
      <c r="K42" s="2">
        <v>0</v>
      </c>
      <c r="L42" s="2">
        <v>2</v>
      </c>
      <c r="M42" s="2">
        <v>0</v>
      </c>
      <c r="N42" s="3">
        <v>2</v>
      </c>
      <c r="O42" s="3">
        <v>2</v>
      </c>
    </row>
    <row r="43" spans="1:15" x14ac:dyDescent="0.3">
      <c r="A43" s="8" t="s">
        <v>101</v>
      </c>
      <c r="B43" s="2">
        <v>0</v>
      </c>
      <c r="C43" s="2">
        <v>0</v>
      </c>
      <c r="D43" s="2">
        <v>0</v>
      </c>
      <c r="E43" s="2">
        <v>0</v>
      </c>
      <c r="F43" s="2">
        <v>0</v>
      </c>
      <c r="G43" s="2">
        <v>0</v>
      </c>
      <c r="H43" s="2">
        <v>0</v>
      </c>
      <c r="I43" s="2">
        <v>0</v>
      </c>
      <c r="J43" s="2">
        <v>0</v>
      </c>
      <c r="K43" s="2">
        <v>-0.5</v>
      </c>
      <c r="L43" s="2">
        <v>0</v>
      </c>
      <c r="M43" s="2">
        <v>-1</v>
      </c>
      <c r="N43" s="3">
        <v>-1</v>
      </c>
      <c r="O43" s="3">
        <v>-1</v>
      </c>
    </row>
    <row r="44" spans="1:15" x14ac:dyDescent="0.3">
      <c r="A44" s="8" t="s">
        <v>102</v>
      </c>
      <c r="B44" s="2">
        <v>2.3809523809523801E-2</v>
      </c>
      <c r="C44" s="2">
        <v>1.16279069767442E-2</v>
      </c>
      <c r="D44" s="2">
        <v>-3.4482758620689703E-2</v>
      </c>
      <c r="E44" s="2">
        <v>1.1904761904761901E-2</v>
      </c>
      <c r="F44" s="2">
        <v>1.1764705882352899E-2</v>
      </c>
      <c r="G44" s="2">
        <v>2.32558139534884E-2</v>
      </c>
      <c r="H44" s="2">
        <v>0</v>
      </c>
      <c r="I44" s="2">
        <v>1.13636363636364E-2</v>
      </c>
      <c r="J44" s="2">
        <v>0</v>
      </c>
      <c r="K44" s="2">
        <v>0.112359550561798</v>
      </c>
      <c r="L44" s="2">
        <v>5.0505050505050497E-2</v>
      </c>
      <c r="M44" s="2">
        <v>7.69230769230769E-2</v>
      </c>
      <c r="N44" s="3">
        <v>0.25842696629213502</v>
      </c>
      <c r="O44" s="3">
        <v>0.33333333333333298</v>
      </c>
    </row>
    <row r="45" spans="1:15" x14ac:dyDescent="0.3">
      <c r="A45" s="8" t="s">
        <v>103</v>
      </c>
      <c r="B45" s="2">
        <v>0</v>
      </c>
      <c r="C45" s="2">
        <v>-0.2</v>
      </c>
      <c r="D45" s="2">
        <v>-0.25</v>
      </c>
      <c r="E45" s="2">
        <v>0</v>
      </c>
      <c r="F45" s="2">
        <v>-0.33333333333333298</v>
      </c>
      <c r="G45" s="2">
        <v>0</v>
      </c>
      <c r="H45" s="2">
        <v>0</v>
      </c>
      <c r="I45" s="2">
        <v>0</v>
      </c>
      <c r="J45" s="2">
        <v>0</v>
      </c>
      <c r="K45" s="2">
        <v>0</v>
      </c>
      <c r="L45" s="2">
        <v>0</v>
      </c>
      <c r="M45" s="2">
        <v>0</v>
      </c>
      <c r="N45" s="3">
        <v>0</v>
      </c>
      <c r="O45" s="3">
        <v>-0.6</v>
      </c>
    </row>
    <row r="46" spans="1:15" x14ac:dyDescent="0.3">
      <c r="A46" s="8" t="s">
        <v>104</v>
      </c>
      <c r="B46" s="2">
        <v>-0.27272727272727298</v>
      </c>
      <c r="C46" s="2">
        <v>0</v>
      </c>
      <c r="D46" s="2">
        <v>0</v>
      </c>
      <c r="E46" s="2">
        <v>0</v>
      </c>
      <c r="F46" s="2">
        <v>-0.25</v>
      </c>
      <c r="G46" s="2">
        <v>-0.16666666666666699</v>
      </c>
      <c r="H46" s="2">
        <v>0</v>
      </c>
      <c r="I46" s="2">
        <v>0</v>
      </c>
      <c r="J46" s="2">
        <v>0</v>
      </c>
      <c r="K46" s="2">
        <v>-0.2</v>
      </c>
      <c r="L46" s="2">
        <v>-0.25</v>
      </c>
      <c r="M46" s="2">
        <v>0.33333333333333298</v>
      </c>
      <c r="N46" s="3">
        <v>-0.2</v>
      </c>
      <c r="O46" s="3">
        <v>-0.63636363636363602</v>
      </c>
    </row>
    <row r="47" spans="1:15" x14ac:dyDescent="0.3">
      <c r="A47" s="8" t="s">
        <v>105</v>
      </c>
      <c r="B47" s="2">
        <v>-7.69230769230769E-2</v>
      </c>
      <c r="C47" s="2">
        <v>0.25</v>
      </c>
      <c r="D47" s="2">
        <v>-6.6666666666666693E-2</v>
      </c>
      <c r="E47" s="2">
        <v>-7.1428571428571397E-2</v>
      </c>
      <c r="F47" s="2">
        <v>0</v>
      </c>
      <c r="G47" s="2">
        <v>0</v>
      </c>
      <c r="H47" s="2">
        <v>-7.69230769230769E-2</v>
      </c>
      <c r="I47" s="2">
        <v>0</v>
      </c>
      <c r="J47" s="2">
        <v>-8.3333333333333301E-2</v>
      </c>
      <c r="K47" s="2">
        <v>0.18181818181818199</v>
      </c>
      <c r="L47" s="2">
        <v>0</v>
      </c>
      <c r="M47" s="2">
        <v>-7.69230769230769E-2</v>
      </c>
      <c r="N47" s="3">
        <v>0</v>
      </c>
      <c r="O47" s="3">
        <v>-7.69230769230769E-2</v>
      </c>
    </row>
    <row r="48" spans="1:15" x14ac:dyDescent="0.3">
      <c r="A48" s="8" t="s">
        <v>106</v>
      </c>
      <c r="B48" s="2">
        <v>0</v>
      </c>
      <c r="C48" s="2">
        <v>-1</v>
      </c>
      <c r="D48" s="2">
        <v>0</v>
      </c>
      <c r="E48" s="2">
        <v>0</v>
      </c>
      <c r="F48" s="2">
        <v>0</v>
      </c>
      <c r="G48" s="2">
        <v>-1</v>
      </c>
      <c r="H48" s="2">
        <v>0</v>
      </c>
      <c r="I48" s="2">
        <v>0</v>
      </c>
      <c r="J48" s="2">
        <v>0</v>
      </c>
      <c r="K48" s="2">
        <v>0</v>
      </c>
      <c r="L48" s="2">
        <v>0</v>
      </c>
      <c r="M48" s="2">
        <v>0</v>
      </c>
      <c r="N48" s="3">
        <v>0</v>
      </c>
      <c r="O48" s="3">
        <v>-1</v>
      </c>
    </row>
    <row r="49" spans="1:15" x14ac:dyDescent="0.3">
      <c r="A49" s="8" t="s">
        <v>107</v>
      </c>
      <c r="B49" s="2">
        <v>0</v>
      </c>
      <c r="C49" s="2">
        <v>0</v>
      </c>
      <c r="D49" s="2">
        <v>0</v>
      </c>
      <c r="E49" s="2">
        <v>0</v>
      </c>
      <c r="F49" s="2">
        <v>0</v>
      </c>
      <c r="G49" s="2">
        <v>0</v>
      </c>
      <c r="H49" s="2">
        <v>0</v>
      </c>
      <c r="I49" s="2">
        <v>0</v>
      </c>
      <c r="J49" s="2">
        <v>0</v>
      </c>
      <c r="K49" s="2">
        <v>0</v>
      </c>
      <c r="L49" s="2">
        <v>0</v>
      </c>
      <c r="M49" s="2">
        <v>0</v>
      </c>
      <c r="N49" s="3">
        <v>0</v>
      </c>
      <c r="O49" s="3">
        <v>0</v>
      </c>
    </row>
    <row r="50" spans="1:15" x14ac:dyDescent="0.3">
      <c r="A50" s="8" t="s">
        <v>108</v>
      </c>
      <c r="B50" s="2">
        <v>4.2553191489361701E-2</v>
      </c>
      <c r="C50" s="2">
        <v>-6.1224489795918401E-2</v>
      </c>
      <c r="D50" s="2">
        <v>-8.6956521739130405E-2</v>
      </c>
      <c r="E50" s="2">
        <v>-9.5238095238095205E-2</v>
      </c>
      <c r="F50" s="2">
        <v>5.2631578947368397E-2</v>
      </c>
      <c r="G50" s="2">
        <v>-2.5000000000000001E-2</v>
      </c>
      <c r="H50" s="2">
        <v>0</v>
      </c>
      <c r="I50" s="2">
        <v>-2.5641025641025599E-2</v>
      </c>
      <c r="J50" s="2">
        <v>-5.2631578947368397E-2</v>
      </c>
      <c r="K50" s="2">
        <v>5.5555555555555601E-2</v>
      </c>
      <c r="L50" s="2">
        <v>-2.6315789473684199E-2</v>
      </c>
      <c r="M50" s="2">
        <v>-5.4054054054054099E-2</v>
      </c>
      <c r="N50" s="3">
        <v>-7.8947368421052599E-2</v>
      </c>
      <c r="O50" s="3">
        <v>-0.25531914893617003</v>
      </c>
    </row>
    <row r="51" spans="1:15" x14ac:dyDescent="0.3">
      <c r="A51" s="8" t="s">
        <v>109</v>
      </c>
      <c r="B51" s="2">
        <v>0</v>
      </c>
      <c r="C51" s="2">
        <v>0.5</v>
      </c>
      <c r="D51" s="2">
        <v>-0.33333333333333298</v>
      </c>
      <c r="E51" s="2">
        <v>0</v>
      </c>
      <c r="F51" s="2">
        <v>0</v>
      </c>
      <c r="G51" s="2">
        <v>0</v>
      </c>
      <c r="H51" s="2">
        <v>0</v>
      </c>
      <c r="I51" s="2">
        <v>-0.5</v>
      </c>
      <c r="J51" s="2">
        <v>0</v>
      </c>
      <c r="K51" s="2">
        <v>0</v>
      </c>
      <c r="L51" s="2">
        <v>1</v>
      </c>
      <c r="M51" s="2">
        <v>0.5</v>
      </c>
      <c r="N51" s="3">
        <v>2</v>
      </c>
      <c r="O51" s="3">
        <v>0.5</v>
      </c>
    </row>
    <row r="52" spans="1:15" x14ac:dyDescent="0.3">
      <c r="A52" s="8" t="s">
        <v>110</v>
      </c>
      <c r="B52" s="2">
        <v>-0.2</v>
      </c>
      <c r="C52" s="2">
        <v>-0.125</v>
      </c>
      <c r="D52" s="2">
        <v>-0.57142857142857095</v>
      </c>
      <c r="E52" s="2">
        <v>-0.33333333333333298</v>
      </c>
      <c r="F52" s="2">
        <v>0.5</v>
      </c>
      <c r="G52" s="2">
        <v>0</v>
      </c>
      <c r="H52" s="2">
        <v>0</v>
      </c>
      <c r="I52" s="2">
        <v>0</v>
      </c>
      <c r="J52" s="2">
        <v>-0.66666666666666696</v>
      </c>
      <c r="K52" s="2">
        <v>0</v>
      </c>
      <c r="L52" s="2">
        <v>0</v>
      </c>
      <c r="M52" s="2">
        <v>0</v>
      </c>
      <c r="N52" s="3">
        <v>-0.66666666666666696</v>
      </c>
      <c r="O52" s="3">
        <v>-0.9</v>
      </c>
    </row>
    <row r="53" spans="1:15" x14ac:dyDescent="0.3">
      <c r="A53" s="11" t="s">
        <v>15</v>
      </c>
      <c r="B53" s="3">
        <v>-1.1049723756906099E-2</v>
      </c>
      <c r="C53" s="3">
        <v>0</v>
      </c>
      <c r="D53" s="3">
        <v>-7.8212290502793297E-2</v>
      </c>
      <c r="E53" s="3">
        <v>-2.4242424242424201E-2</v>
      </c>
      <c r="F53" s="3">
        <v>0</v>
      </c>
      <c r="G53" s="3">
        <v>0</v>
      </c>
      <c r="H53" s="3">
        <v>6.2111801242236003E-3</v>
      </c>
      <c r="I53" s="3">
        <v>0</v>
      </c>
      <c r="J53" s="3">
        <v>-3.7037037037037E-2</v>
      </c>
      <c r="K53" s="3">
        <v>8.3333333333333301E-2</v>
      </c>
      <c r="L53" s="3">
        <v>3.5502958579881699E-2</v>
      </c>
      <c r="M53" s="3">
        <v>4.57142857142857E-2</v>
      </c>
      <c r="N53" s="3">
        <v>0.12962962962963001</v>
      </c>
      <c r="O53" s="3">
        <v>1.1049723756906099E-2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680</v>
      </c>
    </row>
    <row r="2" spans="1:14" ht="15.6" x14ac:dyDescent="0.3">
      <c r="A2" s="12" t="s">
        <v>681</v>
      </c>
    </row>
    <row r="3" spans="1:14" ht="15.6" x14ac:dyDescent="0.3">
      <c r="A3" s="12" t="s">
        <v>68</v>
      </c>
    </row>
    <row r="4" spans="1:14" x14ac:dyDescent="0.3">
      <c r="A4" s="15"/>
    </row>
    <row r="5" spans="1:14" x14ac:dyDescent="0.3">
      <c r="A5" s="16" t="str">
        <f>HYPERLINK("#'Table of contents'!A214",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8203</v>
      </c>
      <c r="C8" s="1">
        <v>8638</v>
      </c>
      <c r="D8" s="1">
        <v>8472</v>
      </c>
      <c r="E8" s="1">
        <v>8396</v>
      </c>
      <c r="F8" s="1">
        <v>8476</v>
      </c>
      <c r="G8" s="1">
        <v>8746</v>
      </c>
      <c r="H8" s="1">
        <v>9679</v>
      </c>
      <c r="I8" s="1">
        <v>10654</v>
      </c>
      <c r="J8" s="1">
        <v>10185</v>
      </c>
      <c r="K8" s="1">
        <v>11227</v>
      </c>
      <c r="L8" s="1">
        <v>13597</v>
      </c>
      <c r="M8" s="1">
        <v>15418</v>
      </c>
      <c r="N8" s="1">
        <v>17636</v>
      </c>
    </row>
    <row r="9" spans="1:14" x14ac:dyDescent="0.3">
      <c r="A9" s="7" t="s">
        <v>62</v>
      </c>
      <c r="B9" s="1">
        <v>3721</v>
      </c>
      <c r="C9" s="1">
        <v>3822</v>
      </c>
      <c r="D9" s="1">
        <v>4047</v>
      </c>
      <c r="E9" s="1">
        <v>3451</v>
      </c>
      <c r="F9" s="1">
        <v>3955</v>
      </c>
      <c r="G9" s="1">
        <v>4446</v>
      </c>
      <c r="H9" s="1">
        <v>5246</v>
      </c>
      <c r="I9" s="1">
        <v>6738</v>
      </c>
      <c r="J9" s="1">
        <v>6103</v>
      </c>
      <c r="K9" s="1">
        <v>7321</v>
      </c>
      <c r="L9" s="1">
        <v>7219</v>
      </c>
      <c r="M9" s="1">
        <v>10054</v>
      </c>
      <c r="N9" s="1">
        <v>9756</v>
      </c>
    </row>
    <row r="10" spans="1:14" x14ac:dyDescent="0.3">
      <c r="A10" s="7" t="s">
        <v>63</v>
      </c>
      <c r="B10" s="1">
        <v>1199</v>
      </c>
      <c r="C10" s="1">
        <v>1265</v>
      </c>
      <c r="D10" s="1">
        <v>1364</v>
      </c>
      <c r="E10" s="1">
        <v>1074</v>
      </c>
      <c r="F10" s="1">
        <v>1215</v>
      </c>
      <c r="G10" s="1">
        <v>1312</v>
      </c>
      <c r="H10" s="1">
        <v>1497</v>
      </c>
      <c r="I10" s="1">
        <v>1698</v>
      </c>
      <c r="J10" s="1">
        <v>1817</v>
      </c>
      <c r="K10" s="1">
        <v>1954</v>
      </c>
      <c r="L10" s="1">
        <v>2028</v>
      </c>
      <c r="M10" s="1">
        <v>2500</v>
      </c>
      <c r="N10" s="1">
        <v>2311</v>
      </c>
    </row>
    <row r="11" spans="1:14" x14ac:dyDescent="0.3">
      <c r="A11" s="7" t="s">
        <v>64</v>
      </c>
      <c r="B11" s="1">
        <v>392</v>
      </c>
      <c r="C11" s="1">
        <v>421</v>
      </c>
      <c r="D11" s="1">
        <v>510</v>
      </c>
      <c r="E11" s="1">
        <v>346</v>
      </c>
      <c r="F11" s="1">
        <v>375</v>
      </c>
      <c r="G11" s="1">
        <v>421</v>
      </c>
      <c r="H11" s="1">
        <v>419</v>
      </c>
      <c r="I11" s="1">
        <v>453</v>
      </c>
      <c r="J11" s="1">
        <v>518</v>
      </c>
      <c r="K11" s="1">
        <v>525</v>
      </c>
      <c r="L11" s="1">
        <v>600</v>
      </c>
      <c r="M11" s="1">
        <v>662</v>
      </c>
      <c r="N11" s="1">
        <v>484</v>
      </c>
    </row>
    <row r="12" spans="1:14" x14ac:dyDescent="0.3">
      <c r="A12" s="7" t="s">
        <v>65</v>
      </c>
      <c r="B12" s="1">
        <v>95</v>
      </c>
      <c r="C12" s="1">
        <v>108</v>
      </c>
      <c r="D12" s="1">
        <v>128</v>
      </c>
      <c r="E12" s="1">
        <v>145</v>
      </c>
      <c r="F12" s="1">
        <v>125</v>
      </c>
      <c r="G12" s="1">
        <v>150</v>
      </c>
      <c r="H12" s="1">
        <v>145</v>
      </c>
      <c r="I12" s="1">
        <v>192</v>
      </c>
      <c r="J12" s="1">
        <v>175</v>
      </c>
      <c r="K12" s="1">
        <v>169</v>
      </c>
      <c r="L12" s="1">
        <v>307</v>
      </c>
      <c r="M12" s="1">
        <v>249</v>
      </c>
      <c r="N12" s="1">
        <v>216</v>
      </c>
    </row>
    <row r="13" spans="1:14" x14ac:dyDescent="0.3">
      <c r="A13" s="7" t="s">
        <v>66</v>
      </c>
      <c r="B13" s="1">
        <v>23</v>
      </c>
      <c r="C13" s="1">
        <v>20</v>
      </c>
      <c r="D13" s="1">
        <v>21</v>
      </c>
      <c r="E13" s="1">
        <v>29</v>
      </c>
      <c r="F13" s="1">
        <v>23</v>
      </c>
      <c r="G13" s="1">
        <v>29</v>
      </c>
      <c r="H13" s="1">
        <v>32</v>
      </c>
      <c r="I13" s="1">
        <v>42</v>
      </c>
      <c r="J13" s="1">
        <v>31</v>
      </c>
      <c r="K13" s="1">
        <v>37</v>
      </c>
      <c r="L13" s="1">
        <v>87</v>
      </c>
      <c r="M13" s="1">
        <v>73</v>
      </c>
      <c r="N13" s="1">
        <v>41</v>
      </c>
    </row>
    <row r="14" spans="1:14" x14ac:dyDescent="0.3">
      <c r="A14" s="10" t="s">
        <v>15</v>
      </c>
      <c r="B14" s="5">
        <v>13633</v>
      </c>
      <c r="C14" s="5">
        <v>14274</v>
      </c>
      <c r="D14" s="5">
        <v>14542</v>
      </c>
      <c r="E14" s="5">
        <v>13441</v>
      </c>
      <c r="F14" s="5">
        <v>14169</v>
      </c>
      <c r="G14" s="5">
        <v>15104</v>
      </c>
      <c r="H14" s="5">
        <v>17018</v>
      </c>
      <c r="I14" s="5">
        <v>19777</v>
      </c>
      <c r="J14" s="5">
        <v>18829</v>
      </c>
      <c r="K14" s="5">
        <v>21233</v>
      </c>
      <c r="L14" s="5">
        <v>23838</v>
      </c>
      <c r="M14" s="5">
        <v>28956</v>
      </c>
      <c r="N14" s="5">
        <v>30444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0.60170175309909801</v>
      </c>
      <c r="C19" s="2">
        <v>0.60515622810704806</v>
      </c>
      <c r="D19" s="2">
        <v>0.58258836473662501</v>
      </c>
      <c r="E19" s="2">
        <v>0.62465590357860301</v>
      </c>
      <c r="F19" s="2">
        <v>0.59820735408285697</v>
      </c>
      <c r="G19" s="2">
        <v>0.57905190677966101</v>
      </c>
      <c r="H19" s="2">
        <v>0.56875073451639402</v>
      </c>
      <c r="I19" s="2">
        <v>0.53870657834858704</v>
      </c>
      <c r="J19" s="2">
        <v>0.54092091985766599</v>
      </c>
      <c r="K19" s="2">
        <v>0.52875241369566195</v>
      </c>
      <c r="L19" s="2">
        <v>0.57039181139357298</v>
      </c>
      <c r="M19" s="2">
        <v>0.53246304738223504</v>
      </c>
      <c r="N19" s="2">
        <v>0.579293128366837</v>
      </c>
    </row>
    <row r="20" spans="1:15" x14ac:dyDescent="0.3">
      <c r="A20" s="8" t="s">
        <v>62</v>
      </c>
      <c r="B20" s="2">
        <v>0.27294065869581202</v>
      </c>
      <c r="C20" s="2">
        <v>0.26775956284153002</v>
      </c>
      <c r="D20" s="2">
        <v>0.27829734561958502</v>
      </c>
      <c r="E20" s="2">
        <v>0.25675172978201</v>
      </c>
      <c r="F20" s="2">
        <v>0.27913049615357499</v>
      </c>
      <c r="G20" s="2">
        <v>0.29435911016949201</v>
      </c>
      <c r="H20" s="2">
        <v>0.30826184040427801</v>
      </c>
      <c r="I20" s="2">
        <v>0.34069879152550903</v>
      </c>
      <c r="J20" s="2">
        <v>0.32412767539433901</v>
      </c>
      <c r="K20" s="2">
        <v>0.34479348184429898</v>
      </c>
      <c r="L20" s="2">
        <v>0.30283580837318602</v>
      </c>
      <c r="M20" s="2">
        <v>0.34721646636275699</v>
      </c>
      <c r="N20" s="2">
        <v>0.32045723295230599</v>
      </c>
    </row>
    <row r="21" spans="1:15" x14ac:dyDescent="0.3">
      <c r="A21" s="8" t="s">
        <v>63</v>
      </c>
      <c r="B21" s="2">
        <v>8.7948360595613603E-2</v>
      </c>
      <c r="C21" s="2">
        <v>8.8622670589883698E-2</v>
      </c>
      <c r="D21" s="2">
        <v>9.3797276853252606E-2</v>
      </c>
      <c r="E21" s="2">
        <v>7.9904768990402497E-2</v>
      </c>
      <c r="F21" s="2">
        <v>8.5750582257040006E-2</v>
      </c>
      <c r="G21" s="2">
        <v>8.6864406779660994E-2</v>
      </c>
      <c r="H21" s="2">
        <v>8.7965683394053307E-2</v>
      </c>
      <c r="I21" s="2">
        <v>8.5857308995297602E-2</v>
      </c>
      <c r="J21" s="2">
        <v>9.6500079664347593E-2</v>
      </c>
      <c r="K21" s="2">
        <v>9.2026562426411704E-2</v>
      </c>
      <c r="L21" s="2">
        <v>8.5074251195570105E-2</v>
      </c>
      <c r="M21" s="2">
        <v>8.6337891974029607E-2</v>
      </c>
      <c r="N21" s="2">
        <v>7.5909867297332803E-2</v>
      </c>
    </row>
    <row r="22" spans="1:15" x14ac:dyDescent="0.3">
      <c r="A22" s="8" t="s">
        <v>64</v>
      </c>
      <c r="B22" s="2">
        <v>2.8753759260617601E-2</v>
      </c>
      <c r="C22" s="2">
        <v>2.94941852318901E-2</v>
      </c>
      <c r="D22" s="2">
        <v>3.5070829321964002E-2</v>
      </c>
      <c r="E22" s="2">
        <v>2.5742132281824301E-2</v>
      </c>
      <c r="F22" s="2">
        <v>2.6466229091678999E-2</v>
      </c>
      <c r="G22" s="2">
        <v>2.78734110169492E-2</v>
      </c>
      <c r="H22" s="2">
        <v>2.4620989540486499E-2</v>
      </c>
      <c r="I22" s="2">
        <v>2.29053951559893E-2</v>
      </c>
      <c r="J22" s="2">
        <v>2.75107546869191E-2</v>
      </c>
      <c r="K22" s="2">
        <v>2.47256628832478E-2</v>
      </c>
      <c r="L22" s="2">
        <v>2.51698968034231E-2</v>
      </c>
      <c r="M22" s="2">
        <v>2.2862273794723002E-2</v>
      </c>
      <c r="N22" s="2">
        <v>1.5898042307186999E-2</v>
      </c>
    </row>
    <row r="23" spans="1:15" x14ac:dyDescent="0.3">
      <c r="A23" s="8" t="s">
        <v>65</v>
      </c>
      <c r="B23" s="2">
        <v>6.9683855350986604E-3</v>
      </c>
      <c r="C23" s="2">
        <v>7.5662042875157603E-3</v>
      </c>
      <c r="D23" s="2">
        <v>8.80209049649292E-3</v>
      </c>
      <c r="E23" s="2">
        <v>1.07878878059668E-2</v>
      </c>
      <c r="F23" s="2">
        <v>8.8220763638930094E-3</v>
      </c>
      <c r="G23" s="2">
        <v>9.9311440677966097E-3</v>
      </c>
      <c r="H23" s="2">
        <v>8.5203901751087097E-3</v>
      </c>
      <c r="I23" s="2">
        <v>9.7082469535318804E-3</v>
      </c>
      <c r="J23" s="2">
        <v>9.2941738807159197E-3</v>
      </c>
      <c r="K23" s="2">
        <v>7.9593086233692798E-3</v>
      </c>
      <c r="L23" s="2">
        <v>1.28785971977515E-2</v>
      </c>
      <c r="M23" s="2">
        <v>8.5992540406133397E-3</v>
      </c>
      <c r="N23" s="2">
        <v>7.0949940875049298E-3</v>
      </c>
    </row>
    <row r="24" spans="1:15" x14ac:dyDescent="0.3">
      <c r="A24" s="8" t="s">
        <v>66</v>
      </c>
      <c r="B24" s="2">
        <v>1.6870828137607299E-3</v>
      </c>
      <c r="C24" s="2">
        <v>1.40114894213255E-3</v>
      </c>
      <c r="D24" s="2">
        <v>1.4440929720808699E-3</v>
      </c>
      <c r="E24" s="2">
        <v>2.1575775611933599E-3</v>
      </c>
      <c r="F24" s="2">
        <v>1.62326205095631E-3</v>
      </c>
      <c r="G24" s="2">
        <v>1.92002118644068E-3</v>
      </c>
      <c r="H24" s="2">
        <v>1.88036196967916E-3</v>
      </c>
      <c r="I24" s="2">
        <v>2.1236790210851001E-3</v>
      </c>
      <c r="J24" s="2">
        <v>1.6463965160125301E-3</v>
      </c>
      <c r="K24" s="2">
        <v>1.74257052700984E-3</v>
      </c>
      <c r="L24" s="2">
        <v>3.6496350364963498E-3</v>
      </c>
      <c r="M24" s="2">
        <v>2.5210664456416601E-3</v>
      </c>
      <c r="N24" s="2">
        <v>1.34673498883195E-3</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5.3029379495306603E-2</v>
      </c>
      <c r="C29" s="2">
        <v>-1.9217411437832801E-2</v>
      </c>
      <c r="D29" s="2">
        <v>-8.9707271010387203E-3</v>
      </c>
      <c r="E29" s="2">
        <v>9.5283468318246804E-3</v>
      </c>
      <c r="F29" s="2">
        <v>3.1854648419065601E-2</v>
      </c>
      <c r="G29" s="2">
        <v>0.106677338211754</v>
      </c>
      <c r="H29" s="2">
        <v>0.10073354685401401</v>
      </c>
      <c r="I29" s="2">
        <v>-4.4021024967148499E-2</v>
      </c>
      <c r="J29" s="2">
        <v>0.102307314678449</v>
      </c>
      <c r="K29" s="2">
        <v>0.21109824530150501</v>
      </c>
      <c r="L29" s="2">
        <v>0.133926601456204</v>
      </c>
      <c r="M29" s="2">
        <v>0.143857828512129</v>
      </c>
      <c r="N29" s="3">
        <v>0.73156602847324503</v>
      </c>
      <c r="O29" s="3">
        <v>1.1499451420212099</v>
      </c>
    </row>
    <row r="30" spans="1:15" x14ac:dyDescent="0.3">
      <c r="A30" s="8" t="s">
        <v>62</v>
      </c>
      <c r="B30" s="2">
        <v>2.7143241064229998E-2</v>
      </c>
      <c r="C30" s="2">
        <v>5.8869701726844602E-2</v>
      </c>
      <c r="D30" s="2">
        <v>-0.147269582406721</v>
      </c>
      <c r="E30" s="2">
        <v>0.14604462474645</v>
      </c>
      <c r="F30" s="2">
        <v>0.12414664981036699</v>
      </c>
      <c r="G30" s="2">
        <v>0.17993702204228501</v>
      </c>
      <c r="H30" s="2">
        <v>0.284407167365612</v>
      </c>
      <c r="I30" s="2">
        <v>-9.4241614722469599E-2</v>
      </c>
      <c r="J30" s="2">
        <v>0.19957398000983101</v>
      </c>
      <c r="K30" s="2">
        <v>-1.39325228793881E-2</v>
      </c>
      <c r="L30" s="2">
        <v>0.39271367225377501</v>
      </c>
      <c r="M30" s="2">
        <v>-2.9639944300775802E-2</v>
      </c>
      <c r="N30" s="3">
        <v>0.59855808618712103</v>
      </c>
      <c r="O30" s="3">
        <v>1.621875839828</v>
      </c>
    </row>
    <row r="31" spans="1:15" x14ac:dyDescent="0.3">
      <c r="A31" s="8" t="s">
        <v>63</v>
      </c>
      <c r="B31" s="2">
        <v>5.5045871559633003E-2</v>
      </c>
      <c r="C31" s="2">
        <v>7.8260869565217397E-2</v>
      </c>
      <c r="D31" s="2">
        <v>-0.212609970674487</v>
      </c>
      <c r="E31" s="2">
        <v>0.13128491620111701</v>
      </c>
      <c r="F31" s="2">
        <v>7.9835390946502105E-2</v>
      </c>
      <c r="G31" s="2">
        <v>0.14100609756097601</v>
      </c>
      <c r="H31" s="2">
        <v>0.13426853707414799</v>
      </c>
      <c r="I31" s="2">
        <v>7.0082449941107197E-2</v>
      </c>
      <c r="J31" s="2">
        <v>7.5399009356081501E-2</v>
      </c>
      <c r="K31" s="2">
        <v>3.7871033776867999E-2</v>
      </c>
      <c r="L31" s="2">
        <v>0.232741617357002</v>
      </c>
      <c r="M31" s="2">
        <v>-7.5600000000000001E-2</v>
      </c>
      <c r="N31" s="3">
        <v>0.27187671986791401</v>
      </c>
      <c r="O31" s="3">
        <v>0.92743953294411996</v>
      </c>
    </row>
    <row r="32" spans="1:15" x14ac:dyDescent="0.3">
      <c r="A32" s="8" t="s">
        <v>64</v>
      </c>
      <c r="B32" s="2">
        <v>7.3979591836734707E-2</v>
      </c>
      <c r="C32" s="2">
        <v>0.211401425178147</v>
      </c>
      <c r="D32" s="2">
        <v>-0.32156862745098003</v>
      </c>
      <c r="E32" s="2">
        <v>8.3815028901734104E-2</v>
      </c>
      <c r="F32" s="2">
        <v>0.12266666666666701</v>
      </c>
      <c r="G32" s="2">
        <v>-4.7505938242280296E-3</v>
      </c>
      <c r="H32" s="2">
        <v>8.1145584725536998E-2</v>
      </c>
      <c r="I32" s="2">
        <v>0.143487858719647</v>
      </c>
      <c r="J32" s="2">
        <v>1.35135135135135E-2</v>
      </c>
      <c r="K32" s="2">
        <v>0.14285714285714299</v>
      </c>
      <c r="L32" s="2">
        <v>0.103333333333333</v>
      </c>
      <c r="M32" s="2">
        <v>-0.26888217522658597</v>
      </c>
      <c r="N32" s="3">
        <v>-6.5637065637065603E-2</v>
      </c>
      <c r="O32" s="3">
        <v>0.23469387755102</v>
      </c>
    </row>
    <row r="33" spans="1:15" x14ac:dyDescent="0.3">
      <c r="A33" s="8" t="s">
        <v>65</v>
      </c>
      <c r="B33" s="2">
        <v>0.13684210526315799</v>
      </c>
      <c r="C33" s="2">
        <v>0.18518518518518501</v>
      </c>
      <c r="D33" s="2">
        <v>0.1328125</v>
      </c>
      <c r="E33" s="2">
        <v>-0.13793103448275901</v>
      </c>
      <c r="F33" s="2">
        <v>0.2</v>
      </c>
      <c r="G33" s="2">
        <v>-3.3333333333333298E-2</v>
      </c>
      <c r="H33" s="2">
        <v>0.32413793103448302</v>
      </c>
      <c r="I33" s="2">
        <v>-8.8541666666666699E-2</v>
      </c>
      <c r="J33" s="2">
        <v>-3.4285714285714301E-2</v>
      </c>
      <c r="K33" s="2">
        <v>0.81656804733727795</v>
      </c>
      <c r="L33" s="2">
        <v>-0.18892508143322501</v>
      </c>
      <c r="M33" s="2">
        <v>-0.132530120481928</v>
      </c>
      <c r="N33" s="3">
        <v>0.23428571428571399</v>
      </c>
      <c r="O33" s="3">
        <v>1.27368421052632</v>
      </c>
    </row>
    <row r="34" spans="1:15" x14ac:dyDescent="0.3">
      <c r="A34" s="8" t="s">
        <v>66</v>
      </c>
      <c r="B34" s="2">
        <v>-0.13043478260869601</v>
      </c>
      <c r="C34" s="2">
        <v>0.05</v>
      </c>
      <c r="D34" s="2">
        <v>0.38095238095238099</v>
      </c>
      <c r="E34" s="2">
        <v>-0.20689655172413801</v>
      </c>
      <c r="F34" s="2">
        <v>0.26086956521739102</v>
      </c>
      <c r="G34" s="2">
        <v>0.10344827586206901</v>
      </c>
      <c r="H34" s="2">
        <v>0.3125</v>
      </c>
      <c r="I34" s="2">
        <v>-0.26190476190476197</v>
      </c>
      <c r="J34" s="2">
        <v>0.19354838709677399</v>
      </c>
      <c r="K34" s="2">
        <v>1.35135135135135</v>
      </c>
      <c r="L34" s="2">
        <v>-0.160919540229885</v>
      </c>
      <c r="M34" s="2">
        <v>-0.43835616438356201</v>
      </c>
      <c r="N34" s="3">
        <v>0.32258064516128998</v>
      </c>
      <c r="O34" s="3">
        <v>0.78260869565217395</v>
      </c>
    </row>
    <row r="35" spans="1:15" x14ac:dyDescent="0.3">
      <c r="A35" s="11" t="s">
        <v>15</v>
      </c>
      <c r="B35" s="3">
        <v>4.70182645052446E-2</v>
      </c>
      <c r="C35" s="3">
        <v>1.8775395824576199E-2</v>
      </c>
      <c r="D35" s="3">
        <v>-7.5711731536239904E-2</v>
      </c>
      <c r="E35" s="3">
        <v>5.4162636708578203E-2</v>
      </c>
      <c r="F35" s="3">
        <v>6.5989131201919696E-2</v>
      </c>
      <c r="G35" s="3">
        <v>0.126721398305085</v>
      </c>
      <c r="H35" s="3">
        <v>0.16212245857327501</v>
      </c>
      <c r="I35" s="3">
        <v>-4.7934469333063702E-2</v>
      </c>
      <c r="J35" s="3">
        <v>0.12767539433851999</v>
      </c>
      <c r="K35" s="3">
        <v>0.122686384401639</v>
      </c>
      <c r="L35" s="3">
        <v>0.214699219733199</v>
      </c>
      <c r="M35" s="3">
        <v>5.1388313302942398E-2</v>
      </c>
      <c r="N35" s="3">
        <v>0.61686759785437395</v>
      </c>
      <c r="O35" s="3">
        <v>1.23311083400572</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682</v>
      </c>
    </row>
    <row r="41" spans="1:15" x14ac:dyDescent="0.3">
      <c r="A41" s="14" t="s">
        <v>683</v>
      </c>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684</v>
      </c>
    </row>
    <row r="2" spans="1:14" ht="15.6" x14ac:dyDescent="0.3">
      <c r="A2" s="12" t="s">
        <v>681</v>
      </c>
    </row>
    <row r="3" spans="1:14" ht="15.6" x14ac:dyDescent="0.3">
      <c r="A3" s="12" t="s">
        <v>72</v>
      </c>
    </row>
    <row r="4" spans="1:14" x14ac:dyDescent="0.3">
      <c r="A4" s="15"/>
    </row>
    <row r="5" spans="1:14" x14ac:dyDescent="0.3">
      <c r="A5" s="16" t="str">
        <f>HYPERLINK("#'Table of contents'!A215",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7036</v>
      </c>
      <c r="C8" s="1">
        <v>7236</v>
      </c>
      <c r="D8" s="1">
        <v>7276</v>
      </c>
      <c r="E8" s="1">
        <v>6900</v>
      </c>
      <c r="F8" s="1">
        <v>7187</v>
      </c>
      <c r="G8" s="1">
        <v>7531</v>
      </c>
      <c r="H8" s="1">
        <v>8307</v>
      </c>
      <c r="I8" s="1">
        <v>9493</v>
      </c>
      <c r="J8" s="1">
        <v>9366</v>
      </c>
      <c r="K8" s="1">
        <v>10703</v>
      </c>
      <c r="L8" s="1">
        <v>12321</v>
      </c>
      <c r="M8" s="1">
        <v>15177</v>
      </c>
      <c r="N8" s="1">
        <v>16704</v>
      </c>
    </row>
    <row r="9" spans="1:14" x14ac:dyDescent="0.3">
      <c r="A9" s="7" t="s">
        <v>70</v>
      </c>
      <c r="B9" s="1">
        <v>6597</v>
      </c>
      <c r="C9" s="1">
        <v>7038</v>
      </c>
      <c r="D9" s="1">
        <v>7266</v>
      </c>
      <c r="E9" s="1">
        <v>6541</v>
      </c>
      <c r="F9" s="1">
        <v>6982</v>
      </c>
      <c r="G9" s="1">
        <v>7573</v>
      </c>
      <c r="H9" s="1">
        <v>8711</v>
      </c>
      <c r="I9" s="1">
        <v>10284</v>
      </c>
      <c r="J9" s="1">
        <v>9463</v>
      </c>
      <c r="K9" s="1">
        <v>10530</v>
      </c>
      <c r="L9" s="1">
        <v>11517</v>
      </c>
      <c r="M9" s="1">
        <v>13779</v>
      </c>
      <c r="N9" s="1">
        <v>13740</v>
      </c>
    </row>
    <row r="10" spans="1:14" x14ac:dyDescent="0.3">
      <c r="A10" s="10" t="s">
        <v>15</v>
      </c>
      <c r="B10" s="5">
        <v>13633</v>
      </c>
      <c r="C10" s="5">
        <v>14274</v>
      </c>
      <c r="D10" s="5">
        <v>14542</v>
      </c>
      <c r="E10" s="5">
        <v>13441</v>
      </c>
      <c r="F10" s="5">
        <v>14169</v>
      </c>
      <c r="G10" s="5">
        <v>15104</v>
      </c>
      <c r="H10" s="5">
        <v>17018</v>
      </c>
      <c r="I10" s="5">
        <v>19777</v>
      </c>
      <c r="J10" s="5">
        <v>18829</v>
      </c>
      <c r="K10" s="5">
        <v>21233</v>
      </c>
      <c r="L10" s="5">
        <v>23838</v>
      </c>
      <c r="M10" s="5">
        <v>28956</v>
      </c>
      <c r="N10" s="5">
        <v>30444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0.51610063815741203</v>
      </c>
      <c r="C15" s="2">
        <v>0.50693568726355598</v>
      </c>
      <c r="D15" s="2">
        <v>0.50034383166001895</v>
      </c>
      <c r="E15" s="2">
        <v>0.51335466111152395</v>
      </c>
      <c r="F15" s="2">
        <v>0.50723410261839197</v>
      </c>
      <c r="G15" s="2">
        <v>0.49860963983050799</v>
      </c>
      <c r="H15" s="2">
        <v>0.48813021506639998</v>
      </c>
      <c r="I15" s="2">
        <v>0.48000202255144903</v>
      </c>
      <c r="J15" s="2">
        <v>0.49742418609591599</v>
      </c>
      <c r="K15" s="2">
        <v>0.50407384731314497</v>
      </c>
      <c r="L15" s="2">
        <v>0.51686383085829302</v>
      </c>
      <c r="M15" s="2">
        <v>0.52414007459593903</v>
      </c>
      <c r="N15" s="2">
        <v>0.548679542767048</v>
      </c>
    </row>
    <row r="16" spans="1:14" x14ac:dyDescent="0.3">
      <c r="A16" s="8" t="s">
        <v>70</v>
      </c>
      <c r="B16" s="2">
        <v>0.48389936184258803</v>
      </c>
      <c r="C16" s="2">
        <v>0.49306431273644402</v>
      </c>
      <c r="D16" s="2">
        <v>0.499656168339981</v>
      </c>
      <c r="E16" s="2">
        <v>0.486645338888476</v>
      </c>
      <c r="F16" s="2">
        <v>0.49276589738160798</v>
      </c>
      <c r="G16" s="2">
        <v>0.50139036016949201</v>
      </c>
      <c r="H16" s="2">
        <v>0.51186978493360002</v>
      </c>
      <c r="I16" s="2">
        <v>0.51999797744855103</v>
      </c>
      <c r="J16" s="2">
        <v>0.50257581390408401</v>
      </c>
      <c r="K16" s="2">
        <v>0.49592615268685503</v>
      </c>
      <c r="L16" s="2">
        <v>0.48313616914170698</v>
      </c>
      <c r="M16" s="2">
        <v>0.47585992540406102</v>
      </c>
      <c r="N16" s="2">
        <v>0.451320457232952</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2.84252416145537E-2</v>
      </c>
      <c r="C21" s="2">
        <v>5.5279159756771697E-3</v>
      </c>
      <c r="D21" s="2">
        <v>-5.1676745464540999E-2</v>
      </c>
      <c r="E21" s="2">
        <v>4.1594202898550703E-2</v>
      </c>
      <c r="F21" s="2">
        <v>4.7864199248643401E-2</v>
      </c>
      <c r="G21" s="2">
        <v>0.103040764838667</v>
      </c>
      <c r="H21" s="2">
        <v>0.14277115685566399</v>
      </c>
      <c r="I21" s="2">
        <v>-1.3378278731697E-2</v>
      </c>
      <c r="J21" s="2">
        <v>0.14275037369207799</v>
      </c>
      <c r="K21" s="2">
        <v>0.15117256843875501</v>
      </c>
      <c r="L21" s="2">
        <v>0.23179936693450201</v>
      </c>
      <c r="M21" s="2">
        <v>0.100612769322</v>
      </c>
      <c r="N21" s="3">
        <v>0.78347213324791798</v>
      </c>
      <c r="O21" s="3">
        <v>1.37407617964753</v>
      </c>
    </row>
    <row r="22" spans="1:15" x14ac:dyDescent="0.3">
      <c r="A22" s="8" t="s">
        <v>70</v>
      </c>
      <c r="B22" s="2">
        <v>6.6848567530695804E-2</v>
      </c>
      <c r="C22" s="2">
        <v>3.2395566922421098E-2</v>
      </c>
      <c r="D22" s="2">
        <v>-9.9779796311588204E-2</v>
      </c>
      <c r="E22" s="2">
        <v>6.7420883656933203E-2</v>
      </c>
      <c r="F22" s="2">
        <v>8.4646233171011206E-2</v>
      </c>
      <c r="G22" s="2">
        <v>0.150270698534266</v>
      </c>
      <c r="H22" s="2">
        <v>0.180576282860751</v>
      </c>
      <c r="I22" s="2">
        <v>-7.9832749902761596E-2</v>
      </c>
      <c r="J22" s="2">
        <v>0.112754940293776</v>
      </c>
      <c r="K22" s="2">
        <v>9.37321937321937E-2</v>
      </c>
      <c r="L22" s="2">
        <v>0.19640531388382401</v>
      </c>
      <c r="M22" s="2">
        <v>-2.8303940779447001E-3</v>
      </c>
      <c r="N22" s="3">
        <v>0.451970833773645</v>
      </c>
      <c r="O22" s="3">
        <v>1.0827648931332401</v>
      </c>
    </row>
    <row r="23" spans="1:15" x14ac:dyDescent="0.3">
      <c r="A23" s="11" t="s">
        <v>15</v>
      </c>
      <c r="B23" s="3">
        <v>4.70182645052446E-2</v>
      </c>
      <c r="C23" s="3">
        <v>1.8775395824576199E-2</v>
      </c>
      <c r="D23" s="3">
        <v>-7.5711731536239904E-2</v>
      </c>
      <c r="E23" s="3">
        <v>5.4162636708578203E-2</v>
      </c>
      <c r="F23" s="3">
        <v>6.5989131201919696E-2</v>
      </c>
      <c r="G23" s="3">
        <v>0.126721398305085</v>
      </c>
      <c r="H23" s="3">
        <v>0.16212245857327501</v>
      </c>
      <c r="I23" s="3">
        <v>-4.7934469333063702E-2</v>
      </c>
      <c r="J23" s="3">
        <v>0.12767539433851999</v>
      </c>
      <c r="K23" s="3">
        <v>0.122686384401639</v>
      </c>
      <c r="L23" s="3">
        <v>0.214699219733199</v>
      </c>
      <c r="M23" s="3">
        <v>5.1388313302942398E-2</v>
      </c>
      <c r="N23" s="3">
        <v>0.61686759785437395</v>
      </c>
      <c r="O23" s="3">
        <v>1.23311083400572</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682</v>
      </c>
    </row>
    <row r="29" spans="1:15" x14ac:dyDescent="0.3">
      <c r="A29" s="14" t="s">
        <v>683</v>
      </c>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685</v>
      </c>
    </row>
    <row r="2" spans="1:14" ht="15.6" x14ac:dyDescent="0.3">
      <c r="A2" s="12" t="s">
        <v>681</v>
      </c>
    </row>
    <row r="3" spans="1:14" ht="15.6" x14ac:dyDescent="0.3">
      <c r="A3" s="12" t="s">
        <v>72</v>
      </c>
    </row>
    <row r="4" spans="1:14" ht="15.6" x14ac:dyDescent="0.3">
      <c r="A4" s="12" t="s">
        <v>68</v>
      </c>
    </row>
    <row r="5" spans="1:14" x14ac:dyDescent="0.3">
      <c r="A5" s="16" t="str">
        <f>HYPERLINK("#'Table of contents'!A216",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4790</v>
      </c>
      <c r="C8" s="1">
        <v>4905</v>
      </c>
      <c r="D8" s="1">
        <v>4740</v>
      </c>
      <c r="E8" s="1">
        <v>4722</v>
      </c>
      <c r="F8" s="1">
        <v>4764</v>
      </c>
      <c r="G8" s="1">
        <v>4784</v>
      </c>
      <c r="H8" s="1">
        <v>5221</v>
      </c>
      <c r="I8" s="1">
        <v>5723</v>
      </c>
      <c r="J8" s="1">
        <v>5701</v>
      </c>
      <c r="K8" s="1">
        <v>6201</v>
      </c>
      <c r="L8" s="1">
        <v>7656</v>
      </c>
      <c r="M8" s="1">
        <v>8874</v>
      </c>
      <c r="N8" s="1">
        <v>10411</v>
      </c>
    </row>
    <row r="9" spans="1:14" x14ac:dyDescent="0.3">
      <c r="A9" s="7" t="s">
        <v>74</v>
      </c>
      <c r="B9" s="1">
        <v>1688</v>
      </c>
      <c r="C9" s="1">
        <v>1752</v>
      </c>
      <c r="D9" s="1">
        <v>1868</v>
      </c>
      <c r="E9" s="1">
        <v>1620</v>
      </c>
      <c r="F9" s="1">
        <v>1845</v>
      </c>
      <c r="G9" s="1">
        <v>2045</v>
      </c>
      <c r="H9" s="1">
        <v>2364</v>
      </c>
      <c r="I9" s="1">
        <v>2927</v>
      </c>
      <c r="J9" s="1">
        <v>2690</v>
      </c>
      <c r="K9" s="1">
        <v>3406</v>
      </c>
      <c r="L9" s="1">
        <v>3418</v>
      </c>
      <c r="M9" s="1">
        <v>4859</v>
      </c>
      <c r="N9" s="1">
        <v>4927</v>
      </c>
    </row>
    <row r="10" spans="1:14" x14ac:dyDescent="0.3">
      <c r="A10" s="7" t="s">
        <v>75</v>
      </c>
      <c r="B10" s="1">
        <v>418</v>
      </c>
      <c r="C10" s="1">
        <v>440</v>
      </c>
      <c r="D10" s="1">
        <v>509</v>
      </c>
      <c r="E10" s="1">
        <v>436</v>
      </c>
      <c r="F10" s="1">
        <v>468</v>
      </c>
      <c r="G10" s="1">
        <v>553</v>
      </c>
      <c r="H10" s="1">
        <v>563</v>
      </c>
      <c r="I10" s="1">
        <v>652</v>
      </c>
      <c r="J10" s="1">
        <v>776</v>
      </c>
      <c r="K10" s="1">
        <v>869</v>
      </c>
      <c r="L10" s="1">
        <v>937</v>
      </c>
      <c r="M10" s="1">
        <v>1173</v>
      </c>
      <c r="N10" s="1">
        <v>1119</v>
      </c>
    </row>
    <row r="11" spans="1:14" x14ac:dyDescent="0.3">
      <c r="A11" s="7" t="s">
        <v>76</v>
      </c>
      <c r="B11" s="1">
        <v>119</v>
      </c>
      <c r="C11" s="1">
        <v>116</v>
      </c>
      <c r="D11" s="1">
        <v>135</v>
      </c>
      <c r="E11" s="1">
        <v>87</v>
      </c>
      <c r="F11" s="1">
        <v>96</v>
      </c>
      <c r="G11" s="1">
        <v>124</v>
      </c>
      <c r="H11" s="1">
        <v>128</v>
      </c>
      <c r="I11" s="1">
        <v>155</v>
      </c>
      <c r="J11" s="1">
        <v>172</v>
      </c>
      <c r="K11" s="1">
        <v>184</v>
      </c>
      <c r="L11" s="1">
        <v>223</v>
      </c>
      <c r="M11" s="1">
        <v>223</v>
      </c>
      <c r="N11" s="1">
        <v>187</v>
      </c>
    </row>
    <row r="12" spans="1:14" x14ac:dyDescent="0.3">
      <c r="A12" s="7" t="s">
        <v>77</v>
      </c>
      <c r="B12" s="1">
        <v>16</v>
      </c>
      <c r="C12" s="1">
        <v>19</v>
      </c>
      <c r="D12" s="1">
        <v>24</v>
      </c>
      <c r="E12" s="1">
        <v>32</v>
      </c>
      <c r="F12" s="1">
        <v>11</v>
      </c>
      <c r="G12" s="1">
        <v>24</v>
      </c>
      <c r="H12" s="1">
        <v>26</v>
      </c>
      <c r="I12" s="1">
        <v>32</v>
      </c>
      <c r="J12" s="1">
        <v>26</v>
      </c>
      <c r="K12" s="1">
        <v>40</v>
      </c>
      <c r="L12" s="1">
        <v>76</v>
      </c>
      <c r="M12" s="1">
        <v>38</v>
      </c>
      <c r="N12" s="1">
        <v>53</v>
      </c>
    </row>
    <row r="13" spans="1:14" x14ac:dyDescent="0.3">
      <c r="A13" s="7" t="s">
        <v>78</v>
      </c>
      <c r="B13" s="1">
        <v>5</v>
      </c>
      <c r="C13" s="1">
        <v>4</v>
      </c>
      <c r="D13" s="1">
        <v>0</v>
      </c>
      <c r="E13" s="1">
        <v>3</v>
      </c>
      <c r="F13" s="1">
        <v>3</v>
      </c>
      <c r="G13" s="1">
        <v>1</v>
      </c>
      <c r="H13" s="1">
        <v>5</v>
      </c>
      <c r="I13" s="1">
        <v>4</v>
      </c>
      <c r="J13" s="1">
        <v>1</v>
      </c>
      <c r="K13" s="1">
        <v>3</v>
      </c>
      <c r="L13" s="1">
        <v>11</v>
      </c>
      <c r="M13" s="1">
        <v>10</v>
      </c>
      <c r="N13" s="1">
        <v>7</v>
      </c>
    </row>
    <row r="14" spans="1:14" x14ac:dyDescent="0.3">
      <c r="A14" s="7" t="s">
        <v>79</v>
      </c>
      <c r="B14" s="1">
        <v>3413</v>
      </c>
      <c r="C14" s="1">
        <v>3733</v>
      </c>
      <c r="D14" s="1">
        <v>3732</v>
      </c>
      <c r="E14" s="1">
        <v>3674</v>
      </c>
      <c r="F14" s="1">
        <v>3712</v>
      </c>
      <c r="G14" s="1">
        <v>3962</v>
      </c>
      <c r="H14" s="1">
        <v>4458</v>
      </c>
      <c r="I14" s="1">
        <v>4931</v>
      </c>
      <c r="J14" s="1">
        <v>4484</v>
      </c>
      <c r="K14" s="1">
        <v>5026</v>
      </c>
      <c r="L14" s="1">
        <v>5941</v>
      </c>
      <c r="M14" s="1">
        <v>6544</v>
      </c>
      <c r="N14" s="1">
        <v>7225</v>
      </c>
    </row>
    <row r="15" spans="1:14" x14ac:dyDescent="0.3">
      <c r="A15" s="7" t="s">
        <v>80</v>
      </c>
      <c r="B15" s="1">
        <v>2033</v>
      </c>
      <c r="C15" s="1">
        <v>2070</v>
      </c>
      <c r="D15" s="1">
        <v>2179</v>
      </c>
      <c r="E15" s="1">
        <v>1831</v>
      </c>
      <c r="F15" s="1">
        <v>2110</v>
      </c>
      <c r="G15" s="1">
        <v>2401</v>
      </c>
      <c r="H15" s="1">
        <v>2882</v>
      </c>
      <c r="I15" s="1">
        <v>3811</v>
      </c>
      <c r="J15" s="1">
        <v>3413</v>
      </c>
      <c r="K15" s="1">
        <v>3915</v>
      </c>
      <c r="L15" s="1">
        <v>3801</v>
      </c>
      <c r="M15" s="1">
        <v>5195</v>
      </c>
      <c r="N15" s="1">
        <v>4829</v>
      </c>
    </row>
    <row r="16" spans="1:14" x14ac:dyDescent="0.3">
      <c r="A16" s="7" t="s">
        <v>81</v>
      </c>
      <c r="B16" s="1">
        <v>781</v>
      </c>
      <c r="C16" s="1">
        <v>825</v>
      </c>
      <c r="D16" s="1">
        <v>855</v>
      </c>
      <c r="E16" s="1">
        <v>638</v>
      </c>
      <c r="F16" s="1">
        <v>747</v>
      </c>
      <c r="G16" s="1">
        <v>759</v>
      </c>
      <c r="H16" s="1">
        <v>934</v>
      </c>
      <c r="I16" s="1">
        <v>1046</v>
      </c>
      <c r="J16" s="1">
        <v>1041</v>
      </c>
      <c r="K16" s="1">
        <v>1085</v>
      </c>
      <c r="L16" s="1">
        <v>1091</v>
      </c>
      <c r="M16" s="1">
        <v>1327</v>
      </c>
      <c r="N16" s="1">
        <v>1192</v>
      </c>
    </row>
    <row r="17" spans="1:14" x14ac:dyDescent="0.3">
      <c r="A17" s="7" t="s">
        <v>82</v>
      </c>
      <c r="B17" s="1">
        <v>273</v>
      </c>
      <c r="C17" s="1">
        <v>305</v>
      </c>
      <c r="D17" s="1">
        <v>375</v>
      </c>
      <c r="E17" s="1">
        <v>259</v>
      </c>
      <c r="F17" s="1">
        <v>279</v>
      </c>
      <c r="G17" s="1">
        <v>297</v>
      </c>
      <c r="H17" s="1">
        <v>291</v>
      </c>
      <c r="I17" s="1">
        <v>298</v>
      </c>
      <c r="J17" s="1">
        <v>346</v>
      </c>
      <c r="K17" s="1">
        <v>341</v>
      </c>
      <c r="L17" s="1">
        <v>377</v>
      </c>
      <c r="M17" s="1">
        <v>439</v>
      </c>
      <c r="N17" s="1">
        <v>297</v>
      </c>
    </row>
    <row r="18" spans="1:14" x14ac:dyDescent="0.3">
      <c r="A18" s="7" t="s">
        <v>83</v>
      </c>
      <c r="B18" s="1">
        <v>79</v>
      </c>
      <c r="C18" s="1">
        <v>89</v>
      </c>
      <c r="D18" s="1">
        <v>104</v>
      </c>
      <c r="E18" s="1">
        <v>113</v>
      </c>
      <c r="F18" s="1">
        <v>114</v>
      </c>
      <c r="G18" s="1">
        <v>126</v>
      </c>
      <c r="H18" s="1">
        <v>119</v>
      </c>
      <c r="I18" s="1">
        <v>160</v>
      </c>
      <c r="J18" s="1">
        <v>149</v>
      </c>
      <c r="K18" s="1">
        <v>129</v>
      </c>
      <c r="L18" s="1">
        <v>231</v>
      </c>
      <c r="M18" s="1">
        <v>211</v>
      </c>
      <c r="N18" s="1">
        <v>163</v>
      </c>
    </row>
    <row r="19" spans="1:14" x14ac:dyDescent="0.3">
      <c r="A19" s="7" t="s">
        <v>84</v>
      </c>
      <c r="B19" s="1">
        <v>18</v>
      </c>
      <c r="C19" s="1">
        <v>16</v>
      </c>
      <c r="D19" s="1">
        <v>21</v>
      </c>
      <c r="E19" s="1">
        <v>26</v>
      </c>
      <c r="F19" s="1">
        <v>20</v>
      </c>
      <c r="G19" s="1">
        <v>28</v>
      </c>
      <c r="H19" s="1">
        <v>27</v>
      </c>
      <c r="I19" s="1">
        <v>38</v>
      </c>
      <c r="J19" s="1">
        <v>30</v>
      </c>
      <c r="K19" s="1">
        <v>34</v>
      </c>
      <c r="L19" s="1">
        <v>76</v>
      </c>
      <c r="M19" s="1">
        <v>63</v>
      </c>
      <c r="N19" s="1">
        <v>34</v>
      </c>
    </row>
    <row r="20" spans="1:14" x14ac:dyDescent="0.3">
      <c r="A20" s="10" t="s">
        <v>15</v>
      </c>
      <c r="B20" s="5">
        <v>13633</v>
      </c>
      <c r="C20" s="5">
        <v>14274</v>
      </c>
      <c r="D20" s="5">
        <v>14542</v>
      </c>
      <c r="E20" s="5">
        <v>13441</v>
      </c>
      <c r="F20" s="5">
        <v>14169</v>
      </c>
      <c r="G20" s="5">
        <v>15104</v>
      </c>
      <c r="H20" s="5">
        <v>17018</v>
      </c>
      <c r="I20" s="5">
        <v>19777</v>
      </c>
      <c r="J20" s="5">
        <v>18829</v>
      </c>
      <c r="K20" s="5">
        <v>21233</v>
      </c>
      <c r="L20" s="5">
        <v>23838</v>
      </c>
      <c r="M20" s="5">
        <v>28956</v>
      </c>
      <c r="N20" s="5">
        <v>30444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0.68078453666856198</v>
      </c>
      <c r="C25" s="2">
        <v>0.67786069651741299</v>
      </c>
      <c r="D25" s="2">
        <v>0.65145684442001095</v>
      </c>
      <c r="E25" s="2">
        <v>0.68434782608695699</v>
      </c>
      <c r="F25" s="2">
        <v>0.662863503548073</v>
      </c>
      <c r="G25" s="2">
        <v>0.63524100385075</v>
      </c>
      <c r="H25" s="2">
        <v>0.62850607921030499</v>
      </c>
      <c r="I25" s="2">
        <v>0.60286526914568594</v>
      </c>
      <c r="J25" s="2">
        <v>0.60869101003630199</v>
      </c>
      <c r="K25" s="2">
        <v>0.57937027001775199</v>
      </c>
      <c r="L25" s="2">
        <v>0.62137813489164795</v>
      </c>
      <c r="M25" s="2">
        <v>0.58470053370231301</v>
      </c>
      <c r="N25" s="2">
        <v>0.62326388888888895</v>
      </c>
    </row>
    <row r="26" spans="1:14" x14ac:dyDescent="0.3">
      <c r="A26" s="8" t="s">
        <v>74</v>
      </c>
      <c r="B26" s="2">
        <v>0.23990903922683299</v>
      </c>
      <c r="C26" s="2">
        <v>0.24212271973466001</v>
      </c>
      <c r="D26" s="2">
        <v>0.25673446948873002</v>
      </c>
      <c r="E26" s="2">
        <v>0.23478260869565201</v>
      </c>
      <c r="F26" s="2">
        <v>0.25671351050507901</v>
      </c>
      <c r="G26" s="2">
        <v>0.27154428362767202</v>
      </c>
      <c r="H26" s="2">
        <v>0.284579270494763</v>
      </c>
      <c r="I26" s="2">
        <v>0.30833245549352201</v>
      </c>
      <c r="J26" s="2">
        <v>0.28720905402519797</v>
      </c>
      <c r="K26" s="2">
        <v>0.31822853405587198</v>
      </c>
      <c r="L26" s="2">
        <v>0.27741254768281798</v>
      </c>
      <c r="M26" s="2">
        <v>0.32015549845160401</v>
      </c>
      <c r="N26" s="2">
        <v>0.294959291187739</v>
      </c>
    </row>
    <row r="27" spans="1:14" x14ac:dyDescent="0.3">
      <c r="A27" s="8" t="s">
        <v>75</v>
      </c>
      <c r="B27" s="2">
        <v>5.9408754974417298E-2</v>
      </c>
      <c r="C27" s="2">
        <v>6.0807075732448902E-2</v>
      </c>
      <c r="D27" s="2">
        <v>6.9956019791094004E-2</v>
      </c>
      <c r="E27" s="2">
        <v>6.3188405797101402E-2</v>
      </c>
      <c r="F27" s="2">
        <v>6.5117573396410194E-2</v>
      </c>
      <c r="G27" s="2">
        <v>7.3429823396627306E-2</v>
      </c>
      <c r="H27" s="2">
        <v>6.7774166365715705E-2</v>
      </c>
      <c r="I27" s="2">
        <v>6.86821868745391E-2</v>
      </c>
      <c r="J27" s="2">
        <v>8.2852872090540194E-2</v>
      </c>
      <c r="K27" s="2">
        <v>8.1192189105858195E-2</v>
      </c>
      <c r="L27" s="2">
        <v>7.6049021994967894E-2</v>
      </c>
      <c r="M27" s="2">
        <v>7.7288001581340193E-2</v>
      </c>
      <c r="N27" s="2">
        <v>6.6989942528735594E-2</v>
      </c>
    </row>
    <row r="28" spans="1:14" x14ac:dyDescent="0.3">
      <c r="A28" s="8" t="s">
        <v>76</v>
      </c>
      <c r="B28" s="2">
        <v>1.6913018760659499E-2</v>
      </c>
      <c r="C28" s="2">
        <v>1.6030956329463799E-2</v>
      </c>
      <c r="D28" s="2">
        <v>1.8554150632215501E-2</v>
      </c>
      <c r="E28" s="2">
        <v>1.26086956521739E-2</v>
      </c>
      <c r="F28" s="2">
        <v>1.3357450953109799E-2</v>
      </c>
      <c r="G28" s="2">
        <v>1.6465276855663302E-2</v>
      </c>
      <c r="H28" s="2">
        <v>1.54086914650295E-2</v>
      </c>
      <c r="I28" s="2">
        <v>1.6327820499315301E-2</v>
      </c>
      <c r="J28" s="2">
        <v>1.8364296391202201E-2</v>
      </c>
      <c r="K28" s="2">
        <v>1.71914416518733E-2</v>
      </c>
      <c r="L28" s="2">
        <v>1.8099180261342399E-2</v>
      </c>
      <c r="M28" s="2">
        <v>1.46932858931278E-2</v>
      </c>
      <c r="N28" s="2">
        <v>1.11949233716475E-2</v>
      </c>
    </row>
    <row r="29" spans="1:14" x14ac:dyDescent="0.3">
      <c r="A29" s="8" t="s">
        <v>77</v>
      </c>
      <c r="B29" s="2">
        <v>2.2740193291642999E-3</v>
      </c>
      <c r="C29" s="2">
        <v>2.6257600884466601E-3</v>
      </c>
      <c r="D29" s="2">
        <v>3.2985156679494199E-3</v>
      </c>
      <c r="E29" s="2">
        <v>4.6376811594202897E-3</v>
      </c>
      <c r="F29" s="2">
        <v>1.5305412550438301E-3</v>
      </c>
      <c r="G29" s="2">
        <v>3.1868277785154701E-3</v>
      </c>
      <c r="H29" s="2">
        <v>3.1298904538341202E-3</v>
      </c>
      <c r="I29" s="2">
        <v>3.3709048772779899E-3</v>
      </c>
      <c r="J29" s="2">
        <v>2.77599829169336E-3</v>
      </c>
      <c r="K29" s="2">
        <v>3.7372699243202801E-3</v>
      </c>
      <c r="L29" s="2">
        <v>6.1683304926548202E-3</v>
      </c>
      <c r="M29" s="2">
        <v>2.5037886275284999E-3</v>
      </c>
      <c r="N29" s="2">
        <v>3.1728927203065098E-3</v>
      </c>
    </row>
    <row r="30" spans="1:14" x14ac:dyDescent="0.3">
      <c r="A30" s="8" t="s">
        <v>78</v>
      </c>
      <c r="B30" s="2">
        <v>7.10631040363843E-4</v>
      </c>
      <c r="C30" s="2">
        <v>5.5279159756771695E-4</v>
      </c>
      <c r="D30" s="2">
        <v>0</v>
      </c>
      <c r="E30" s="2">
        <v>4.3478260869565197E-4</v>
      </c>
      <c r="F30" s="2">
        <v>4.1742034228468101E-4</v>
      </c>
      <c r="G30" s="2">
        <v>1.32784490771478E-4</v>
      </c>
      <c r="H30" s="2">
        <v>6.0190201035271497E-4</v>
      </c>
      <c r="I30" s="2">
        <v>4.2136310965974901E-4</v>
      </c>
      <c r="J30" s="2">
        <v>1.06769165065129E-4</v>
      </c>
      <c r="K30" s="2">
        <v>2.8029524432402099E-4</v>
      </c>
      <c r="L30" s="2">
        <v>8.9278467656845998E-4</v>
      </c>
      <c r="M30" s="2">
        <v>6.5889174408644696E-4</v>
      </c>
      <c r="N30" s="2">
        <v>4.1906130268199202E-4</v>
      </c>
    </row>
    <row r="31" spans="1:14" x14ac:dyDescent="0.3">
      <c r="A31" s="8" t="s">
        <v>79</v>
      </c>
      <c r="B31" s="2">
        <v>0.51735637410944402</v>
      </c>
      <c r="C31" s="2">
        <v>0.53040636544472897</v>
      </c>
      <c r="D31" s="2">
        <v>0.51362510322047905</v>
      </c>
      <c r="E31" s="2">
        <v>0.561687815318759</v>
      </c>
      <c r="F31" s="2">
        <v>0.53165282154110605</v>
      </c>
      <c r="G31" s="2">
        <v>0.52317443549452003</v>
      </c>
      <c r="H31" s="2">
        <v>0.51176673171851705</v>
      </c>
      <c r="I31" s="2">
        <v>0.47948269155970402</v>
      </c>
      <c r="J31" s="2">
        <v>0.47384550354010402</v>
      </c>
      <c r="K31" s="2">
        <v>0.47730294396961098</v>
      </c>
      <c r="L31" s="2">
        <v>0.51584614048797395</v>
      </c>
      <c r="M31" s="2">
        <v>0.47492561143769502</v>
      </c>
      <c r="N31" s="2">
        <v>0.525836972343523</v>
      </c>
    </row>
    <row r="32" spans="1:14" x14ac:dyDescent="0.3">
      <c r="A32" s="8" t="s">
        <v>80</v>
      </c>
      <c r="B32" s="2">
        <v>0.308170380475974</v>
      </c>
      <c r="C32" s="2">
        <v>0.29411764705882398</v>
      </c>
      <c r="D32" s="2">
        <v>0.29988989815579398</v>
      </c>
      <c r="E32" s="2">
        <v>0.27992661672527103</v>
      </c>
      <c r="F32" s="2">
        <v>0.30220567172729901</v>
      </c>
      <c r="G32" s="2">
        <v>0.317047405255513</v>
      </c>
      <c r="H32" s="2">
        <v>0.33084605670990702</v>
      </c>
      <c r="I32" s="2">
        <v>0.37057565149747201</v>
      </c>
      <c r="J32" s="2">
        <v>0.36066786431364301</v>
      </c>
      <c r="K32" s="2">
        <v>0.37179487179487197</v>
      </c>
      <c r="L32" s="2">
        <v>0.33003386298515203</v>
      </c>
      <c r="M32" s="2">
        <v>0.37702300602365901</v>
      </c>
      <c r="N32" s="2">
        <v>0.35145560407569099</v>
      </c>
    </row>
    <row r="33" spans="1:15" x14ac:dyDescent="0.3">
      <c r="A33" s="8" t="s">
        <v>81</v>
      </c>
      <c r="B33" s="2">
        <v>0.118387145672275</v>
      </c>
      <c r="C33" s="2">
        <v>0.117220801364024</v>
      </c>
      <c r="D33" s="2">
        <v>0.117671345995045</v>
      </c>
      <c r="E33" s="2">
        <v>9.7538602660143706E-2</v>
      </c>
      <c r="F33" s="2">
        <v>0.106989401317674</v>
      </c>
      <c r="G33" s="2">
        <v>0.100224481711343</v>
      </c>
      <c r="H33" s="2">
        <v>0.107220755366778</v>
      </c>
      <c r="I33" s="2">
        <v>0.101711396343835</v>
      </c>
      <c r="J33" s="2">
        <v>0.110007397231322</v>
      </c>
      <c r="K33" s="2">
        <v>0.10303893637227</v>
      </c>
      <c r="L33" s="2">
        <v>9.4729530259616196E-2</v>
      </c>
      <c r="M33" s="2">
        <v>9.63059728572465E-2</v>
      </c>
      <c r="N33" s="2">
        <v>8.6754002911208106E-2</v>
      </c>
    </row>
    <row r="34" spans="1:15" x14ac:dyDescent="0.3">
      <c r="A34" s="8" t="s">
        <v>82</v>
      </c>
      <c r="B34" s="2">
        <v>4.1382446566621198E-2</v>
      </c>
      <c r="C34" s="2">
        <v>4.3336175049730002E-2</v>
      </c>
      <c r="D34" s="2">
        <v>5.1610239471511103E-2</v>
      </c>
      <c r="E34" s="2">
        <v>3.9596391988992501E-2</v>
      </c>
      <c r="F34" s="2">
        <v>3.9959896877685502E-2</v>
      </c>
      <c r="G34" s="2">
        <v>3.9218275452264598E-2</v>
      </c>
      <c r="H34" s="2">
        <v>3.3406038342325799E-2</v>
      </c>
      <c r="I34" s="2">
        <v>2.8977051730844E-2</v>
      </c>
      <c r="J34" s="2">
        <v>3.6563457677269401E-2</v>
      </c>
      <c r="K34" s="2">
        <v>3.2383665716999001E-2</v>
      </c>
      <c r="L34" s="2">
        <v>3.2734218980637303E-2</v>
      </c>
      <c r="M34" s="2">
        <v>3.1860076928659602E-2</v>
      </c>
      <c r="N34" s="2">
        <v>2.1615720524017501E-2</v>
      </c>
    </row>
    <row r="35" spans="1:15" x14ac:dyDescent="0.3">
      <c r="A35" s="8" t="s">
        <v>83</v>
      </c>
      <c r="B35" s="2">
        <v>1.19751402152494E-2</v>
      </c>
      <c r="C35" s="2">
        <v>1.2645637965331099E-2</v>
      </c>
      <c r="D35" s="2">
        <v>1.43132397467658E-2</v>
      </c>
      <c r="E35" s="2">
        <v>1.7275645925699398E-2</v>
      </c>
      <c r="F35" s="2">
        <v>1.63276997994844E-2</v>
      </c>
      <c r="G35" s="2">
        <v>1.66380562524759E-2</v>
      </c>
      <c r="H35" s="2">
        <v>1.3660888531741499E-2</v>
      </c>
      <c r="I35" s="2">
        <v>1.55581485803189E-2</v>
      </c>
      <c r="J35" s="2">
        <v>1.5745535242523499E-2</v>
      </c>
      <c r="K35" s="2">
        <v>1.22507122507122E-2</v>
      </c>
      <c r="L35" s="2">
        <v>2.0057306590257899E-2</v>
      </c>
      <c r="M35" s="2">
        <v>1.5313157703752101E-2</v>
      </c>
      <c r="N35" s="2">
        <v>1.1863173216885001E-2</v>
      </c>
    </row>
    <row r="36" spans="1:15" x14ac:dyDescent="0.3">
      <c r="A36" s="8" t="s">
        <v>84</v>
      </c>
      <c r="B36" s="2">
        <v>2.7285129604365599E-3</v>
      </c>
      <c r="C36" s="2">
        <v>2.2733731173628902E-3</v>
      </c>
      <c r="D36" s="2">
        <v>2.8901734104046198E-3</v>
      </c>
      <c r="E36" s="2">
        <v>3.9749273811343798E-3</v>
      </c>
      <c r="F36" s="2">
        <v>2.8645087367516501E-3</v>
      </c>
      <c r="G36" s="2">
        <v>3.6973458338835298E-3</v>
      </c>
      <c r="H36" s="2">
        <v>3.0995293307312598E-3</v>
      </c>
      <c r="I36" s="2">
        <v>3.6950602878257498E-3</v>
      </c>
      <c r="J36" s="2">
        <v>3.1702419951389598E-3</v>
      </c>
      <c r="K36" s="2">
        <v>3.2288698955365599E-3</v>
      </c>
      <c r="L36" s="2">
        <v>6.5989406963618998E-3</v>
      </c>
      <c r="M36" s="2">
        <v>4.5721750489875904E-3</v>
      </c>
      <c r="N36" s="2">
        <v>2.4745269286753999E-3</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2.4008350730688899E-2</v>
      </c>
      <c r="C41" s="2">
        <v>-3.3639143730886799E-2</v>
      </c>
      <c r="D41" s="2">
        <v>-3.79746835443038E-3</v>
      </c>
      <c r="E41" s="2">
        <v>8.8945362134688708E-3</v>
      </c>
      <c r="F41" s="2">
        <v>4.1981528127623801E-3</v>
      </c>
      <c r="G41" s="2">
        <v>9.1346153846153799E-2</v>
      </c>
      <c r="H41" s="2">
        <v>9.6150162804060496E-2</v>
      </c>
      <c r="I41" s="2">
        <v>-3.84413769002272E-3</v>
      </c>
      <c r="J41" s="2">
        <v>8.7703911594457104E-2</v>
      </c>
      <c r="K41" s="2">
        <v>0.23463957426221599</v>
      </c>
      <c r="L41" s="2">
        <v>0.15909090909090901</v>
      </c>
      <c r="M41" s="2">
        <v>0.17320261437908499</v>
      </c>
      <c r="N41" s="3">
        <v>0.82617084721978595</v>
      </c>
      <c r="O41" s="3">
        <v>1.17348643006263</v>
      </c>
    </row>
    <row r="42" spans="1:15" x14ac:dyDescent="0.3">
      <c r="A42" s="8" t="s">
        <v>74</v>
      </c>
      <c r="B42" s="2">
        <v>3.7914691943128E-2</v>
      </c>
      <c r="C42" s="2">
        <v>6.6210045662100495E-2</v>
      </c>
      <c r="D42" s="2">
        <v>-0.13276231263383301</v>
      </c>
      <c r="E42" s="2">
        <v>0.13888888888888901</v>
      </c>
      <c r="F42" s="2">
        <v>0.10840108401084</v>
      </c>
      <c r="G42" s="2">
        <v>0.15599022004890001</v>
      </c>
      <c r="H42" s="2">
        <v>0.23815566835871399</v>
      </c>
      <c r="I42" s="2">
        <v>-8.0970276733857205E-2</v>
      </c>
      <c r="J42" s="2">
        <v>0.26617100371747199</v>
      </c>
      <c r="K42" s="2">
        <v>3.5231943628890199E-3</v>
      </c>
      <c r="L42" s="2">
        <v>0.421591574019895</v>
      </c>
      <c r="M42" s="2">
        <v>1.3994649104754101E-2</v>
      </c>
      <c r="N42" s="3">
        <v>0.83159851301115195</v>
      </c>
      <c r="O42" s="3">
        <v>1.9188388625592401</v>
      </c>
    </row>
    <row r="43" spans="1:15" x14ac:dyDescent="0.3">
      <c r="A43" s="8" t="s">
        <v>75</v>
      </c>
      <c r="B43" s="2">
        <v>5.2631578947368397E-2</v>
      </c>
      <c r="C43" s="2">
        <v>0.156818181818182</v>
      </c>
      <c r="D43" s="2">
        <v>-0.14341846758349699</v>
      </c>
      <c r="E43" s="2">
        <v>7.3394495412843999E-2</v>
      </c>
      <c r="F43" s="2">
        <v>0.18162393162393201</v>
      </c>
      <c r="G43" s="2">
        <v>1.8083182640144701E-2</v>
      </c>
      <c r="H43" s="2">
        <v>0.158081705150977</v>
      </c>
      <c r="I43" s="2">
        <v>0.190184049079755</v>
      </c>
      <c r="J43" s="2">
        <v>0.11984536082474199</v>
      </c>
      <c r="K43" s="2">
        <v>7.8250863060989606E-2</v>
      </c>
      <c r="L43" s="2">
        <v>0.251867662753469</v>
      </c>
      <c r="M43" s="2">
        <v>-4.6035805626598501E-2</v>
      </c>
      <c r="N43" s="3">
        <v>0.44201030927835</v>
      </c>
      <c r="O43" s="3">
        <v>1.67703349282297</v>
      </c>
    </row>
    <row r="44" spans="1:15" x14ac:dyDescent="0.3">
      <c r="A44" s="8" t="s">
        <v>76</v>
      </c>
      <c r="B44" s="2">
        <v>-2.5210084033613401E-2</v>
      </c>
      <c r="C44" s="2">
        <v>0.163793103448276</v>
      </c>
      <c r="D44" s="2">
        <v>-0.35555555555555601</v>
      </c>
      <c r="E44" s="2">
        <v>0.10344827586206901</v>
      </c>
      <c r="F44" s="2">
        <v>0.29166666666666702</v>
      </c>
      <c r="G44" s="2">
        <v>3.2258064516128997E-2</v>
      </c>
      <c r="H44" s="2">
        <v>0.2109375</v>
      </c>
      <c r="I44" s="2">
        <v>0.109677419354839</v>
      </c>
      <c r="J44" s="2">
        <v>6.9767441860465101E-2</v>
      </c>
      <c r="K44" s="2">
        <v>0.21195652173912999</v>
      </c>
      <c r="L44" s="2">
        <v>0</v>
      </c>
      <c r="M44" s="2">
        <v>-0.161434977578475</v>
      </c>
      <c r="N44" s="3">
        <v>8.7209302325581398E-2</v>
      </c>
      <c r="O44" s="3">
        <v>0.57142857142857095</v>
      </c>
    </row>
    <row r="45" spans="1:15" x14ac:dyDescent="0.3">
      <c r="A45" s="8" t="s">
        <v>77</v>
      </c>
      <c r="B45" s="2">
        <v>0.1875</v>
      </c>
      <c r="C45" s="2">
        <v>0.26315789473684198</v>
      </c>
      <c r="D45" s="2">
        <v>0.33333333333333298</v>
      </c>
      <c r="E45" s="2">
        <v>-0.65625</v>
      </c>
      <c r="F45" s="2">
        <v>1.1818181818181801</v>
      </c>
      <c r="G45" s="2">
        <v>8.3333333333333301E-2</v>
      </c>
      <c r="H45" s="2">
        <v>0.230769230769231</v>
      </c>
      <c r="I45" s="2">
        <v>-0.1875</v>
      </c>
      <c r="J45" s="2">
        <v>0.53846153846153799</v>
      </c>
      <c r="K45" s="2">
        <v>0.9</v>
      </c>
      <c r="L45" s="2">
        <v>-0.5</v>
      </c>
      <c r="M45" s="2">
        <v>0.394736842105263</v>
      </c>
      <c r="N45" s="3">
        <v>1.0384615384615401</v>
      </c>
      <c r="O45" s="3">
        <v>2.3125</v>
      </c>
    </row>
    <row r="46" spans="1:15" x14ac:dyDescent="0.3">
      <c r="A46" s="8" t="s">
        <v>78</v>
      </c>
      <c r="B46" s="2">
        <v>-0.2</v>
      </c>
      <c r="C46" s="2">
        <v>-1</v>
      </c>
      <c r="D46" s="2">
        <v>0</v>
      </c>
      <c r="E46" s="2">
        <v>0</v>
      </c>
      <c r="F46" s="2">
        <v>-0.66666666666666696</v>
      </c>
      <c r="G46" s="2">
        <v>4</v>
      </c>
      <c r="H46" s="2">
        <v>-0.2</v>
      </c>
      <c r="I46" s="2">
        <v>-0.75</v>
      </c>
      <c r="J46" s="2">
        <v>2</v>
      </c>
      <c r="K46" s="2">
        <v>2.6666666666666701</v>
      </c>
      <c r="L46" s="2">
        <v>-9.0909090909090898E-2</v>
      </c>
      <c r="M46" s="2">
        <v>-0.3</v>
      </c>
      <c r="N46" s="3">
        <v>6</v>
      </c>
      <c r="O46" s="3">
        <v>0.4</v>
      </c>
    </row>
    <row r="47" spans="1:15" x14ac:dyDescent="0.3">
      <c r="A47" s="8" t="s">
        <v>79</v>
      </c>
      <c r="B47" s="2">
        <v>9.3759156167594504E-2</v>
      </c>
      <c r="C47" s="2">
        <v>-2.6788106080900099E-4</v>
      </c>
      <c r="D47" s="2">
        <v>-1.5541264737406199E-2</v>
      </c>
      <c r="E47" s="2">
        <v>1.0342950462710899E-2</v>
      </c>
      <c r="F47" s="2">
        <v>6.7349137931034503E-2</v>
      </c>
      <c r="G47" s="2">
        <v>0.125189298334175</v>
      </c>
      <c r="H47" s="2">
        <v>0.106101390758188</v>
      </c>
      <c r="I47" s="2">
        <v>-9.0650983573311694E-2</v>
      </c>
      <c r="J47" s="2">
        <v>0.120874219446922</v>
      </c>
      <c r="K47" s="2">
        <v>0.18205332272184599</v>
      </c>
      <c r="L47" s="2">
        <v>0.10149806429894</v>
      </c>
      <c r="M47" s="2">
        <v>0.10406479217603901</v>
      </c>
      <c r="N47" s="3">
        <v>0.61128456735058001</v>
      </c>
      <c r="O47" s="3">
        <v>1.11690594784647</v>
      </c>
    </row>
    <row r="48" spans="1:15" x14ac:dyDescent="0.3">
      <c r="A48" s="8" t="s">
        <v>80</v>
      </c>
      <c r="B48" s="2">
        <v>1.81997048696508E-2</v>
      </c>
      <c r="C48" s="2">
        <v>5.2657004830917897E-2</v>
      </c>
      <c r="D48" s="2">
        <v>-0.159706287287747</v>
      </c>
      <c r="E48" s="2">
        <v>0.152375750955762</v>
      </c>
      <c r="F48" s="2">
        <v>0.137914691943128</v>
      </c>
      <c r="G48" s="2">
        <v>0.20033319450229101</v>
      </c>
      <c r="H48" s="2">
        <v>0.32234559333795998</v>
      </c>
      <c r="I48" s="2">
        <v>-0.104434531618998</v>
      </c>
      <c r="J48" s="2">
        <v>0.14708467623791399</v>
      </c>
      <c r="K48" s="2">
        <v>-2.9118773946360199E-2</v>
      </c>
      <c r="L48" s="2">
        <v>0.36674559326493</v>
      </c>
      <c r="M48" s="2">
        <v>-7.0452358036573598E-2</v>
      </c>
      <c r="N48" s="3">
        <v>0.414884266041606</v>
      </c>
      <c r="O48" s="3">
        <v>1.37530742744712</v>
      </c>
    </row>
    <row r="49" spans="1:15" x14ac:dyDescent="0.3">
      <c r="A49" s="8" t="s">
        <v>81</v>
      </c>
      <c r="B49" s="2">
        <v>5.63380281690141E-2</v>
      </c>
      <c r="C49" s="2">
        <v>3.6363636363636397E-2</v>
      </c>
      <c r="D49" s="2">
        <v>-0.25380116959064303</v>
      </c>
      <c r="E49" s="2">
        <v>0.17084639498432599</v>
      </c>
      <c r="F49" s="2">
        <v>1.60642570281124E-2</v>
      </c>
      <c r="G49" s="2">
        <v>0.23056653491436099</v>
      </c>
      <c r="H49" s="2">
        <v>0.11991434689507501</v>
      </c>
      <c r="I49" s="2">
        <v>-4.7801147227533496E-3</v>
      </c>
      <c r="J49" s="2">
        <v>4.2267050912584099E-2</v>
      </c>
      <c r="K49" s="2">
        <v>5.5299539170506904E-3</v>
      </c>
      <c r="L49" s="2">
        <v>0.21631530705774499</v>
      </c>
      <c r="M49" s="2">
        <v>-0.101733232856066</v>
      </c>
      <c r="N49" s="3">
        <v>0.14505283381364101</v>
      </c>
      <c r="O49" s="3">
        <v>0.52624839948783597</v>
      </c>
    </row>
    <row r="50" spans="1:15" x14ac:dyDescent="0.3">
      <c r="A50" s="8" t="s">
        <v>82</v>
      </c>
      <c r="B50" s="2">
        <v>0.11721611721611699</v>
      </c>
      <c r="C50" s="2">
        <v>0.22950819672131101</v>
      </c>
      <c r="D50" s="2">
        <v>-0.30933333333333302</v>
      </c>
      <c r="E50" s="2">
        <v>7.7220077220077205E-2</v>
      </c>
      <c r="F50" s="2">
        <v>6.4516129032258104E-2</v>
      </c>
      <c r="G50" s="2">
        <v>-2.02020202020202E-2</v>
      </c>
      <c r="H50" s="2">
        <v>2.40549828178694E-2</v>
      </c>
      <c r="I50" s="2">
        <v>0.161073825503356</v>
      </c>
      <c r="J50" s="2">
        <v>-1.44508670520231E-2</v>
      </c>
      <c r="K50" s="2">
        <v>0.10557184750733099</v>
      </c>
      <c r="L50" s="2">
        <v>0.164456233421751</v>
      </c>
      <c r="M50" s="2">
        <v>-0.32346241457858799</v>
      </c>
      <c r="N50" s="3">
        <v>-0.14161849710982699</v>
      </c>
      <c r="O50" s="3">
        <v>8.7912087912087905E-2</v>
      </c>
    </row>
    <row r="51" spans="1:15" x14ac:dyDescent="0.3">
      <c r="A51" s="8" t="s">
        <v>83</v>
      </c>
      <c r="B51" s="2">
        <v>0.126582278481013</v>
      </c>
      <c r="C51" s="2">
        <v>0.16853932584269701</v>
      </c>
      <c r="D51" s="2">
        <v>8.6538461538461495E-2</v>
      </c>
      <c r="E51" s="2">
        <v>8.8495575221238902E-3</v>
      </c>
      <c r="F51" s="2">
        <v>0.105263157894737</v>
      </c>
      <c r="G51" s="2">
        <v>-5.5555555555555601E-2</v>
      </c>
      <c r="H51" s="2">
        <v>0.34453781512604997</v>
      </c>
      <c r="I51" s="2">
        <v>-6.8750000000000006E-2</v>
      </c>
      <c r="J51" s="2">
        <v>-0.134228187919463</v>
      </c>
      <c r="K51" s="2">
        <v>0.79069767441860495</v>
      </c>
      <c r="L51" s="2">
        <v>-8.6580086580086604E-2</v>
      </c>
      <c r="M51" s="2">
        <v>-0.22748815165876801</v>
      </c>
      <c r="N51" s="3">
        <v>9.3959731543624206E-2</v>
      </c>
      <c r="O51" s="3">
        <v>1.06329113924051</v>
      </c>
    </row>
    <row r="52" spans="1:15" x14ac:dyDescent="0.3">
      <c r="A52" s="8" t="s">
        <v>84</v>
      </c>
      <c r="B52" s="2">
        <v>-0.11111111111111099</v>
      </c>
      <c r="C52" s="2">
        <v>0.3125</v>
      </c>
      <c r="D52" s="2">
        <v>0.238095238095238</v>
      </c>
      <c r="E52" s="2">
        <v>-0.230769230769231</v>
      </c>
      <c r="F52" s="2">
        <v>0.4</v>
      </c>
      <c r="G52" s="2">
        <v>-3.5714285714285698E-2</v>
      </c>
      <c r="H52" s="2">
        <v>0.407407407407407</v>
      </c>
      <c r="I52" s="2">
        <v>-0.21052631578947401</v>
      </c>
      <c r="J52" s="2">
        <v>0.133333333333333</v>
      </c>
      <c r="K52" s="2">
        <v>1.23529411764706</v>
      </c>
      <c r="L52" s="2">
        <v>-0.17105263157894701</v>
      </c>
      <c r="M52" s="2">
        <v>-0.46031746031746001</v>
      </c>
      <c r="N52" s="3">
        <v>0.133333333333333</v>
      </c>
      <c r="O52" s="3">
        <v>0.88888888888888895</v>
      </c>
    </row>
    <row r="53" spans="1:15" x14ac:dyDescent="0.3">
      <c r="A53" s="11" t="s">
        <v>15</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5.1388313302942398E-2</v>
      </c>
      <c r="N53" s="3">
        <v>0.61686759785437395</v>
      </c>
      <c r="O53" s="3">
        <v>1.23311083400572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682</v>
      </c>
    </row>
    <row r="59" spans="1:15" x14ac:dyDescent="0.3">
      <c r="A59" s="14" t="s">
        <v>683</v>
      </c>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686</v>
      </c>
    </row>
    <row r="2" spans="1:14" ht="15.6" x14ac:dyDescent="0.3">
      <c r="A2" s="12" t="s">
        <v>681</v>
      </c>
    </row>
    <row r="3" spans="1:14" ht="15.6" x14ac:dyDescent="0.3">
      <c r="A3" s="12" t="s">
        <v>94</v>
      </c>
    </row>
    <row r="4" spans="1:14" x14ac:dyDescent="0.3">
      <c r="A4" s="15"/>
    </row>
    <row r="5" spans="1:14" x14ac:dyDescent="0.3">
      <c r="A5" s="16" t="str">
        <f>HYPERLINK("#'Table of contents'!A217",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3118</v>
      </c>
      <c r="C8" s="1">
        <v>3243</v>
      </c>
      <c r="D8" s="1">
        <v>3361</v>
      </c>
      <c r="E8" s="1">
        <v>3731</v>
      </c>
      <c r="F8" s="1">
        <v>4091</v>
      </c>
      <c r="G8" s="1">
        <v>4556</v>
      </c>
      <c r="H8" s="1">
        <v>5577</v>
      </c>
      <c r="I8" s="1">
        <v>6640</v>
      </c>
      <c r="J8" s="1">
        <v>6716</v>
      </c>
      <c r="K8" s="1">
        <v>8278</v>
      </c>
      <c r="L8" s="1">
        <v>10303</v>
      </c>
      <c r="M8" s="1">
        <v>13176</v>
      </c>
      <c r="N8" s="1">
        <v>14067</v>
      </c>
    </row>
    <row r="9" spans="1:14" x14ac:dyDescent="0.3">
      <c r="A9" s="7" t="s">
        <v>88</v>
      </c>
      <c r="B9" s="1">
        <v>572</v>
      </c>
      <c r="C9" s="1">
        <v>573</v>
      </c>
      <c r="D9" s="1">
        <v>551</v>
      </c>
      <c r="E9" s="1">
        <v>621</v>
      </c>
      <c r="F9" s="1">
        <v>807</v>
      </c>
      <c r="G9" s="1">
        <v>1016</v>
      </c>
      <c r="H9" s="1">
        <v>1528</v>
      </c>
      <c r="I9" s="1">
        <v>2134</v>
      </c>
      <c r="J9" s="1">
        <v>1777</v>
      </c>
      <c r="K9" s="1">
        <v>2333</v>
      </c>
      <c r="L9" s="1">
        <v>2792</v>
      </c>
      <c r="M9" s="1">
        <v>3225</v>
      </c>
      <c r="N9" s="1">
        <v>3727</v>
      </c>
    </row>
    <row r="10" spans="1:14" x14ac:dyDescent="0.3">
      <c r="A10" s="7" t="s">
        <v>89</v>
      </c>
      <c r="B10" s="1">
        <v>422</v>
      </c>
      <c r="C10" s="1">
        <v>414</v>
      </c>
      <c r="D10" s="1">
        <v>433</v>
      </c>
      <c r="E10" s="1">
        <v>464</v>
      </c>
      <c r="F10" s="1">
        <v>396</v>
      </c>
      <c r="G10" s="1">
        <v>480</v>
      </c>
      <c r="H10" s="1">
        <v>530</v>
      </c>
      <c r="I10" s="1">
        <v>619</v>
      </c>
      <c r="J10" s="1">
        <v>665</v>
      </c>
      <c r="K10" s="1">
        <v>684</v>
      </c>
      <c r="L10" s="1">
        <v>674</v>
      </c>
      <c r="M10" s="1">
        <v>816</v>
      </c>
      <c r="N10" s="1">
        <v>814</v>
      </c>
    </row>
    <row r="11" spans="1:14" x14ac:dyDescent="0.3">
      <c r="A11" s="7" t="s">
        <v>90</v>
      </c>
      <c r="B11" s="1">
        <v>8276</v>
      </c>
      <c r="C11" s="1">
        <v>8771</v>
      </c>
      <c r="D11" s="1">
        <v>8853</v>
      </c>
      <c r="E11" s="1">
        <v>7423</v>
      </c>
      <c r="F11" s="1">
        <v>7484</v>
      </c>
      <c r="G11" s="1">
        <v>7585</v>
      </c>
      <c r="H11" s="1">
        <v>7364</v>
      </c>
      <c r="I11" s="1">
        <v>7581</v>
      </c>
      <c r="J11" s="1">
        <v>7064</v>
      </c>
      <c r="K11" s="1">
        <v>6704</v>
      </c>
      <c r="L11" s="1">
        <v>6728</v>
      </c>
      <c r="M11" s="1">
        <v>7430</v>
      </c>
      <c r="N11" s="1">
        <v>7657</v>
      </c>
    </row>
    <row r="12" spans="1:14" x14ac:dyDescent="0.3">
      <c r="A12" s="7" t="s">
        <v>91</v>
      </c>
      <c r="B12" s="1">
        <v>472</v>
      </c>
      <c r="C12" s="1">
        <v>572</v>
      </c>
      <c r="D12" s="1">
        <v>688</v>
      </c>
      <c r="E12" s="1">
        <v>650</v>
      </c>
      <c r="F12" s="1">
        <v>795</v>
      </c>
      <c r="G12" s="1">
        <v>878</v>
      </c>
      <c r="H12" s="1">
        <v>1329</v>
      </c>
      <c r="I12" s="1">
        <v>1943</v>
      </c>
      <c r="J12" s="1">
        <v>1819</v>
      </c>
      <c r="K12" s="1">
        <v>2338</v>
      </c>
      <c r="L12" s="1">
        <v>2329</v>
      </c>
      <c r="M12" s="1">
        <v>3157</v>
      </c>
      <c r="N12" s="1">
        <v>3019</v>
      </c>
    </row>
    <row r="13" spans="1:14" x14ac:dyDescent="0.3">
      <c r="A13" s="7" t="s">
        <v>92</v>
      </c>
      <c r="B13" s="1">
        <v>773</v>
      </c>
      <c r="C13" s="1">
        <v>701</v>
      </c>
      <c r="D13" s="1">
        <v>656</v>
      </c>
      <c r="E13" s="1">
        <v>552</v>
      </c>
      <c r="F13" s="1">
        <v>596</v>
      </c>
      <c r="G13" s="1">
        <v>589</v>
      </c>
      <c r="H13" s="1">
        <v>690</v>
      </c>
      <c r="I13" s="1">
        <v>860</v>
      </c>
      <c r="J13" s="1">
        <v>788</v>
      </c>
      <c r="K13" s="1">
        <v>896</v>
      </c>
      <c r="L13" s="1">
        <v>1012</v>
      </c>
      <c r="M13" s="1">
        <v>1152</v>
      </c>
      <c r="N13" s="1">
        <v>1160</v>
      </c>
    </row>
    <row r="14" spans="1:14" x14ac:dyDescent="0.3">
      <c r="A14" s="10" t="s">
        <v>15</v>
      </c>
      <c r="B14" s="5">
        <v>13633</v>
      </c>
      <c r="C14" s="5">
        <v>14274</v>
      </c>
      <c r="D14" s="5">
        <v>14542</v>
      </c>
      <c r="E14" s="5">
        <v>13441</v>
      </c>
      <c r="F14" s="5">
        <v>14169</v>
      </c>
      <c r="G14" s="5">
        <v>15104</v>
      </c>
      <c r="H14" s="5">
        <v>17018</v>
      </c>
      <c r="I14" s="5">
        <v>19777</v>
      </c>
      <c r="J14" s="5">
        <v>18829</v>
      </c>
      <c r="K14" s="5">
        <v>21233</v>
      </c>
      <c r="L14" s="5">
        <v>23838</v>
      </c>
      <c r="M14" s="5">
        <v>28956</v>
      </c>
      <c r="N14" s="5">
        <v>30444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0.22870974840460601</v>
      </c>
      <c r="C19" s="2">
        <v>0.227196300966793</v>
      </c>
      <c r="D19" s="2">
        <v>0.231123641864943</v>
      </c>
      <c r="E19" s="2">
        <v>0.27758351313146301</v>
      </c>
      <c r="F19" s="2">
        <v>0.28872891523749</v>
      </c>
      <c r="G19" s="2">
        <v>0.301641949152542</v>
      </c>
      <c r="H19" s="2">
        <v>0.32771183452814701</v>
      </c>
      <c r="I19" s="2">
        <v>0.335743540476311</v>
      </c>
      <c r="J19" s="2">
        <v>0.35668383875936099</v>
      </c>
      <c r="K19" s="2">
        <v>0.38986483304290498</v>
      </c>
      <c r="L19" s="2">
        <v>0.43220907794278002</v>
      </c>
      <c r="M19" s="2">
        <v>0.45503522585992501</v>
      </c>
      <c r="N19" s="2">
        <v>0.46206148994875801</v>
      </c>
    </row>
    <row r="20" spans="1:15" x14ac:dyDescent="0.3">
      <c r="A20" s="8" t="s">
        <v>88</v>
      </c>
      <c r="B20" s="2">
        <v>4.1957016063962398E-2</v>
      </c>
      <c r="C20" s="2">
        <v>4.0142917192097498E-2</v>
      </c>
      <c r="D20" s="2">
        <v>3.7890248934121899E-2</v>
      </c>
      <c r="E20" s="2">
        <v>4.62019195000372E-2</v>
      </c>
      <c r="F20" s="2">
        <v>5.6955325005293198E-2</v>
      </c>
      <c r="G20" s="2">
        <v>6.7266949152542402E-2</v>
      </c>
      <c r="H20" s="2">
        <v>8.9787284052180005E-2</v>
      </c>
      <c r="I20" s="2">
        <v>0.10790311978561</v>
      </c>
      <c r="J20" s="2">
        <v>9.4375697063041095E-2</v>
      </c>
      <c r="K20" s="2">
        <v>0.10987613620308</v>
      </c>
      <c r="L20" s="2">
        <v>0.117123919791929</v>
      </c>
      <c r="M20" s="2">
        <v>0.111375880646498</v>
      </c>
      <c r="N20" s="2">
        <v>0.12242149520431</v>
      </c>
    </row>
    <row r="21" spans="1:15" x14ac:dyDescent="0.3">
      <c r="A21" s="8" t="s">
        <v>89</v>
      </c>
      <c r="B21" s="2">
        <v>3.0954302061175099E-2</v>
      </c>
      <c r="C21" s="2">
        <v>2.9003783102143799E-2</v>
      </c>
      <c r="D21" s="2">
        <v>2.9775821757667398E-2</v>
      </c>
      <c r="E21" s="2">
        <v>3.4521240979093801E-2</v>
      </c>
      <c r="F21" s="2">
        <v>2.7948337920812999E-2</v>
      </c>
      <c r="G21" s="2">
        <v>3.17796610169492E-2</v>
      </c>
      <c r="H21" s="2">
        <v>3.1143495122811098E-2</v>
      </c>
      <c r="I21" s="2">
        <v>3.1298983667897101E-2</v>
      </c>
      <c r="J21" s="2">
        <v>3.5317860746720497E-2</v>
      </c>
      <c r="K21" s="2">
        <v>3.2214006499317098E-2</v>
      </c>
      <c r="L21" s="2">
        <v>2.82741840758453E-2</v>
      </c>
      <c r="M21" s="2">
        <v>2.8180687940323201E-2</v>
      </c>
      <c r="N21" s="2">
        <v>2.67376166075417E-2</v>
      </c>
    </row>
    <row r="22" spans="1:15" x14ac:dyDescent="0.3">
      <c r="A22" s="8" t="s">
        <v>90</v>
      </c>
      <c r="B22" s="2">
        <v>0.60705640724712095</v>
      </c>
      <c r="C22" s="2">
        <v>0.61447386857222897</v>
      </c>
      <c r="D22" s="2">
        <v>0.60878833723009196</v>
      </c>
      <c r="E22" s="2">
        <v>0.55226545643925296</v>
      </c>
      <c r="F22" s="2">
        <v>0.52819535605900203</v>
      </c>
      <c r="G22" s="2">
        <v>0.502184851694915</v>
      </c>
      <c r="H22" s="2">
        <v>0.43271829827241698</v>
      </c>
      <c r="I22" s="2">
        <v>0.38332406330586</v>
      </c>
      <c r="J22" s="2">
        <v>0.375165967390727</v>
      </c>
      <c r="K22" s="2">
        <v>0.31573494089389198</v>
      </c>
      <c r="L22" s="2">
        <v>0.28223844282238397</v>
      </c>
      <c r="M22" s="2">
        <v>0.256596214946816</v>
      </c>
      <c r="N22" s="2">
        <v>0.25151097096308001</v>
      </c>
    </row>
    <row r="23" spans="1:15" x14ac:dyDescent="0.3">
      <c r="A23" s="8" t="s">
        <v>91</v>
      </c>
      <c r="B23" s="2">
        <v>3.46218733954375E-2</v>
      </c>
      <c r="C23" s="2">
        <v>4.0072859744990898E-2</v>
      </c>
      <c r="D23" s="2">
        <v>4.7311236418649399E-2</v>
      </c>
      <c r="E23" s="2">
        <v>4.8359497061230598E-2</v>
      </c>
      <c r="F23" s="2">
        <v>5.6108405674359499E-2</v>
      </c>
      <c r="G23" s="2">
        <v>5.8130296610169503E-2</v>
      </c>
      <c r="H23" s="2">
        <v>7.8093783053237706E-2</v>
      </c>
      <c r="I23" s="2">
        <v>9.8245436618294005E-2</v>
      </c>
      <c r="J23" s="2">
        <v>9.6606298794412904E-2</v>
      </c>
      <c r="K23" s="2">
        <v>0.11011161870673</v>
      </c>
      <c r="L23" s="2">
        <v>9.7701149425287404E-2</v>
      </c>
      <c r="M23" s="2">
        <v>0.10902748998480501</v>
      </c>
      <c r="N23" s="2">
        <v>9.9165681250821203E-2</v>
      </c>
    </row>
    <row r="24" spans="1:15" x14ac:dyDescent="0.3">
      <c r="A24" s="8" t="s">
        <v>92</v>
      </c>
      <c r="B24" s="2">
        <v>5.6700652827697498E-2</v>
      </c>
      <c r="C24" s="2">
        <v>4.9110270421745802E-2</v>
      </c>
      <c r="D24" s="2">
        <v>4.5110713794526199E-2</v>
      </c>
      <c r="E24" s="2">
        <v>4.1068372888921997E-2</v>
      </c>
      <c r="F24" s="2">
        <v>4.20636601030418E-2</v>
      </c>
      <c r="G24" s="2">
        <v>3.8996292372881401E-2</v>
      </c>
      <c r="H24" s="2">
        <v>4.0545304971207001E-2</v>
      </c>
      <c r="I24" s="2">
        <v>4.3484856146028199E-2</v>
      </c>
      <c r="J24" s="2">
        <v>4.1850337245738001E-2</v>
      </c>
      <c r="K24" s="2">
        <v>4.2198464654076201E-2</v>
      </c>
      <c r="L24" s="2">
        <v>4.2453225941773601E-2</v>
      </c>
      <c r="M24" s="2">
        <v>3.9784500621632801E-2</v>
      </c>
      <c r="N24" s="2">
        <v>3.8102746025489402E-2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4.0089801154586303E-2</v>
      </c>
      <c r="C29" s="2">
        <v>3.6386062288004901E-2</v>
      </c>
      <c r="D29" s="2">
        <v>0.110086283844094</v>
      </c>
      <c r="E29" s="2">
        <v>9.6488876976681903E-2</v>
      </c>
      <c r="F29" s="2">
        <v>0.113664140796871</v>
      </c>
      <c r="G29" s="2">
        <v>0.22410008779631299</v>
      </c>
      <c r="H29" s="2">
        <v>0.190604267527344</v>
      </c>
      <c r="I29" s="2">
        <v>1.1445783132530101E-2</v>
      </c>
      <c r="J29" s="2">
        <v>0.23257891602144101</v>
      </c>
      <c r="K29" s="2">
        <v>0.24462430538777499</v>
      </c>
      <c r="L29" s="2">
        <v>0.27885082014947099</v>
      </c>
      <c r="M29" s="2">
        <v>6.7622950819672095E-2</v>
      </c>
      <c r="N29" s="3">
        <v>1.0945503275759401</v>
      </c>
      <c r="O29" s="3">
        <v>3.51154586273252</v>
      </c>
    </row>
    <row r="30" spans="1:15" x14ac:dyDescent="0.3">
      <c r="A30" s="8" t="s">
        <v>88</v>
      </c>
      <c r="B30" s="2">
        <v>1.74825174825175E-3</v>
      </c>
      <c r="C30" s="2">
        <v>-3.8394415357766103E-2</v>
      </c>
      <c r="D30" s="2">
        <v>0.127041742286751</v>
      </c>
      <c r="E30" s="2">
        <v>0.29951690821256</v>
      </c>
      <c r="F30" s="2">
        <v>0.25898389095415097</v>
      </c>
      <c r="G30" s="2">
        <v>0.50393700787401596</v>
      </c>
      <c r="H30" s="2">
        <v>0.396596858638743</v>
      </c>
      <c r="I30" s="2">
        <v>-0.167291471415183</v>
      </c>
      <c r="J30" s="2">
        <v>0.312886888013506</v>
      </c>
      <c r="K30" s="2">
        <v>0.19674239177025299</v>
      </c>
      <c r="L30" s="2">
        <v>0.15508595988538701</v>
      </c>
      <c r="M30" s="2">
        <v>0.15565891472868201</v>
      </c>
      <c r="N30" s="3">
        <v>1.0973550928531199</v>
      </c>
      <c r="O30" s="3">
        <v>5.5157342657342703</v>
      </c>
    </row>
    <row r="31" spans="1:15" x14ac:dyDescent="0.3">
      <c r="A31" s="8" t="s">
        <v>89</v>
      </c>
      <c r="B31" s="2">
        <v>-1.8957345971564E-2</v>
      </c>
      <c r="C31" s="2">
        <v>4.5893719806763301E-2</v>
      </c>
      <c r="D31" s="2">
        <v>7.1593533487297897E-2</v>
      </c>
      <c r="E31" s="2">
        <v>-0.14655172413793099</v>
      </c>
      <c r="F31" s="2">
        <v>0.21212121212121199</v>
      </c>
      <c r="G31" s="2">
        <v>0.104166666666667</v>
      </c>
      <c r="H31" s="2">
        <v>0.167924528301887</v>
      </c>
      <c r="I31" s="2">
        <v>7.4313408723748003E-2</v>
      </c>
      <c r="J31" s="2">
        <v>2.8571428571428598E-2</v>
      </c>
      <c r="K31" s="2">
        <v>-1.4619883040935699E-2</v>
      </c>
      <c r="L31" s="2">
        <v>0.21068249258160199</v>
      </c>
      <c r="M31" s="2">
        <v>-2.4509803921568601E-3</v>
      </c>
      <c r="N31" s="3">
        <v>0.22406015037593999</v>
      </c>
      <c r="O31" s="3">
        <v>0.928909952606635</v>
      </c>
    </row>
    <row r="32" spans="1:15" x14ac:dyDescent="0.3">
      <c r="A32" s="8" t="s">
        <v>90</v>
      </c>
      <c r="B32" s="2">
        <v>5.9811503141614299E-2</v>
      </c>
      <c r="C32" s="2">
        <v>9.3489909930452603E-3</v>
      </c>
      <c r="D32" s="2">
        <v>-0.161527165932452</v>
      </c>
      <c r="E32" s="2">
        <v>8.2177017378418406E-3</v>
      </c>
      <c r="F32" s="2">
        <v>1.3495456974879701E-2</v>
      </c>
      <c r="G32" s="2">
        <v>-2.9136453526697401E-2</v>
      </c>
      <c r="H32" s="2">
        <v>2.9467680608365E-2</v>
      </c>
      <c r="I32" s="2">
        <v>-6.8196807808996202E-2</v>
      </c>
      <c r="J32" s="2">
        <v>-5.0962627406568498E-2</v>
      </c>
      <c r="K32" s="2">
        <v>3.5799522673031002E-3</v>
      </c>
      <c r="L32" s="2">
        <v>0.104340071343639</v>
      </c>
      <c r="M32" s="2">
        <v>3.05518169582773E-2</v>
      </c>
      <c r="N32" s="3">
        <v>8.3946772366930905E-2</v>
      </c>
      <c r="O32" s="3">
        <v>-7.4794586756887396E-2</v>
      </c>
    </row>
    <row r="33" spans="1:15" x14ac:dyDescent="0.3">
      <c r="A33" s="8" t="s">
        <v>91</v>
      </c>
      <c r="B33" s="2">
        <v>0.21186440677966101</v>
      </c>
      <c r="C33" s="2">
        <v>0.20279720279720301</v>
      </c>
      <c r="D33" s="2">
        <v>-5.5232558139534899E-2</v>
      </c>
      <c r="E33" s="2">
        <v>0.22307692307692301</v>
      </c>
      <c r="F33" s="2">
        <v>0.10440251572327</v>
      </c>
      <c r="G33" s="2">
        <v>0.51366742596810899</v>
      </c>
      <c r="H33" s="2">
        <v>0.46200150489089498</v>
      </c>
      <c r="I33" s="2">
        <v>-6.3818836850231597E-2</v>
      </c>
      <c r="J33" s="2">
        <v>0.28532160527762501</v>
      </c>
      <c r="K33" s="2">
        <v>-3.8494439692044499E-3</v>
      </c>
      <c r="L33" s="2">
        <v>0.35551738943752698</v>
      </c>
      <c r="M33" s="2">
        <v>-4.3712385175799798E-2</v>
      </c>
      <c r="N33" s="3">
        <v>0.65970313358988497</v>
      </c>
      <c r="O33" s="3">
        <v>5.3961864406779698</v>
      </c>
    </row>
    <row r="34" spans="1:15" x14ac:dyDescent="0.3">
      <c r="A34" s="8" t="s">
        <v>92</v>
      </c>
      <c r="B34" s="2">
        <v>-9.3143596377748994E-2</v>
      </c>
      <c r="C34" s="2">
        <v>-6.4194008559201099E-2</v>
      </c>
      <c r="D34" s="2">
        <v>-0.15853658536585399</v>
      </c>
      <c r="E34" s="2">
        <v>7.9710144927536197E-2</v>
      </c>
      <c r="F34" s="2">
        <v>-1.1744966442953E-2</v>
      </c>
      <c r="G34" s="2">
        <v>0.171477079796265</v>
      </c>
      <c r="H34" s="2">
        <v>0.24637681159420299</v>
      </c>
      <c r="I34" s="2">
        <v>-8.3720930232558097E-2</v>
      </c>
      <c r="J34" s="2">
        <v>0.13705583756345199</v>
      </c>
      <c r="K34" s="2">
        <v>0.129464285714286</v>
      </c>
      <c r="L34" s="2">
        <v>0.138339920948617</v>
      </c>
      <c r="M34" s="2">
        <v>6.9444444444444397E-3</v>
      </c>
      <c r="N34" s="3">
        <v>0.47208121827411198</v>
      </c>
      <c r="O34" s="3">
        <v>0.50064683053040104</v>
      </c>
    </row>
    <row r="35" spans="1:15" x14ac:dyDescent="0.3">
      <c r="A35" s="11" t="s">
        <v>15</v>
      </c>
      <c r="B35" s="3">
        <v>4.70182645052446E-2</v>
      </c>
      <c r="C35" s="3">
        <v>1.8775395824576199E-2</v>
      </c>
      <c r="D35" s="3">
        <v>-7.5711731536239904E-2</v>
      </c>
      <c r="E35" s="3">
        <v>5.4162636708578203E-2</v>
      </c>
      <c r="F35" s="3">
        <v>6.5989131201919696E-2</v>
      </c>
      <c r="G35" s="3">
        <v>0.126721398305085</v>
      </c>
      <c r="H35" s="3">
        <v>0.16212245857327501</v>
      </c>
      <c r="I35" s="3">
        <v>-4.7934469333063702E-2</v>
      </c>
      <c r="J35" s="3">
        <v>0.12767539433851999</v>
      </c>
      <c r="K35" s="3">
        <v>0.122686384401639</v>
      </c>
      <c r="L35" s="3">
        <v>0.214699219733199</v>
      </c>
      <c r="M35" s="3">
        <v>5.1388313302942398E-2</v>
      </c>
      <c r="N35" s="3">
        <v>0.61686759785437395</v>
      </c>
      <c r="O35" s="3">
        <v>1.23311083400572</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682</v>
      </c>
    </row>
    <row r="41" spans="1:15" x14ac:dyDescent="0.3">
      <c r="A41" s="14" t="s">
        <v>683</v>
      </c>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687</v>
      </c>
    </row>
    <row r="2" spans="1:14" ht="15.6" x14ac:dyDescent="0.3">
      <c r="A2" s="12" t="s">
        <v>681</v>
      </c>
    </row>
    <row r="3" spans="1:14" ht="15.6" x14ac:dyDescent="0.3">
      <c r="A3" s="12" t="s">
        <v>98</v>
      </c>
    </row>
    <row r="4" spans="1:14" x14ac:dyDescent="0.3">
      <c r="A4" s="15"/>
    </row>
    <row r="5" spans="1:14" x14ac:dyDescent="0.3">
      <c r="A5" s="16" t="str">
        <f>HYPERLINK("#'Table of contents'!A218",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7710</v>
      </c>
      <c r="C8" s="1">
        <v>8066</v>
      </c>
      <c r="D8" s="1">
        <v>8020</v>
      </c>
      <c r="E8" s="1">
        <v>8153</v>
      </c>
      <c r="F8" s="1">
        <v>7929</v>
      </c>
      <c r="G8" s="1">
        <v>8037</v>
      </c>
      <c r="H8" s="1">
        <v>8241</v>
      </c>
      <c r="I8" s="1">
        <v>8415</v>
      </c>
      <c r="J8" s="1">
        <v>8430</v>
      </c>
      <c r="K8" s="1">
        <v>8208</v>
      </c>
      <c r="L8" s="1">
        <v>8921</v>
      </c>
      <c r="M8" s="1">
        <v>9327</v>
      </c>
      <c r="N8" s="1">
        <v>10384</v>
      </c>
    </row>
    <row r="9" spans="1:14" x14ac:dyDescent="0.3">
      <c r="A9" s="7" t="s">
        <v>96</v>
      </c>
      <c r="B9" s="1">
        <v>5923</v>
      </c>
      <c r="C9" s="1">
        <v>6208</v>
      </c>
      <c r="D9" s="1">
        <v>6522</v>
      </c>
      <c r="E9" s="1">
        <v>5288</v>
      </c>
      <c r="F9" s="1">
        <v>6240</v>
      </c>
      <c r="G9" s="1">
        <v>7067</v>
      </c>
      <c r="H9" s="1">
        <v>8777</v>
      </c>
      <c r="I9" s="1">
        <v>11362</v>
      </c>
      <c r="J9" s="1">
        <v>10399</v>
      </c>
      <c r="K9" s="1">
        <v>13025</v>
      </c>
      <c r="L9" s="1">
        <v>14917</v>
      </c>
      <c r="M9" s="1">
        <v>19629</v>
      </c>
      <c r="N9" s="1">
        <v>20060</v>
      </c>
    </row>
    <row r="10" spans="1:14" x14ac:dyDescent="0.3">
      <c r="A10" s="10" t="s">
        <v>15</v>
      </c>
      <c r="B10" s="5">
        <v>13633</v>
      </c>
      <c r="C10" s="5">
        <v>14274</v>
      </c>
      <c r="D10" s="5">
        <v>14542</v>
      </c>
      <c r="E10" s="5">
        <v>13441</v>
      </c>
      <c r="F10" s="5">
        <v>14169</v>
      </c>
      <c r="G10" s="5">
        <v>15104</v>
      </c>
      <c r="H10" s="5">
        <v>17018</v>
      </c>
      <c r="I10" s="5">
        <v>19777</v>
      </c>
      <c r="J10" s="5">
        <v>18829</v>
      </c>
      <c r="K10" s="5">
        <v>21233</v>
      </c>
      <c r="L10" s="5">
        <v>23838</v>
      </c>
      <c r="M10" s="5">
        <v>28956</v>
      </c>
      <c r="N10" s="5">
        <v>30444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0.56553949974327</v>
      </c>
      <c r="C15" s="2">
        <v>0.56508336836205697</v>
      </c>
      <c r="D15" s="2">
        <v>0.55150598267088402</v>
      </c>
      <c r="E15" s="2">
        <v>0.60657689160032702</v>
      </c>
      <c r="F15" s="2">
        <v>0.55960194791446105</v>
      </c>
      <c r="G15" s="2">
        <v>0.53211069915254205</v>
      </c>
      <c r="H15" s="2">
        <v>0.48425196850393698</v>
      </c>
      <c r="I15" s="2">
        <v>0.425494261010264</v>
      </c>
      <c r="J15" s="2">
        <v>0.44771363322534402</v>
      </c>
      <c r="K15" s="2">
        <v>0.38656807799180498</v>
      </c>
      <c r="L15" s="2">
        <v>0.37423441563889598</v>
      </c>
      <c r="M15" s="2">
        <v>0.32210940737671001</v>
      </c>
      <c r="N15" s="2">
        <v>0.34108527131782901</v>
      </c>
    </row>
    <row r="16" spans="1:14" x14ac:dyDescent="0.3">
      <c r="A16" s="8" t="s">
        <v>96</v>
      </c>
      <c r="B16" s="2">
        <v>0.43446050025673</v>
      </c>
      <c r="C16" s="2">
        <v>0.43491663163794297</v>
      </c>
      <c r="D16" s="2">
        <v>0.44849401732911598</v>
      </c>
      <c r="E16" s="2">
        <v>0.39342310839967298</v>
      </c>
      <c r="F16" s="2">
        <v>0.440398052085539</v>
      </c>
      <c r="G16" s="2">
        <v>0.467889300847458</v>
      </c>
      <c r="H16" s="2">
        <v>0.51574803149606296</v>
      </c>
      <c r="I16" s="2">
        <v>0.574505738989736</v>
      </c>
      <c r="J16" s="2">
        <v>0.55228636677465603</v>
      </c>
      <c r="K16" s="2">
        <v>0.61343192200819496</v>
      </c>
      <c r="L16" s="2">
        <v>0.62576558436110397</v>
      </c>
      <c r="M16" s="2">
        <v>0.67789059262329099</v>
      </c>
      <c r="N16" s="2">
        <v>0.65891472868217005</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4.6173800259403402E-2</v>
      </c>
      <c r="C21" s="2">
        <v>-5.7029506570791004E-3</v>
      </c>
      <c r="D21" s="2">
        <v>1.6583541147132199E-2</v>
      </c>
      <c r="E21" s="2">
        <v>-2.74745492456764E-2</v>
      </c>
      <c r="F21" s="2">
        <v>1.36208853575482E-2</v>
      </c>
      <c r="G21" s="2">
        <v>2.5382605449794701E-2</v>
      </c>
      <c r="H21" s="2">
        <v>2.1113942482708401E-2</v>
      </c>
      <c r="I21" s="2">
        <v>1.7825311942959001E-3</v>
      </c>
      <c r="J21" s="2">
        <v>-2.6334519572953699E-2</v>
      </c>
      <c r="K21" s="2">
        <v>8.68664717348928E-2</v>
      </c>
      <c r="L21" s="2">
        <v>4.5510592982849499E-2</v>
      </c>
      <c r="M21" s="2">
        <v>0.113326900396698</v>
      </c>
      <c r="N21" s="3">
        <v>0.231791221826809</v>
      </c>
      <c r="O21" s="3">
        <v>0.34682230869001301</v>
      </c>
    </row>
    <row r="22" spans="1:15" x14ac:dyDescent="0.3">
      <c r="A22" s="8" t="s">
        <v>96</v>
      </c>
      <c r="B22" s="2">
        <v>4.8117508019584698E-2</v>
      </c>
      <c r="C22" s="2">
        <v>5.0579896907216502E-2</v>
      </c>
      <c r="D22" s="2">
        <v>-0.18920576510272899</v>
      </c>
      <c r="E22" s="2">
        <v>0.18003025718608201</v>
      </c>
      <c r="F22" s="2">
        <v>0.13253205128205101</v>
      </c>
      <c r="G22" s="2">
        <v>0.24196971840950901</v>
      </c>
      <c r="H22" s="2">
        <v>0.29451976757434201</v>
      </c>
      <c r="I22" s="2">
        <v>-8.4756204893504702E-2</v>
      </c>
      <c r="J22" s="2">
        <v>0.25252428118088299</v>
      </c>
      <c r="K22" s="2">
        <v>0.145259117082534</v>
      </c>
      <c r="L22" s="2">
        <v>0.31588120935844999</v>
      </c>
      <c r="M22" s="2">
        <v>2.1957308064598301E-2</v>
      </c>
      <c r="N22" s="3">
        <v>0.92903163765746699</v>
      </c>
      <c r="O22" s="3">
        <v>2.3867972311328698</v>
      </c>
    </row>
    <row r="23" spans="1:15" x14ac:dyDescent="0.3">
      <c r="A23" s="11" t="s">
        <v>15</v>
      </c>
      <c r="B23" s="3">
        <v>4.70182645052446E-2</v>
      </c>
      <c r="C23" s="3">
        <v>1.8775395824576199E-2</v>
      </c>
      <c r="D23" s="3">
        <v>-7.5711731536239904E-2</v>
      </c>
      <c r="E23" s="3">
        <v>5.4162636708578203E-2</v>
      </c>
      <c r="F23" s="3">
        <v>6.5989131201919696E-2</v>
      </c>
      <c r="G23" s="3">
        <v>0.126721398305085</v>
      </c>
      <c r="H23" s="3">
        <v>0.16212245857327501</v>
      </c>
      <c r="I23" s="3">
        <v>-4.7934469333063702E-2</v>
      </c>
      <c r="J23" s="3">
        <v>0.12767539433851999</v>
      </c>
      <c r="K23" s="3">
        <v>0.122686384401639</v>
      </c>
      <c r="L23" s="3">
        <v>0.214699219733199</v>
      </c>
      <c r="M23" s="3">
        <v>5.1388313302942398E-2</v>
      </c>
      <c r="N23" s="3">
        <v>0.61686759785437395</v>
      </c>
      <c r="O23" s="3">
        <v>1.23311083400572</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682</v>
      </c>
    </row>
    <row r="29" spans="1:15" x14ac:dyDescent="0.3">
      <c r="A29" s="14" t="s">
        <v>683</v>
      </c>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688</v>
      </c>
    </row>
    <row r="2" spans="1:14" ht="15.6" x14ac:dyDescent="0.3">
      <c r="A2" s="12" t="s">
        <v>681</v>
      </c>
    </row>
    <row r="3" spans="1:14" ht="15.6" x14ac:dyDescent="0.3">
      <c r="A3" s="12" t="s">
        <v>98</v>
      </c>
    </row>
    <row r="4" spans="1:14" ht="15.6" x14ac:dyDescent="0.3">
      <c r="A4" s="12" t="s">
        <v>94</v>
      </c>
    </row>
    <row r="5" spans="1:14" x14ac:dyDescent="0.3">
      <c r="A5" s="16" t="str">
        <f>HYPERLINK("#'Table of contents'!A219",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1631</v>
      </c>
      <c r="C8" s="1">
        <v>1651</v>
      </c>
      <c r="D8" s="1">
        <v>1657</v>
      </c>
      <c r="E8" s="1">
        <v>1725</v>
      </c>
      <c r="F8" s="1">
        <v>1717</v>
      </c>
      <c r="G8" s="1">
        <v>1723</v>
      </c>
      <c r="H8" s="1">
        <v>2017</v>
      </c>
      <c r="I8" s="1">
        <v>2072</v>
      </c>
      <c r="J8" s="1">
        <v>2233</v>
      </c>
      <c r="K8" s="1">
        <v>2303</v>
      </c>
      <c r="L8" s="1">
        <v>2551</v>
      </c>
      <c r="M8" s="1">
        <v>2773</v>
      </c>
      <c r="N8" s="1">
        <v>3187</v>
      </c>
    </row>
    <row r="9" spans="1:14" x14ac:dyDescent="0.3">
      <c r="A9" s="7" t="s">
        <v>100</v>
      </c>
      <c r="B9" s="1">
        <v>164</v>
      </c>
      <c r="C9" s="1">
        <v>190</v>
      </c>
      <c r="D9" s="1">
        <v>187</v>
      </c>
      <c r="E9" s="1">
        <v>212</v>
      </c>
      <c r="F9" s="1">
        <v>224</v>
      </c>
      <c r="G9" s="1">
        <v>217</v>
      </c>
      <c r="H9" s="1">
        <v>251</v>
      </c>
      <c r="I9" s="1">
        <v>214</v>
      </c>
      <c r="J9" s="1">
        <v>300</v>
      </c>
      <c r="K9" s="1">
        <v>295</v>
      </c>
      <c r="L9" s="1">
        <v>373</v>
      </c>
      <c r="M9" s="1">
        <v>438</v>
      </c>
      <c r="N9" s="1">
        <v>518</v>
      </c>
    </row>
    <row r="10" spans="1:14" x14ac:dyDescent="0.3">
      <c r="A10" s="7" t="s">
        <v>101</v>
      </c>
      <c r="B10" s="1">
        <v>292</v>
      </c>
      <c r="C10" s="1">
        <v>279</v>
      </c>
      <c r="D10" s="1">
        <v>294</v>
      </c>
      <c r="E10" s="1">
        <v>340</v>
      </c>
      <c r="F10" s="1">
        <v>272</v>
      </c>
      <c r="G10" s="1">
        <v>299</v>
      </c>
      <c r="H10" s="1">
        <v>333</v>
      </c>
      <c r="I10" s="1">
        <v>342</v>
      </c>
      <c r="J10" s="1">
        <v>372</v>
      </c>
      <c r="K10" s="1">
        <v>377</v>
      </c>
      <c r="L10" s="1">
        <v>413</v>
      </c>
      <c r="M10" s="1">
        <v>424</v>
      </c>
      <c r="N10" s="1">
        <v>489</v>
      </c>
    </row>
    <row r="11" spans="1:14" x14ac:dyDescent="0.3">
      <c r="A11" s="7" t="s">
        <v>102</v>
      </c>
      <c r="B11" s="1">
        <v>4995</v>
      </c>
      <c r="C11" s="1">
        <v>5305</v>
      </c>
      <c r="D11" s="1">
        <v>5283</v>
      </c>
      <c r="E11" s="1">
        <v>5348</v>
      </c>
      <c r="F11" s="1">
        <v>5201</v>
      </c>
      <c r="G11" s="1">
        <v>5298</v>
      </c>
      <c r="H11" s="1">
        <v>5145</v>
      </c>
      <c r="I11" s="1">
        <v>5271</v>
      </c>
      <c r="J11" s="1">
        <v>5053</v>
      </c>
      <c r="K11" s="1">
        <v>4751</v>
      </c>
      <c r="L11" s="1">
        <v>5016</v>
      </c>
      <c r="M11" s="1">
        <v>5082</v>
      </c>
      <c r="N11" s="1">
        <v>5505</v>
      </c>
    </row>
    <row r="12" spans="1:14" x14ac:dyDescent="0.3">
      <c r="A12" s="7" t="s">
        <v>103</v>
      </c>
      <c r="B12" s="1">
        <v>176</v>
      </c>
      <c r="C12" s="1">
        <v>218</v>
      </c>
      <c r="D12" s="1">
        <v>262</v>
      </c>
      <c r="E12" s="1">
        <v>253</v>
      </c>
      <c r="F12" s="1">
        <v>263</v>
      </c>
      <c r="G12" s="1">
        <v>227</v>
      </c>
      <c r="H12" s="1">
        <v>237</v>
      </c>
      <c r="I12" s="1">
        <v>250</v>
      </c>
      <c r="J12" s="1">
        <v>252</v>
      </c>
      <c r="K12" s="1">
        <v>290</v>
      </c>
      <c r="L12" s="1">
        <v>330</v>
      </c>
      <c r="M12" s="1">
        <v>367</v>
      </c>
      <c r="N12" s="1">
        <v>390</v>
      </c>
    </row>
    <row r="13" spans="1:14" x14ac:dyDescent="0.3">
      <c r="A13" s="7" t="s">
        <v>104</v>
      </c>
      <c r="B13" s="1">
        <v>452</v>
      </c>
      <c r="C13" s="1">
        <v>423</v>
      </c>
      <c r="D13" s="1">
        <v>337</v>
      </c>
      <c r="E13" s="1">
        <v>275</v>
      </c>
      <c r="F13" s="1">
        <v>252</v>
      </c>
      <c r="G13" s="1">
        <v>273</v>
      </c>
      <c r="H13" s="1">
        <v>258</v>
      </c>
      <c r="I13" s="1">
        <v>266</v>
      </c>
      <c r="J13" s="1">
        <v>220</v>
      </c>
      <c r="K13" s="1">
        <v>192</v>
      </c>
      <c r="L13" s="1">
        <v>238</v>
      </c>
      <c r="M13" s="1">
        <v>243</v>
      </c>
      <c r="N13" s="1">
        <v>295</v>
      </c>
    </row>
    <row r="14" spans="1:14" x14ac:dyDescent="0.3">
      <c r="A14" s="7" t="s">
        <v>105</v>
      </c>
      <c r="B14" s="1">
        <v>1487</v>
      </c>
      <c r="C14" s="1">
        <v>1592</v>
      </c>
      <c r="D14" s="1">
        <v>1704</v>
      </c>
      <c r="E14" s="1">
        <v>2006</v>
      </c>
      <c r="F14" s="1">
        <v>2374</v>
      </c>
      <c r="G14" s="1">
        <v>2833</v>
      </c>
      <c r="H14" s="1">
        <v>3560</v>
      </c>
      <c r="I14" s="1">
        <v>4568</v>
      </c>
      <c r="J14" s="1">
        <v>4483</v>
      </c>
      <c r="K14" s="1">
        <v>5975</v>
      </c>
      <c r="L14" s="1">
        <v>7752</v>
      </c>
      <c r="M14" s="1">
        <v>10403</v>
      </c>
      <c r="N14" s="1">
        <v>10880</v>
      </c>
    </row>
    <row r="15" spans="1:14" x14ac:dyDescent="0.3">
      <c r="A15" s="7" t="s">
        <v>106</v>
      </c>
      <c r="B15" s="1">
        <v>408</v>
      </c>
      <c r="C15" s="1">
        <v>383</v>
      </c>
      <c r="D15" s="1">
        <v>364</v>
      </c>
      <c r="E15" s="1">
        <v>409</v>
      </c>
      <c r="F15" s="1">
        <v>583</v>
      </c>
      <c r="G15" s="1">
        <v>799</v>
      </c>
      <c r="H15" s="1">
        <v>1277</v>
      </c>
      <c r="I15" s="1">
        <v>1920</v>
      </c>
      <c r="J15" s="1">
        <v>1477</v>
      </c>
      <c r="K15" s="1">
        <v>2038</v>
      </c>
      <c r="L15" s="1">
        <v>2419</v>
      </c>
      <c r="M15" s="1">
        <v>2787</v>
      </c>
      <c r="N15" s="1">
        <v>3209</v>
      </c>
    </row>
    <row r="16" spans="1:14" x14ac:dyDescent="0.3">
      <c r="A16" s="7" t="s">
        <v>107</v>
      </c>
      <c r="B16" s="1">
        <v>130</v>
      </c>
      <c r="C16" s="1">
        <v>135</v>
      </c>
      <c r="D16" s="1">
        <v>139</v>
      </c>
      <c r="E16" s="1">
        <v>124</v>
      </c>
      <c r="F16" s="1">
        <v>124</v>
      </c>
      <c r="G16" s="1">
        <v>181</v>
      </c>
      <c r="H16" s="1">
        <v>197</v>
      </c>
      <c r="I16" s="1">
        <v>277</v>
      </c>
      <c r="J16" s="1">
        <v>293</v>
      </c>
      <c r="K16" s="1">
        <v>307</v>
      </c>
      <c r="L16" s="1">
        <v>261</v>
      </c>
      <c r="M16" s="1">
        <v>392</v>
      </c>
      <c r="N16" s="1">
        <v>325</v>
      </c>
    </row>
    <row r="17" spans="1:14" x14ac:dyDescent="0.3">
      <c r="A17" s="7" t="s">
        <v>108</v>
      </c>
      <c r="B17" s="1">
        <v>3281</v>
      </c>
      <c r="C17" s="1">
        <v>3466</v>
      </c>
      <c r="D17" s="1">
        <v>3570</v>
      </c>
      <c r="E17" s="1">
        <v>2075</v>
      </c>
      <c r="F17" s="1">
        <v>2283</v>
      </c>
      <c r="G17" s="1">
        <v>2287</v>
      </c>
      <c r="H17" s="1">
        <v>2219</v>
      </c>
      <c r="I17" s="1">
        <v>2310</v>
      </c>
      <c r="J17" s="1">
        <v>2011</v>
      </c>
      <c r="K17" s="1">
        <v>1953</v>
      </c>
      <c r="L17" s="1">
        <v>1712</v>
      </c>
      <c r="M17" s="1">
        <v>2348</v>
      </c>
      <c r="N17" s="1">
        <v>2152</v>
      </c>
    </row>
    <row r="18" spans="1:14" x14ac:dyDescent="0.3">
      <c r="A18" s="7" t="s">
        <v>109</v>
      </c>
      <c r="B18" s="1">
        <v>296</v>
      </c>
      <c r="C18" s="1">
        <v>354</v>
      </c>
      <c r="D18" s="1">
        <v>426</v>
      </c>
      <c r="E18" s="1">
        <v>397</v>
      </c>
      <c r="F18" s="1">
        <v>532</v>
      </c>
      <c r="G18" s="1">
        <v>651</v>
      </c>
      <c r="H18" s="1">
        <v>1092</v>
      </c>
      <c r="I18" s="1">
        <v>1693</v>
      </c>
      <c r="J18" s="1">
        <v>1567</v>
      </c>
      <c r="K18" s="1">
        <v>2048</v>
      </c>
      <c r="L18" s="1">
        <v>1999</v>
      </c>
      <c r="M18" s="1">
        <v>2790</v>
      </c>
      <c r="N18" s="1">
        <v>2629</v>
      </c>
    </row>
    <row r="19" spans="1:14" x14ac:dyDescent="0.3">
      <c r="A19" s="7" t="s">
        <v>110</v>
      </c>
      <c r="B19" s="1">
        <v>321</v>
      </c>
      <c r="C19" s="1">
        <v>278</v>
      </c>
      <c r="D19" s="1">
        <v>319</v>
      </c>
      <c r="E19" s="1">
        <v>277</v>
      </c>
      <c r="F19" s="1">
        <v>344</v>
      </c>
      <c r="G19" s="1">
        <v>316</v>
      </c>
      <c r="H19" s="1">
        <v>432</v>
      </c>
      <c r="I19" s="1">
        <v>594</v>
      </c>
      <c r="J19" s="1">
        <v>568</v>
      </c>
      <c r="K19" s="1">
        <v>704</v>
      </c>
      <c r="L19" s="1">
        <v>774</v>
      </c>
      <c r="M19" s="1">
        <v>909</v>
      </c>
      <c r="N19" s="1">
        <v>865</v>
      </c>
    </row>
    <row r="20" spans="1:14" x14ac:dyDescent="0.3">
      <c r="A20" s="10" t="s">
        <v>15</v>
      </c>
      <c r="B20" s="5">
        <v>13633</v>
      </c>
      <c r="C20" s="5">
        <v>14274</v>
      </c>
      <c r="D20" s="5">
        <v>14542</v>
      </c>
      <c r="E20" s="5">
        <v>13441</v>
      </c>
      <c r="F20" s="5">
        <v>14169</v>
      </c>
      <c r="G20" s="5">
        <v>15104</v>
      </c>
      <c r="H20" s="5">
        <v>17018</v>
      </c>
      <c r="I20" s="5">
        <v>19777</v>
      </c>
      <c r="J20" s="5">
        <v>18829</v>
      </c>
      <c r="K20" s="5">
        <v>21233</v>
      </c>
      <c r="L20" s="5">
        <v>23838</v>
      </c>
      <c r="M20" s="5">
        <v>28956</v>
      </c>
      <c r="N20" s="5">
        <v>30444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0.21154345006485101</v>
      </c>
      <c r="C25" s="2">
        <v>0.20468633771386099</v>
      </c>
      <c r="D25" s="2">
        <v>0.20660847880299299</v>
      </c>
      <c r="E25" s="2">
        <v>0.21157856003924899</v>
      </c>
      <c r="F25" s="2">
        <v>0.216546853323244</v>
      </c>
      <c r="G25" s="2">
        <v>0.21438347642155001</v>
      </c>
      <c r="H25" s="2">
        <v>0.24475185050358</v>
      </c>
      <c r="I25" s="2">
        <v>0.24622697563873999</v>
      </c>
      <c r="J25" s="2">
        <v>0.26488730723606202</v>
      </c>
      <c r="K25" s="2">
        <v>0.28057992202728999</v>
      </c>
      <c r="L25" s="2">
        <v>0.28595448940701701</v>
      </c>
      <c r="M25" s="2">
        <v>0.29730888817411799</v>
      </c>
      <c r="N25" s="2">
        <v>0.30691448382126302</v>
      </c>
    </row>
    <row r="26" spans="1:14" x14ac:dyDescent="0.3">
      <c r="A26" s="8" t="s">
        <v>100</v>
      </c>
      <c r="B26" s="2">
        <v>2.1271076523994799E-2</v>
      </c>
      <c r="C26" s="2">
        <v>2.35556657575006E-2</v>
      </c>
      <c r="D26" s="2">
        <v>2.33167082294264E-2</v>
      </c>
      <c r="E26" s="2">
        <v>2.6002698393229499E-2</v>
      </c>
      <c r="F26" s="2">
        <v>2.8250725186026001E-2</v>
      </c>
      <c r="G26" s="2">
        <v>2.70001244245365E-2</v>
      </c>
      <c r="H26" s="2">
        <v>3.0457468753791999E-2</v>
      </c>
      <c r="I26" s="2">
        <v>2.5430778371954801E-2</v>
      </c>
      <c r="J26" s="2">
        <v>3.5587188612099599E-2</v>
      </c>
      <c r="K26" s="2">
        <v>3.5940545808966898E-2</v>
      </c>
      <c r="L26" s="2">
        <v>4.1811456114785303E-2</v>
      </c>
      <c r="M26" s="2">
        <v>4.6960437439691201E-2</v>
      </c>
      <c r="N26" s="2">
        <v>4.9884437596301998E-2</v>
      </c>
    </row>
    <row r="27" spans="1:14" x14ac:dyDescent="0.3">
      <c r="A27" s="8" t="s">
        <v>101</v>
      </c>
      <c r="B27" s="2">
        <v>3.7872892347600502E-2</v>
      </c>
      <c r="C27" s="2">
        <v>3.4589635507066702E-2</v>
      </c>
      <c r="D27" s="2">
        <v>3.6658354114713201E-2</v>
      </c>
      <c r="E27" s="2">
        <v>4.1702440819330298E-2</v>
      </c>
      <c r="F27" s="2">
        <v>3.4304452011603002E-2</v>
      </c>
      <c r="G27" s="2">
        <v>3.7202936419061798E-2</v>
      </c>
      <c r="H27" s="2">
        <v>4.0407717510010897E-2</v>
      </c>
      <c r="I27" s="2">
        <v>4.0641711229946503E-2</v>
      </c>
      <c r="J27" s="2">
        <v>4.4128113879003603E-2</v>
      </c>
      <c r="K27" s="2">
        <v>4.5930799220272898E-2</v>
      </c>
      <c r="L27" s="2">
        <v>4.6295258379105503E-2</v>
      </c>
      <c r="M27" s="2">
        <v>4.5459418891390602E-2</v>
      </c>
      <c r="N27" s="2">
        <v>4.7091679506933701E-2</v>
      </c>
    </row>
    <row r="28" spans="1:14" x14ac:dyDescent="0.3">
      <c r="A28" s="8" t="s">
        <v>102</v>
      </c>
      <c r="B28" s="2">
        <v>0.64785992217898802</v>
      </c>
      <c r="C28" s="2">
        <v>0.65769898338705701</v>
      </c>
      <c r="D28" s="2">
        <v>0.65872817955112195</v>
      </c>
      <c r="E28" s="2">
        <v>0.65595486324052499</v>
      </c>
      <c r="F28" s="2">
        <v>0.65594652541304099</v>
      </c>
      <c r="G28" s="2">
        <v>0.65920119447555103</v>
      </c>
      <c r="H28" s="2">
        <v>0.62431743720422295</v>
      </c>
      <c r="I28" s="2">
        <v>0.62638146167557895</v>
      </c>
      <c r="J28" s="2">
        <v>0.59940688018979804</v>
      </c>
      <c r="K28" s="2">
        <v>0.57882553606237797</v>
      </c>
      <c r="L28" s="2">
        <v>0.56226880394574597</v>
      </c>
      <c r="M28" s="2">
        <v>0.54486973303313002</v>
      </c>
      <c r="N28" s="2">
        <v>0.53014252696456099</v>
      </c>
    </row>
    <row r="29" spans="1:14" x14ac:dyDescent="0.3">
      <c r="A29" s="8" t="s">
        <v>103</v>
      </c>
      <c r="B29" s="2">
        <v>2.2827496757457801E-2</v>
      </c>
      <c r="C29" s="2">
        <v>2.7027027027027001E-2</v>
      </c>
      <c r="D29" s="2">
        <v>3.2668329177057399E-2</v>
      </c>
      <c r="E29" s="2">
        <v>3.1031522139089902E-2</v>
      </c>
      <c r="F29" s="2">
        <v>3.3169378231807302E-2</v>
      </c>
      <c r="G29" s="2">
        <v>2.8244369789722501E-2</v>
      </c>
      <c r="H29" s="2">
        <v>2.87586457954132E-2</v>
      </c>
      <c r="I29" s="2">
        <v>2.9708853238264998E-2</v>
      </c>
      <c r="J29" s="2">
        <v>2.9893238434163701E-2</v>
      </c>
      <c r="K29" s="2">
        <v>3.5331384015594498E-2</v>
      </c>
      <c r="L29" s="2">
        <v>3.69913686806412E-2</v>
      </c>
      <c r="M29" s="2">
        <v>3.9348129087595198E-2</v>
      </c>
      <c r="N29" s="2">
        <v>3.7557781201849001E-2</v>
      </c>
    </row>
    <row r="30" spans="1:14" x14ac:dyDescent="0.3">
      <c r="A30" s="8" t="s">
        <v>104</v>
      </c>
      <c r="B30" s="2">
        <v>5.8625162127107701E-2</v>
      </c>
      <c r="C30" s="2">
        <v>5.2442350607488197E-2</v>
      </c>
      <c r="D30" s="2">
        <v>4.2019950124688302E-2</v>
      </c>
      <c r="E30" s="2">
        <v>3.3729915368576002E-2</v>
      </c>
      <c r="F30" s="2">
        <v>3.17820658342792E-2</v>
      </c>
      <c r="G30" s="2">
        <v>3.3967898469578199E-2</v>
      </c>
      <c r="H30" s="2">
        <v>3.13068802329814E-2</v>
      </c>
      <c r="I30" s="2">
        <v>3.1610219845514001E-2</v>
      </c>
      <c r="J30" s="2">
        <v>2.6097271648873099E-2</v>
      </c>
      <c r="K30" s="2">
        <v>2.3391812865497099E-2</v>
      </c>
      <c r="L30" s="2">
        <v>2.6678623472704902E-2</v>
      </c>
      <c r="M30" s="2">
        <v>2.60533933740753E-2</v>
      </c>
      <c r="N30" s="2">
        <v>2.8409090909090901E-2</v>
      </c>
    </row>
    <row r="31" spans="1:14" x14ac:dyDescent="0.3">
      <c r="A31" s="8" t="s">
        <v>105</v>
      </c>
      <c r="B31" s="2">
        <v>0.25105520850920099</v>
      </c>
      <c r="C31" s="2">
        <v>0.25644329896907198</v>
      </c>
      <c r="D31" s="2">
        <v>0.26126954921803103</v>
      </c>
      <c r="E31" s="2">
        <v>0.379349470499244</v>
      </c>
      <c r="F31" s="2">
        <v>0.38044871794871798</v>
      </c>
      <c r="G31" s="2">
        <v>0.40087731710768398</v>
      </c>
      <c r="H31" s="2">
        <v>0.40560555998632802</v>
      </c>
      <c r="I31" s="2">
        <v>0.40204189403274099</v>
      </c>
      <c r="J31" s="2">
        <v>0.431099144148476</v>
      </c>
      <c r="K31" s="2">
        <v>0.45873320537427997</v>
      </c>
      <c r="L31" s="2">
        <v>0.51967553797680499</v>
      </c>
      <c r="M31" s="2">
        <v>0.52998115033878401</v>
      </c>
      <c r="N31" s="2">
        <v>0.54237288135593198</v>
      </c>
    </row>
    <row r="32" spans="1:14" x14ac:dyDescent="0.3">
      <c r="A32" s="8" t="s">
        <v>106</v>
      </c>
      <c r="B32" s="2">
        <v>6.8884011480668597E-2</v>
      </c>
      <c r="C32" s="2">
        <v>6.1694587628866003E-2</v>
      </c>
      <c r="D32" s="2">
        <v>5.5811100889297798E-2</v>
      </c>
      <c r="E32" s="2">
        <v>7.7344931921331295E-2</v>
      </c>
      <c r="F32" s="2">
        <v>9.3429487179487195E-2</v>
      </c>
      <c r="G32" s="2">
        <v>0.11306070468374101</v>
      </c>
      <c r="H32" s="2">
        <v>0.145493904523186</v>
      </c>
      <c r="I32" s="2">
        <v>0.168984333744059</v>
      </c>
      <c r="J32" s="2">
        <v>0.14203288777767101</v>
      </c>
      <c r="K32" s="2">
        <v>0.15646833013435699</v>
      </c>
      <c r="L32" s="2">
        <v>0.16216397398940799</v>
      </c>
      <c r="M32" s="2">
        <v>0.14198379948036099</v>
      </c>
      <c r="N32" s="2">
        <v>0.15997008973080801</v>
      </c>
    </row>
    <row r="33" spans="1:15" x14ac:dyDescent="0.3">
      <c r="A33" s="8" t="s">
        <v>107</v>
      </c>
      <c r="B33" s="2">
        <v>2.1948336991389501E-2</v>
      </c>
      <c r="C33" s="2">
        <v>2.1746134020618601E-2</v>
      </c>
      <c r="D33" s="2">
        <v>2.1312480834099999E-2</v>
      </c>
      <c r="E33" s="2">
        <v>2.34493192133132E-2</v>
      </c>
      <c r="F33" s="2">
        <v>1.9871794871794898E-2</v>
      </c>
      <c r="G33" s="2">
        <v>2.5611999433989001E-2</v>
      </c>
      <c r="H33" s="2">
        <v>2.2445026774524299E-2</v>
      </c>
      <c r="I33" s="2">
        <v>2.43795106495335E-2</v>
      </c>
      <c r="J33" s="2">
        <v>2.8175786133282001E-2</v>
      </c>
      <c r="K33" s="2">
        <v>2.3570057581573899E-2</v>
      </c>
      <c r="L33" s="2">
        <v>1.7496815713615301E-2</v>
      </c>
      <c r="M33" s="2">
        <v>1.9970451882418899E-2</v>
      </c>
      <c r="N33" s="2">
        <v>1.6201395812562299E-2</v>
      </c>
    </row>
    <row r="34" spans="1:15" x14ac:dyDescent="0.3">
      <c r="A34" s="8" t="s">
        <v>108</v>
      </c>
      <c r="B34" s="2">
        <v>0.55394225899037697</v>
      </c>
      <c r="C34" s="2">
        <v>0.558311855670103</v>
      </c>
      <c r="D34" s="2">
        <v>0.54737810487580496</v>
      </c>
      <c r="E34" s="2">
        <v>0.39239788199697401</v>
      </c>
      <c r="F34" s="2">
        <v>0.36586538461538498</v>
      </c>
      <c r="G34" s="2">
        <v>0.323616810527805</v>
      </c>
      <c r="H34" s="2">
        <v>0.25281987011507401</v>
      </c>
      <c r="I34" s="2">
        <v>0.20330927653582101</v>
      </c>
      <c r="J34" s="2">
        <v>0.19338397922877201</v>
      </c>
      <c r="K34" s="2">
        <v>0.14994241842610401</v>
      </c>
      <c r="L34" s="2">
        <v>0.114768385064021</v>
      </c>
      <c r="M34" s="2">
        <v>0.119618931173264</v>
      </c>
      <c r="N34" s="2">
        <v>0.10727816550348999</v>
      </c>
    </row>
    <row r="35" spans="1:15" x14ac:dyDescent="0.3">
      <c r="A35" s="8" t="s">
        <v>109</v>
      </c>
      <c r="B35" s="2">
        <v>4.9974674995779199E-2</v>
      </c>
      <c r="C35" s="2">
        <v>5.70231958762887E-2</v>
      </c>
      <c r="D35" s="2">
        <v>6.5317387304507799E-2</v>
      </c>
      <c r="E35" s="2">
        <v>7.5075642965204206E-2</v>
      </c>
      <c r="F35" s="2">
        <v>8.52564102564103E-2</v>
      </c>
      <c r="G35" s="2">
        <v>9.2118296306777994E-2</v>
      </c>
      <c r="H35" s="2">
        <v>0.12441608750142399</v>
      </c>
      <c r="I35" s="2">
        <v>0.14900545678577701</v>
      </c>
      <c r="J35" s="2">
        <v>0.150687566112126</v>
      </c>
      <c r="K35" s="2">
        <v>0.15723608445297499</v>
      </c>
      <c r="L35" s="2">
        <v>0.134008178588188</v>
      </c>
      <c r="M35" s="2">
        <v>0.14213663457129799</v>
      </c>
      <c r="N35" s="2">
        <v>0.13105682951146599</v>
      </c>
    </row>
    <row r="36" spans="1:15" x14ac:dyDescent="0.3">
      <c r="A36" s="8" t="s">
        <v>110</v>
      </c>
      <c r="B36" s="2">
        <v>5.4195509032584799E-2</v>
      </c>
      <c r="C36" s="2">
        <v>4.4780927835051498E-2</v>
      </c>
      <c r="D36" s="2">
        <v>4.8911376878258202E-2</v>
      </c>
      <c r="E36" s="2">
        <v>5.2382753403933398E-2</v>
      </c>
      <c r="F36" s="2">
        <v>5.5128205128205099E-2</v>
      </c>
      <c r="G36" s="2">
        <v>4.4714871940002801E-2</v>
      </c>
      <c r="H36" s="2">
        <v>4.9219551099464499E-2</v>
      </c>
      <c r="I36" s="2">
        <v>5.2279528252068302E-2</v>
      </c>
      <c r="J36" s="2">
        <v>5.4620636599672999E-2</v>
      </c>
      <c r="K36" s="2">
        <v>5.4049904030710201E-2</v>
      </c>
      <c r="L36" s="2">
        <v>5.18871086679627E-2</v>
      </c>
      <c r="M36" s="2">
        <v>4.6309032553874398E-2</v>
      </c>
      <c r="N36" s="2">
        <v>4.3120638085742798E-2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1.22624156958921E-2</v>
      </c>
      <c r="C41" s="2">
        <v>3.63416111447608E-3</v>
      </c>
      <c r="D41" s="2">
        <v>4.1038020519010301E-2</v>
      </c>
      <c r="E41" s="2">
        <v>-4.6376811594202897E-3</v>
      </c>
      <c r="F41" s="2">
        <v>3.4944670937682E-3</v>
      </c>
      <c r="G41" s="2">
        <v>0.170632617527568</v>
      </c>
      <c r="H41" s="2">
        <v>2.72682201289043E-2</v>
      </c>
      <c r="I41" s="2">
        <v>7.77027027027027E-2</v>
      </c>
      <c r="J41" s="2">
        <v>3.1347962382445103E-2</v>
      </c>
      <c r="K41" s="2">
        <v>0.107685627442466</v>
      </c>
      <c r="L41" s="2">
        <v>8.7024696197569598E-2</v>
      </c>
      <c r="M41" s="2">
        <v>0.14929679047962499</v>
      </c>
      <c r="N41" s="3">
        <v>0.42722794446932399</v>
      </c>
      <c r="O41" s="3">
        <v>0.954015941140405</v>
      </c>
    </row>
    <row r="42" spans="1:15" x14ac:dyDescent="0.3">
      <c r="A42" s="8" t="s">
        <v>100</v>
      </c>
      <c r="B42" s="2">
        <v>0.15853658536585399</v>
      </c>
      <c r="C42" s="2">
        <v>-1.5789473684210499E-2</v>
      </c>
      <c r="D42" s="2">
        <v>0.13368983957219299</v>
      </c>
      <c r="E42" s="2">
        <v>5.6603773584905703E-2</v>
      </c>
      <c r="F42" s="2">
        <v>-3.125E-2</v>
      </c>
      <c r="G42" s="2">
        <v>0.15668202764976999</v>
      </c>
      <c r="H42" s="2">
        <v>-0.147410358565737</v>
      </c>
      <c r="I42" s="2">
        <v>0.401869158878505</v>
      </c>
      <c r="J42" s="2">
        <v>-1.6666666666666701E-2</v>
      </c>
      <c r="K42" s="2">
        <v>0.264406779661017</v>
      </c>
      <c r="L42" s="2">
        <v>0.17426273458444999</v>
      </c>
      <c r="M42" s="2">
        <v>0.18264840182648401</v>
      </c>
      <c r="N42" s="3">
        <v>0.72666666666666702</v>
      </c>
      <c r="O42" s="3">
        <v>2.1585365853658498</v>
      </c>
    </row>
    <row r="43" spans="1:15" x14ac:dyDescent="0.3">
      <c r="A43" s="8" t="s">
        <v>101</v>
      </c>
      <c r="B43" s="2">
        <v>-4.4520547945205498E-2</v>
      </c>
      <c r="C43" s="2">
        <v>5.3763440860215103E-2</v>
      </c>
      <c r="D43" s="2">
        <v>0.156462585034014</v>
      </c>
      <c r="E43" s="2">
        <v>-0.2</v>
      </c>
      <c r="F43" s="2">
        <v>9.9264705882352894E-2</v>
      </c>
      <c r="G43" s="2">
        <v>0.11371237458194</v>
      </c>
      <c r="H43" s="2">
        <v>2.7027027027027001E-2</v>
      </c>
      <c r="I43" s="2">
        <v>8.7719298245614002E-2</v>
      </c>
      <c r="J43" s="2">
        <v>1.34408602150538E-2</v>
      </c>
      <c r="K43" s="2">
        <v>9.5490716180371304E-2</v>
      </c>
      <c r="L43" s="2">
        <v>2.6634382566585998E-2</v>
      </c>
      <c r="M43" s="2">
        <v>0.15330188679245299</v>
      </c>
      <c r="N43" s="3">
        <v>0.31451612903225801</v>
      </c>
      <c r="O43" s="3">
        <v>0.67465753424657504</v>
      </c>
    </row>
    <row r="44" spans="1:15" x14ac:dyDescent="0.3">
      <c r="A44" s="8" t="s">
        <v>102</v>
      </c>
      <c r="B44" s="2">
        <v>6.20620620620621E-2</v>
      </c>
      <c r="C44" s="2">
        <v>-4.1470311027332696E-3</v>
      </c>
      <c r="D44" s="2">
        <v>1.23036153700549E-2</v>
      </c>
      <c r="E44" s="2">
        <v>-2.7486910994764399E-2</v>
      </c>
      <c r="F44" s="2">
        <v>1.8650259565468199E-2</v>
      </c>
      <c r="G44" s="2">
        <v>-2.8878822197055499E-2</v>
      </c>
      <c r="H44" s="2">
        <v>2.4489795918367301E-2</v>
      </c>
      <c r="I44" s="2">
        <v>-4.1358376019730601E-2</v>
      </c>
      <c r="J44" s="2">
        <v>-5.9766475361171599E-2</v>
      </c>
      <c r="K44" s="2">
        <v>5.5777731003999201E-2</v>
      </c>
      <c r="L44" s="2">
        <v>1.3157894736842099E-2</v>
      </c>
      <c r="M44" s="2">
        <v>8.32349468713105E-2</v>
      </c>
      <c r="N44" s="3">
        <v>8.9451810805462106E-2</v>
      </c>
      <c r="O44" s="3">
        <v>0.10210210210210199</v>
      </c>
    </row>
    <row r="45" spans="1:15" x14ac:dyDescent="0.3">
      <c r="A45" s="8" t="s">
        <v>103</v>
      </c>
      <c r="B45" s="2">
        <v>0.23863636363636401</v>
      </c>
      <c r="C45" s="2">
        <v>0.201834862385321</v>
      </c>
      <c r="D45" s="2">
        <v>-3.4351145038167899E-2</v>
      </c>
      <c r="E45" s="2">
        <v>3.9525691699604702E-2</v>
      </c>
      <c r="F45" s="2">
        <v>-0.13688212927756699</v>
      </c>
      <c r="G45" s="2">
        <v>4.4052863436123399E-2</v>
      </c>
      <c r="H45" s="2">
        <v>5.4852320675105502E-2</v>
      </c>
      <c r="I45" s="2">
        <v>8.0000000000000002E-3</v>
      </c>
      <c r="J45" s="2">
        <v>0.15079365079365101</v>
      </c>
      <c r="K45" s="2">
        <v>0.13793103448275901</v>
      </c>
      <c r="L45" s="2">
        <v>0.112121212121212</v>
      </c>
      <c r="M45" s="2">
        <v>6.2670299727520404E-2</v>
      </c>
      <c r="N45" s="3">
        <v>0.547619047619048</v>
      </c>
      <c r="O45" s="3">
        <v>1.2159090909090899</v>
      </c>
    </row>
    <row r="46" spans="1:15" x14ac:dyDescent="0.3">
      <c r="A46" s="8" t="s">
        <v>104</v>
      </c>
      <c r="B46" s="2">
        <v>-6.4159292035398205E-2</v>
      </c>
      <c r="C46" s="2">
        <v>-0.20330969267139501</v>
      </c>
      <c r="D46" s="2">
        <v>-0.18397626112759599</v>
      </c>
      <c r="E46" s="2">
        <v>-8.3636363636363606E-2</v>
      </c>
      <c r="F46" s="2">
        <v>8.3333333333333301E-2</v>
      </c>
      <c r="G46" s="2">
        <v>-5.4945054945054903E-2</v>
      </c>
      <c r="H46" s="2">
        <v>3.1007751937984499E-2</v>
      </c>
      <c r="I46" s="2">
        <v>-0.17293233082706799</v>
      </c>
      <c r="J46" s="2">
        <v>-0.12727272727272701</v>
      </c>
      <c r="K46" s="2">
        <v>0.23958333333333301</v>
      </c>
      <c r="L46" s="2">
        <v>2.1008403361344501E-2</v>
      </c>
      <c r="M46" s="2">
        <v>0.21399176954732499</v>
      </c>
      <c r="N46" s="3">
        <v>0.34090909090909099</v>
      </c>
      <c r="O46" s="3">
        <v>-0.34734513274336298</v>
      </c>
    </row>
    <row r="47" spans="1:15" x14ac:dyDescent="0.3">
      <c r="A47" s="8" t="s">
        <v>105</v>
      </c>
      <c r="B47" s="2">
        <v>7.0611970410221894E-2</v>
      </c>
      <c r="C47" s="2">
        <v>7.0351758793969807E-2</v>
      </c>
      <c r="D47" s="2">
        <v>0.17723004694835701</v>
      </c>
      <c r="E47" s="2">
        <v>0.18344965104685901</v>
      </c>
      <c r="F47" s="2">
        <v>0.19334456613310899</v>
      </c>
      <c r="G47" s="2">
        <v>0.25661842569714099</v>
      </c>
      <c r="H47" s="2">
        <v>0.28314606741573001</v>
      </c>
      <c r="I47" s="2">
        <v>-1.8607705779334498E-2</v>
      </c>
      <c r="J47" s="2">
        <v>0.33281284853892501</v>
      </c>
      <c r="K47" s="2">
        <v>0.29740585774058598</v>
      </c>
      <c r="L47" s="2">
        <v>0.34197626418988603</v>
      </c>
      <c r="M47" s="2">
        <v>4.5852158031337097E-2</v>
      </c>
      <c r="N47" s="3">
        <v>1.4269462413562299</v>
      </c>
      <c r="O47" s="3">
        <v>6.31674512441157</v>
      </c>
    </row>
    <row r="48" spans="1:15" x14ac:dyDescent="0.3">
      <c r="A48" s="8" t="s">
        <v>106</v>
      </c>
      <c r="B48" s="2">
        <v>-6.1274509803921601E-2</v>
      </c>
      <c r="C48" s="2">
        <v>-4.9608355091383803E-2</v>
      </c>
      <c r="D48" s="2">
        <v>0.12362637362637401</v>
      </c>
      <c r="E48" s="2">
        <v>0.42542787286063599</v>
      </c>
      <c r="F48" s="2">
        <v>0.37049742710120098</v>
      </c>
      <c r="G48" s="2">
        <v>0.59824780976220304</v>
      </c>
      <c r="H48" s="2">
        <v>0.50352388410336701</v>
      </c>
      <c r="I48" s="2">
        <v>-0.23072916666666701</v>
      </c>
      <c r="J48" s="2">
        <v>0.37982396750169301</v>
      </c>
      <c r="K48" s="2">
        <v>0.186947988223749</v>
      </c>
      <c r="L48" s="2">
        <v>0.15212897891690799</v>
      </c>
      <c r="M48" s="2">
        <v>0.15141729458198799</v>
      </c>
      <c r="N48" s="3">
        <v>1.17264725795531</v>
      </c>
      <c r="O48" s="3">
        <v>6.8651960784313699</v>
      </c>
    </row>
    <row r="49" spans="1:15" x14ac:dyDescent="0.3">
      <c r="A49" s="8" t="s">
        <v>107</v>
      </c>
      <c r="B49" s="2">
        <v>3.8461538461538498E-2</v>
      </c>
      <c r="C49" s="2">
        <v>2.96296296296296E-2</v>
      </c>
      <c r="D49" s="2">
        <v>-0.107913669064748</v>
      </c>
      <c r="E49" s="2">
        <v>0</v>
      </c>
      <c r="F49" s="2">
        <v>0.45967741935483902</v>
      </c>
      <c r="G49" s="2">
        <v>8.8397790055248601E-2</v>
      </c>
      <c r="H49" s="2">
        <v>0.40609137055837602</v>
      </c>
      <c r="I49" s="2">
        <v>5.7761732851985603E-2</v>
      </c>
      <c r="J49" s="2">
        <v>4.7781569965870303E-2</v>
      </c>
      <c r="K49" s="2">
        <v>-0.149837133550489</v>
      </c>
      <c r="L49" s="2">
        <v>0.501915708812261</v>
      </c>
      <c r="M49" s="2">
        <v>-0.17091836734693899</v>
      </c>
      <c r="N49" s="3">
        <v>0.109215017064846</v>
      </c>
      <c r="O49" s="3">
        <v>1.5</v>
      </c>
    </row>
    <row r="50" spans="1:15" x14ac:dyDescent="0.3">
      <c r="A50" s="8" t="s">
        <v>108</v>
      </c>
      <c r="B50" s="2">
        <v>5.6385248399878102E-2</v>
      </c>
      <c r="C50" s="2">
        <v>3.00057703404501E-2</v>
      </c>
      <c r="D50" s="2">
        <v>-0.41876750700280102</v>
      </c>
      <c r="E50" s="2">
        <v>0.100240963855422</v>
      </c>
      <c r="F50" s="2">
        <v>1.7520805957073999E-3</v>
      </c>
      <c r="G50" s="2">
        <v>-2.9733275032794101E-2</v>
      </c>
      <c r="H50" s="2">
        <v>4.1009463722397499E-2</v>
      </c>
      <c r="I50" s="2">
        <v>-0.12943722943722899</v>
      </c>
      <c r="J50" s="2">
        <v>-2.88413724515167E-2</v>
      </c>
      <c r="K50" s="2">
        <v>-0.123399897593446</v>
      </c>
      <c r="L50" s="2">
        <v>0.37149532710280397</v>
      </c>
      <c r="M50" s="2">
        <v>-8.3475298126064704E-2</v>
      </c>
      <c r="N50" s="3">
        <v>7.0114370959721506E-2</v>
      </c>
      <c r="O50" s="3">
        <v>-0.34410240780249901</v>
      </c>
    </row>
    <row r="51" spans="1:15" x14ac:dyDescent="0.3">
      <c r="A51" s="8" t="s">
        <v>109</v>
      </c>
      <c r="B51" s="2">
        <v>0.195945945945946</v>
      </c>
      <c r="C51" s="2">
        <v>0.20338983050847501</v>
      </c>
      <c r="D51" s="2">
        <v>-6.8075117370892002E-2</v>
      </c>
      <c r="E51" s="2">
        <v>0.34005037783375303</v>
      </c>
      <c r="F51" s="2">
        <v>0.22368421052631601</v>
      </c>
      <c r="G51" s="2">
        <v>0.67741935483870996</v>
      </c>
      <c r="H51" s="2">
        <v>0.55036630036629997</v>
      </c>
      <c r="I51" s="2">
        <v>-7.4424099232132307E-2</v>
      </c>
      <c r="J51" s="2">
        <v>0.30695596681557102</v>
      </c>
      <c r="K51" s="2">
        <v>-2.392578125E-2</v>
      </c>
      <c r="L51" s="2">
        <v>0.39569784892446203</v>
      </c>
      <c r="M51" s="2">
        <v>-5.7706093189964197E-2</v>
      </c>
      <c r="N51" s="3">
        <v>0.67772814294830896</v>
      </c>
      <c r="O51" s="3">
        <v>7.8817567567567597</v>
      </c>
    </row>
    <row r="52" spans="1:15" x14ac:dyDescent="0.3">
      <c r="A52" s="8" t="s">
        <v>110</v>
      </c>
      <c r="B52" s="2">
        <v>-0.13395638629283499</v>
      </c>
      <c r="C52" s="2">
        <v>0.14748201438848901</v>
      </c>
      <c r="D52" s="2">
        <v>-0.13166144200627</v>
      </c>
      <c r="E52" s="2">
        <v>0.24187725631769</v>
      </c>
      <c r="F52" s="2">
        <v>-8.1395348837209294E-2</v>
      </c>
      <c r="G52" s="2">
        <v>0.367088607594937</v>
      </c>
      <c r="H52" s="2">
        <v>0.375</v>
      </c>
      <c r="I52" s="2">
        <v>-4.3771043771043801E-2</v>
      </c>
      <c r="J52" s="2">
        <v>0.23943661971831001</v>
      </c>
      <c r="K52" s="2">
        <v>9.9431818181818205E-2</v>
      </c>
      <c r="L52" s="2">
        <v>0.17441860465116299</v>
      </c>
      <c r="M52" s="2">
        <v>-4.8404840484048403E-2</v>
      </c>
      <c r="N52" s="3">
        <v>0.522887323943662</v>
      </c>
      <c r="O52" s="3">
        <v>1.6947040498442401</v>
      </c>
    </row>
    <row r="53" spans="1:15" x14ac:dyDescent="0.3">
      <c r="A53" s="11" t="s">
        <v>15</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5.1388313302942398E-2</v>
      </c>
      <c r="N53" s="3">
        <v>0.61686759785437395</v>
      </c>
      <c r="O53" s="3">
        <v>1.23311083400572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682</v>
      </c>
    </row>
    <row r="59" spans="1:15" x14ac:dyDescent="0.3">
      <c r="A59" s="14" t="s">
        <v>683</v>
      </c>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410</v>
      </c>
      <c r="B1" s="12"/>
      <c r="C1" s="12"/>
      <c r="D1" s="12"/>
      <c r="E1" s="12"/>
    </row>
    <row r="2" spans="1:5" ht="15.6" x14ac:dyDescent="0.3">
      <c r="A2" s="12" t="s">
        <v>31</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contents'!A22",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67</v>
      </c>
      <c r="C8" s="1">
        <v>75</v>
      </c>
      <c r="D8" s="1">
        <v>86</v>
      </c>
      <c r="E8" s="1">
        <v>90</v>
      </c>
    </row>
    <row r="9" spans="1:5" x14ac:dyDescent="0.3">
      <c r="A9" s="7" t="s">
        <v>357</v>
      </c>
      <c r="B9" s="1">
        <v>509</v>
      </c>
      <c r="C9" s="1">
        <v>610</v>
      </c>
      <c r="D9" s="1">
        <v>713</v>
      </c>
      <c r="E9" s="1">
        <v>815</v>
      </c>
    </row>
    <row r="10" spans="1:5" x14ac:dyDescent="0.3">
      <c r="A10" s="7" t="s">
        <v>358</v>
      </c>
      <c r="B10" s="1">
        <v>144</v>
      </c>
      <c r="C10" s="1">
        <v>169</v>
      </c>
      <c r="D10" s="1">
        <v>211</v>
      </c>
      <c r="E10" s="1">
        <v>235</v>
      </c>
    </row>
    <row r="11" spans="1:5" x14ac:dyDescent="0.3">
      <c r="A11" s="7" t="s">
        <v>359</v>
      </c>
      <c r="B11" s="1">
        <v>18</v>
      </c>
      <c r="C11" s="1">
        <v>22</v>
      </c>
      <c r="D11" s="1">
        <v>25</v>
      </c>
      <c r="E11" s="1">
        <v>27</v>
      </c>
    </row>
    <row r="12" spans="1:5" x14ac:dyDescent="0.3">
      <c r="A12" s="7" t="s">
        <v>360</v>
      </c>
      <c r="B12" s="1">
        <v>300</v>
      </c>
      <c r="C12" s="1">
        <v>373</v>
      </c>
      <c r="D12" s="1">
        <v>421</v>
      </c>
      <c r="E12" s="1">
        <v>466</v>
      </c>
    </row>
    <row r="13" spans="1:5" x14ac:dyDescent="0.3">
      <c r="A13" s="7" t="s">
        <v>361</v>
      </c>
      <c r="B13" s="1">
        <v>16</v>
      </c>
      <c r="C13" s="1">
        <v>18</v>
      </c>
      <c r="D13" s="1">
        <v>20</v>
      </c>
      <c r="E13" s="1">
        <v>19</v>
      </c>
    </row>
    <row r="14" spans="1:5" x14ac:dyDescent="0.3">
      <c r="A14" s="7" t="s">
        <v>340</v>
      </c>
      <c r="B14" s="1">
        <v>84</v>
      </c>
      <c r="C14" s="1">
        <v>103</v>
      </c>
      <c r="D14" s="1">
        <v>119</v>
      </c>
      <c r="E14" s="1">
        <v>131</v>
      </c>
    </row>
    <row r="15" spans="1:5" x14ac:dyDescent="0.3">
      <c r="A15" s="7" t="s">
        <v>362</v>
      </c>
      <c r="B15" s="1">
        <v>1159</v>
      </c>
      <c r="C15" s="1">
        <v>1498</v>
      </c>
      <c r="D15" s="1">
        <v>1817</v>
      </c>
      <c r="E15" s="1">
        <v>2144</v>
      </c>
    </row>
    <row r="16" spans="1:5" x14ac:dyDescent="0.3">
      <c r="A16" s="7" t="s">
        <v>363</v>
      </c>
      <c r="B16" s="1">
        <v>69</v>
      </c>
      <c r="C16" s="1">
        <v>84</v>
      </c>
      <c r="D16" s="1">
        <v>108</v>
      </c>
      <c r="E16" s="1">
        <v>140</v>
      </c>
    </row>
    <row r="17" spans="1:5" x14ac:dyDescent="0.3">
      <c r="A17" s="7" t="s">
        <v>364</v>
      </c>
      <c r="B17" s="1">
        <v>0</v>
      </c>
      <c r="C17" s="1">
        <v>0</v>
      </c>
      <c r="D17" s="1">
        <v>0</v>
      </c>
      <c r="E17" s="1">
        <v>0</v>
      </c>
    </row>
    <row r="18" spans="1:5" x14ac:dyDescent="0.3">
      <c r="A18" s="7" t="s">
        <v>365</v>
      </c>
      <c r="B18" s="1">
        <v>4915</v>
      </c>
      <c r="C18" s="1">
        <v>5858</v>
      </c>
      <c r="D18" s="1">
        <v>6953</v>
      </c>
      <c r="E18" s="1">
        <v>7732</v>
      </c>
    </row>
    <row r="19" spans="1:5" x14ac:dyDescent="0.3">
      <c r="A19" s="7" t="s">
        <v>366</v>
      </c>
      <c r="B19" s="1">
        <v>75475</v>
      </c>
      <c r="C19" s="1">
        <v>85361</v>
      </c>
      <c r="D19" s="1">
        <v>93105</v>
      </c>
      <c r="E19" s="1">
        <v>99905</v>
      </c>
    </row>
    <row r="20" spans="1:5" x14ac:dyDescent="0.3">
      <c r="A20" s="7" t="s">
        <v>367</v>
      </c>
      <c r="B20" s="1">
        <v>22261</v>
      </c>
      <c r="C20" s="1">
        <v>26270</v>
      </c>
      <c r="D20" s="1">
        <v>30451</v>
      </c>
      <c r="E20" s="1">
        <v>34042</v>
      </c>
    </row>
    <row r="21" spans="1:5" x14ac:dyDescent="0.3">
      <c r="A21" s="7" t="s">
        <v>368</v>
      </c>
      <c r="B21" s="1">
        <v>1790</v>
      </c>
      <c r="C21" s="1">
        <v>2049</v>
      </c>
      <c r="D21" s="1">
        <v>2187</v>
      </c>
      <c r="E21" s="1">
        <v>2292</v>
      </c>
    </row>
    <row r="22" spans="1:5" x14ac:dyDescent="0.3">
      <c r="A22" s="7" t="s">
        <v>369</v>
      </c>
      <c r="B22" s="1">
        <v>39281</v>
      </c>
      <c r="C22" s="1">
        <v>47722</v>
      </c>
      <c r="D22" s="1">
        <v>57318</v>
      </c>
      <c r="E22" s="1">
        <v>66361</v>
      </c>
    </row>
    <row r="23" spans="1:5" x14ac:dyDescent="0.3">
      <c r="A23" s="7" t="s">
        <v>370</v>
      </c>
      <c r="B23" s="1">
        <v>2220</v>
      </c>
      <c r="C23" s="1">
        <v>2635</v>
      </c>
      <c r="D23" s="1">
        <v>2937</v>
      </c>
      <c r="E23" s="1">
        <v>3184</v>
      </c>
    </row>
    <row r="24" spans="1:5" x14ac:dyDescent="0.3">
      <c r="A24" s="7" t="s">
        <v>346</v>
      </c>
      <c r="B24" s="1">
        <v>2055</v>
      </c>
      <c r="C24" s="1">
        <v>2378</v>
      </c>
      <c r="D24" s="1">
        <v>2596</v>
      </c>
      <c r="E24" s="1">
        <v>2761</v>
      </c>
    </row>
    <row r="25" spans="1:5" x14ac:dyDescent="0.3">
      <c r="A25" s="7" t="s">
        <v>371</v>
      </c>
      <c r="B25" s="1">
        <v>53502</v>
      </c>
      <c r="C25" s="1">
        <v>61336</v>
      </c>
      <c r="D25" s="1">
        <v>66788</v>
      </c>
      <c r="E25" s="1">
        <v>70861</v>
      </c>
    </row>
    <row r="26" spans="1:5" x14ac:dyDescent="0.3">
      <c r="A26" s="7" t="s">
        <v>372</v>
      </c>
      <c r="B26" s="1">
        <v>7731</v>
      </c>
      <c r="C26" s="1">
        <v>8936</v>
      </c>
      <c r="D26" s="1">
        <v>9866</v>
      </c>
      <c r="E26" s="1">
        <v>10635</v>
      </c>
    </row>
    <row r="27" spans="1:5" x14ac:dyDescent="0.3">
      <c r="A27" s="7" t="s">
        <v>373</v>
      </c>
      <c r="B27" s="1">
        <v>2</v>
      </c>
      <c r="C27" s="1">
        <v>1</v>
      </c>
      <c r="D27" s="1">
        <v>0</v>
      </c>
      <c r="E27" s="1">
        <v>0</v>
      </c>
    </row>
    <row r="28" spans="1:5" x14ac:dyDescent="0.3">
      <c r="A28" s="7" t="s">
        <v>374</v>
      </c>
      <c r="B28" s="1">
        <v>93</v>
      </c>
      <c r="C28" s="1">
        <v>116</v>
      </c>
      <c r="D28" s="1">
        <v>133</v>
      </c>
      <c r="E28" s="1">
        <v>145</v>
      </c>
    </row>
    <row r="29" spans="1:5" x14ac:dyDescent="0.3">
      <c r="A29" s="7" t="s">
        <v>375</v>
      </c>
      <c r="B29" s="1">
        <v>1078</v>
      </c>
      <c r="C29" s="1">
        <v>1203</v>
      </c>
      <c r="D29" s="1">
        <v>1279</v>
      </c>
      <c r="E29" s="1">
        <v>1359</v>
      </c>
    </row>
    <row r="30" spans="1:5" x14ac:dyDescent="0.3">
      <c r="A30" s="7" t="s">
        <v>376</v>
      </c>
      <c r="B30" s="1">
        <v>108</v>
      </c>
      <c r="C30" s="1">
        <v>118</v>
      </c>
      <c r="D30" s="1">
        <v>145</v>
      </c>
      <c r="E30" s="1">
        <v>163</v>
      </c>
    </row>
    <row r="31" spans="1:5" x14ac:dyDescent="0.3">
      <c r="A31" s="7" t="s">
        <v>377</v>
      </c>
      <c r="B31" s="1">
        <v>56</v>
      </c>
      <c r="C31" s="1">
        <v>58</v>
      </c>
      <c r="D31" s="1">
        <v>69</v>
      </c>
      <c r="E31" s="1">
        <v>76</v>
      </c>
    </row>
    <row r="32" spans="1:5" x14ac:dyDescent="0.3">
      <c r="A32" s="7" t="s">
        <v>378</v>
      </c>
      <c r="B32" s="1">
        <v>82</v>
      </c>
      <c r="C32" s="1">
        <v>113</v>
      </c>
      <c r="D32" s="1">
        <v>128</v>
      </c>
      <c r="E32" s="1">
        <v>147</v>
      </c>
    </row>
    <row r="33" spans="1:5" x14ac:dyDescent="0.3">
      <c r="A33" s="7" t="s">
        <v>379</v>
      </c>
      <c r="B33" s="1">
        <v>23</v>
      </c>
      <c r="C33" s="1">
        <v>26</v>
      </c>
      <c r="D33" s="1">
        <v>27</v>
      </c>
      <c r="E33" s="1">
        <v>25</v>
      </c>
    </row>
    <row r="34" spans="1:5" x14ac:dyDescent="0.3">
      <c r="A34" s="7" t="s">
        <v>352</v>
      </c>
      <c r="B34" s="1">
        <v>80</v>
      </c>
      <c r="C34" s="1">
        <v>95</v>
      </c>
      <c r="D34" s="1">
        <v>106</v>
      </c>
      <c r="E34" s="1">
        <v>123</v>
      </c>
    </row>
    <row r="35" spans="1:5" x14ac:dyDescent="0.3">
      <c r="A35" s="7" t="s">
        <v>380</v>
      </c>
      <c r="B35" s="1">
        <v>2937</v>
      </c>
      <c r="C35" s="1">
        <v>3316</v>
      </c>
      <c r="D35" s="1">
        <v>3617</v>
      </c>
      <c r="E35" s="1">
        <v>3950</v>
      </c>
    </row>
    <row r="36" spans="1:5" x14ac:dyDescent="0.3">
      <c r="A36" s="7" t="s">
        <v>381</v>
      </c>
      <c r="B36" s="1">
        <v>137</v>
      </c>
      <c r="C36" s="1">
        <v>169</v>
      </c>
      <c r="D36" s="1">
        <v>192</v>
      </c>
      <c r="E36" s="1">
        <v>211</v>
      </c>
    </row>
    <row r="37" spans="1:5" x14ac:dyDescent="0.3">
      <c r="A37" s="7" t="s">
        <v>382</v>
      </c>
      <c r="B37" s="1">
        <v>0</v>
      </c>
      <c r="C37" s="1">
        <v>0</v>
      </c>
      <c r="D37" s="1">
        <v>0</v>
      </c>
      <c r="E37" s="1">
        <v>0</v>
      </c>
    </row>
    <row r="38" spans="1:5" x14ac:dyDescent="0.3">
      <c r="A38" s="7" t="s">
        <v>383</v>
      </c>
      <c r="B38" s="1">
        <v>24</v>
      </c>
      <c r="C38" s="1">
        <v>29</v>
      </c>
      <c r="D38" s="1">
        <v>38</v>
      </c>
      <c r="E38" s="1">
        <v>46</v>
      </c>
    </row>
    <row r="39" spans="1:5" x14ac:dyDescent="0.3">
      <c r="A39" s="7" t="s">
        <v>384</v>
      </c>
      <c r="B39" s="1">
        <v>143</v>
      </c>
      <c r="C39" s="1">
        <v>175</v>
      </c>
      <c r="D39" s="1">
        <v>200</v>
      </c>
      <c r="E39" s="1">
        <v>235</v>
      </c>
    </row>
    <row r="40" spans="1:5" x14ac:dyDescent="0.3">
      <c r="A40" s="7" t="s">
        <v>385</v>
      </c>
      <c r="B40" s="1">
        <v>22</v>
      </c>
      <c r="C40" s="1">
        <v>33</v>
      </c>
      <c r="D40" s="1">
        <v>42</v>
      </c>
      <c r="E40" s="1">
        <v>47</v>
      </c>
    </row>
    <row r="41" spans="1:5" x14ac:dyDescent="0.3">
      <c r="A41" s="7" t="s">
        <v>386</v>
      </c>
      <c r="B41" s="1">
        <v>7</v>
      </c>
      <c r="C41" s="1">
        <v>8</v>
      </c>
      <c r="D41" s="1">
        <v>9</v>
      </c>
      <c r="E41" s="1">
        <v>9</v>
      </c>
    </row>
    <row r="42" spans="1:5" x14ac:dyDescent="0.3">
      <c r="A42" s="7" t="s">
        <v>387</v>
      </c>
      <c r="B42" s="1">
        <v>157</v>
      </c>
      <c r="C42" s="1">
        <v>208</v>
      </c>
      <c r="D42" s="1">
        <v>257</v>
      </c>
      <c r="E42" s="1">
        <v>315</v>
      </c>
    </row>
    <row r="43" spans="1:5" x14ac:dyDescent="0.3">
      <c r="A43" s="7" t="s">
        <v>388</v>
      </c>
      <c r="B43" s="1">
        <v>1</v>
      </c>
      <c r="C43" s="1">
        <v>1</v>
      </c>
      <c r="D43" s="1">
        <v>1</v>
      </c>
      <c r="E43" s="1">
        <v>1</v>
      </c>
    </row>
    <row r="44" spans="1:5" x14ac:dyDescent="0.3">
      <c r="A44" s="7" t="s">
        <v>272</v>
      </c>
      <c r="B44" s="1">
        <v>172</v>
      </c>
      <c r="C44" s="1">
        <v>211</v>
      </c>
      <c r="D44" s="1">
        <v>235</v>
      </c>
      <c r="E44" s="1">
        <v>246</v>
      </c>
    </row>
    <row r="45" spans="1:5" x14ac:dyDescent="0.3">
      <c r="A45" s="7" t="s">
        <v>389</v>
      </c>
      <c r="B45" s="1">
        <v>309</v>
      </c>
      <c r="C45" s="1">
        <v>382</v>
      </c>
      <c r="D45" s="1">
        <v>438</v>
      </c>
      <c r="E45" s="1">
        <v>495</v>
      </c>
    </row>
    <row r="46" spans="1:5" x14ac:dyDescent="0.3">
      <c r="A46" s="7" t="s">
        <v>390</v>
      </c>
      <c r="B46" s="1">
        <v>34</v>
      </c>
      <c r="C46" s="1">
        <v>47</v>
      </c>
      <c r="D46" s="1">
        <v>50</v>
      </c>
      <c r="E46" s="1">
        <v>52</v>
      </c>
    </row>
    <row r="47" spans="1:5" x14ac:dyDescent="0.3">
      <c r="A47" s="7" t="s">
        <v>391</v>
      </c>
      <c r="B47" s="1">
        <v>0</v>
      </c>
      <c r="C47" s="1">
        <v>0</v>
      </c>
      <c r="D47" s="1">
        <v>0</v>
      </c>
      <c r="E47" s="1">
        <v>0</v>
      </c>
    </row>
    <row r="48" spans="1:5" x14ac:dyDescent="0.3">
      <c r="A48" s="7" t="s">
        <v>392</v>
      </c>
      <c r="B48" s="1">
        <v>378</v>
      </c>
      <c r="C48" s="1">
        <v>445</v>
      </c>
      <c r="D48" s="1">
        <v>531</v>
      </c>
      <c r="E48" s="1">
        <v>583</v>
      </c>
    </row>
    <row r="49" spans="1:5" x14ac:dyDescent="0.3">
      <c r="A49" s="7" t="s">
        <v>393</v>
      </c>
      <c r="B49" s="1">
        <v>2920</v>
      </c>
      <c r="C49" s="1">
        <v>3477</v>
      </c>
      <c r="D49" s="1">
        <v>3829</v>
      </c>
      <c r="E49" s="1">
        <v>4078</v>
      </c>
    </row>
    <row r="50" spans="1:5" x14ac:dyDescent="0.3">
      <c r="A50" s="7" t="s">
        <v>394</v>
      </c>
      <c r="B50" s="1">
        <v>865</v>
      </c>
      <c r="C50" s="1">
        <v>1059</v>
      </c>
      <c r="D50" s="1">
        <v>1241</v>
      </c>
      <c r="E50" s="1">
        <v>1378</v>
      </c>
    </row>
    <row r="51" spans="1:5" x14ac:dyDescent="0.3">
      <c r="A51" s="7" t="s">
        <v>395</v>
      </c>
      <c r="B51" s="1">
        <v>92</v>
      </c>
      <c r="C51" s="1">
        <v>111</v>
      </c>
      <c r="D51" s="1">
        <v>119</v>
      </c>
      <c r="E51" s="1">
        <v>135</v>
      </c>
    </row>
    <row r="52" spans="1:5" x14ac:dyDescent="0.3">
      <c r="A52" s="7" t="s">
        <v>396</v>
      </c>
      <c r="B52" s="1">
        <v>2094</v>
      </c>
      <c r="C52" s="1">
        <v>2535</v>
      </c>
      <c r="D52" s="1">
        <v>3088</v>
      </c>
      <c r="E52" s="1">
        <v>3536</v>
      </c>
    </row>
    <row r="53" spans="1:5" x14ac:dyDescent="0.3">
      <c r="A53" s="7" t="s">
        <v>397</v>
      </c>
      <c r="B53" s="1">
        <v>76</v>
      </c>
      <c r="C53" s="1">
        <v>90</v>
      </c>
      <c r="D53" s="1">
        <v>103</v>
      </c>
      <c r="E53" s="1">
        <v>115</v>
      </c>
    </row>
    <row r="54" spans="1:5" x14ac:dyDescent="0.3">
      <c r="A54" s="7" t="s">
        <v>284</v>
      </c>
      <c r="B54" s="1">
        <v>252</v>
      </c>
      <c r="C54" s="1">
        <v>312</v>
      </c>
      <c r="D54" s="1">
        <v>345</v>
      </c>
      <c r="E54" s="1">
        <v>371</v>
      </c>
    </row>
    <row r="55" spans="1:5" x14ac:dyDescent="0.3">
      <c r="A55" s="7" t="s">
        <v>398</v>
      </c>
      <c r="B55" s="1">
        <v>5717</v>
      </c>
      <c r="C55" s="1">
        <v>7025</v>
      </c>
      <c r="D55" s="1">
        <v>7881</v>
      </c>
      <c r="E55" s="1">
        <v>8441</v>
      </c>
    </row>
    <row r="56" spans="1:5" x14ac:dyDescent="0.3">
      <c r="A56" s="7" t="s">
        <v>399</v>
      </c>
      <c r="B56" s="1">
        <v>15393</v>
      </c>
      <c r="C56" s="1">
        <v>17928</v>
      </c>
      <c r="D56" s="1">
        <v>19610</v>
      </c>
      <c r="E56" s="1">
        <v>20750</v>
      </c>
    </row>
    <row r="57" spans="1:5" x14ac:dyDescent="0.3">
      <c r="A57" s="7" t="s">
        <v>400</v>
      </c>
      <c r="B57" s="1">
        <v>1</v>
      </c>
      <c r="C57" s="1">
        <v>1</v>
      </c>
      <c r="D57" s="1">
        <v>1</v>
      </c>
      <c r="E57" s="1">
        <v>1</v>
      </c>
    </row>
    <row r="58" spans="1:5" x14ac:dyDescent="0.3">
      <c r="A58" s="7" t="s">
        <v>401</v>
      </c>
      <c r="B58" s="1">
        <v>0</v>
      </c>
      <c r="C58" s="1">
        <v>0</v>
      </c>
      <c r="D58" s="1">
        <v>0</v>
      </c>
      <c r="E58" s="1">
        <v>0</v>
      </c>
    </row>
    <row r="59" spans="1:5" x14ac:dyDescent="0.3">
      <c r="A59" s="7" t="s">
        <v>402</v>
      </c>
      <c r="B59" s="1">
        <v>1</v>
      </c>
      <c r="C59" s="1">
        <v>1</v>
      </c>
      <c r="D59" s="1">
        <v>0</v>
      </c>
      <c r="E59" s="1">
        <v>0</v>
      </c>
    </row>
    <row r="60" spans="1:5" x14ac:dyDescent="0.3">
      <c r="A60" s="7" t="s">
        <v>403</v>
      </c>
      <c r="B60" s="1">
        <v>2</v>
      </c>
      <c r="C60" s="1">
        <v>0</v>
      </c>
      <c r="D60" s="1">
        <v>0</v>
      </c>
      <c r="E60" s="1">
        <v>0</v>
      </c>
    </row>
    <row r="61" spans="1:5" x14ac:dyDescent="0.3">
      <c r="A61" s="7" t="s">
        <v>404</v>
      </c>
      <c r="B61" s="1">
        <v>0</v>
      </c>
      <c r="C61" s="1">
        <v>0</v>
      </c>
      <c r="D61" s="1">
        <v>0</v>
      </c>
      <c r="E61" s="1">
        <v>0</v>
      </c>
    </row>
    <row r="62" spans="1:5" x14ac:dyDescent="0.3">
      <c r="A62" s="7" t="s">
        <v>405</v>
      </c>
      <c r="B62" s="1">
        <v>1</v>
      </c>
      <c r="C62" s="1">
        <v>1</v>
      </c>
      <c r="D62" s="1">
        <v>1</v>
      </c>
      <c r="E62" s="1">
        <v>1</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2</v>
      </c>
      <c r="C65" s="1">
        <v>0</v>
      </c>
      <c r="D65" s="1">
        <v>0</v>
      </c>
      <c r="E65" s="1">
        <v>0</v>
      </c>
    </row>
    <row r="66" spans="1:5" x14ac:dyDescent="0.3">
      <c r="A66" s="7" t="s">
        <v>408</v>
      </c>
      <c r="B66" s="1">
        <v>1</v>
      </c>
      <c r="C66" s="1">
        <v>1</v>
      </c>
      <c r="D66" s="1">
        <v>1</v>
      </c>
      <c r="E66" s="1">
        <v>1</v>
      </c>
    </row>
    <row r="67" spans="1:5" x14ac:dyDescent="0.3">
      <c r="A67" s="7" t="s">
        <v>409</v>
      </c>
      <c r="B67" s="1">
        <v>82867</v>
      </c>
      <c r="C67" s="1">
        <v>63289</v>
      </c>
      <c r="D67" s="1">
        <v>50170</v>
      </c>
      <c r="E67" s="1">
        <v>44482</v>
      </c>
    </row>
    <row r="68" spans="1:5" x14ac:dyDescent="0.3">
      <c r="A68" s="10" t="s">
        <v>15</v>
      </c>
      <c r="B68" s="5">
        <v>327723</v>
      </c>
      <c r="C68" s="5">
        <v>348081</v>
      </c>
      <c r="D68" s="5">
        <v>369607</v>
      </c>
      <c r="E68" s="5">
        <v>393357</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2.8317836010143701E-2</v>
      </c>
      <c r="C73" s="2">
        <v>2.5406504065040601E-2</v>
      </c>
      <c r="D73" s="2">
        <v>2.44318181818182E-2</v>
      </c>
      <c r="E73" s="2">
        <v>2.21293336611753E-2</v>
      </c>
    </row>
    <row r="74" spans="1:5" x14ac:dyDescent="0.3">
      <c r="A74" s="8" t="s">
        <v>357</v>
      </c>
      <c r="B74" s="2">
        <v>0.21513102282333099</v>
      </c>
      <c r="C74" s="2">
        <v>0.206639566395664</v>
      </c>
      <c r="D74" s="2">
        <v>0.202556818181818</v>
      </c>
      <c r="E74" s="2">
        <v>0.20039341037619901</v>
      </c>
    </row>
    <row r="75" spans="1:5" x14ac:dyDescent="0.3">
      <c r="A75" s="8" t="s">
        <v>358</v>
      </c>
      <c r="B75" s="2">
        <v>6.0862214708368598E-2</v>
      </c>
      <c r="C75" s="2">
        <v>5.7249322493224897E-2</v>
      </c>
      <c r="D75" s="2">
        <v>5.9943181818181798E-2</v>
      </c>
      <c r="E75" s="2">
        <v>5.7782149004180001E-2</v>
      </c>
    </row>
    <row r="76" spans="1:5" x14ac:dyDescent="0.3">
      <c r="A76" s="8" t="s">
        <v>359</v>
      </c>
      <c r="B76" s="2">
        <v>7.6077768385460704E-3</v>
      </c>
      <c r="C76" s="2">
        <v>7.4525745257452598E-3</v>
      </c>
      <c r="D76" s="2">
        <v>7.1022727272727296E-3</v>
      </c>
      <c r="E76" s="2">
        <v>6.6388000983525902E-3</v>
      </c>
    </row>
    <row r="77" spans="1:5" x14ac:dyDescent="0.3">
      <c r="A77" s="8" t="s">
        <v>360</v>
      </c>
      <c r="B77" s="2">
        <v>0.12679628064243401</v>
      </c>
      <c r="C77" s="2">
        <v>0.12635501355013601</v>
      </c>
      <c r="D77" s="2">
        <v>0.119602272727273</v>
      </c>
      <c r="E77" s="2">
        <v>0.114580772067863</v>
      </c>
    </row>
    <row r="78" spans="1:5" x14ac:dyDescent="0.3">
      <c r="A78" s="8" t="s">
        <v>361</v>
      </c>
      <c r="B78" s="2">
        <v>6.7624683009298399E-3</v>
      </c>
      <c r="C78" s="2">
        <v>6.0975609756097598E-3</v>
      </c>
      <c r="D78" s="2">
        <v>5.6818181818181802E-3</v>
      </c>
      <c r="E78" s="2">
        <v>4.6717482173592303E-3</v>
      </c>
    </row>
    <row r="79" spans="1:5" x14ac:dyDescent="0.3">
      <c r="A79" s="8" t="s">
        <v>340</v>
      </c>
      <c r="B79" s="2">
        <v>3.5502958579881699E-2</v>
      </c>
      <c r="C79" s="2">
        <v>3.4891598915989197E-2</v>
      </c>
      <c r="D79" s="2">
        <v>3.3806818181818202E-2</v>
      </c>
      <c r="E79" s="2">
        <v>3.2210474551266299E-2</v>
      </c>
    </row>
    <row r="80" spans="1:5" x14ac:dyDescent="0.3">
      <c r="A80" s="8" t="s">
        <v>362</v>
      </c>
      <c r="B80" s="2">
        <v>0.48985629754860499</v>
      </c>
      <c r="C80" s="2">
        <v>0.50745257452574499</v>
      </c>
      <c r="D80" s="2">
        <v>0.51619318181818197</v>
      </c>
      <c r="E80" s="2">
        <v>0.527169904106221</v>
      </c>
    </row>
    <row r="81" spans="1:5" x14ac:dyDescent="0.3">
      <c r="A81" s="8" t="s">
        <v>363</v>
      </c>
      <c r="B81" s="2">
        <v>2.9163144547759898E-2</v>
      </c>
      <c r="C81" s="2">
        <v>2.8455284552845499E-2</v>
      </c>
      <c r="D81" s="2">
        <v>3.0681818181818199E-2</v>
      </c>
      <c r="E81" s="2">
        <v>3.4423407917383797E-2</v>
      </c>
    </row>
    <row r="82" spans="1:5" x14ac:dyDescent="0.3">
      <c r="A82" s="8" t="s">
        <v>364</v>
      </c>
      <c r="B82" s="2">
        <v>0</v>
      </c>
      <c r="C82" s="2">
        <v>0</v>
      </c>
      <c r="D82" s="2">
        <v>0</v>
      </c>
      <c r="E82" s="2">
        <v>0</v>
      </c>
    </row>
    <row r="83" spans="1:5" x14ac:dyDescent="0.3">
      <c r="A83" s="8" t="s">
        <v>365</v>
      </c>
      <c r="B83" s="2">
        <v>2.3490670643113901E-2</v>
      </c>
      <c r="C83" s="2">
        <v>2.4152119597931902E-2</v>
      </c>
      <c r="D83" s="2">
        <v>2.5543624013137301E-2</v>
      </c>
      <c r="E83" s="2">
        <v>2.59660882618639E-2</v>
      </c>
    </row>
    <row r="84" spans="1:5" x14ac:dyDescent="0.3">
      <c r="A84" s="8" t="s">
        <v>366</v>
      </c>
      <c r="B84" s="2">
        <v>0.36072398103540598</v>
      </c>
      <c r="C84" s="2">
        <v>0.351937364458701</v>
      </c>
      <c r="D84" s="2">
        <v>0.34204503289848298</v>
      </c>
      <c r="E84" s="2">
        <v>0.335507248810335</v>
      </c>
    </row>
    <row r="85" spans="1:5" x14ac:dyDescent="0.3">
      <c r="A85" s="8" t="s">
        <v>367</v>
      </c>
      <c r="B85" s="2">
        <v>0.106393859447886</v>
      </c>
      <c r="C85" s="2">
        <v>0.10830935162814501</v>
      </c>
      <c r="D85" s="2">
        <v>0.111869537584359</v>
      </c>
      <c r="E85" s="2">
        <v>0.114321983524363</v>
      </c>
    </row>
    <row r="86" spans="1:5" x14ac:dyDescent="0.3">
      <c r="A86" s="8" t="s">
        <v>368</v>
      </c>
      <c r="B86" s="2">
        <v>8.5550967347250897E-3</v>
      </c>
      <c r="C86" s="2">
        <v>8.4478820512397593E-3</v>
      </c>
      <c r="D86" s="2">
        <v>8.0345039143868008E-3</v>
      </c>
      <c r="E86" s="2">
        <v>7.6971384242359104E-3</v>
      </c>
    </row>
    <row r="87" spans="1:5" x14ac:dyDescent="0.3">
      <c r="A87" s="8" t="s">
        <v>369</v>
      </c>
      <c r="B87" s="2">
        <v>0.18773896918253399</v>
      </c>
      <c r="C87" s="2">
        <v>0.196754430087489</v>
      </c>
      <c r="D87" s="2">
        <v>0.21057233441464199</v>
      </c>
      <c r="E87" s="2">
        <v>0.22285768017919699</v>
      </c>
    </row>
    <row r="88" spans="1:5" x14ac:dyDescent="0.3">
      <c r="A88" s="8" t="s">
        <v>370</v>
      </c>
      <c r="B88" s="2">
        <v>1.0610231704519401E-2</v>
      </c>
      <c r="C88" s="2">
        <v>1.08639185968847E-2</v>
      </c>
      <c r="D88" s="2">
        <v>1.0789820757455E-2</v>
      </c>
      <c r="E88" s="2">
        <v>1.06927088755529E-2</v>
      </c>
    </row>
    <row r="89" spans="1:5" x14ac:dyDescent="0.3">
      <c r="A89" s="8" t="s">
        <v>346</v>
      </c>
      <c r="B89" s="2">
        <v>9.8216334021564607E-3</v>
      </c>
      <c r="C89" s="2">
        <v>9.8043257773783102E-3</v>
      </c>
      <c r="D89" s="2">
        <v>9.5370700328066393E-3</v>
      </c>
      <c r="E89" s="2">
        <v>9.2721636951637702E-3</v>
      </c>
    </row>
    <row r="90" spans="1:5" x14ac:dyDescent="0.3">
      <c r="A90" s="8" t="s">
        <v>371</v>
      </c>
      <c r="B90" s="2">
        <v>0.255706584078917</v>
      </c>
      <c r="C90" s="2">
        <v>0.25288398901651599</v>
      </c>
      <c r="D90" s="2">
        <v>0.24536280175311601</v>
      </c>
      <c r="E90" s="2">
        <v>0.23796986294929401</v>
      </c>
    </row>
    <row r="91" spans="1:5" x14ac:dyDescent="0.3">
      <c r="A91" s="8" t="s">
        <v>372</v>
      </c>
      <c r="B91" s="2">
        <v>3.6949415003441198E-2</v>
      </c>
      <c r="C91" s="2">
        <v>3.6842495856456103E-2</v>
      </c>
      <c r="D91" s="2">
        <v>3.6245274631614102E-2</v>
      </c>
      <c r="E91" s="2">
        <v>3.5715125279995201E-2</v>
      </c>
    </row>
    <row r="92" spans="1:5" x14ac:dyDescent="0.3">
      <c r="A92" s="8" t="s">
        <v>373</v>
      </c>
      <c r="B92" s="2">
        <v>9.5587673013688207E-6</v>
      </c>
      <c r="C92" s="2">
        <v>4.1229292587797802E-6</v>
      </c>
      <c r="D92" s="2">
        <v>0</v>
      </c>
      <c r="E92" s="2">
        <v>0</v>
      </c>
    </row>
    <row r="93" spans="1:5" x14ac:dyDescent="0.3">
      <c r="A93" s="8" t="s">
        <v>374</v>
      </c>
      <c r="B93" s="2">
        <v>2.0243796255986098E-2</v>
      </c>
      <c r="C93" s="2">
        <v>2.2247794399693099E-2</v>
      </c>
      <c r="D93" s="2">
        <v>2.33497191011236E-2</v>
      </c>
      <c r="E93" s="2">
        <v>2.3390869495079899E-2</v>
      </c>
    </row>
    <row r="94" spans="1:5" x14ac:dyDescent="0.3">
      <c r="A94" s="8" t="s">
        <v>375</v>
      </c>
      <c r="B94" s="2">
        <v>0.23465389638659101</v>
      </c>
      <c r="C94" s="2">
        <v>0.23072497123130001</v>
      </c>
      <c r="D94" s="2">
        <v>0.22454353932584301</v>
      </c>
      <c r="E94" s="2">
        <v>0.21922890788836899</v>
      </c>
    </row>
    <row r="95" spans="1:5" x14ac:dyDescent="0.3">
      <c r="A95" s="8" t="s">
        <v>376</v>
      </c>
      <c r="B95" s="2">
        <v>2.3508924684370901E-2</v>
      </c>
      <c r="C95" s="2">
        <v>2.2631377061756799E-2</v>
      </c>
      <c r="D95" s="2">
        <v>2.54564606741573E-2</v>
      </c>
      <c r="E95" s="2">
        <v>2.6294563639296699E-2</v>
      </c>
    </row>
    <row r="96" spans="1:5" x14ac:dyDescent="0.3">
      <c r="A96" s="8" t="s">
        <v>377</v>
      </c>
      <c r="B96" s="2">
        <v>1.2189812799303401E-2</v>
      </c>
      <c r="C96" s="2">
        <v>1.11238971998466E-2</v>
      </c>
      <c r="D96" s="2">
        <v>1.21137640449438E-2</v>
      </c>
      <c r="E96" s="2">
        <v>1.2260041942248801E-2</v>
      </c>
    </row>
    <row r="97" spans="1:5" x14ac:dyDescent="0.3">
      <c r="A97" s="8" t="s">
        <v>378</v>
      </c>
      <c r="B97" s="2">
        <v>1.78493687418372E-2</v>
      </c>
      <c r="C97" s="2">
        <v>2.1672420406597601E-2</v>
      </c>
      <c r="D97" s="2">
        <v>2.2471910112359501E-2</v>
      </c>
      <c r="E97" s="2">
        <v>2.3713502177770601E-2</v>
      </c>
    </row>
    <row r="98" spans="1:5" x14ac:dyDescent="0.3">
      <c r="A98" s="8" t="s">
        <v>379</v>
      </c>
      <c r="B98" s="2">
        <v>5.0065302568567697E-3</v>
      </c>
      <c r="C98" s="2">
        <v>4.98657460682777E-3</v>
      </c>
      <c r="D98" s="2">
        <v>4.7401685393258404E-3</v>
      </c>
      <c r="E98" s="2">
        <v>4.0329085336344604E-3</v>
      </c>
    </row>
    <row r="99" spans="1:5" x14ac:dyDescent="0.3">
      <c r="A99" s="8" t="s">
        <v>352</v>
      </c>
      <c r="B99" s="2">
        <v>1.7414018284719199E-2</v>
      </c>
      <c r="C99" s="2">
        <v>1.8220176448024501E-2</v>
      </c>
      <c r="D99" s="2">
        <v>1.8609550561797802E-2</v>
      </c>
      <c r="E99" s="2">
        <v>1.98419099854815E-2</v>
      </c>
    </row>
    <row r="100" spans="1:5" x14ac:dyDescent="0.3">
      <c r="A100" s="8" t="s">
        <v>380</v>
      </c>
      <c r="B100" s="2">
        <v>0.63931214627775401</v>
      </c>
      <c r="C100" s="2">
        <v>0.63598005370157296</v>
      </c>
      <c r="D100" s="2">
        <v>0.63500702247190999</v>
      </c>
      <c r="E100" s="2">
        <v>0.63719954831424397</v>
      </c>
    </row>
    <row r="101" spans="1:5" x14ac:dyDescent="0.3">
      <c r="A101" s="8" t="s">
        <v>381</v>
      </c>
      <c r="B101" s="2">
        <v>2.9821506312581601E-2</v>
      </c>
      <c r="C101" s="2">
        <v>3.2412734944380503E-2</v>
      </c>
      <c r="D101" s="2">
        <v>3.3707865168539297E-2</v>
      </c>
      <c r="E101" s="2">
        <v>3.4037748023874798E-2</v>
      </c>
    </row>
    <row r="102" spans="1:5" x14ac:dyDescent="0.3">
      <c r="A102" s="8" t="s">
        <v>382</v>
      </c>
      <c r="B102" s="2">
        <v>0</v>
      </c>
      <c r="C102" s="2">
        <v>0</v>
      </c>
      <c r="D102" s="2">
        <v>0</v>
      </c>
      <c r="E102" s="2">
        <v>0</v>
      </c>
    </row>
    <row r="103" spans="1:5" x14ac:dyDescent="0.3">
      <c r="A103" s="8" t="s">
        <v>383</v>
      </c>
      <c r="B103" s="2">
        <v>2.7617951668584599E-2</v>
      </c>
      <c r="C103" s="2">
        <v>2.6508226691042001E-2</v>
      </c>
      <c r="D103" s="2">
        <v>2.9921259842519699E-2</v>
      </c>
      <c r="E103" s="2">
        <v>3.18118948824343E-2</v>
      </c>
    </row>
    <row r="104" spans="1:5" x14ac:dyDescent="0.3">
      <c r="A104" s="8" t="s">
        <v>384</v>
      </c>
      <c r="B104" s="2">
        <v>0.164556962025316</v>
      </c>
      <c r="C104" s="2">
        <v>0.15996343692870199</v>
      </c>
      <c r="D104" s="2">
        <v>0.15748031496063</v>
      </c>
      <c r="E104" s="2">
        <v>0.16251728907330601</v>
      </c>
    </row>
    <row r="105" spans="1:5" x14ac:dyDescent="0.3">
      <c r="A105" s="8" t="s">
        <v>385</v>
      </c>
      <c r="B105" s="2">
        <v>2.53164556962025E-2</v>
      </c>
      <c r="C105" s="2">
        <v>3.0164533820841E-2</v>
      </c>
      <c r="D105" s="2">
        <v>3.3070866141732297E-2</v>
      </c>
      <c r="E105" s="2">
        <v>3.2503457814661102E-2</v>
      </c>
    </row>
    <row r="106" spans="1:5" x14ac:dyDescent="0.3">
      <c r="A106" s="8" t="s">
        <v>386</v>
      </c>
      <c r="B106" s="2">
        <v>8.0552359033371698E-3</v>
      </c>
      <c r="C106" s="2">
        <v>7.3126142595978097E-3</v>
      </c>
      <c r="D106" s="2">
        <v>7.0866141732283498E-3</v>
      </c>
      <c r="E106" s="2">
        <v>6.2240663900414899E-3</v>
      </c>
    </row>
    <row r="107" spans="1:5" x14ac:dyDescent="0.3">
      <c r="A107" s="8" t="s">
        <v>387</v>
      </c>
      <c r="B107" s="2">
        <v>0.18066743383199099</v>
      </c>
      <c r="C107" s="2">
        <v>0.19012797074954299</v>
      </c>
      <c r="D107" s="2">
        <v>0.20236220472440899</v>
      </c>
      <c r="E107" s="2">
        <v>0.21784232365145201</v>
      </c>
    </row>
    <row r="108" spans="1:5" x14ac:dyDescent="0.3">
      <c r="A108" s="8" t="s">
        <v>388</v>
      </c>
      <c r="B108" s="2">
        <v>1.15074798619102E-3</v>
      </c>
      <c r="C108" s="2">
        <v>9.1407678244972599E-4</v>
      </c>
      <c r="D108" s="2">
        <v>7.8740157480315003E-4</v>
      </c>
      <c r="E108" s="2">
        <v>6.91562932226833E-4</v>
      </c>
    </row>
    <row r="109" spans="1:5" x14ac:dyDescent="0.3">
      <c r="A109" s="8" t="s">
        <v>272</v>
      </c>
      <c r="B109" s="2">
        <v>0.19792865362485601</v>
      </c>
      <c r="C109" s="2">
        <v>0.19287020109689201</v>
      </c>
      <c r="D109" s="2">
        <v>0.18503937007874</v>
      </c>
      <c r="E109" s="2">
        <v>0.170124481327801</v>
      </c>
    </row>
    <row r="110" spans="1:5" x14ac:dyDescent="0.3">
      <c r="A110" s="8" t="s">
        <v>389</v>
      </c>
      <c r="B110" s="2">
        <v>0.35558112773302603</v>
      </c>
      <c r="C110" s="2">
        <v>0.349177330895795</v>
      </c>
      <c r="D110" s="2">
        <v>0.34488188976377998</v>
      </c>
      <c r="E110" s="2">
        <v>0.342323651452282</v>
      </c>
    </row>
    <row r="111" spans="1:5" x14ac:dyDescent="0.3">
      <c r="A111" s="8" t="s">
        <v>390</v>
      </c>
      <c r="B111" s="2">
        <v>3.9125431530494803E-2</v>
      </c>
      <c r="C111" s="2">
        <v>4.2961608775137099E-2</v>
      </c>
      <c r="D111" s="2">
        <v>3.9370078740157501E-2</v>
      </c>
      <c r="E111" s="2">
        <v>3.5961272475795301E-2</v>
      </c>
    </row>
    <row r="112" spans="1:5" x14ac:dyDescent="0.3">
      <c r="A112" s="8" t="s">
        <v>391</v>
      </c>
      <c r="B112" s="2">
        <v>0</v>
      </c>
      <c r="C112" s="2">
        <v>0</v>
      </c>
      <c r="D112" s="2">
        <v>0</v>
      </c>
      <c r="E112" s="2">
        <v>0</v>
      </c>
    </row>
    <row r="113" spans="1:5" x14ac:dyDescent="0.3">
      <c r="A113" s="8" t="s">
        <v>392</v>
      </c>
      <c r="B113" s="2">
        <v>1.36029940981719E-2</v>
      </c>
      <c r="C113" s="2">
        <v>1.3491798805445199E-2</v>
      </c>
      <c r="D113" s="2">
        <v>1.44497659736584E-2</v>
      </c>
      <c r="E113" s="2">
        <v>1.4801462374327201E-2</v>
      </c>
    </row>
    <row r="114" spans="1:5" x14ac:dyDescent="0.3">
      <c r="A114" s="8" t="s">
        <v>393</v>
      </c>
      <c r="B114" s="2">
        <v>0.105081330070534</v>
      </c>
      <c r="C114" s="2">
        <v>0.105417942576479</v>
      </c>
      <c r="D114" s="2">
        <v>0.104196146729074</v>
      </c>
      <c r="E114" s="2">
        <v>0.103534071290748</v>
      </c>
    </row>
    <row r="115" spans="1:5" x14ac:dyDescent="0.3">
      <c r="A115" s="8" t="s">
        <v>394</v>
      </c>
      <c r="B115" s="2">
        <v>3.1128544695551999E-2</v>
      </c>
      <c r="C115" s="2">
        <v>3.2107449292059498E-2</v>
      </c>
      <c r="D115" s="2">
        <v>3.3770545335800602E-2</v>
      </c>
      <c r="E115" s="2">
        <v>3.4985274702955198E-2</v>
      </c>
    </row>
    <row r="116" spans="1:5" x14ac:dyDescent="0.3">
      <c r="A116" s="8" t="s">
        <v>395</v>
      </c>
      <c r="B116" s="2">
        <v>3.31078163235929E-3</v>
      </c>
      <c r="C116" s="2">
        <v>3.3653700391110598E-3</v>
      </c>
      <c r="D116" s="2">
        <v>3.2382714705562199E-3</v>
      </c>
      <c r="E116" s="2">
        <v>3.4274398293896598E-3</v>
      </c>
    </row>
    <row r="117" spans="1:5" x14ac:dyDescent="0.3">
      <c r="A117" s="8" t="s">
        <v>396</v>
      </c>
      <c r="B117" s="2">
        <v>7.5356268893047404E-2</v>
      </c>
      <c r="C117" s="2">
        <v>7.6857775217536298E-2</v>
      </c>
      <c r="D117" s="2">
        <v>8.4031784042669005E-2</v>
      </c>
      <c r="E117" s="2">
        <v>8.9773535086828504E-2</v>
      </c>
    </row>
    <row r="118" spans="1:5" x14ac:dyDescent="0.3">
      <c r="A118" s="8" t="s">
        <v>397</v>
      </c>
      <c r="B118" s="2">
        <v>2.7349935223837602E-3</v>
      </c>
      <c r="C118" s="2">
        <v>2.72867841009005E-3</v>
      </c>
      <c r="D118" s="2">
        <v>2.8028736257755499E-3</v>
      </c>
      <c r="E118" s="2">
        <v>2.91967096577638E-3</v>
      </c>
    </row>
    <row r="119" spans="1:5" x14ac:dyDescent="0.3">
      <c r="A119" s="8" t="s">
        <v>284</v>
      </c>
      <c r="B119" s="2">
        <v>9.0686627321145807E-3</v>
      </c>
      <c r="C119" s="2">
        <v>9.4594184883121605E-3</v>
      </c>
      <c r="D119" s="2">
        <v>9.3882660280831601E-3</v>
      </c>
      <c r="E119" s="2">
        <v>9.4191124200263994E-3</v>
      </c>
    </row>
    <row r="120" spans="1:5" x14ac:dyDescent="0.3">
      <c r="A120" s="8" t="s">
        <v>398</v>
      </c>
      <c r="B120" s="2">
        <v>0.20573628904563099</v>
      </c>
      <c r="C120" s="2">
        <v>0.212988509232029</v>
      </c>
      <c r="D120" s="2">
        <v>0.21446065091977801</v>
      </c>
      <c r="E120" s="2">
        <v>0.21430384888798601</v>
      </c>
    </row>
    <row r="121" spans="1:5" x14ac:dyDescent="0.3">
      <c r="A121" s="8" t="s">
        <v>399</v>
      </c>
      <c r="B121" s="2">
        <v>0.55394414855333196</v>
      </c>
      <c r="C121" s="2">
        <v>0.54355273928993697</v>
      </c>
      <c r="D121" s="2">
        <v>0.53363448350930698</v>
      </c>
      <c r="E121" s="2">
        <v>0.52681019599878098</v>
      </c>
    </row>
    <row r="122" spans="1:5" x14ac:dyDescent="0.3">
      <c r="A122" s="8" t="s">
        <v>400</v>
      </c>
      <c r="B122" s="2">
        <v>3.5986756873470599E-5</v>
      </c>
      <c r="C122" s="2">
        <v>3.03186490010005E-5</v>
      </c>
      <c r="D122" s="2">
        <v>2.7212365298791799E-5</v>
      </c>
      <c r="E122" s="2">
        <v>2.5388443180664199E-5</v>
      </c>
    </row>
    <row r="123" spans="1:5" x14ac:dyDescent="0.3">
      <c r="A123" s="8" t="s">
        <v>401</v>
      </c>
      <c r="B123" s="2">
        <v>0</v>
      </c>
      <c r="C123" s="2">
        <v>0</v>
      </c>
      <c r="D123" s="2">
        <v>0</v>
      </c>
      <c r="E123" s="2">
        <v>0</v>
      </c>
    </row>
    <row r="124" spans="1:5" x14ac:dyDescent="0.3">
      <c r="A124" s="8" t="s">
        <v>402</v>
      </c>
      <c r="B124" s="2">
        <v>1.2066510606462799E-5</v>
      </c>
      <c r="C124" s="2">
        <v>1.5799785122922299E-5</v>
      </c>
      <c r="D124" s="2">
        <v>0</v>
      </c>
      <c r="E124" s="2">
        <v>0</v>
      </c>
    </row>
    <row r="125" spans="1:5" x14ac:dyDescent="0.3">
      <c r="A125" s="8" t="s">
        <v>403</v>
      </c>
      <c r="B125" s="2">
        <v>2.4133021212925599E-5</v>
      </c>
      <c r="C125" s="2">
        <v>0</v>
      </c>
      <c r="D125" s="2">
        <v>0</v>
      </c>
      <c r="E125" s="2">
        <v>0</v>
      </c>
    </row>
    <row r="126" spans="1:5" x14ac:dyDescent="0.3">
      <c r="A126" s="8" t="s">
        <v>404</v>
      </c>
      <c r="B126" s="2">
        <v>0</v>
      </c>
      <c r="C126" s="2">
        <v>0</v>
      </c>
      <c r="D126" s="2">
        <v>0</v>
      </c>
      <c r="E126" s="2">
        <v>0</v>
      </c>
    </row>
    <row r="127" spans="1:5" x14ac:dyDescent="0.3">
      <c r="A127" s="8" t="s">
        <v>405</v>
      </c>
      <c r="B127" s="2">
        <v>1.2066510606462799E-5</v>
      </c>
      <c r="C127" s="2">
        <v>1.5799785122922299E-5</v>
      </c>
      <c r="D127" s="2">
        <v>1.9931435860639399E-5</v>
      </c>
      <c r="E127" s="2">
        <v>2.2479992806402301E-5</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2.4133021212925599E-5</v>
      </c>
      <c r="C130" s="2">
        <v>0</v>
      </c>
      <c r="D130" s="2">
        <v>0</v>
      </c>
      <c r="E130" s="2">
        <v>0</v>
      </c>
    </row>
    <row r="131" spans="1:5" x14ac:dyDescent="0.3">
      <c r="A131" s="8" t="s">
        <v>408</v>
      </c>
      <c r="B131" s="2">
        <v>1.2066510606462799E-5</v>
      </c>
      <c r="C131" s="2">
        <v>1.5799785122922299E-5</v>
      </c>
      <c r="D131" s="2">
        <v>1.9931435860639399E-5</v>
      </c>
      <c r="E131" s="2">
        <v>2.2479992806402301E-5</v>
      </c>
    </row>
    <row r="132" spans="1:5" x14ac:dyDescent="0.3">
      <c r="A132" s="8" t="s">
        <v>409</v>
      </c>
      <c r="B132" s="2">
        <v>0.99991553442575498</v>
      </c>
      <c r="C132" s="2">
        <v>0.99995260064463098</v>
      </c>
      <c r="D132" s="2">
        <v>0.99996013712827903</v>
      </c>
      <c r="E132" s="2">
        <v>0.99995504001438695</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701</v>
      </c>
    </row>
    <row r="2" spans="1:14" ht="15.6" x14ac:dyDescent="0.3">
      <c r="A2" s="12" t="s">
        <v>681</v>
      </c>
    </row>
    <row r="3" spans="1:14" ht="15.6" x14ac:dyDescent="0.3">
      <c r="A3" s="12" t="s">
        <v>702</v>
      </c>
    </row>
    <row r="4" spans="1:14" x14ac:dyDescent="0.3">
      <c r="A4" s="15"/>
    </row>
    <row r="5" spans="1:14" x14ac:dyDescent="0.3">
      <c r="A5" s="16" t="str">
        <f>HYPERLINK("#'Table of contents'!A220",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689</v>
      </c>
      <c r="B8" s="1">
        <v>7710</v>
      </c>
      <c r="C8" s="1">
        <v>8066</v>
      </c>
      <c r="D8" s="1">
        <v>8020</v>
      </c>
      <c r="E8" s="1">
        <v>8153</v>
      </c>
      <c r="F8" s="1">
        <v>7929</v>
      </c>
      <c r="G8" s="1">
        <v>8037</v>
      </c>
      <c r="H8" s="1">
        <v>8241</v>
      </c>
      <c r="I8" s="1">
        <v>8415</v>
      </c>
      <c r="J8" s="1">
        <v>8430</v>
      </c>
      <c r="K8" s="1">
        <v>8208</v>
      </c>
      <c r="L8" s="1">
        <v>8921</v>
      </c>
      <c r="M8" s="1">
        <v>9327</v>
      </c>
      <c r="N8" s="1">
        <v>10384</v>
      </c>
    </row>
    <row r="9" spans="1:14" x14ac:dyDescent="0.3">
      <c r="A9" s="7" t="s">
        <v>690</v>
      </c>
      <c r="B9" s="1">
        <v>652</v>
      </c>
      <c r="C9" s="1">
        <v>737</v>
      </c>
      <c r="D9" s="1">
        <v>759</v>
      </c>
      <c r="E9" s="1">
        <v>639</v>
      </c>
      <c r="F9" s="1">
        <v>710</v>
      </c>
      <c r="G9" s="1">
        <v>706</v>
      </c>
      <c r="H9" s="1">
        <v>649</v>
      </c>
      <c r="I9" s="1">
        <v>667</v>
      </c>
      <c r="J9" s="1">
        <v>584</v>
      </c>
      <c r="K9" s="1">
        <v>612</v>
      </c>
      <c r="L9" s="1">
        <v>672</v>
      </c>
      <c r="M9" s="1">
        <v>638</v>
      </c>
      <c r="N9" s="1">
        <v>600</v>
      </c>
    </row>
    <row r="10" spans="1:14" x14ac:dyDescent="0.3">
      <c r="A10" s="7" t="s">
        <v>691</v>
      </c>
      <c r="B10" s="1">
        <v>914</v>
      </c>
      <c r="C10" s="1">
        <v>888</v>
      </c>
      <c r="D10" s="1">
        <v>844</v>
      </c>
      <c r="E10" s="1">
        <v>555</v>
      </c>
      <c r="F10" s="1">
        <v>651</v>
      </c>
      <c r="G10" s="1">
        <v>704</v>
      </c>
      <c r="H10" s="1">
        <v>770</v>
      </c>
      <c r="I10" s="1">
        <v>729</v>
      </c>
      <c r="J10" s="1">
        <v>659</v>
      </c>
      <c r="K10" s="1">
        <v>882</v>
      </c>
      <c r="L10" s="1">
        <v>728</v>
      </c>
      <c r="M10" s="1">
        <v>1020</v>
      </c>
      <c r="N10" s="1">
        <v>753</v>
      </c>
    </row>
    <row r="11" spans="1:14" x14ac:dyDescent="0.3">
      <c r="A11" s="7" t="s">
        <v>692</v>
      </c>
      <c r="B11" s="1">
        <v>1761</v>
      </c>
      <c r="C11" s="1">
        <v>1845</v>
      </c>
      <c r="D11" s="1">
        <v>1946</v>
      </c>
      <c r="E11" s="1">
        <v>815</v>
      </c>
      <c r="F11" s="1">
        <v>922</v>
      </c>
      <c r="G11" s="1">
        <v>857</v>
      </c>
      <c r="H11" s="1">
        <v>825</v>
      </c>
      <c r="I11" s="1">
        <v>874</v>
      </c>
      <c r="J11" s="1">
        <v>858</v>
      </c>
      <c r="K11" s="1">
        <v>942</v>
      </c>
      <c r="L11" s="1">
        <v>1014</v>
      </c>
      <c r="M11" s="1">
        <v>1500</v>
      </c>
      <c r="N11" s="1">
        <v>1200</v>
      </c>
    </row>
    <row r="12" spans="1:14" x14ac:dyDescent="0.3">
      <c r="A12" s="7" t="s">
        <v>693</v>
      </c>
      <c r="B12" s="1">
        <v>104</v>
      </c>
      <c r="C12" s="1">
        <v>109</v>
      </c>
      <c r="D12" s="1">
        <v>134</v>
      </c>
      <c r="E12" s="1">
        <v>80</v>
      </c>
      <c r="F12" s="1">
        <v>104</v>
      </c>
      <c r="G12" s="1">
        <v>124</v>
      </c>
      <c r="H12" s="1">
        <v>146</v>
      </c>
      <c r="I12" s="1">
        <v>196</v>
      </c>
      <c r="J12" s="1">
        <v>193</v>
      </c>
      <c r="K12" s="1">
        <v>298</v>
      </c>
      <c r="L12" s="1">
        <v>335</v>
      </c>
      <c r="M12" s="1">
        <v>424</v>
      </c>
      <c r="N12" s="1">
        <v>626</v>
      </c>
    </row>
    <row r="13" spans="1:14" x14ac:dyDescent="0.3">
      <c r="A13" s="7" t="s">
        <v>694</v>
      </c>
      <c r="B13" s="1">
        <v>42</v>
      </c>
      <c r="C13" s="1">
        <v>51</v>
      </c>
      <c r="D13" s="1">
        <v>51</v>
      </c>
      <c r="E13" s="1">
        <v>48</v>
      </c>
      <c r="F13" s="1">
        <v>52</v>
      </c>
      <c r="G13" s="1">
        <v>60</v>
      </c>
      <c r="H13" s="1">
        <v>65</v>
      </c>
      <c r="I13" s="1">
        <v>60</v>
      </c>
      <c r="J13" s="1">
        <v>43</v>
      </c>
      <c r="K13" s="1">
        <v>70</v>
      </c>
      <c r="L13" s="1">
        <v>55</v>
      </c>
      <c r="M13" s="1">
        <v>66</v>
      </c>
      <c r="N13" s="1">
        <v>56</v>
      </c>
    </row>
    <row r="14" spans="1:14" x14ac:dyDescent="0.3">
      <c r="A14" s="7" t="s">
        <v>695</v>
      </c>
      <c r="B14" s="1">
        <v>522</v>
      </c>
      <c r="C14" s="1">
        <v>473</v>
      </c>
      <c r="D14" s="1">
        <v>472</v>
      </c>
      <c r="E14" s="1">
        <v>534</v>
      </c>
      <c r="F14" s="1">
        <v>717</v>
      </c>
      <c r="G14" s="1">
        <v>961</v>
      </c>
      <c r="H14" s="1">
        <v>1516</v>
      </c>
      <c r="I14" s="1">
        <v>2266</v>
      </c>
      <c r="J14" s="1">
        <v>1751</v>
      </c>
      <c r="K14" s="1">
        <v>2188</v>
      </c>
      <c r="L14" s="1">
        <v>2512</v>
      </c>
      <c r="M14" s="1">
        <v>2961</v>
      </c>
      <c r="N14" s="1">
        <v>3263</v>
      </c>
    </row>
    <row r="15" spans="1:14" x14ac:dyDescent="0.3">
      <c r="A15" s="7" t="s">
        <v>696</v>
      </c>
      <c r="B15" s="1">
        <v>335</v>
      </c>
      <c r="C15" s="1">
        <v>355</v>
      </c>
      <c r="D15" s="1">
        <v>421</v>
      </c>
      <c r="E15" s="1">
        <v>421</v>
      </c>
      <c r="F15" s="1">
        <v>566</v>
      </c>
      <c r="G15" s="1">
        <v>702</v>
      </c>
      <c r="H15" s="1">
        <v>1152</v>
      </c>
      <c r="I15" s="1">
        <v>1913</v>
      </c>
      <c r="J15" s="1">
        <v>1844</v>
      </c>
      <c r="K15" s="1">
        <v>2305</v>
      </c>
      <c r="L15" s="1">
        <v>2202</v>
      </c>
      <c r="M15" s="1">
        <v>3117</v>
      </c>
      <c r="N15" s="1">
        <v>2914</v>
      </c>
    </row>
    <row r="16" spans="1:14" x14ac:dyDescent="0.3">
      <c r="A16" s="7" t="s">
        <v>697</v>
      </c>
      <c r="B16" s="1">
        <v>1152</v>
      </c>
      <c r="C16" s="1">
        <v>1231</v>
      </c>
      <c r="D16" s="1">
        <v>1351</v>
      </c>
      <c r="E16" s="1">
        <v>1617</v>
      </c>
      <c r="F16" s="1">
        <v>1936</v>
      </c>
      <c r="G16" s="1">
        <v>2223</v>
      </c>
      <c r="H16" s="1">
        <v>2824</v>
      </c>
      <c r="I16" s="1">
        <v>3558</v>
      </c>
      <c r="J16" s="1">
        <v>3456</v>
      </c>
      <c r="K16" s="1">
        <v>4411</v>
      </c>
      <c r="L16" s="1">
        <v>6068</v>
      </c>
      <c r="M16" s="1">
        <v>7861</v>
      </c>
      <c r="N16" s="1">
        <v>8594</v>
      </c>
    </row>
    <row r="17" spans="1:14" x14ac:dyDescent="0.3">
      <c r="A17" s="7" t="s">
        <v>698</v>
      </c>
      <c r="B17" s="1">
        <v>122</v>
      </c>
      <c r="C17" s="1">
        <v>145</v>
      </c>
      <c r="D17" s="1">
        <v>163</v>
      </c>
      <c r="E17" s="1">
        <v>225</v>
      </c>
      <c r="F17" s="1">
        <v>211</v>
      </c>
      <c r="G17" s="1">
        <v>286</v>
      </c>
      <c r="H17" s="1">
        <v>342</v>
      </c>
      <c r="I17" s="1">
        <v>531</v>
      </c>
      <c r="J17" s="1">
        <v>550</v>
      </c>
      <c r="K17" s="1">
        <v>838</v>
      </c>
      <c r="L17" s="1">
        <v>882</v>
      </c>
      <c r="M17" s="1">
        <v>1368</v>
      </c>
      <c r="N17" s="1">
        <v>1295</v>
      </c>
    </row>
    <row r="18" spans="1:14" x14ac:dyDescent="0.3">
      <c r="A18" s="7" t="s">
        <v>699</v>
      </c>
      <c r="B18" s="1">
        <v>190</v>
      </c>
      <c r="C18" s="1">
        <v>208</v>
      </c>
      <c r="D18" s="1">
        <v>190</v>
      </c>
      <c r="E18" s="1">
        <v>218</v>
      </c>
      <c r="F18" s="1">
        <v>222</v>
      </c>
      <c r="G18" s="1">
        <v>252</v>
      </c>
      <c r="H18" s="1">
        <v>252</v>
      </c>
      <c r="I18" s="1">
        <v>260</v>
      </c>
      <c r="J18" s="1">
        <v>209</v>
      </c>
      <c r="K18" s="1">
        <v>184</v>
      </c>
      <c r="L18" s="1">
        <v>154</v>
      </c>
      <c r="M18" s="1">
        <v>315</v>
      </c>
      <c r="N18" s="1">
        <v>315</v>
      </c>
    </row>
    <row r="19" spans="1:14" x14ac:dyDescent="0.3">
      <c r="A19" s="7" t="s">
        <v>700</v>
      </c>
      <c r="B19" s="1">
        <v>129</v>
      </c>
      <c r="C19" s="1">
        <v>166</v>
      </c>
      <c r="D19" s="1">
        <v>191</v>
      </c>
      <c r="E19" s="1">
        <v>136</v>
      </c>
      <c r="F19" s="1">
        <v>149</v>
      </c>
      <c r="G19" s="1">
        <v>192</v>
      </c>
      <c r="H19" s="1">
        <v>236</v>
      </c>
      <c r="I19" s="1">
        <v>308</v>
      </c>
      <c r="J19" s="1">
        <v>252</v>
      </c>
      <c r="K19" s="1">
        <v>295</v>
      </c>
      <c r="L19" s="1">
        <v>295</v>
      </c>
      <c r="M19" s="1">
        <v>359</v>
      </c>
      <c r="N19" s="1">
        <v>444</v>
      </c>
    </row>
    <row r="20" spans="1:14" x14ac:dyDescent="0.3">
      <c r="A20" s="10" t="s">
        <v>15</v>
      </c>
      <c r="B20" s="5">
        <v>13633</v>
      </c>
      <c r="C20" s="5">
        <v>14274</v>
      </c>
      <c r="D20" s="5">
        <v>14542</v>
      </c>
      <c r="E20" s="5">
        <v>13441</v>
      </c>
      <c r="F20" s="5">
        <v>14169</v>
      </c>
      <c r="G20" s="5">
        <v>15104</v>
      </c>
      <c r="H20" s="5">
        <v>17018</v>
      </c>
      <c r="I20" s="5">
        <v>19777</v>
      </c>
      <c r="J20" s="5">
        <v>18829</v>
      </c>
      <c r="K20" s="5">
        <v>21233</v>
      </c>
      <c r="L20" s="5">
        <v>23838</v>
      </c>
      <c r="M20" s="5">
        <v>28956</v>
      </c>
      <c r="N20" s="5">
        <v>30444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689</v>
      </c>
      <c r="B25" s="2">
        <v>0.56553949974327</v>
      </c>
      <c r="C25" s="2">
        <v>0.56508336836205697</v>
      </c>
      <c r="D25" s="2">
        <v>0.55150598267088402</v>
      </c>
      <c r="E25" s="2">
        <v>0.60657689160032702</v>
      </c>
      <c r="F25" s="2">
        <v>0.55960194791446105</v>
      </c>
      <c r="G25" s="2">
        <v>0.53211069915254205</v>
      </c>
      <c r="H25" s="2">
        <v>0.48425196850393698</v>
      </c>
      <c r="I25" s="2">
        <v>0.425494261010264</v>
      </c>
      <c r="J25" s="2">
        <v>0.44771363322534402</v>
      </c>
      <c r="K25" s="2">
        <v>0.38656807799180498</v>
      </c>
      <c r="L25" s="2">
        <v>0.37423441563889598</v>
      </c>
      <c r="M25" s="2">
        <v>0.32210940737671001</v>
      </c>
      <c r="N25" s="2">
        <v>0.34108527131782901</v>
      </c>
    </row>
    <row r="26" spans="1:14" x14ac:dyDescent="0.3">
      <c r="A26" s="8" t="s">
        <v>690</v>
      </c>
      <c r="B26" s="2">
        <v>4.7825130198782401E-2</v>
      </c>
      <c r="C26" s="2">
        <v>5.1632338517584399E-2</v>
      </c>
      <c r="D26" s="2">
        <v>5.2193645990922799E-2</v>
      </c>
      <c r="E26" s="2">
        <v>4.7541105572501997E-2</v>
      </c>
      <c r="F26" s="2">
        <v>5.0109393746912298E-2</v>
      </c>
      <c r="G26" s="2">
        <v>4.6742584745762698E-2</v>
      </c>
      <c r="H26" s="2">
        <v>3.8136091197555497E-2</v>
      </c>
      <c r="I26" s="2">
        <v>3.3726045406279999E-2</v>
      </c>
      <c r="J26" s="2">
        <v>3.10159859790748E-2</v>
      </c>
      <c r="K26" s="2">
        <v>2.8823058446757401E-2</v>
      </c>
      <c r="L26" s="2">
        <v>2.81902844198339E-2</v>
      </c>
      <c r="M26" s="2">
        <v>2.20334300317723E-2</v>
      </c>
      <c r="N26" s="2">
        <v>1.9708316909735901E-2</v>
      </c>
    </row>
    <row r="27" spans="1:14" x14ac:dyDescent="0.3">
      <c r="A27" s="8" t="s">
        <v>691</v>
      </c>
      <c r="B27" s="2">
        <v>6.7043203990317601E-2</v>
      </c>
      <c r="C27" s="2">
        <v>6.22110130306852E-2</v>
      </c>
      <c r="D27" s="2">
        <v>5.8038784211250201E-2</v>
      </c>
      <c r="E27" s="2">
        <v>4.1291570567666101E-2</v>
      </c>
      <c r="F27" s="2">
        <v>4.5945373703154803E-2</v>
      </c>
      <c r="G27" s="2">
        <v>4.6610169491525397E-2</v>
      </c>
      <c r="H27" s="2">
        <v>4.5246209895404899E-2</v>
      </c>
      <c r="I27" s="2">
        <v>3.68610001516914E-2</v>
      </c>
      <c r="J27" s="2">
        <v>3.4999203356524497E-2</v>
      </c>
      <c r="K27" s="2">
        <v>4.1539113643856297E-2</v>
      </c>
      <c r="L27" s="2">
        <v>3.0539474788153401E-2</v>
      </c>
      <c r="M27" s="2">
        <v>3.5225859925404099E-2</v>
      </c>
      <c r="N27" s="2">
        <v>2.4733937721718599E-2</v>
      </c>
    </row>
    <row r="28" spans="1:14" x14ac:dyDescent="0.3">
      <c r="A28" s="8" t="s">
        <v>692</v>
      </c>
      <c r="B28" s="2">
        <v>0.12917186239272399</v>
      </c>
      <c r="C28" s="2">
        <v>0.12925598991172799</v>
      </c>
      <c r="D28" s="2">
        <v>0.13381928207949401</v>
      </c>
      <c r="E28" s="2">
        <v>6.06353693921583E-2</v>
      </c>
      <c r="F28" s="2">
        <v>6.5071635260074798E-2</v>
      </c>
      <c r="G28" s="2">
        <v>5.6739936440677999E-2</v>
      </c>
      <c r="H28" s="2">
        <v>4.8478082030790903E-2</v>
      </c>
      <c r="I28" s="2">
        <v>4.4192749153056599E-2</v>
      </c>
      <c r="J28" s="2">
        <v>4.5568006798024301E-2</v>
      </c>
      <c r="K28" s="2">
        <v>4.4364903687655999E-2</v>
      </c>
      <c r="L28" s="2">
        <v>4.2537125597784997E-2</v>
      </c>
      <c r="M28" s="2">
        <v>5.1802735184417699E-2</v>
      </c>
      <c r="N28" s="2">
        <v>3.9416633819471802E-2</v>
      </c>
    </row>
    <row r="29" spans="1:14" x14ac:dyDescent="0.3">
      <c r="A29" s="8" t="s">
        <v>693</v>
      </c>
      <c r="B29" s="2">
        <v>7.6285483752658997E-3</v>
      </c>
      <c r="C29" s="2">
        <v>7.6362617346223899E-3</v>
      </c>
      <c r="D29" s="2">
        <v>9.2146884885160197E-3</v>
      </c>
      <c r="E29" s="2">
        <v>5.9519380998437604E-3</v>
      </c>
      <c r="F29" s="2">
        <v>7.3399675347589803E-3</v>
      </c>
      <c r="G29" s="2">
        <v>8.2097457627118703E-3</v>
      </c>
      <c r="H29" s="2">
        <v>8.5791514866611802E-3</v>
      </c>
      <c r="I29" s="2">
        <v>9.9105020983971306E-3</v>
      </c>
      <c r="J29" s="2">
        <v>1.02501460513038E-2</v>
      </c>
      <c r="K29" s="2">
        <v>1.4034757217538701E-2</v>
      </c>
      <c r="L29" s="2">
        <v>1.40531923819112E-2</v>
      </c>
      <c r="M29" s="2">
        <v>1.46429064787954E-2</v>
      </c>
      <c r="N29" s="2">
        <v>2.0562343975824501E-2</v>
      </c>
    </row>
    <row r="30" spans="1:14" x14ac:dyDescent="0.3">
      <c r="A30" s="8" t="s">
        <v>694</v>
      </c>
      <c r="B30" s="2">
        <v>3.0807599207804599E-3</v>
      </c>
      <c r="C30" s="2">
        <v>3.572929802438E-3</v>
      </c>
      <c r="D30" s="2">
        <v>3.5070829321963998E-3</v>
      </c>
      <c r="E30" s="2">
        <v>3.57116285990626E-3</v>
      </c>
      <c r="F30" s="2">
        <v>3.6699837673794902E-3</v>
      </c>
      <c r="G30" s="2">
        <v>3.9724576271186404E-3</v>
      </c>
      <c r="H30" s="2">
        <v>3.8194852509108E-3</v>
      </c>
      <c r="I30" s="2">
        <v>3.0338271729787101E-3</v>
      </c>
      <c r="J30" s="2">
        <v>2.2837112964044799E-3</v>
      </c>
      <c r="K30" s="2">
        <v>3.2967550510997002E-3</v>
      </c>
      <c r="L30" s="2">
        <v>2.3072405403137802E-3</v>
      </c>
      <c r="M30" s="2">
        <v>2.2793203481143798E-3</v>
      </c>
      <c r="N30" s="2">
        <v>1.8394429115753501E-3</v>
      </c>
    </row>
    <row r="31" spans="1:14" x14ac:dyDescent="0.3">
      <c r="A31" s="8" t="s">
        <v>695</v>
      </c>
      <c r="B31" s="2">
        <v>3.8289444729700001E-2</v>
      </c>
      <c r="C31" s="2">
        <v>3.3137172481434801E-2</v>
      </c>
      <c r="D31" s="2">
        <v>3.2457708705817601E-2</v>
      </c>
      <c r="E31" s="2">
        <v>3.9729186816457103E-2</v>
      </c>
      <c r="F31" s="2">
        <v>5.0603430023290298E-2</v>
      </c>
      <c r="G31" s="2">
        <v>6.3625529661016894E-2</v>
      </c>
      <c r="H31" s="2">
        <v>8.9082148313550394E-2</v>
      </c>
      <c r="I31" s="2">
        <v>0.114577539566163</v>
      </c>
      <c r="J31" s="2">
        <v>9.2994848372191796E-2</v>
      </c>
      <c r="K31" s="2">
        <v>0.10304714359723099</v>
      </c>
      <c r="L31" s="2">
        <v>0.105377967950331</v>
      </c>
      <c r="M31" s="2">
        <v>0.102258599254041</v>
      </c>
      <c r="N31" s="2">
        <v>0.10718039679411399</v>
      </c>
    </row>
    <row r="32" spans="1:14" x14ac:dyDescent="0.3">
      <c r="A32" s="8" t="s">
        <v>696</v>
      </c>
      <c r="B32" s="2">
        <v>2.4572727939558399E-2</v>
      </c>
      <c r="C32" s="2">
        <v>2.4870393722852699E-2</v>
      </c>
      <c r="D32" s="2">
        <v>2.8950625773621199E-2</v>
      </c>
      <c r="E32" s="2">
        <v>3.1322074250427802E-2</v>
      </c>
      <c r="F32" s="2">
        <v>3.9946361775707498E-2</v>
      </c>
      <c r="G32" s="2">
        <v>4.6477754237288102E-2</v>
      </c>
      <c r="H32" s="2">
        <v>6.76930309084499E-2</v>
      </c>
      <c r="I32" s="2">
        <v>9.6728523031804597E-2</v>
      </c>
      <c r="J32" s="2">
        <v>9.7934037920229394E-2</v>
      </c>
      <c r="K32" s="2">
        <v>0.10855743418263999</v>
      </c>
      <c r="L32" s="2">
        <v>9.2373521268562797E-2</v>
      </c>
      <c r="M32" s="2">
        <v>0.10764608371322</v>
      </c>
      <c r="N32" s="2">
        <v>9.5716725791617399E-2</v>
      </c>
    </row>
    <row r="33" spans="1:15" x14ac:dyDescent="0.3">
      <c r="A33" s="8" t="s">
        <v>697</v>
      </c>
      <c r="B33" s="2">
        <v>8.4500843541406898E-2</v>
      </c>
      <c r="C33" s="2">
        <v>8.6240717388258406E-2</v>
      </c>
      <c r="D33" s="2">
        <v>9.2903314537202603E-2</v>
      </c>
      <c r="E33" s="2">
        <v>0.120303548843092</v>
      </c>
      <c r="F33" s="2">
        <v>0.136636318723975</v>
      </c>
      <c r="G33" s="2">
        <v>0.14717955508474601</v>
      </c>
      <c r="H33" s="2">
        <v>0.16594194382418601</v>
      </c>
      <c r="I33" s="2">
        <v>0.17990595135763801</v>
      </c>
      <c r="J33" s="2">
        <v>0.18354665675288101</v>
      </c>
      <c r="K33" s="2">
        <v>0.20774266472001099</v>
      </c>
      <c r="L33" s="2">
        <v>0.25455155633861898</v>
      </c>
      <c r="M33" s="2">
        <v>0.27148086752313899</v>
      </c>
      <c r="N33" s="2">
        <v>0.28228879253711697</v>
      </c>
    </row>
    <row r="34" spans="1:15" x14ac:dyDescent="0.3">
      <c r="A34" s="8" t="s">
        <v>698</v>
      </c>
      <c r="B34" s="2">
        <v>8.9488740556003792E-3</v>
      </c>
      <c r="C34" s="2">
        <v>1.0158329830460999E-2</v>
      </c>
      <c r="D34" s="2">
        <v>1.12089121166277E-2</v>
      </c>
      <c r="E34" s="2">
        <v>1.67398259058106E-2</v>
      </c>
      <c r="F34" s="2">
        <v>1.4891664902251399E-2</v>
      </c>
      <c r="G34" s="2">
        <v>1.8935381355932202E-2</v>
      </c>
      <c r="H34" s="2">
        <v>2.0096368550946101E-2</v>
      </c>
      <c r="I34" s="2">
        <v>2.6849370480861601E-2</v>
      </c>
      <c r="J34" s="2">
        <v>2.9210260767964302E-2</v>
      </c>
      <c r="K34" s="2">
        <v>3.94668676117364E-2</v>
      </c>
      <c r="L34" s="2">
        <v>3.6999748301031997E-2</v>
      </c>
      <c r="M34" s="2">
        <v>4.7244094488188997E-2</v>
      </c>
      <c r="N34" s="2">
        <v>4.2537117330180001E-2</v>
      </c>
    </row>
    <row r="35" spans="1:15" x14ac:dyDescent="0.3">
      <c r="A35" s="8" t="s">
        <v>699</v>
      </c>
      <c r="B35" s="2">
        <v>1.39367710701973E-2</v>
      </c>
      <c r="C35" s="2">
        <v>1.4571948998178499E-2</v>
      </c>
      <c r="D35" s="2">
        <v>1.3065603080731699E-2</v>
      </c>
      <c r="E35" s="2">
        <v>1.62190313220743E-2</v>
      </c>
      <c r="F35" s="2">
        <v>1.5668007622274001E-2</v>
      </c>
      <c r="G35" s="2">
        <v>1.6684322033898299E-2</v>
      </c>
      <c r="H35" s="2">
        <v>1.48078505112234E-2</v>
      </c>
      <c r="I35" s="2">
        <v>1.31465844162411E-2</v>
      </c>
      <c r="J35" s="2">
        <v>1.1099899091826401E-2</v>
      </c>
      <c r="K35" s="2">
        <v>8.6657561343192208E-3</v>
      </c>
      <c r="L35" s="2">
        <v>6.4602735128785997E-3</v>
      </c>
      <c r="M35" s="2">
        <v>1.08785743887277E-2</v>
      </c>
      <c r="N35" s="2">
        <v>1.03468663776114E-2</v>
      </c>
    </row>
    <row r="36" spans="1:15" x14ac:dyDescent="0.3">
      <c r="A36" s="8" t="s">
        <v>700</v>
      </c>
      <c r="B36" s="2">
        <v>9.4623340423971303E-3</v>
      </c>
      <c r="C36" s="2">
        <v>1.16295362197002E-2</v>
      </c>
      <c r="D36" s="2">
        <v>1.31343694127355E-2</v>
      </c>
      <c r="E36" s="2">
        <v>1.0118294769734399E-2</v>
      </c>
      <c r="F36" s="2">
        <v>1.05159150257605E-2</v>
      </c>
      <c r="G36" s="2">
        <v>1.27118644067797E-2</v>
      </c>
      <c r="H36" s="2">
        <v>1.38676695263838E-2</v>
      </c>
      <c r="I36" s="2">
        <v>1.55736461546241E-2</v>
      </c>
      <c r="J36" s="2">
        <v>1.3383610388230899E-2</v>
      </c>
      <c r="K36" s="2">
        <v>1.3893467715348801E-2</v>
      </c>
      <c r="L36" s="2">
        <v>1.2375199261683E-2</v>
      </c>
      <c r="M36" s="2">
        <v>1.2398121287470599E-2</v>
      </c>
      <c r="N36" s="2">
        <v>1.4584154513204601E-2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689</v>
      </c>
      <c r="B41" s="2">
        <v>4.6173800259403402E-2</v>
      </c>
      <c r="C41" s="2">
        <v>-5.7029506570791004E-3</v>
      </c>
      <c r="D41" s="2">
        <v>1.6583541147132199E-2</v>
      </c>
      <c r="E41" s="2">
        <v>-2.74745492456764E-2</v>
      </c>
      <c r="F41" s="2">
        <v>1.36208853575482E-2</v>
      </c>
      <c r="G41" s="2">
        <v>2.5382605449794701E-2</v>
      </c>
      <c r="H41" s="2">
        <v>2.1113942482708401E-2</v>
      </c>
      <c r="I41" s="2">
        <v>1.7825311942959001E-3</v>
      </c>
      <c r="J41" s="2">
        <v>-2.6334519572953699E-2</v>
      </c>
      <c r="K41" s="2">
        <v>8.68664717348928E-2</v>
      </c>
      <c r="L41" s="2">
        <v>4.5510592982849499E-2</v>
      </c>
      <c r="M41" s="2">
        <v>0.113326900396698</v>
      </c>
      <c r="N41" s="3">
        <v>0.231791221826809</v>
      </c>
      <c r="O41" s="3">
        <v>0.34682230869001301</v>
      </c>
    </row>
    <row r="42" spans="1:15" x14ac:dyDescent="0.3">
      <c r="A42" s="8" t="s">
        <v>690</v>
      </c>
      <c r="B42" s="2">
        <v>0.130368098159509</v>
      </c>
      <c r="C42" s="2">
        <v>2.9850746268656699E-2</v>
      </c>
      <c r="D42" s="2">
        <v>-0.158102766798419</v>
      </c>
      <c r="E42" s="2">
        <v>0.11111111111111099</v>
      </c>
      <c r="F42" s="2">
        <v>-5.6338028169014096E-3</v>
      </c>
      <c r="G42" s="2">
        <v>-8.0736543909348396E-2</v>
      </c>
      <c r="H42" s="2">
        <v>2.7734976887519299E-2</v>
      </c>
      <c r="I42" s="2">
        <v>-0.12443778110944501</v>
      </c>
      <c r="J42" s="2">
        <v>4.7945205479452101E-2</v>
      </c>
      <c r="K42" s="2">
        <v>9.8039215686274495E-2</v>
      </c>
      <c r="L42" s="2">
        <v>-5.0595238095238103E-2</v>
      </c>
      <c r="M42" s="2">
        <v>-5.9561128526645801E-2</v>
      </c>
      <c r="N42" s="3">
        <v>2.7397260273972601E-2</v>
      </c>
      <c r="O42" s="3">
        <v>-7.9754601226993904E-2</v>
      </c>
    </row>
    <row r="43" spans="1:15" x14ac:dyDescent="0.3">
      <c r="A43" s="8" t="s">
        <v>691</v>
      </c>
      <c r="B43" s="2">
        <v>-2.8446389496717701E-2</v>
      </c>
      <c r="C43" s="2">
        <v>-4.9549549549549501E-2</v>
      </c>
      <c r="D43" s="2">
        <v>-0.34241706161137397</v>
      </c>
      <c r="E43" s="2">
        <v>0.17297297297297301</v>
      </c>
      <c r="F43" s="2">
        <v>8.1413210445468495E-2</v>
      </c>
      <c r="G43" s="2">
        <v>9.375E-2</v>
      </c>
      <c r="H43" s="2">
        <v>-5.3246753246753202E-2</v>
      </c>
      <c r="I43" s="2">
        <v>-9.6021947873799696E-2</v>
      </c>
      <c r="J43" s="2">
        <v>0.33839150227617598</v>
      </c>
      <c r="K43" s="2">
        <v>-0.17460317460317501</v>
      </c>
      <c r="L43" s="2">
        <v>0.40109890109890101</v>
      </c>
      <c r="M43" s="2">
        <v>-0.26176470588235301</v>
      </c>
      <c r="N43" s="3">
        <v>0.142640364188164</v>
      </c>
      <c r="O43" s="3">
        <v>-0.176148796498906</v>
      </c>
    </row>
    <row r="44" spans="1:15" x14ac:dyDescent="0.3">
      <c r="A44" s="8" t="s">
        <v>692</v>
      </c>
      <c r="B44" s="2">
        <v>4.7700170357751301E-2</v>
      </c>
      <c r="C44" s="2">
        <v>5.4742547425474297E-2</v>
      </c>
      <c r="D44" s="2">
        <v>-0.58119218910585801</v>
      </c>
      <c r="E44" s="2">
        <v>0.13128834355828201</v>
      </c>
      <c r="F44" s="2">
        <v>-7.0498915401301501E-2</v>
      </c>
      <c r="G44" s="2">
        <v>-3.7339556592765499E-2</v>
      </c>
      <c r="H44" s="2">
        <v>5.9393939393939402E-2</v>
      </c>
      <c r="I44" s="2">
        <v>-1.83066361556064E-2</v>
      </c>
      <c r="J44" s="2">
        <v>9.7902097902097904E-2</v>
      </c>
      <c r="K44" s="2">
        <v>7.6433121019108305E-2</v>
      </c>
      <c r="L44" s="2">
        <v>0.47928994082840198</v>
      </c>
      <c r="M44" s="2">
        <v>-0.2</v>
      </c>
      <c r="N44" s="3">
        <v>0.39860139860139898</v>
      </c>
      <c r="O44" s="3">
        <v>-0.31856899488926699</v>
      </c>
    </row>
    <row r="45" spans="1:15" x14ac:dyDescent="0.3">
      <c r="A45" s="8" t="s">
        <v>693</v>
      </c>
      <c r="B45" s="2">
        <v>4.80769230769231E-2</v>
      </c>
      <c r="C45" s="2">
        <v>0.22935779816513799</v>
      </c>
      <c r="D45" s="2">
        <v>-0.402985074626866</v>
      </c>
      <c r="E45" s="2">
        <v>0.3</v>
      </c>
      <c r="F45" s="2">
        <v>0.19230769230769201</v>
      </c>
      <c r="G45" s="2">
        <v>0.17741935483870999</v>
      </c>
      <c r="H45" s="2">
        <v>0.34246575342465801</v>
      </c>
      <c r="I45" s="2">
        <v>-1.53061224489796E-2</v>
      </c>
      <c r="J45" s="2">
        <v>0.54404145077720201</v>
      </c>
      <c r="K45" s="2">
        <v>0.124161073825503</v>
      </c>
      <c r="L45" s="2">
        <v>0.26567164179104502</v>
      </c>
      <c r="M45" s="2">
        <v>0.47641509433962298</v>
      </c>
      <c r="N45" s="3">
        <v>2.2435233160621801</v>
      </c>
      <c r="O45" s="3">
        <v>5.0192307692307701</v>
      </c>
    </row>
    <row r="46" spans="1:15" x14ac:dyDescent="0.3">
      <c r="A46" s="8" t="s">
        <v>694</v>
      </c>
      <c r="B46" s="2">
        <v>0.214285714285714</v>
      </c>
      <c r="C46" s="2">
        <v>0</v>
      </c>
      <c r="D46" s="2">
        <v>-5.8823529411764698E-2</v>
      </c>
      <c r="E46" s="2">
        <v>8.3333333333333301E-2</v>
      </c>
      <c r="F46" s="2">
        <v>0.15384615384615399</v>
      </c>
      <c r="G46" s="2">
        <v>8.3333333333333301E-2</v>
      </c>
      <c r="H46" s="2">
        <v>-7.69230769230769E-2</v>
      </c>
      <c r="I46" s="2">
        <v>-0.28333333333333299</v>
      </c>
      <c r="J46" s="2">
        <v>0.62790697674418605</v>
      </c>
      <c r="K46" s="2">
        <v>-0.214285714285714</v>
      </c>
      <c r="L46" s="2">
        <v>0.2</v>
      </c>
      <c r="M46" s="2">
        <v>-0.15151515151515199</v>
      </c>
      <c r="N46" s="3">
        <v>0.30232558139534899</v>
      </c>
      <c r="O46" s="3">
        <v>0.33333333333333298</v>
      </c>
    </row>
    <row r="47" spans="1:15" x14ac:dyDescent="0.3">
      <c r="A47" s="8" t="s">
        <v>695</v>
      </c>
      <c r="B47" s="2">
        <v>-9.3869731800766298E-2</v>
      </c>
      <c r="C47" s="2">
        <v>-2.1141649048625798E-3</v>
      </c>
      <c r="D47" s="2">
        <v>0.13135593220339001</v>
      </c>
      <c r="E47" s="2">
        <v>0.34269662921348298</v>
      </c>
      <c r="F47" s="2">
        <v>0.34030683403068301</v>
      </c>
      <c r="G47" s="2">
        <v>0.57752341311134203</v>
      </c>
      <c r="H47" s="2">
        <v>0.49472295514511899</v>
      </c>
      <c r="I47" s="2">
        <v>-0.22727272727272699</v>
      </c>
      <c r="J47" s="2">
        <v>0.24957167332952601</v>
      </c>
      <c r="K47" s="2">
        <v>0.148080438756856</v>
      </c>
      <c r="L47" s="2">
        <v>0.17874203821656101</v>
      </c>
      <c r="M47" s="2">
        <v>0.101992570077676</v>
      </c>
      <c r="N47" s="3">
        <v>0.86350656767561396</v>
      </c>
      <c r="O47" s="3">
        <v>5.2509578544061304</v>
      </c>
    </row>
    <row r="48" spans="1:15" x14ac:dyDescent="0.3">
      <c r="A48" s="8" t="s">
        <v>696</v>
      </c>
      <c r="B48" s="2">
        <v>5.9701492537313397E-2</v>
      </c>
      <c r="C48" s="2">
        <v>0.18591549295774601</v>
      </c>
      <c r="D48" s="2">
        <v>0</v>
      </c>
      <c r="E48" s="2">
        <v>0.34441805225653199</v>
      </c>
      <c r="F48" s="2">
        <v>0.24028268551236701</v>
      </c>
      <c r="G48" s="2">
        <v>0.64102564102564097</v>
      </c>
      <c r="H48" s="2">
        <v>0.66059027777777801</v>
      </c>
      <c r="I48" s="2">
        <v>-3.6069001568217497E-2</v>
      </c>
      <c r="J48" s="2">
        <v>0.25</v>
      </c>
      <c r="K48" s="2">
        <v>-4.4685466377440301E-2</v>
      </c>
      <c r="L48" s="2">
        <v>0.41553133514986401</v>
      </c>
      <c r="M48" s="2">
        <v>-6.5126724414501097E-2</v>
      </c>
      <c r="N48" s="3">
        <v>0.58026030368763604</v>
      </c>
      <c r="O48" s="3">
        <v>7.6985074626865702</v>
      </c>
    </row>
    <row r="49" spans="1:15" x14ac:dyDescent="0.3">
      <c r="A49" s="8" t="s">
        <v>697</v>
      </c>
      <c r="B49" s="2">
        <v>6.8576388888888895E-2</v>
      </c>
      <c r="C49" s="2">
        <v>9.7481722177091806E-2</v>
      </c>
      <c r="D49" s="2">
        <v>0.19689119170984501</v>
      </c>
      <c r="E49" s="2">
        <v>0.19727891156462601</v>
      </c>
      <c r="F49" s="2">
        <v>0.148243801652893</v>
      </c>
      <c r="G49" s="2">
        <v>0.27035537561853401</v>
      </c>
      <c r="H49" s="2">
        <v>0.25991501416430601</v>
      </c>
      <c r="I49" s="2">
        <v>-2.8667790893760502E-2</v>
      </c>
      <c r="J49" s="2">
        <v>0.27633101851851899</v>
      </c>
      <c r="K49" s="2">
        <v>0.37565177964180502</v>
      </c>
      <c r="L49" s="2">
        <v>0.29548450889914302</v>
      </c>
      <c r="M49" s="2">
        <v>9.3245134206843897E-2</v>
      </c>
      <c r="N49" s="3">
        <v>1.48668981481481</v>
      </c>
      <c r="O49" s="3">
        <v>6.4600694444444402</v>
      </c>
    </row>
    <row r="50" spans="1:15" x14ac:dyDescent="0.3">
      <c r="A50" s="8" t="s">
        <v>698</v>
      </c>
      <c r="B50" s="2">
        <v>0.188524590163934</v>
      </c>
      <c r="C50" s="2">
        <v>0.12413793103448301</v>
      </c>
      <c r="D50" s="2">
        <v>0.380368098159509</v>
      </c>
      <c r="E50" s="2">
        <v>-6.22222222222222E-2</v>
      </c>
      <c r="F50" s="2">
        <v>0.35545023696682498</v>
      </c>
      <c r="G50" s="2">
        <v>0.195804195804196</v>
      </c>
      <c r="H50" s="2">
        <v>0.55263157894736803</v>
      </c>
      <c r="I50" s="2">
        <v>3.5781544256120498E-2</v>
      </c>
      <c r="J50" s="2">
        <v>0.52363636363636401</v>
      </c>
      <c r="K50" s="2">
        <v>5.25059665871122E-2</v>
      </c>
      <c r="L50" s="2">
        <v>0.55102040816326503</v>
      </c>
      <c r="M50" s="2">
        <v>-5.3362573099415202E-2</v>
      </c>
      <c r="N50" s="3">
        <v>1.3545454545454501</v>
      </c>
      <c r="O50" s="3">
        <v>9.6147540983606596</v>
      </c>
    </row>
    <row r="51" spans="1:15" x14ac:dyDescent="0.3">
      <c r="A51" s="8" t="s">
        <v>699</v>
      </c>
      <c r="B51" s="2">
        <v>9.4736842105263203E-2</v>
      </c>
      <c r="C51" s="2">
        <v>-8.6538461538461495E-2</v>
      </c>
      <c r="D51" s="2">
        <v>0.14736842105263201</v>
      </c>
      <c r="E51" s="2">
        <v>1.8348623853211E-2</v>
      </c>
      <c r="F51" s="2">
        <v>0.135135135135135</v>
      </c>
      <c r="G51" s="2">
        <v>0</v>
      </c>
      <c r="H51" s="2">
        <v>3.1746031746031703E-2</v>
      </c>
      <c r="I51" s="2">
        <v>-0.19615384615384601</v>
      </c>
      <c r="J51" s="2">
        <v>-0.119617224880383</v>
      </c>
      <c r="K51" s="2">
        <v>-0.16304347826087001</v>
      </c>
      <c r="L51" s="2">
        <v>1.0454545454545501</v>
      </c>
      <c r="M51" s="2">
        <v>0</v>
      </c>
      <c r="N51" s="3">
        <v>0.50717703349282295</v>
      </c>
      <c r="O51" s="3">
        <v>0.65789473684210498</v>
      </c>
    </row>
    <row r="52" spans="1:15" x14ac:dyDescent="0.3">
      <c r="A52" s="8" t="s">
        <v>700</v>
      </c>
      <c r="B52" s="2">
        <v>0.28682170542635699</v>
      </c>
      <c r="C52" s="2">
        <v>0.15060240963855401</v>
      </c>
      <c r="D52" s="2">
        <v>-0.28795811518324599</v>
      </c>
      <c r="E52" s="2">
        <v>9.5588235294117599E-2</v>
      </c>
      <c r="F52" s="2">
        <v>0.288590604026846</v>
      </c>
      <c r="G52" s="2">
        <v>0.22916666666666699</v>
      </c>
      <c r="H52" s="2">
        <v>0.305084745762712</v>
      </c>
      <c r="I52" s="2">
        <v>-0.18181818181818199</v>
      </c>
      <c r="J52" s="2">
        <v>0.170634920634921</v>
      </c>
      <c r="K52" s="2">
        <v>0</v>
      </c>
      <c r="L52" s="2">
        <v>0.21694915254237301</v>
      </c>
      <c r="M52" s="2">
        <v>0.23676880222841201</v>
      </c>
      <c r="N52" s="3">
        <v>0.76190476190476197</v>
      </c>
      <c r="O52" s="3">
        <v>2.4418604651162799</v>
      </c>
    </row>
    <row r="53" spans="1:15" x14ac:dyDescent="0.3">
      <c r="A53" s="11" t="s">
        <v>15</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5.1388313302942398E-2</v>
      </c>
      <c r="N53" s="3">
        <v>0.61686759785437395</v>
      </c>
      <c r="O53" s="3">
        <v>1.23311083400572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682</v>
      </c>
    </row>
    <row r="59" spans="1:15" x14ac:dyDescent="0.3">
      <c r="A59" s="14" t="s">
        <v>683</v>
      </c>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703</v>
      </c>
    </row>
    <row r="2" spans="1:14" ht="15.6" x14ac:dyDescent="0.3">
      <c r="A2" s="12" t="s">
        <v>704</v>
      </c>
    </row>
    <row r="3" spans="1:14" ht="15.6" x14ac:dyDescent="0.3">
      <c r="A3" s="12" t="s">
        <v>68</v>
      </c>
    </row>
    <row r="4" spans="1:14" x14ac:dyDescent="0.3">
      <c r="A4" s="15"/>
    </row>
    <row r="5" spans="1:14" x14ac:dyDescent="0.3">
      <c r="A5" s="16" t="str">
        <f>HYPERLINK("#'Table of contents'!A221",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1169</v>
      </c>
      <c r="C8" s="1">
        <v>1033</v>
      </c>
      <c r="D8" s="1">
        <v>1178</v>
      </c>
      <c r="E8" s="1">
        <v>1599</v>
      </c>
      <c r="F8" s="1">
        <v>1655</v>
      </c>
      <c r="G8" s="1">
        <v>1441</v>
      </c>
      <c r="H8" s="1">
        <v>1364</v>
      </c>
      <c r="I8" s="1">
        <v>1359</v>
      </c>
      <c r="J8" s="1">
        <v>975</v>
      </c>
      <c r="K8" s="1">
        <v>1412</v>
      </c>
      <c r="L8" s="1">
        <v>1734</v>
      </c>
      <c r="M8" s="1">
        <v>2247</v>
      </c>
      <c r="N8" s="1">
        <v>4037</v>
      </c>
    </row>
    <row r="9" spans="1:14" x14ac:dyDescent="0.3">
      <c r="A9" s="7" t="s">
        <v>62</v>
      </c>
      <c r="B9" s="1">
        <v>2703</v>
      </c>
      <c r="C9" s="1">
        <v>3181</v>
      </c>
      <c r="D9" s="1">
        <v>3636</v>
      </c>
      <c r="E9" s="1">
        <v>3901</v>
      </c>
      <c r="F9" s="1">
        <v>3246</v>
      </c>
      <c r="G9" s="1">
        <v>2585</v>
      </c>
      <c r="H9" s="1">
        <v>2473</v>
      </c>
      <c r="I9" s="1">
        <v>2534</v>
      </c>
      <c r="J9" s="1">
        <v>1869</v>
      </c>
      <c r="K9" s="1">
        <v>2629</v>
      </c>
      <c r="L9" s="1">
        <v>3013</v>
      </c>
      <c r="M9" s="1">
        <v>3099</v>
      </c>
      <c r="N9" s="1">
        <v>5105</v>
      </c>
    </row>
    <row r="10" spans="1:14" x14ac:dyDescent="0.3">
      <c r="A10" s="7" t="s">
        <v>63</v>
      </c>
      <c r="B10" s="1">
        <v>1657</v>
      </c>
      <c r="C10" s="1">
        <v>2375</v>
      </c>
      <c r="D10" s="1">
        <v>3251</v>
      </c>
      <c r="E10" s="1">
        <v>3134</v>
      </c>
      <c r="F10" s="1">
        <v>2086</v>
      </c>
      <c r="G10" s="1">
        <v>1638</v>
      </c>
      <c r="H10" s="1">
        <v>1552</v>
      </c>
      <c r="I10" s="1">
        <v>1678</v>
      </c>
      <c r="J10" s="1">
        <v>1042</v>
      </c>
      <c r="K10" s="1">
        <v>1575</v>
      </c>
      <c r="L10" s="1">
        <v>1830</v>
      </c>
      <c r="M10" s="1">
        <v>1694</v>
      </c>
      <c r="N10" s="1">
        <v>2293</v>
      </c>
    </row>
    <row r="11" spans="1:14" x14ac:dyDescent="0.3">
      <c r="A11" s="7" t="s">
        <v>64</v>
      </c>
      <c r="B11" s="1">
        <v>1649</v>
      </c>
      <c r="C11" s="1">
        <v>2342</v>
      </c>
      <c r="D11" s="1">
        <v>3143</v>
      </c>
      <c r="E11" s="1">
        <v>2817</v>
      </c>
      <c r="F11" s="1">
        <v>2059</v>
      </c>
      <c r="G11" s="1">
        <v>1762</v>
      </c>
      <c r="H11" s="1">
        <v>1775</v>
      </c>
      <c r="I11" s="1">
        <v>1733</v>
      </c>
      <c r="J11" s="1">
        <v>1181</v>
      </c>
      <c r="K11" s="1">
        <v>1663</v>
      </c>
      <c r="L11" s="1">
        <v>1831</v>
      </c>
      <c r="M11" s="1">
        <v>1617</v>
      </c>
      <c r="N11" s="1">
        <v>1776</v>
      </c>
    </row>
    <row r="12" spans="1:14" x14ac:dyDescent="0.3">
      <c r="A12" s="7" t="s">
        <v>65</v>
      </c>
      <c r="B12" s="1">
        <v>2145</v>
      </c>
      <c r="C12" s="1">
        <v>2425</v>
      </c>
      <c r="D12" s="1">
        <v>3389</v>
      </c>
      <c r="E12" s="1">
        <v>2988</v>
      </c>
      <c r="F12" s="1">
        <v>1998</v>
      </c>
      <c r="G12" s="1">
        <v>1817</v>
      </c>
      <c r="H12" s="1">
        <v>1839</v>
      </c>
      <c r="I12" s="1">
        <v>1854</v>
      </c>
      <c r="J12" s="1">
        <v>1388</v>
      </c>
      <c r="K12" s="1">
        <v>1939</v>
      </c>
      <c r="L12" s="1">
        <v>2287</v>
      </c>
      <c r="M12" s="1">
        <v>2069</v>
      </c>
      <c r="N12" s="1">
        <v>2203</v>
      </c>
    </row>
    <row r="13" spans="1:14" x14ac:dyDescent="0.3">
      <c r="A13" s="7" t="s">
        <v>66</v>
      </c>
      <c r="B13" s="1">
        <v>827</v>
      </c>
      <c r="C13" s="1">
        <v>901</v>
      </c>
      <c r="D13" s="1">
        <v>1285</v>
      </c>
      <c r="E13" s="1">
        <v>1191</v>
      </c>
      <c r="F13" s="1">
        <v>618</v>
      </c>
      <c r="G13" s="1">
        <v>458</v>
      </c>
      <c r="H13" s="1">
        <v>447</v>
      </c>
      <c r="I13" s="1">
        <v>509</v>
      </c>
      <c r="J13" s="1">
        <v>439</v>
      </c>
      <c r="K13" s="1">
        <v>607</v>
      </c>
      <c r="L13" s="1">
        <v>624</v>
      </c>
      <c r="M13" s="1">
        <v>583</v>
      </c>
      <c r="N13" s="1">
        <v>710</v>
      </c>
    </row>
    <row r="14" spans="1:14" x14ac:dyDescent="0.3">
      <c r="A14" s="10" t="s">
        <v>15</v>
      </c>
      <c r="B14" s="5">
        <v>10150</v>
      </c>
      <c r="C14" s="5">
        <v>12257</v>
      </c>
      <c r="D14" s="5">
        <v>15882</v>
      </c>
      <c r="E14" s="5">
        <v>15630</v>
      </c>
      <c r="F14" s="5">
        <v>11662</v>
      </c>
      <c r="G14" s="5">
        <v>9701</v>
      </c>
      <c r="H14" s="5">
        <v>9450</v>
      </c>
      <c r="I14" s="5">
        <v>9667</v>
      </c>
      <c r="J14" s="5">
        <v>6894</v>
      </c>
      <c r="K14" s="5">
        <v>9825</v>
      </c>
      <c r="L14" s="5">
        <v>11319</v>
      </c>
      <c r="M14" s="5">
        <v>11309</v>
      </c>
      <c r="N14" s="5">
        <v>16124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0.115172413793103</v>
      </c>
      <c r="C19" s="2">
        <v>8.4278371542791899E-2</v>
      </c>
      <c r="D19" s="2">
        <v>7.4172018637451195E-2</v>
      </c>
      <c r="E19" s="2">
        <v>0.102303262955854</v>
      </c>
      <c r="F19" s="2">
        <v>0.14191390842051099</v>
      </c>
      <c r="G19" s="2">
        <v>0.14854138748582599</v>
      </c>
      <c r="H19" s="2">
        <v>0.14433862433862399</v>
      </c>
      <c r="I19" s="2">
        <v>0.14058135926347401</v>
      </c>
      <c r="J19" s="2">
        <v>0.14142732811140099</v>
      </c>
      <c r="K19" s="2">
        <v>0.143715012722646</v>
      </c>
      <c r="L19" s="2">
        <v>0.15319374503048</v>
      </c>
      <c r="M19" s="2">
        <v>0.198691307807941</v>
      </c>
      <c r="N19" s="2">
        <v>0.25037211610022297</v>
      </c>
    </row>
    <row r="20" spans="1:15" x14ac:dyDescent="0.3">
      <c r="A20" s="8" t="s">
        <v>62</v>
      </c>
      <c r="B20" s="2">
        <v>0.26630541871921198</v>
      </c>
      <c r="C20" s="2">
        <v>0.25952516929101699</v>
      </c>
      <c r="D20" s="2">
        <v>0.22893842085379701</v>
      </c>
      <c r="E20" s="2">
        <v>0.249584133077415</v>
      </c>
      <c r="F20" s="2">
        <v>0.27833990739152797</v>
      </c>
      <c r="G20" s="2">
        <v>0.26646737449747399</v>
      </c>
      <c r="H20" s="2">
        <v>0.26169312169312198</v>
      </c>
      <c r="I20" s="2">
        <v>0.262128892107169</v>
      </c>
      <c r="J20" s="2">
        <v>0.271105308964317</v>
      </c>
      <c r="K20" s="2">
        <v>0.26758269720101802</v>
      </c>
      <c r="L20" s="2">
        <v>0.26618959272020498</v>
      </c>
      <c r="M20" s="2">
        <v>0.274029533999469</v>
      </c>
      <c r="N20" s="2">
        <v>0.316608781939965</v>
      </c>
    </row>
    <row r="21" spans="1:15" x14ac:dyDescent="0.3">
      <c r="A21" s="8" t="s">
        <v>63</v>
      </c>
      <c r="B21" s="2">
        <v>0.163251231527094</v>
      </c>
      <c r="C21" s="2">
        <v>0.19376682711919699</v>
      </c>
      <c r="D21" s="2">
        <v>0.204697141417957</v>
      </c>
      <c r="E21" s="2">
        <v>0.200511836212412</v>
      </c>
      <c r="F21" s="2">
        <v>0.17887154861944801</v>
      </c>
      <c r="G21" s="2">
        <v>0.16884857231213299</v>
      </c>
      <c r="H21" s="2">
        <v>0.16423280423280401</v>
      </c>
      <c r="I21" s="2">
        <v>0.173580221371677</v>
      </c>
      <c r="J21" s="2">
        <v>0.15114592399187701</v>
      </c>
      <c r="K21" s="2">
        <v>0.16030534351145001</v>
      </c>
      <c r="L21" s="2">
        <v>0.161675059634243</v>
      </c>
      <c r="M21" s="2">
        <v>0.14979220090193701</v>
      </c>
      <c r="N21" s="2">
        <v>0.14221036963532599</v>
      </c>
    </row>
    <row r="22" spans="1:15" x14ac:dyDescent="0.3">
      <c r="A22" s="8" t="s">
        <v>64</v>
      </c>
      <c r="B22" s="2">
        <v>0.16246305418719201</v>
      </c>
      <c r="C22" s="2">
        <v>0.19107448804764601</v>
      </c>
      <c r="D22" s="2">
        <v>0.19789699030348801</v>
      </c>
      <c r="E22" s="2">
        <v>0.180230326295585</v>
      </c>
      <c r="F22" s="2">
        <v>0.176556336820442</v>
      </c>
      <c r="G22" s="2">
        <v>0.181630759715493</v>
      </c>
      <c r="H22" s="2">
        <v>0.18783068783068799</v>
      </c>
      <c r="I22" s="2">
        <v>0.17926968035585</v>
      </c>
      <c r="J22" s="2">
        <v>0.17130838410211799</v>
      </c>
      <c r="K22" s="2">
        <v>0.16926208651399499</v>
      </c>
      <c r="L22" s="2">
        <v>0.16176340666136599</v>
      </c>
      <c r="M22" s="2">
        <v>0.14298346449730301</v>
      </c>
      <c r="N22" s="2">
        <v>0.110146365666088</v>
      </c>
    </row>
    <row r="23" spans="1:15" x14ac:dyDescent="0.3">
      <c r="A23" s="8" t="s">
        <v>65</v>
      </c>
      <c r="B23" s="2">
        <v>0.21133004926108401</v>
      </c>
      <c r="C23" s="2">
        <v>0.197846128742759</v>
      </c>
      <c r="D23" s="2">
        <v>0.213386223397557</v>
      </c>
      <c r="E23" s="2">
        <v>0.191170825335893</v>
      </c>
      <c r="F23" s="2">
        <v>0.17132567312639299</v>
      </c>
      <c r="G23" s="2">
        <v>0.187300278321822</v>
      </c>
      <c r="H23" s="2">
        <v>0.194603174603175</v>
      </c>
      <c r="I23" s="2">
        <v>0.19178649012103</v>
      </c>
      <c r="J23" s="2">
        <v>0.201334493762692</v>
      </c>
      <c r="K23" s="2">
        <v>0.19735368956742999</v>
      </c>
      <c r="L23" s="2">
        <v>0.20204965102924299</v>
      </c>
      <c r="M23" s="2">
        <v>0.18295163144398299</v>
      </c>
      <c r="N23" s="2">
        <v>0.13662862813197699</v>
      </c>
    </row>
    <row r="24" spans="1:15" x14ac:dyDescent="0.3">
      <c r="A24" s="8" t="s">
        <v>66</v>
      </c>
      <c r="B24" s="2">
        <v>8.1477832512315301E-2</v>
      </c>
      <c r="C24" s="2">
        <v>7.3509015256588095E-2</v>
      </c>
      <c r="D24" s="2">
        <v>8.0909205389749397E-2</v>
      </c>
      <c r="E24" s="2">
        <v>7.6199616122840694E-2</v>
      </c>
      <c r="F24" s="2">
        <v>5.2992625621677197E-2</v>
      </c>
      <c r="G24" s="2">
        <v>4.7211627667250802E-2</v>
      </c>
      <c r="H24" s="2">
        <v>4.7301587301587303E-2</v>
      </c>
      <c r="I24" s="2">
        <v>5.26533567808007E-2</v>
      </c>
      <c r="J24" s="2">
        <v>6.3678561067594994E-2</v>
      </c>
      <c r="K24" s="2">
        <v>6.1781170483460601E-2</v>
      </c>
      <c r="L24" s="2">
        <v>5.5128544924463299E-2</v>
      </c>
      <c r="M24" s="2">
        <v>5.1551861349367803E-2</v>
      </c>
      <c r="N24" s="2">
        <v>4.4033738526420202E-2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-0.11633875106928999</v>
      </c>
      <c r="C29" s="2">
        <v>0.14036786060019399</v>
      </c>
      <c r="D29" s="2">
        <v>0.35738539898132399</v>
      </c>
      <c r="E29" s="2">
        <v>3.50218886804253E-2</v>
      </c>
      <c r="F29" s="2">
        <v>-0.12930513595166199</v>
      </c>
      <c r="G29" s="2">
        <v>-5.34351145038168E-2</v>
      </c>
      <c r="H29" s="2">
        <v>-3.6656891495601201E-3</v>
      </c>
      <c r="I29" s="2">
        <v>-0.282560706401766</v>
      </c>
      <c r="J29" s="2">
        <v>0.44820512820512798</v>
      </c>
      <c r="K29" s="2">
        <v>0.22804532577903699</v>
      </c>
      <c r="L29" s="2">
        <v>0.29584775086505199</v>
      </c>
      <c r="M29" s="2">
        <v>0.79661771250556301</v>
      </c>
      <c r="N29" s="3">
        <v>3.1405128205128201</v>
      </c>
      <c r="O29" s="3">
        <v>2.45337895637297</v>
      </c>
    </row>
    <row r="30" spans="1:15" x14ac:dyDescent="0.3">
      <c r="A30" s="8" t="s">
        <v>62</v>
      </c>
      <c r="B30" s="2">
        <v>0.17684054753977099</v>
      </c>
      <c r="C30" s="2">
        <v>0.143036780886514</v>
      </c>
      <c r="D30" s="2">
        <v>7.2882288228822895E-2</v>
      </c>
      <c r="E30" s="2">
        <v>-0.16790566521404801</v>
      </c>
      <c r="F30" s="2">
        <v>-0.20363524337646299</v>
      </c>
      <c r="G30" s="2">
        <v>-4.3326885880077402E-2</v>
      </c>
      <c r="H30" s="2">
        <v>2.4666397088556401E-2</v>
      </c>
      <c r="I30" s="2">
        <v>-0.262430939226519</v>
      </c>
      <c r="J30" s="2">
        <v>0.40663456393793501</v>
      </c>
      <c r="K30" s="2">
        <v>0.14606314187904099</v>
      </c>
      <c r="L30" s="2">
        <v>2.85429804181879E-2</v>
      </c>
      <c r="M30" s="2">
        <v>0.64730558244595005</v>
      </c>
      <c r="N30" s="3">
        <v>1.73140716960942</v>
      </c>
      <c r="O30" s="3">
        <v>0.88864224935257097</v>
      </c>
    </row>
    <row r="31" spans="1:15" x14ac:dyDescent="0.3">
      <c r="A31" s="8" t="s">
        <v>63</v>
      </c>
      <c r="B31" s="2">
        <v>0.43331321665660799</v>
      </c>
      <c r="C31" s="2">
        <v>0.36884210526315803</v>
      </c>
      <c r="D31" s="2">
        <v>-3.5988926484158697E-2</v>
      </c>
      <c r="E31" s="2">
        <v>-0.33439693682195298</v>
      </c>
      <c r="F31" s="2">
        <v>-0.21476510067114099</v>
      </c>
      <c r="G31" s="2">
        <v>-5.2503052503052497E-2</v>
      </c>
      <c r="H31" s="2">
        <v>8.1185567010309295E-2</v>
      </c>
      <c r="I31" s="2">
        <v>-0.37902264600715102</v>
      </c>
      <c r="J31" s="2">
        <v>0.51151631477927095</v>
      </c>
      <c r="K31" s="2">
        <v>0.161904761904762</v>
      </c>
      <c r="L31" s="2">
        <v>-7.4316939890710407E-2</v>
      </c>
      <c r="M31" s="2">
        <v>0.35360094451003499</v>
      </c>
      <c r="N31" s="3">
        <v>1.2005758157389601</v>
      </c>
      <c r="O31" s="3">
        <v>0.38382619191309603</v>
      </c>
    </row>
    <row r="32" spans="1:15" x14ac:dyDescent="0.3">
      <c r="A32" s="8" t="s">
        <v>64</v>
      </c>
      <c r="B32" s="2">
        <v>0.42025469981807201</v>
      </c>
      <c r="C32" s="2">
        <v>0.34201537147736999</v>
      </c>
      <c r="D32" s="2">
        <v>-0.10372255806554199</v>
      </c>
      <c r="E32" s="2">
        <v>-0.26908058217962399</v>
      </c>
      <c r="F32" s="2">
        <v>-0.14424477901894101</v>
      </c>
      <c r="G32" s="2">
        <v>7.37797956867196E-3</v>
      </c>
      <c r="H32" s="2">
        <v>-2.3661971830985899E-2</v>
      </c>
      <c r="I32" s="2">
        <v>-0.31852279284477802</v>
      </c>
      <c r="J32" s="2">
        <v>0.40812870448772198</v>
      </c>
      <c r="K32" s="2">
        <v>0.10102224894768499</v>
      </c>
      <c r="L32" s="2">
        <v>-0.116876024030584</v>
      </c>
      <c r="M32" s="2">
        <v>9.8330241187383996E-2</v>
      </c>
      <c r="N32" s="3">
        <v>0.50381033022861998</v>
      </c>
      <c r="O32" s="3">
        <v>7.7016373559733203E-2</v>
      </c>
    </row>
    <row r="33" spans="1:15" x14ac:dyDescent="0.3">
      <c r="A33" s="8" t="s">
        <v>65</v>
      </c>
      <c r="B33" s="2">
        <v>0.130536130536131</v>
      </c>
      <c r="C33" s="2">
        <v>0.39752577319587601</v>
      </c>
      <c r="D33" s="2">
        <v>-0.11832398937739699</v>
      </c>
      <c r="E33" s="2">
        <v>-0.33132530120481901</v>
      </c>
      <c r="F33" s="2">
        <v>-9.0590590590590603E-2</v>
      </c>
      <c r="G33" s="2">
        <v>1.21078701155751E-2</v>
      </c>
      <c r="H33" s="2">
        <v>8.1566068515497494E-3</v>
      </c>
      <c r="I33" s="2">
        <v>-0.25134843581445498</v>
      </c>
      <c r="J33" s="2">
        <v>0.396974063400576</v>
      </c>
      <c r="K33" s="2">
        <v>0.179473955647241</v>
      </c>
      <c r="L33" s="2">
        <v>-9.5321381722780901E-2</v>
      </c>
      <c r="M33" s="2">
        <v>6.4765587240212696E-2</v>
      </c>
      <c r="N33" s="3">
        <v>0.58717579250720497</v>
      </c>
      <c r="O33" s="3">
        <v>2.7039627039627E-2</v>
      </c>
    </row>
    <row r="34" spans="1:15" x14ac:dyDescent="0.3">
      <c r="A34" s="8" t="s">
        <v>66</v>
      </c>
      <c r="B34" s="2">
        <v>8.9480048367593698E-2</v>
      </c>
      <c r="C34" s="2">
        <v>0.42619311875693699</v>
      </c>
      <c r="D34" s="2">
        <v>-7.3151750972762594E-2</v>
      </c>
      <c r="E34" s="2">
        <v>-0.48110831234256901</v>
      </c>
      <c r="F34" s="2">
        <v>-0.25889967637540501</v>
      </c>
      <c r="G34" s="2">
        <v>-2.4017467248908301E-2</v>
      </c>
      <c r="H34" s="2">
        <v>0.13870246085011201</v>
      </c>
      <c r="I34" s="2">
        <v>-0.13752455795677801</v>
      </c>
      <c r="J34" s="2">
        <v>0.38268792710706201</v>
      </c>
      <c r="K34" s="2">
        <v>2.8006589785831999E-2</v>
      </c>
      <c r="L34" s="2">
        <v>-6.5705128205128194E-2</v>
      </c>
      <c r="M34" s="2">
        <v>0.21783876500857599</v>
      </c>
      <c r="N34" s="3">
        <v>0.61731207289293899</v>
      </c>
      <c r="O34" s="3">
        <v>-0.14147521160822199</v>
      </c>
    </row>
    <row r="35" spans="1:15" x14ac:dyDescent="0.3">
      <c r="A35" s="11" t="s">
        <v>15</v>
      </c>
      <c r="B35" s="3">
        <v>0.20758620689655199</v>
      </c>
      <c r="C35" s="3">
        <v>0.295749367708248</v>
      </c>
      <c r="D35" s="3">
        <v>-1.5867019267094801E-2</v>
      </c>
      <c r="E35" s="3">
        <v>-0.25387076135636599</v>
      </c>
      <c r="F35" s="3">
        <v>-0.16815297547590499</v>
      </c>
      <c r="G35" s="3">
        <v>-2.58736212761571E-2</v>
      </c>
      <c r="H35" s="3">
        <v>2.2962962962963001E-2</v>
      </c>
      <c r="I35" s="3">
        <v>-0.28685217751112002</v>
      </c>
      <c r="J35" s="3">
        <v>0.42515230635335099</v>
      </c>
      <c r="K35" s="3">
        <v>0.15206106870229</v>
      </c>
      <c r="L35" s="3">
        <v>-8.8347027122537302E-4</v>
      </c>
      <c r="M35" s="3">
        <v>0.42576708815987302</v>
      </c>
      <c r="N35" s="3">
        <v>1.3388453727879299</v>
      </c>
      <c r="O35" s="3">
        <v>0.58857142857142897</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705</v>
      </c>
    </row>
    <row r="41" spans="1:15" x14ac:dyDescent="0.3">
      <c r="A41" s="14" t="s">
        <v>706</v>
      </c>
    </row>
    <row r="42" spans="1:15" x14ac:dyDescent="0.3">
      <c r="A42" s="14" t="s">
        <v>707</v>
      </c>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708</v>
      </c>
    </row>
    <row r="2" spans="1:14" ht="15.6" x14ac:dyDescent="0.3">
      <c r="A2" s="12" t="s">
        <v>704</v>
      </c>
    </row>
    <row r="3" spans="1:14" ht="15.6" x14ac:dyDescent="0.3">
      <c r="A3" s="12" t="s">
        <v>72</v>
      </c>
    </row>
    <row r="4" spans="1:14" x14ac:dyDescent="0.3">
      <c r="A4" s="15"/>
    </row>
    <row r="5" spans="1:14" x14ac:dyDescent="0.3">
      <c r="A5" s="16" t="str">
        <f>HYPERLINK("#'Table of contents'!A222",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3702</v>
      </c>
      <c r="C8" s="1">
        <v>4485</v>
      </c>
      <c r="D8" s="1">
        <v>5609</v>
      </c>
      <c r="E8" s="1">
        <v>5762</v>
      </c>
      <c r="F8" s="1">
        <v>4673</v>
      </c>
      <c r="G8" s="1">
        <v>3854</v>
      </c>
      <c r="H8" s="1">
        <v>3876</v>
      </c>
      <c r="I8" s="1">
        <v>3978</v>
      </c>
      <c r="J8" s="1">
        <v>2954</v>
      </c>
      <c r="K8" s="1">
        <v>4135</v>
      </c>
      <c r="L8" s="1">
        <v>4959</v>
      </c>
      <c r="M8" s="1">
        <v>5212</v>
      </c>
      <c r="N8" s="1">
        <v>7449</v>
      </c>
    </row>
    <row r="9" spans="1:14" x14ac:dyDescent="0.3">
      <c r="A9" s="7" t="s">
        <v>70</v>
      </c>
      <c r="B9" s="1">
        <v>6448</v>
      </c>
      <c r="C9" s="1">
        <v>7772</v>
      </c>
      <c r="D9" s="1">
        <v>10273</v>
      </c>
      <c r="E9" s="1">
        <v>9868</v>
      </c>
      <c r="F9" s="1">
        <v>6989</v>
      </c>
      <c r="G9" s="1">
        <v>5847</v>
      </c>
      <c r="H9" s="1">
        <v>5574</v>
      </c>
      <c r="I9" s="1">
        <v>5689</v>
      </c>
      <c r="J9" s="1">
        <v>3940</v>
      </c>
      <c r="K9" s="1">
        <v>5690</v>
      </c>
      <c r="L9" s="1">
        <v>6360</v>
      </c>
      <c r="M9" s="1">
        <v>6097</v>
      </c>
      <c r="N9" s="1">
        <v>8675</v>
      </c>
    </row>
    <row r="10" spans="1:14" x14ac:dyDescent="0.3">
      <c r="A10" s="10" t="s">
        <v>15</v>
      </c>
      <c r="B10" s="5">
        <v>10150</v>
      </c>
      <c r="C10" s="5">
        <v>12257</v>
      </c>
      <c r="D10" s="5">
        <v>15882</v>
      </c>
      <c r="E10" s="5">
        <v>15630</v>
      </c>
      <c r="F10" s="5">
        <v>11662</v>
      </c>
      <c r="G10" s="5">
        <v>9701</v>
      </c>
      <c r="H10" s="5">
        <v>9450</v>
      </c>
      <c r="I10" s="5">
        <v>9667</v>
      </c>
      <c r="J10" s="5">
        <v>6894</v>
      </c>
      <c r="K10" s="5">
        <v>9825</v>
      </c>
      <c r="L10" s="5">
        <v>11319</v>
      </c>
      <c r="M10" s="5">
        <v>11309</v>
      </c>
      <c r="N10" s="5">
        <v>16124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0.36472906403940902</v>
      </c>
      <c r="C15" s="2">
        <v>0.36591335563351601</v>
      </c>
      <c r="D15" s="2">
        <v>0.35316710741720198</v>
      </c>
      <c r="E15" s="2">
        <v>0.36865003198976298</v>
      </c>
      <c r="F15" s="2">
        <v>0.40070313839821597</v>
      </c>
      <c r="G15" s="2">
        <v>0.397278631068962</v>
      </c>
      <c r="H15" s="2">
        <v>0.41015873015873</v>
      </c>
      <c r="I15" s="2">
        <v>0.41150305161890999</v>
      </c>
      <c r="J15" s="2">
        <v>0.42848854076008103</v>
      </c>
      <c r="K15" s="2">
        <v>0.42086513994910901</v>
      </c>
      <c r="L15" s="2">
        <v>0.43811290750066301</v>
      </c>
      <c r="M15" s="2">
        <v>0.46087187196038598</v>
      </c>
      <c r="N15" s="2">
        <v>0.46198213842718899</v>
      </c>
    </row>
    <row r="16" spans="1:14" x14ac:dyDescent="0.3">
      <c r="A16" s="8" t="s">
        <v>70</v>
      </c>
      <c r="B16" s="2">
        <v>0.63527093596059103</v>
      </c>
      <c r="C16" s="2">
        <v>0.63408664436648399</v>
      </c>
      <c r="D16" s="2">
        <v>0.64683289258279797</v>
      </c>
      <c r="E16" s="2">
        <v>0.63134996801023702</v>
      </c>
      <c r="F16" s="2">
        <v>0.59929686160178397</v>
      </c>
      <c r="G16" s="2">
        <v>0.602721368931038</v>
      </c>
      <c r="H16" s="2">
        <v>0.58984126984127005</v>
      </c>
      <c r="I16" s="2">
        <v>0.58849694838109001</v>
      </c>
      <c r="J16" s="2">
        <v>0.57151145923991897</v>
      </c>
      <c r="K16" s="2">
        <v>0.57913486005089099</v>
      </c>
      <c r="L16" s="2">
        <v>0.56188709249933699</v>
      </c>
      <c r="M16" s="2">
        <v>0.53912812803961496</v>
      </c>
      <c r="N16" s="2">
        <v>0.53801786157281095</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0.211507293354943</v>
      </c>
      <c r="C21" s="2">
        <v>0.25061315496098102</v>
      </c>
      <c r="D21" s="2">
        <v>2.7277589588161899E-2</v>
      </c>
      <c r="E21" s="2">
        <v>-0.18899687608469301</v>
      </c>
      <c r="F21" s="2">
        <v>-0.17526214423282699</v>
      </c>
      <c r="G21" s="2">
        <v>5.7083549558899797E-3</v>
      </c>
      <c r="H21" s="2">
        <v>2.6315789473684199E-2</v>
      </c>
      <c r="I21" s="2">
        <v>-0.25741578682755201</v>
      </c>
      <c r="J21" s="2">
        <v>0.39979688557887599</v>
      </c>
      <c r="K21" s="2">
        <v>0.199274486094317</v>
      </c>
      <c r="L21" s="2">
        <v>5.10183504738859E-2</v>
      </c>
      <c r="M21" s="2">
        <v>0.42920184190330002</v>
      </c>
      <c r="N21" s="3">
        <v>1.52166553825322</v>
      </c>
      <c r="O21" s="3">
        <v>1.0121555915721201</v>
      </c>
    </row>
    <row r="22" spans="1:15" x14ac:dyDescent="0.3">
      <c r="A22" s="8" t="s">
        <v>70</v>
      </c>
      <c r="B22" s="2">
        <v>0.20533498759305199</v>
      </c>
      <c r="C22" s="2">
        <v>0.321796191456511</v>
      </c>
      <c r="D22" s="2">
        <v>-3.94237321133067E-2</v>
      </c>
      <c r="E22" s="2">
        <v>-0.29175111471422799</v>
      </c>
      <c r="F22" s="2">
        <v>-0.16339962798683599</v>
      </c>
      <c r="G22" s="2">
        <v>-4.6690610569522797E-2</v>
      </c>
      <c r="H22" s="2">
        <v>2.0631503408683201E-2</v>
      </c>
      <c r="I22" s="2">
        <v>-0.30743540165231098</v>
      </c>
      <c r="J22" s="2">
        <v>0.44416243654822302</v>
      </c>
      <c r="K22" s="2">
        <v>0.117750439367311</v>
      </c>
      <c r="L22" s="2">
        <v>-4.1352201257861598E-2</v>
      </c>
      <c r="M22" s="2">
        <v>0.422830900442841</v>
      </c>
      <c r="N22" s="3">
        <v>1.2017766497461899</v>
      </c>
      <c r="O22" s="3">
        <v>0.34537841191066998</v>
      </c>
    </row>
    <row r="23" spans="1:15" x14ac:dyDescent="0.3">
      <c r="A23" s="11" t="s">
        <v>15</v>
      </c>
      <c r="B23" s="3">
        <v>0.20758620689655199</v>
      </c>
      <c r="C23" s="3">
        <v>0.295749367708248</v>
      </c>
      <c r="D23" s="3">
        <v>-1.5867019267094801E-2</v>
      </c>
      <c r="E23" s="3">
        <v>-0.25387076135636599</v>
      </c>
      <c r="F23" s="3">
        <v>-0.16815297547590499</v>
      </c>
      <c r="G23" s="3">
        <v>-2.58736212761571E-2</v>
      </c>
      <c r="H23" s="3">
        <v>2.2962962962963001E-2</v>
      </c>
      <c r="I23" s="3">
        <v>-0.28685217751112002</v>
      </c>
      <c r="J23" s="3">
        <v>0.42515230635335099</v>
      </c>
      <c r="K23" s="3">
        <v>0.15206106870229</v>
      </c>
      <c r="L23" s="3">
        <v>-8.8347027122537302E-4</v>
      </c>
      <c r="M23" s="3">
        <v>0.42576708815987302</v>
      </c>
      <c r="N23" s="3">
        <v>1.3388453727879299</v>
      </c>
      <c r="O23" s="3">
        <v>0.58857142857142897</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705</v>
      </c>
    </row>
    <row r="29" spans="1:15" x14ac:dyDescent="0.3">
      <c r="A29" s="14" t="s">
        <v>706</v>
      </c>
    </row>
    <row r="30" spans="1:15" x14ac:dyDescent="0.3">
      <c r="A30" s="14" t="s">
        <v>707</v>
      </c>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709</v>
      </c>
    </row>
    <row r="2" spans="1:14" ht="15.6" x14ac:dyDescent="0.3">
      <c r="A2" s="12" t="s">
        <v>704</v>
      </c>
    </row>
    <row r="3" spans="1:14" ht="15.6" x14ac:dyDescent="0.3">
      <c r="A3" s="12" t="s">
        <v>72</v>
      </c>
    </row>
    <row r="4" spans="1:14" ht="15.6" x14ac:dyDescent="0.3">
      <c r="A4" s="12" t="s">
        <v>68</v>
      </c>
    </row>
    <row r="5" spans="1:14" x14ac:dyDescent="0.3">
      <c r="A5" s="16" t="str">
        <f>HYPERLINK("#'Table of contents'!A223",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692</v>
      </c>
      <c r="C8" s="1">
        <v>616</v>
      </c>
      <c r="D8" s="1">
        <v>692</v>
      </c>
      <c r="E8" s="1">
        <v>957</v>
      </c>
      <c r="F8" s="1">
        <v>929</v>
      </c>
      <c r="G8" s="1">
        <v>783</v>
      </c>
      <c r="H8" s="1">
        <v>759</v>
      </c>
      <c r="I8" s="1">
        <v>785</v>
      </c>
      <c r="J8" s="1">
        <v>559</v>
      </c>
      <c r="K8" s="1">
        <v>795</v>
      </c>
      <c r="L8" s="1">
        <v>983</v>
      </c>
      <c r="M8" s="1">
        <v>1307</v>
      </c>
      <c r="N8" s="1">
        <v>2230</v>
      </c>
    </row>
    <row r="9" spans="1:14" x14ac:dyDescent="0.3">
      <c r="A9" s="7" t="s">
        <v>74</v>
      </c>
      <c r="B9" s="1">
        <v>1188</v>
      </c>
      <c r="C9" s="1">
        <v>1482</v>
      </c>
      <c r="D9" s="1">
        <v>1697</v>
      </c>
      <c r="E9" s="1">
        <v>1842</v>
      </c>
      <c r="F9" s="1">
        <v>1550</v>
      </c>
      <c r="G9" s="1">
        <v>1186</v>
      </c>
      <c r="H9" s="1">
        <v>1195</v>
      </c>
      <c r="I9" s="1">
        <v>1236</v>
      </c>
      <c r="J9" s="1">
        <v>914</v>
      </c>
      <c r="K9" s="1">
        <v>1292</v>
      </c>
      <c r="L9" s="1">
        <v>1482</v>
      </c>
      <c r="M9" s="1">
        <v>1549</v>
      </c>
      <c r="N9" s="1">
        <v>2498</v>
      </c>
    </row>
    <row r="10" spans="1:14" x14ac:dyDescent="0.3">
      <c r="A10" s="7" t="s">
        <v>75</v>
      </c>
      <c r="B10" s="1">
        <v>573</v>
      </c>
      <c r="C10" s="1">
        <v>821</v>
      </c>
      <c r="D10" s="1">
        <v>1106</v>
      </c>
      <c r="E10" s="1">
        <v>1085</v>
      </c>
      <c r="F10" s="1">
        <v>759</v>
      </c>
      <c r="G10" s="1">
        <v>593</v>
      </c>
      <c r="H10" s="1">
        <v>580</v>
      </c>
      <c r="I10" s="1">
        <v>617</v>
      </c>
      <c r="J10" s="1">
        <v>427</v>
      </c>
      <c r="K10" s="1">
        <v>595</v>
      </c>
      <c r="L10" s="1">
        <v>740</v>
      </c>
      <c r="M10" s="1">
        <v>714</v>
      </c>
      <c r="N10" s="1">
        <v>1007</v>
      </c>
    </row>
    <row r="11" spans="1:14" x14ac:dyDescent="0.3">
      <c r="A11" s="7" t="s">
        <v>76</v>
      </c>
      <c r="B11" s="1">
        <v>588</v>
      </c>
      <c r="C11" s="1">
        <v>797</v>
      </c>
      <c r="D11" s="1">
        <v>1033</v>
      </c>
      <c r="E11" s="1">
        <v>963</v>
      </c>
      <c r="F11" s="1">
        <v>759</v>
      </c>
      <c r="G11" s="1">
        <v>714</v>
      </c>
      <c r="H11" s="1">
        <v>753</v>
      </c>
      <c r="I11" s="1">
        <v>724</v>
      </c>
      <c r="J11" s="1">
        <v>539</v>
      </c>
      <c r="K11" s="1">
        <v>731</v>
      </c>
      <c r="L11" s="1">
        <v>852</v>
      </c>
      <c r="M11" s="1">
        <v>786</v>
      </c>
      <c r="N11" s="1">
        <v>796</v>
      </c>
    </row>
    <row r="12" spans="1:14" x14ac:dyDescent="0.3">
      <c r="A12" s="7" t="s">
        <v>77</v>
      </c>
      <c r="B12" s="1">
        <v>538</v>
      </c>
      <c r="C12" s="1">
        <v>607</v>
      </c>
      <c r="D12" s="1">
        <v>869</v>
      </c>
      <c r="E12" s="1">
        <v>728</v>
      </c>
      <c r="F12" s="1">
        <v>579</v>
      </c>
      <c r="G12" s="1">
        <v>504</v>
      </c>
      <c r="H12" s="1">
        <v>515</v>
      </c>
      <c r="I12" s="1">
        <v>539</v>
      </c>
      <c r="J12" s="1">
        <v>441</v>
      </c>
      <c r="K12" s="1">
        <v>615</v>
      </c>
      <c r="L12" s="1">
        <v>800</v>
      </c>
      <c r="M12" s="1">
        <v>748</v>
      </c>
      <c r="N12" s="1">
        <v>805</v>
      </c>
    </row>
    <row r="13" spans="1:14" x14ac:dyDescent="0.3">
      <c r="A13" s="7" t="s">
        <v>78</v>
      </c>
      <c r="B13" s="1">
        <v>123</v>
      </c>
      <c r="C13" s="1">
        <v>162</v>
      </c>
      <c r="D13" s="1">
        <v>212</v>
      </c>
      <c r="E13" s="1">
        <v>187</v>
      </c>
      <c r="F13" s="1">
        <v>97</v>
      </c>
      <c r="G13" s="1">
        <v>74</v>
      </c>
      <c r="H13" s="1">
        <v>74</v>
      </c>
      <c r="I13" s="1">
        <v>77</v>
      </c>
      <c r="J13" s="1">
        <v>74</v>
      </c>
      <c r="K13" s="1">
        <v>107</v>
      </c>
      <c r="L13" s="1">
        <v>102</v>
      </c>
      <c r="M13" s="1">
        <v>108</v>
      </c>
      <c r="N13" s="1">
        <v>113</v>
      </c>
    </row>
    <row r="14" spans="1:14" x14ac:dyDescent="0.3">
      <c r="A14" s="7" t="s">
        <v>79</v>
      </c>
      <c r="B14" s="1">
        <v>477</v>
      </c>
      <c r="C14" s="1">
        <v>417</v>
      </c>
      <c r="D14" s="1">
        <v>486</v>
      </c>
      <c r="E14" s="1">
        <v>642</v>
      </c>
      <c r="F14" s="1">
        <v>726</v>
      </c>
      <c r="G14" s="1">
        <v>658</v>
      </c>
      <c r="H14" s="1">
        <v>605</v>
      </c>
      <c r="I14" s="1">
        <v>574</v>
      </c>
      <c r="J14" s="1">
        <v>416</v>
      </c>
      <c r="K14" s="1">
        <v>617</v>
      </c>
      <c r="L14" s="1">
        <v>751</v>
      </c>
      <c r="M14" s="1">
        <v>940</v>
      </c>
      <c r="N14" s="1">
        <v>1807</v>
      </c>
    </row>
    <row r="15" spans="1:14" x14ac:dyDescent="0.3">
      <c r="A15" s="7" t="s">
        <v>80</v>
      </c>
      <c r="B15" s="1">
        <v>1515</v>
      </c>
      <c r="C15" s="1">
        <v>1699</v>
      </c>
      <c r="D15" s="1">
        <v>1939</v>
      </c>
      <c r="E15" s="1">
        <v>2059</v>
      </c>
      <c r="F15" s="1">
        <v>1696</v>
      </c>
      <c r="G15" s="1">
        <v>1399</v>
      </c>
      <c r="H15" s="1">
        <v>1278</v>
      </c>
      <c r="I15" s="1">
        <v>1298</v>
      </c>
      <c r="J15" s="1">
        <v>955</v>
      </c>
      <c r="K15" s="1">
        <v>1337</v>
      </c>
      <c r="L15" s="1">
        <v>1531</v>
      </c>
      <c r="M15" s="1">
        <v>1550</v>
      </c>
      <c r="N15" s="1">
        <v>2607</v>
      </c>
    </row>
    <row r="16" spans="1:14" x14ac:dyDescent="0.3">
      <c r="A16" s="7" t="s">
        <v>81</v>
      </c>
      <c r="B16" s="1">
        <v>1084</v>
      </c>
      <c r="C16" s="1">
        <v>1554</v>
      </c>
      <c r="D16" s="1">
        <v>2145</v>
      </c>
      <c r="E16" s="1">
        <v>2049</v>
      </c>
      <c r="F16" s="1">
        <v>1327</v>
      </c>
      <c r="G16" s="1">
        <v>1045</v>
      </c>
      <c r="H16" s="1">
        <v>972</v>
      </c>
      <c r="I16" s="1">
        <v>1061</v>
      </c>
      <c r="J16" s="1">
        <v>615</v>
      </c>
      <c r="K16" s="1">
        <v>980</v>
      </c>
      <c r="L16" s="1">
        <v>1090</v>
      </c>
      <c r="M16" s="1">
        <v>980</v>
      </c>
      <c r="N16" s="1">
        <v>1286</v>
      </c>
    </row>
    <row r="17" spans="1:14" x14ac:dyDescent="0.3">
      <c r="A17" s="7" t="s">
        <v>82</v>
      </c>
      <c r="B17" s="1">
        <v>1061</v>
      </c>
      <c r="C17" s="1">
        <v>1545</v>
      </c>
      <c r="D17" s="1">
        <v>2110</v>
      </c>
      <c r="E17" s="1">
        <v>1854</v>
      </c>
      <c r="F17" s="1">
        <v>1300</v>
      </c>
      <c r="G17" s="1">
        <v>1048</v>
      </c>
      <c r="H17" s="1">
        <v>1022</v>
      </c>
      <c r="I17" s="1">
        <v>1009</v>
      </c>
      <c r="J17" s="1">
        <v>642</v>
      </c>
      <c r="K17" s="1">
        <v>932</v>
      </c>
      <c r="L17" s="1">
        <v>979</v>
      </c>
      <c r="M17" s="1">
        <v>831</v>
      </c>
      <c r="N17" s="1">
        <v>980</v>
      </c>
    </row>
    <row r="18" spans="1:14" x14ac:dyDescent="0.3">
      <c r="A18" s="7" t="s">
        <v>83</v>
      </c>
      <c r="B18" s="1">
        <v>1607</v>
      </c>
      <c r="C18" s="1">
        <v>1818</v>
      </c>
      <c r="D18" s="1">
        <v>2520</v>
      </c>
      <c r="E18" s="1">
        <v>2260</v>
      </c>
      <c r="F18" s="1">
        <v>1419</v>
      </c>
      <c r="G18" s="1">
        <v>1313</v>
      </c>
      <c r="H18" s="1">
        <v>1324</v>
      </c>
      <c r="I18" s="1">
        <v>1315</v>
      </c>
      <c r="J18" s="1">
        <v>947</v>
      </c>
      <c r="K18" s="1">
        <v>1324</v>
      </c>
      <c r="L18" s="1">
        <v>1487</v>
      </c>
      <c r="M18" s="1">
        <v>1321</v>
      </c>
      <c r="N18" s="1">
        <v>1398</v>
      </c>
    </row>
    <row r="19" spans="1:14" x14ac:dyDescent="0.3">
      <c r="A19" s="7" t="s">
        <v>84</v>
      </c>
      <c r="B19" s="1">
        <v>704</v>
      </c>
      <c r="C19" s="1">
        <v>739</v>
      </c>
      <c r="D19" s="1">
        <v>1073</v>
      </c>
      <c r="E19" s="1">
        <v>1004</v>
      </c>
      <c r="F19" s="1">
        <v>521</v>
      </c>
      <c r="G19" s="1">
        <v>384</v>
      </c>
      <c r="H19" s="1">
        <v>373</v>
      </c>
      <c r="I19" s="1">
        <v>432</v>
      </c>
      <c r="J19" s="1">
        <v>365</v>
      </c>
      <c r="K19" s="1">
        <v>500</v>
      </c>
      <c r="L19" s="1">
        <v>522</v>
      </c>
      <c r="M19" s="1">
        <v>475</v>
      </c>
      <c r="N19" s="1">
        <v>597</v>
      </c>
    </row>
    <row r="20" spans="1:14" x14ac:dyDescent="0.3">
      <c r="A20" s="10" t="s">
        <v>15</v>
      </c>
      <c r="B20" s="5">
        <v>10150</v>
      </c>
      <c r="C20" s="5">
        <v>12257</v>
      </c>
      <c r="D20" s="5">
        <v>15882</v>
      </c>
      <c r="E20" s="5">
        <v>15630</v>
      </c>
      <c r="F20" s="5">
        <v>11662</v>
      </c>
      <c r="G20" s="5">
        <v>9701</v>
      </c>
      <c r="H20" s="5">
        <v>9450</v>
      </c>
      <c r="I20" s="5">
        <v>9667</v>
      </c>
      <c r="J20" s="5">
        <v>6894</v>
      </c>
      <c r="K20" s="5">
        <v>9825</v>
      </c>
      <c r="L20" s="5">
        <v>11319</v>
      </c>
      <c r="M20" s="5">
        <v>11309</v>
      </c>
      <c r="N20" s="5">
        <v>16124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0.18692598595353899</v>
      </c>
      <c r="C25" s="2">
        <v>0.13734671125975501</v>
      </c>
      <c r="D25" s="2">
        <v>0.12337315029416999</v>
      </c>
      <c r="E25" s="2">
        <v>0.16608816383200301</v>
      </c>
      <c r="F25" s="2">
        <v>0.19880162636422</v>
      </c>
      <c r="G25" s="2">
        <v>0.203165542293721</v>
      </c>
      <c r="H25" s="2">
        <v>0.19582043343653299</v>
      </c>
      <c r="I25" s="2">
        <v>0.197335344394168</v>
      </c>
      <c r="J25" s="2">
        <v>0.18923493568043301</v>
      </c>
      <c r="K25" s="2">
        <v>0.192261185006046</v>
      </c>
      <c r="L25" s="2">
        <v>0.198225448679169</v>
      </c>
      <c r="M25" s="2">
        <v>0.250767459708365</v>
      </c>
      <c r="N25" s="2">
        <v>0.29936904282454002</v>
      </c>
    </row>
    <row r="26" spans="1:14" x14ac:dyDescent="0.3">
      <c r="A26" s="8" t="s">
        <v>74</v>
      </c>
      <c r="B26" s="2">
        <v>0.320907617504052</v>
      </c>
      <c r="C26" s="2">
        <v>0.33043478260869602</v>
      </c>
      <c r="D26" s="2">
        <v>0.30254947405954702</v>
      </c>
      <c r="E26" s="2">
        <v>0.31968066643526599</v>
      </c>
      <c r="F26" s="2">
        <v>0.33169270276053903</v>
      </c>
      <c r="G26" s="2">
        <v>0.30773222625843299</v>
      </c>
      <c r="H26" s="2">
        <v>0.308307533539732</v>
      </c>
      <c r="I26" s="2">
        <v>0.31070889894419301</v>
      </c>
      <c r="J26" s="2">
        <v>0.30941096817874097</v>
      </c>
      <c r="K26" s="2">
        <v>0.31245465538089501</v>
      </c>
      <c r="L26" s="2">
        <v>0.29885057471264398</v>
      </c>
      <c r="M26" s="2">
        <v>0.29719877206446699</v>
      </c>
      <c r="N26" s="2">
        <v>0.33534702644650299</v>
      </c>
    </row>
    <row r="27" spans="1:14" x14ac:dyDescent="0.3">
      <c r="A27" s="8" t="s">
        <v>75</v>
      </c>
      <c r="B27" s="2">
        <v>0.15478119935170201</v>
      </c>
      <c r="C27" s="2">
        <v>0.18305462653288701</v>
      </c>
      <c r="D27" s="2">
        <v>0.19718309859154901</v>
      </c>
      <c r="E27" s="2">
        <v>0.188302672683096</v>
      </c>
      <c r="F27" s="2">
        <v>0.162422426706612</v>
      </c>
      <c r="G27" s="2">
        <v>0.153866113129216</v>
      </c>
      <c r="H27" s="2">
        <v>0.14963880288957701</v>
      </c>
      <c r="I27" s="2">
        <v>0.155103066867773</v>
      </c>
      <c r="J27" s="2">
        <v>0.14454976303317499</v>
      </c>
      <c r="K27" s="2">
        <v>0.143893591293833</v>
      </c>
      <c r="L27" s="2">
        <v>0.14922363379713699</v>
      </c>
      <c r="M27" s="2">
        <v>0.136991557943208</v>
      </c>
      <c r="N27" s="2">
        <v>0.13518593099744899</v>
      </c>
    </row>
    <row r="28" spans="1:14" x14ac:dyDescent="0.3">
      <c r="A28" s="8" t="s">
        <v>76</v>
      </c>
      <c r="B28" s="2">
        <v>0.158833063209076</v>
      </c>
      <c r="C28" s="2">
        <v>0.17770345596432599</v>
      </c>
      <c r="D28" s="2">
        <v>0.18416830094490999</v>
      </c>
      <c r="E28" s="2">
        <v>0.16712946893439801</v>
      </c>
      <c r="F28" s="2">
        <v>0.162422426706612</v>
      </c>
      <c r="G28" s="2">
        <v>0.185262065386611</v>
      </c>
      <c r="H28" s="2">
        <v>0.19427244582043299</v>
      </c>
      <c r="I28" s="2">
        <v>0.18200100553041701</v>
      </c>
      <c r="J28" s="2">
        <v>0.18246445497630301</v>
      </c>
      <c r="K28" s="2">
        <v>0.176783555018138</v>
      </c>
      <c r="L28" s="2">
        <v>0.17180883242589201</v>
      </c>
      <c r="M28" s="2">
        <v>0.150805832693784</v>
      </c>
      <c r="N28" s="2">
        <v>0.106859981205531</v>
      </c>
    </row>
    <row r="29" spans="1:14" x14ac:dyDescent="0.3">
      <c r="A29" s="8" t="s">
        <v>77</v>
      </c>
      <c r="B29" s="2">
        <v>0.145326850351162</v>
      </c>
      <c r="C29" s="2">
        <v>0.13534002229654399</v>
      </c>
      <c r="D29" s="2">
        <v>0.154929577464789</v>
      </c>
      <c r="E29" s="2">
        <v>0.12634501909059401</v>
      </c>
      <c r="F29" s="2">
        <v>0.123903274127969</v>
      </c>
      <c r="G29" s="2">
        <v>0.13077322262584301</v>
      </c>
      <c r="H29" s="2">
        <v>0.132868937048504</v>
      </c>
      <c r="I29" s="2">
        <v>0.13549522373051801</v>
      </c>
      <c r="J29" s="2">
        <v>0.149289099526066</v>
      </c>
      <c r="K29" s="2">
        <v>0.148730350665054</v>
      </c>
      <c r="L29" s="2">
        <v>0.161322847348256</v>
      </c>
      <c r="M29" s="2">
        <v>0.143514965464313</v>
      </c>
      <c r="N29" s="2">
        <v>0.108068197073433</v>
      </c>
    </row>
    <row r="30" spans="1:14" x14ac:dyDescent="0.3">
      <c r="A30" s="8" t="s">
        <v>78</v>
      </c>
      <c r="B30" s="2">
        <v>3.3225283630469997E-2</v>
      </c>
      <c r="C30" s="2">
        <v>3.6120401337792603E-2</v>
      </c>
      <c r="D30" s="2">
        <v>3.7796398645034798E-2</v>
      </c>
      <c r="E30" s="2">
        <v>3.2454009024644202E-2</v>
      </c>
      <c r="F30" s="2">
        <v>2.07575433340467E-2</v>
      </c>
      <c r="G30" s="2">
        <v>1.92008303061754E-2</v>
      </c>
      <c r="H30" s="2">
        <v>1.9091847265221899E-2</v>
      </c>
      <c r="I30" s="2">
        <v>1.9356460532931101E-2</v>
      </c>
      <c r="J30" s="2">
        <v>2.5050778605281002E-2</v>
      </c>
      <c r="K30" s="2">
        <v>2.5876662636033901E-2</v>
      </c>
      <c r="L30" s="2">
        <v>2.05686630369026E-2</v>
      </c>
      <c r="M30" s="2">
        <v>2.0721412125863401E-2</v>
      </c>
      <c r="N30" s="2">
        <v>1.5169821452544001E-2</v>
      </c>
    </row>
    <row r="31" spans="1:14" x14ac:dyDescent="0.3">
      <c r="A31" s="8" t="s">
        <v>79</v>
      </c>
      <c r="B31" s="2">
        <v>7.39764267990074E-2</v>
      </c>
      <c r="C31" s="2">
        <v>5.3654143077714898E-2</v>
      </c>
      <c r="D31" s="2">
        <v>4.7308478535968097E-2</v>
      </c>
      <c r="E31" s="2">
        <v>6.5058775841102506E-2</v>
      </c>
      <c r="F31" s="2">
        <v>0.103877521820003</v>
      </c>
      <c r="G31" s="2">
        <v>0.112536343423978</v>
      </c>
      <c r="H31" s="2">
        <v>0.10853964836742</v>
      </c>
      <c r="I31" s="2">
        <v>0.100896466865882</v>
      </c>
      <c r="J31" s="2">
        <v>0.105583756345178</v>
      </c>
      <c r="K31" s="2">
        <v>0.10843585237258301</v>
      </c>
      <c r="L31" s="2">
        <v>0.118081761006289</v>
      </c>
      <c r="M31" s="2">
        <v>0.15417418402492999</v>
      </c>
      <c r="N31" s="2">
        <v>0.20829971181556201</v>
      </c>
    </row>
    <row r="32" spans="1:14" x14ac:dyDescent="0.3">
      <c r="A32" s="8" t="s">
        <v>80</v>
      </c>
      <c r="B32" s="2">
        <v>0.23495657568238201</v>
      </c>
      <c r="C32" s="2">
        <v>0.21860524961399899</v>
      </c>
      <c r="D32" s="2">
        <v>0.18874720140173301</v>
      </c>
      <c r="E32" s="2">
        <v>0.20865423591406601</v>
      </c>
      <c r="F32" s="2">
        <v>0.242667048218629</v>
      </c>
      <c r="G32" s="2">
        <v>0.239268000684111</v>
      </c>
      <c r="H32" s="2">
        <v>0.229278794402583</v>
      </c>
      <c r="I32" s="2">
        <v>0.22815960625769</v>
      </c>
      <c r="J32" s="2">
        <v>0.24238578680202999</v>
      </c>
      <c r="K32" s="2">
        <v>0.234973637961336</v>
      </c>
      <c r="L32" s="2">
        <v>0.24072327044025199</v>
      </c>
      <c r="M32" s="2">
        <v>0.25422338855174698</v>
      </c>
      <c r="N32" s="2">
        <v>0.30051873198847301</v>
      </c>
    </row>
    <row r="33" spans="1:15" x14ac:dyDescent="0.3">
      <c r="A33" s="8" t="s">
        <v>81</v>
      </c>
      <c r="B33" s="2">
        <v>0.16811414392059601</v>
      </c>
      <c r="C33" s="2">
        <v>0.19994853319608899</v>
      </c>
      <c r="D33" s="2">
        <v>0.208799766377884</v>
      </c>
      <c r="E33" s="2">
        <v>0.20764085934333201</v>
      </c>
      <c r="F33" s="2">
        <v>0.18986979539276</v>
      </c>
      <c r="G33" s="2">
        <v>0.178724132033521</v>
      </c>
      <c r="H33" s="2">
        <v>0.17438105489774</v>
      </c>
      <c r="I33" s="2">
        <v>0.18650026366672501</v>
      </c>
      <c r="J33" s="2">
        <v>0.15609137055837599</v>
      </c>
      <c r="K33" s="2">
        <v>0.172231985940246</v>
      </c>
      <c r="L33" s="2">
        <v>0.17138364779874199</v>
      </c>
      <c r="M33" s="2">
        <v>0.16073478760045901</v>
      </c>
      <c r="N33" s="2">
        <v>0.14824207492795399</v>
      </c>
    </row>
    <row r="34" spans="1:15" x14ac:dyDescent="0.3">
      <c r="A34" s="8" t="s">
        <v>82</v>
      </c>
      <c r="B34" s="2">
        <v>0.16454714640198501</v>
      </c>
      <c r="C34" s="2">
        <v>0.19879053010808001</v>
      </c>
      <c r="D34" s="2">
        <v>0.20539277718290699</v>
      </c>
      <c r="E34" s="2">
        <v>0.187880016214025</v>
      </c>
      <c r="F34" s="2">
        <v>0.18600658177135501</v>
      </c>
      <c r="G34" s="2">
        <v>0.179237215666154</v>
      </c>
      <c r="H34" s="2">
        <v>0.18335127377107999</v>
      </c>
      <c r="I34" s="2">
        <v>0.17735981719107</v>
      </c>
      <c r="J34" s="2">
        <v>0.162944162436548</v>
      </c>
      <c r="K34" s="2">
        <v>0.16379613356766301</v>
      </c>
      <c r="L34" s="2">
        <v>0.153930817610063</v>
      </c>
      <c r="M34" s="2">
        <v>0.136296539281614</v>
      </c>
      <c r="N34" s="2">
        <v>0.112968299711816</v>
      </c>
    </row>
    <row r="35" spans="1:15" x14ac:dyDescent="0.3">
      <c r="A35" s="8" t="s">
        <v>83</v>
      </c>
      <c r="B35" s="2">
        <v>0.249224565756824</v>
      </c>
      <c r="C35" s="2">
        <v>0.23391662377766301</v>
      </c>
      <c r="D35" s="2">
        <v>0.245303222038353</v>
      </c>
      <c r="E35" s="2">
        <v>0.22902310498581299</v>
      </c>
      <c r="F35" s="2">
        <v>0.203033338102733</v>
      </c>
      <c r="G35" s="2">
        <v>0.22455960321532401</v>
      </c>
      <c r="H35" s="2">
        <v>0.237531395766057</v>
      </c>
      <c r="I35" s="2">
        <v>0.23114782914396201</v>
      </c>
      <c r="J35" s="2">
        <v>0.240355329949239</v>
      </c>
      <c r="K35" s="2">
        <v>0.232688927943761</v>
      </c>
      <c r="L35" s="2">
        <v>0.233805031446541</v>
      </c>
      <c r="M35" s="2">
        <v>0.21666393308184401</v>
      </c>
      <c r="N35" s="2">
        <v>0.16115273775216099</v>
      </c>
    </row>
    <row r="36" spans="1:15" x14ac:dyDescent="0.3">
      <c r="A36" s="8" t="s">
        <v>84</v>
      </c>
      <c r="B36" s="2">
        <v>0.109181141439206</v>
      </c>
      <c r="C36" s="2">
        <v>9.5084920226453901E-2</v>
      </c>
      <c r="D36" s="2">
        <v>0.104448554463156</v>
      </c>
      <c r="E36" s="2">
        <v>0.101743007701662</v>
      </c>
      <c r="F36" s="2">
        <v>7.4545714694519996E-2</v>
      </c>
      <c r="G36" s="2">
        <v>6.5674704976911205E-2</v>
      </c>
      <c r="H36" s="2">
        <v>6.6917832795120202E-2</v>
      </c>
      <c r="I36" s="2">
        <v>7.5936016874670401E-2</v>
      </c>
      <c r="J36" s="2">
        <v>9.26395939086294E-2</v>
      </c>
      <c r="K36" s="2">
        <v>8.7873462214411294E-2</v>
      </c>
      <c r="L36" s="2">
        <v>8.2075471698113203E-2</v>
      </c>
      <c r="M36" s="2">
        <v>7.7907167459406304E-2</v>
      </c>
      <c r="N36" s="2">
        <v>6.8818443804034596E-2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-0.109826589595376</v>
      </c>
      <c r="C41" s="2">
        <v>0.123376623376623</v>
      </c>
      <c r="D41" s="2">
        <v>0.38294797687861298</v>
      </c>
      <c r="E41" s="2">
        <v>-2.9258098223615501E-2</v>
      </c>
      <c r="F41" s="2">
        <v>-0.15715823466092599</v>
      </c>
      <c r="G41" s="2">
        <v>-3.0651340996168602E-2</v>
      </c>
      <c r="H41" s="2">
        <v>3.4255599472990797E-2</v>
      </c>
      <c r="I41" s="2">
        <v>-0.28789808917197501</v>
      </c>
      <c r="J41" s="2">
        <v>0.42218246869409698</v>
      </c>
      <c r="K41" s="2">
        <v>0.23647798742138401</v>
      </c>
      <c r="L41" s="2">
        <v>0.32960325534079299</v>
      </c>
      <c r="M41" s="2">
        <v>0.70619739862279995</v>
      </c>
      <c r="N41" s="3">
        <v>2.9892665474060802</v>
      </c>
      <c r="O41" s="3">
        <v>2.2225433526011602</v>
      </c>
    </row>
    <row r="42" spans="1:15" x14ac:dyDescent="0.3">
      <c r="A42" s="8" t="s">
        <v>74</v>
      </c>
      <c r="B42" s="2">
        <v>0.24747474747474699</v>
      </c>
      <c r="C42" s="2">
        <v>0.14507422402159201</v>
      </c>
      <c r="D42" s="2">
        <v>8.5444902769593406E-2</v>
      </c>
      <c r="E42" s="2">
        <v>-0.15852334419109701</v>
      </c>
      <c r="F42" s="2">
        <v>-0.23483870967741899</v>
      </c>
      <c r="G42" s="2">
        <v>7.5885328836424997E-3</v>
      </c>
      <c r="H42" s="2">
        <v>3.4309623430962298E-2</v>
      </c>
      <c r="I42" s="2">
        <v>-0.26051779935275099</v>
      </c>
      <c r="J42" s="2">
        <v>0.413566739606127</v>
      </c>
      <c r="K42" s="2">
        <v>0.14705882352941199</v>
      </c>
      <c r="L42" s="2">
        <v>4.5209176788124202E-2</v>
      </c>
      <c r="M42" s="2">
        <v>0.61265332472562894</v>
      </c>
      <c r="N42" s="3">
        <v>1.7330415754923401</v>
      </c>
      <c r="O42" s="3">
        <v>1.1026936026936001</v>
      </c>
    </row>
    <row r="43" spans="1:15" x14ac:dyDescent="0.3">
      <c r="A43" s="8" t="s">
        <v>75</v>
      </c>
      <c r="B43" s="2">
        <v>0.432809773123909</v>
      </c>
      <c r="C43" s="2">
        <v>0.34713763702801498</v>
      </c>
      <c r="D43" s="2">
        <v>-1.8987341772151899E-2</v>
      </c>
      <c r="E43" s="2">
        <v>-0.300460829493088</v>
      </c>
      <c r="F43" s="2">
        <v>-0.21870882740448</v>
      </c>
      <c r="G43" s="2">
        <v>-2.1922428330522801E-2</v>
      </c>
      <c r="H43" s="2">
        <v>6.3793103448275906E-2</v>
      </c>
      <c r="I43" s="2">
        <v>-0.30794165316045402</v>
      </c>
      <c r="J43" s="2">
        <v>0.39344262295082</v>
      </c>
      <c r="K43" s="2">
        <v>0.24369747899159699</v>
      </c>
      <c r="L43" s="2">
        <v>-3.5135135135135102E-2</v>
      </c>
      <c r="M43" s="2">
        <v>0.41036414565826301</v>
      </c>
      <c r="N43" s="3">
        <v>1.3583138173302101</v>
      </c>
      <c r="O43" s="3">
        <v>0.75741710296684095</v>
      </c>
    </row>
    <row r="44" spans="1:15" x14ac:dyDescent="0.3">
      <c r="A44" s="8" t="s">
        <v>76</v>
      </c>
      <c r="B44" s="2">
        <v>0.35544217687074797</v>
      </c>
      <c r="C44" s="2">
        <v>0.296110414052698</v>
      </c>
      <c r="D44" s="2">
        <v>-6.7763794772507296E-2</v>
      </c>
      <c r="E44" s="2">
        <v>-0.21183800623053001</v>
      </c>
      <c r="F44" s="2">
        <v>-5.9288537549407098E-2</v>
      </c>
      <c r="G44" s="2">
        <v>5.4621848739495799E-2</v>
      </c>
      <c r="H44" s="2">
        <v>-3.8512616201859202E-2</v>
      </c>
      <c r="I44" s="2">
        <v>-0.25552486187845302</v>
      </c>
      <c r="J44" s="2">
        <v>0.35621521335806999</v>
      </c>
      <c r="K44" s="2">
        <v>0.165526675786594</v>
      </c>
      <c r="L44" s="2">
        <v>-7.7464788732394402E-2</v>
      </c>
      <c r="M44" s="2">
        <v>1.27226463104326E-2</v>
      </c>
      <c r="N44" s="3">
        <v>0.47680890538033399</v>
      </c>
      <c r="O44" s="3">
        <v>0.35374149659863902</v>
      </c>
    </row>
    <row r="45" spans="1:15" x14ac:dyDescent="0.3">
      <c r="A45" s="8" t="s">
        <v>77</v>
      </c>
      <c r="B45" s="2">
        <v>0.12825278810408899</v>
      </c>
      <c r="C45" s="2">
        <v>0.43163097199341</v>
      </c>
      <c r="D45" s="2">
        <v>-0.16225546605293401</v>
      </c>
      <c r="E45" s="2">
        <v>-0.20467032967033</v>
      </c>
      <c r="F45" s="2">
        <v>-0.12953367875647701</v>
      </c>
      <c r="G45" s="2">
        <v>2.18253968253968E-2</v>
      </c>
      <c r="H45" s="2">
        <v>4.6601941747572803E-2</v>
      </c>
      <c r="I45" s="2">
        <v>-0.18181818181818199</v>
      </c>
      <c r="J45" s="2">
        <v>0.39455782312925203</v>
      </c>
      <c r="K45" s="2">
        <v>0.30081300813008099</v>
      </c>
      <c r="L45" s="2">
        <v>-6.5000000000000002E-2</v>
      </c>
      <c r="M45" s="2">
        <v>7.6203208556149704E-2</v>
      </c>
      <c r="N45" s="3">
        <v>0.82539682539682502</v>
      </c>
      <c r="O45" s="3">
        <v>0.49628252788104099</v>
      </c>
    </row>
    <row r="46" spans="1:15" x14ac:dyDescent="0.3">
      <c r="A46" s="8" t="s">
        <v>78</v>
      </c>
      <c r="B46" s="2">
        <v>0.31707317073170699</v>
      </c>
      <c r="C46" s="2">
        <v>0.30864197530864201</v>
      </c>
      <c r="D46" s="2">
        <v>-0.117924528301887</v>
      </c>
      <c r="E46" s="2">
        <v>-0.48128342245989297</v>
      </c>
      <c r="F46" s="2">
        <v>-0.23711340206185599</v>
      </c>
      <c r="G46" s="2">
        <v>0</v>
      </c>
      <c r="H46" s="2">
        <v>4.0540540540540501E-2</v>
      </c>
      <c r="I46" s="2">
        <v>-3.8961038961039002E-2</v>
      </c>
      <c r="J46" s="2">
        <v>0.445945945945946</v>
      </c>
      <c r="K46" s="2">
        <v>-4.67289719626168E-2</v>
      </c>
      <c r="L46" s="2">
        <v>5.8823529411764698E-2</v>
      </c>
      <c r="M46" s="2">
        <v>4.6296296296296301E-2</v>
      </c>
      <c r="N46" s="3">
        <v>0.52702702702702697</v>
      </c>
      <c r="O46" s="3">
        <v>-8.1300813008130093E-2</v>
      </c>
    </row>
    <row r="47" spans="1:15" x14ac:dyDescent="0.3">
      <c r="A47" s="8" t="s">
        <v>79</v>
      </c>
      <c r="B47" s="2">
        <v>-0.12578616352201299</v>
      </c>
      <c r="C47" s="2">
        <v>0.16546762589928099</v>
      </c>
      <c r="D47" s="2">
        <v>0.32098765432098803</v>
      </c>
      <c r="E47" s="2">
        <v>0.13084112149532701</v>
      </c>
      <c r="F47" s="2">
        <v>-9.3663911845730002E-2</v>
      </c>
      <c r="G47" s="2">
        <v>-8.0547112462006104E-2</v>
      </c>
      <c r="H47" s="2">
        <v>-5.1239669421487603E-2</v>
      </c>
      <c r="I47" s="2">
        <v>-0.27526132404181203</v>
      </c>
      <c r="J47" s="2">
        <v>0.48317307692307698</v>
      </c>
      <c r="K47" s="2">
        <v>0.217179902755267</v>
      </c>
      <c r="L47" s="2">
        <v>0.251664447403462</v>
      </c>
      <c r="M47" s="2">
        <v>0.92234042553191498</v>
      </c>
      <c r="N47" s="3">
        <v>3.34375</v>
      </c>
      <c r="O47" s="3">
        <v>2.7882599580712801</v>
      </c>
    </row>
    <row r="48" spans="1:15" x14ac:dyDescent="0.3">
      <c r="A48" s="8" t="s">
        <v>80</v>
      </c>
      <c r="B48" s="2">
        <v>0.121452145214521</v>
      </c>
      <c r="C48" s="2">
        <v>0.141259564449676</v>
      </c>
      <c r="D48" s="2">
        <v>6.1887570912841701E-2</v>
      </c>
      <c r="E48" s="2">
        <v>-0.17629917435648401</v>
      </c>
      <c r="F48" s="2">
        <v>-0.17511792452830199</v>
      </c>
      <c r="G48" s="2">
        <v>-8.6490350250178705E-2</v>
      </c>
      <c r="H48" s="2">
        <v>1.56494522691706E-2</v>
      </c>
      <c r="I48" s="2">
        <v>-0.26425269645608601</v>
      </c>
      <c r="J48" s="2">
        <v>0.4</v>
      </c>
      <c r="K48" s="2">
        <v>0.145100972326103</v>
      </c>
      <c r="L48" s="2">
        <v>1.2410189418680599E-2</v>
      </c>
      <c r="M48" s="2">
        <v>0.68193548387096803</v>
      </c>
      <c r="N48" s="3">
        <v>1.72984293193717</v>
      </c>
      <c r="O48" s="3">
        <v>0.72079207920792099</v>
      </c>
    </row>
    <row r="49" spans="1:15" x14ac:dyDescent="0.3">
      <c r="A49" s="8" t="s">
        <v>81</v>
      </c>
      <c r="B49" s="2">
        <v>0.433579335793358</v>
      </c>
      <c r="C49" s="2">
        <v>0.38030888030887999</v>
      </c>
      <c r="D49" s="2">
        <v>-4.4755244755244797E-2</v>
      </c>
      <c r="E49" s="2">
        <v>-0.35236700829673001</v>
      </c>
      <c r="F49" s="2">
        <v>-0.21250941974378301</v>
      </c>
      <c r="G49" s="2">
        <v>-6.9856459330143506E-2</v>
      </c>
      <c r="H49" s="2">
        <v>9.1563786008230494E-2</v>
      </c>
      <c r="I49" s="2">
        <v>-0.42035815268614501</v>
      </c>
      <c r="J49" s="2">
        <v>0.59349593495935005</v>
      </c>
      <c r="K49" s="2">
        <v>0.11224489795918401</v>
      </c>
      <c r="L49" s="2">
        <v>-0.100917431192661</v>
      </c>
      <c r="M49" s="2">
        <v>0.31224489795918398</v>
      </c>
      <c r="N49" s="3">
        <v>1.0910569105691099</v>
      </c>
      <c r="O49" s="3">
        <v>0.18634686346863499</v>
      </c>
    </row>
    <row r="50" spans="1:15" x14ac:dyDescent="0.3">
      <c r="A50" s="8" t="s">
        <v>82</v>
      </c>
      <c r="B50" s="2">
        <v>0.45617342130066002</v>
      </c>
      <c r="C50" s="2">
        <v>0.365695792880259</v>
      </c>
      <c r="D50" s="2">
        <v>-0.121327014218009</v>
      </c>
      <c r="E50" s="2">
        <v>-0.29881337648327899</v>
      </c>
      <c r="F50" s="2">
        <v>-0.193846153846154</v>
      </c>
      <c r="G50" s="2">
        <v>-2.4809160305343501E-2</v>
      </c>
      <c r="H50" s="2">
        <v>-1.2720156555773E-2</v>
      </c>
      <c r="I50" s="2">
        <v>-0.36372646184340901</v>
      </c>
      <c r="J50" s="2">
        <v>0.451713395638629</v>
      </c>
      <c r="K50" s="2">
        <v>5.0429184549356201E-2</v>
      </c>
      <c r="L50" s="2">
        <v>-0.15117466802860099</v>
      </c>
      <c r="M50" s="2">
        <v>0.17930204572803901</v>
      </c>
      <c r="N50" s="3">
        <v>0.52647975077881604</v>
      </c>
      <c r="O50" s="3">
        <v>-7.6343072573044304E-2</v>
      </c>
    </row>
    <row r="51" spans="1:15" x14ac:dyDescent="0.3">
      <c r="A51" s="8" t="s">
        <v>83</v>
      </c>
      <c r="B51" s="2">
        <v>0.13130056004978199</v>
      </c>
      <c r="C51" s="2">
        <v>0.38613861386138598</v>
      </c>
      <c r="D51" s="2">
        <v>-0.103174603174603</v>
      </c>
      <c r="E51" s="2">
        <v>-0.37212389380531002</v>
      </c>
      <c r="F51" s="2">
        <v>-7.47004933051445E-2</v>
      </c>
      <c r="G51" s="2">
        <v>8.3777608530083807E-3</v>
      </c>
      <c r="H51" s="2">
        <v>-6.7975830815710002E-3</v>
      </c>
      <c r="I51" s="2">
        <v>-0.27984790874524701</v>
      </c>
      <c r="J51" s="2">
        <v>0.39809926082365399</v>
      </c>
      <c r="K51" s="2">
        <v>0.123111782477341</v>
      </c>
      <c r="L51" s="2">
        <v>-0.11163416274377901</v>
      </c>
      <c r="M51" s="2">
        <v>5.82891748675246E-2</v>
      </c>
      <c r="N51" s="3">
        <v>0.47624076029567097</v>
      </c>
      <c r="O51" s="3">
        <v>-0.13005600497822001</v>
      </c>
    </row>
    <row r="52" spans="1:15" x14ac:dyDescent="0.3">
      <c r="A52" s="8" t="s">
        <v>84</v>
      </c>
      <c r="B52" s="2">
        <v>4.9715909090909102E-2</v>
      </c>
      <c r="C52" s="2">
        <v>0.451962110960758</v>
      </c>
      <c r="D52" s="2">
        <v>-6.4305684995340201E-2</v>
      </c>
      <c r="E52" s="2">
        <v>-0.48107569721115501</v>
      </c>
      <c r="F52" s="2">
        <v>-0.26295585412667899</v>
      </c>
      <c r="G52" s="2">
        <v>-2.8645833333333301E-2</v>
      </c>
      <c r="H52" s="2">
        <v>0.15817694369973201</v>
      </c>
      <c r="I52" s="2">
        <v>-0.155092592592593</v>
      </c>
      <c r="J52" s="2">
        <v>0.36986301369863001</v>
      </c>
      <c r="K52" s="2">
        <v>4.3999999999999997E-2</v>
      </c>
      <c r="L52" s="2">
        <v>-9.0038314176245193E-2</v>
      </c>
      <c r="M52" s="2">
        <v>0.25684210526315798</v>
      </c>
      <c r="N52" s="3">
        <v>0.63561643835616399</v>
      </c>
      <c r="O52" s="3">
        <v>-0.15198863636363599</v>
      </c>
    </row>
    <row r="53" spans="1:15" x14ac:dyDescent="0.3">
      <c r="A53" s="11" t="s">
        <v>15</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0.42576708815987302</v>
      </c>
      <c r="N53" s="3">
        <v>1.3388453727879299</v>
      </c>
      <c r="O53" s="3">
        <v>0.58857142857142897</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705</v>
      </c>
    </row>
    <row r="59" spans="1:15" x14ac:dyDescent="0.3">
      <c r="A59" s="14" t="s">
        <v>706</v>
      </c>
    </row>
    <row r="60" spans="1:15" x14ac:dyDescent="0.3">
      <c r="A60" s="14" t="s">
        <v>707</v>
      </c>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710</v>
      </c>
    </row>
    <row r="2" spans="1:14" ht="15.6" x14ac:dyDescent="0.3">
      <c r="A2" s="12" t="s">
        <v>704</v>
      </c>
    </row>
    <row r="3" spans="1:14" ht="15.6" x14ac:dyDescent="0.3">
      <c r="A3" s="12" t="s">
        <v>94</v>
      </c>
    </row>
    <row r="4" spans="1:14" x14ac:dyDescent="0.3">
      <c r="A4" s="15"/>
    </row>
    <row r="5" spans="1:14" x14ac:dyDescent="0.3">
      <c r="A5" s="16" t="str">
        <f>HYPERLINK("#'Table of contents'!A224",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1719</v>
      </c>
      <c r="C8" s="1">
        <v>2309</v>
      </c>
      <c r="D8" s="1">
        <v>3117</v>
      </c>
      <c r="E8" s="1">
        <v>3170</v>
      </c>
      <c r="F8" s="1">
        <v>2473</v>
      </c>
      <c r="G8" s="1">
        <v>2240</v>
      </c>
      <c r="H8" s="1">
        <v>2125</v>
      </c>
      <c r="I8" s="1">
        <v>2238</v>
      </c>
      <c r="J8" s="1">
        <v>1657</v>
      </c>
      <c r="K8" s="1">
        <v>2405</v>
      </c>
      <c r="L8" s="1">
        <v>2793</v>
      </c>
      <c r="M8" s="1">
        <v>3074</v>
      </c>
      <c r="N8" s="1">
        <v>5666</v>
      </c>
    </row>
    <row r="9" spans="1:14" x14ac:dyDescent="0.3">
      <c r="A9" s="7" t="s">
        <v>88</v>
      </c>
      <c r="B9" s="1">
        <v>202</v>
      </c>
      <c r="C9" s="1">
        <v>358</v>
      </c>
      <c r="D9" s="1">
        <v>465</v>
      </c>
      <c r="E9" s="1">
        <v>481</v>
      </c>
      <c r="F9" s="1">
        <v>323</v>
      </c>
      <c r="G9" s="1">
        <v>303</v>
      </c>
      <c r="H9" s="1">
        <v>291</v>
      </c>
      <c r="I9" s="1">
        <v>343</v>
      </c>
      <c r="J9" s="1">
        <v>269</v>
      </c>
      <c r="K9" s="1">
        <v>386</v>
      </c>
      <c r="L9" s="1">
        <v>526</v>
      </c>
      <c r="M9" s="1">
        <v>565</v>
      </c>
      <c r="N9" s="1">
        <v>1125</v>
      </c>
    </row>
    <row r="10" spans="1:14" x14ac:dyDescent="0.3">
      <c r="A10" s="7" t="s">
        <v>89</v>
      </c>
      <c r="B10" s="1">
        <v>115</v>
      </c>
      <c r="C10" s="1">
        <v>175</v>
      </c>
      <c r="D10" s="1">
        <v>238</v>
      </c>
      <c r="E10" s="1">
        <v>243</v>
      </c>
      <c r="F10" s="1">
        <v>224</v>
      </c>
      <c r="G10" s="1">
        <v>180</v>
      </c>
      <c r="H10" s="1">
        <v>176</v>
      </c>
      <c r="I10" s="1">
        <v>183</v>
      </c>
      <c r="J10" s="1">
        <v>139</v>
      </c>
      <c r="K10" s="1">
        <v>221</v>
      </c>
      <c r="L10" s="1">
        <v>276</v>
      </c>
      <c r="M10" s="1">
        <v>291</v>
      </c>
      <c r="N10" s="1">
        <v>402</v>
      </c>
    </row>
    <row r="11" spans="1:14" x14ac:dyDescent="0.3">
      <c r="A11" s="7" t="s">
        <v>90</v>
      </c>
      <c r="B11" s="1">
        <v>5552</v>
      </c>
      <c r="C11" s="1">
        <v>6679</v>
      </c>
      <c r="D11" s="1">
        <v>8382</v>
      </c>
      <c r="E11" s="1">
        <v>8606</v>
      </c>
      <c r="F11" s="1">
        <v>6823</v>
      </c>
      <c r="G11" s="1">
        <v>5666</v>
      </c>
      <c r="H11" s="1">
        <v>5565</v>
      </c>
      <c r="I11" s="1">
        <v>5752</v>
      </c>
      <c r="J11" s="1">
        <v>3939</v>
      </c>
      <c r="K11" s="1">
        <v>5672</v>
      </c>
      <c r="L11" s="1">
        <v>6174</v>
      </c>
      <c r="M11" s="1">
        <v>5897</v>
      </c>
      <c r="N11" s="1">
        <v>6615</v>
      </c>
    </row>
    <row r="12" spans="1:14" x14ac:dyDescent="0.3">
      <c r="A12" s="7" t="s">
        <v>91</v>
      </c>
      <c r="B12" s="1">
        <v>209</v>
      </c>
      <c r="C12" s="1">
        <v>350</v>
      </c>
      <c r="D12" s="1">
        <v>526</v>
      </c>
      <c r="E12" s="1">
        <v>507</v>
      </c>
      <c r="F12" s="1">
        <v>427</v>
      </c>
      <c r="G12" s="1">
        <v>323</v>
      </c>
      <c r="H12" s="1">
        <v>369</v>
      </c>
      <c r="I12" s="1">
        <v>382</v>
      </c>
      <c r="J12" s="1">
        <v>399</v>
      </c>
      <c r="K12" s="1">
        <v>537</v>
      </c>
      <c r="L12" s="1">
        <v>762</v>
      </c>
      <c r="M12" s="1">
        <v>758</v>
      </c>
      <c r="N12" s="1">
        <v>1396</v>
      </c>
    </row>
    <row r="13" spans="1:14" x14ac:dyDescent="0.3">
      <c r="A13" s="7" t="s">
        <v>92</v>
      </c>
      <c r="B13" s="1">
        <v>2353</v>
      </c>
      <c r="C13" s="1">
        <v>2386</v>
      </c>
      <c r="D13" s="1">
        <v>3154</v>
      </c>
      <c r="E13" s="1">
        <v>2623</v>
      </c>
      <c r="F13" s="1">
        <v>1392</v>
      </c>
      <c r="G13" s="1">
        <v>989</v>
      </c>
      <c r="H13" s="1">
        <v>924</v>
      </c>
      <c r="I13" s="1">
        <v>769</v>
      </c>
      <c r="J13" s="1">
        <v>491</v>
      </c>
      <c r="K13" s="1">
        <v>604</v>
      </c>
      <c r="L13" s="1">
        <v>788</v>
      </c>
      <c r="M13" s="1">
        <v>724</v>
      </c>
      <c r="N13" s="1">
        <v>920</v>
      </c>
    </row>
    <row r="14" spans="1:14" x14ac:dyDescent="0.3">
      <c r="A14" s="10" t="s">
        <v>15</v>
      </c>
      <c r="B14" s="5">
        <v>10150</v>
      </c>
      <c r="C14" s="5">
        <v>12257</v>
      </c>
      <c r="D14" s="5">
        <v>15882</v>
      </c>
      <c r="E14" s="5">
        <v>15630</v>
      </c>
      <c r="F14" s="5">
        <v>11662</v>
      </c>
      <c r="G14" s="5">
        <v>9701</v>
      </c>
      <c r="H14" s="5">
        <v>9450</v>
      </c>
      <c r="I14" s="5">
        <v>9667</v>
      </c>
      <c r="J14" s="5">
        <v>6894</v>
      </c>
      <c r="K14" s="5">
        <v>9825</v>
      </c>
      <c r="L14" s="5">
        <v>11319</v>
      </c>
      <c r="M14" s="5">
        <v>11309</v>
      </c>
      <c r="N14" s="5">
        <v>16124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0.16935960591133001</v>
      </c>
      <c r="C19" s="2">
        <v>0.18838214897609501</v>
      </c>
      <c r="D19" s="2">
        <v>0.196259916887042</v>
      </c>
      <c r="E19" s="2">
        <v>0.20281509916826601</v>
      </c>
      <c r="F19" s="2">
        <v>0.21205625107185699</v>
      </c>
      <c r="G19" s="2">
        <v>0.230904030512318</v>
      </c>
      <c r="H19" s="2">
        <v>0.22486772486772499</v>
      </c>
      <c r="I19" s="2">
        <v>0.23150925830143801</v>
      </c>
      <c r="J19" s="2">
        <v>0.24035393095445301</v>
      </c>
      <c r="K19" s="2">
        <v>0.244783715012723</v>
      </c>
      <c r="L19" s="2">
        <v>0.246753246753247</v>
      </c>
      <c r="M19" s="2">
        <v>0.27181890529666602</v>
      </c>
      <c r="N19" s="2">
        <v>0.35140163731084101</v>
      </c>
    </row>
    <row r="20" spans="1:15" x14ac:dyDescent="0.3">
      <c r="A20" s="8" t="s">
        <v>88</v>
      </c>
      <c r="B20" s="2">
        <v>1.9901477832512299E-2</v>
      </c>
      <c r="C20" s="2">
        <v>2.9207799624704201E-2</v>
      </c>
      <c r="D20" s="2">
        <v>2.9278428409520201E-2</v>
      </c>
      <c r="E20" s="2">
        <v>3.0774152271273201E-2</v>
      </c>
      <c r="F20" s="2">
        <v>2.7696793002915499E-2</v>
      </c>
      <c r="G20" s="2">
        <v>3.12338934130502E-2</v>
      </c>
      <c r="H20" s="2">
        <v>3.07936507936508E-2</v>
      </c>
      <c r="I20" s="2">
        <v>3.5481535119478602E-2</v>
      </c>
      <c r="J20" s="2">
        <v>3.9019437191761E-2</v>
      </c>
      <c r="K20" s="2">
        <v>3.9287531806615802E-2</v>
      </c>
      <c r="L20" s="2">
        <v>4.6470536266454601E-2</v>
      </c>
      <c r="M20" s="2">
        <v>4.9960208683349501E-2</v>
      </c>
      <c r="N20" s="2">
        <v>6.9771768791863101E-2</v>
      </c>
    </row>
    <row r="21" spans="1:15" x14ac:dyDescent="0.3">
      <c r="A21" s="8" t="s">
        <v>89</v>
      </c>
      <c r="B21" s="2">
        <v>1.13300492610837E-2</v>
      </c>
      <c r="C21" s="2">
        <v>1.42775556824672E-2</v>
      </c>
      <c r="D21" s="2">
        <v>1.4985518196700701E-2</v>
      </c>
      <c r="E21" s="2">
        <v>1.55470249520154E-2</v>
      </c>
      <c r="F21" s="2">
        <v>1.9207683073229301E-2</v>
      </c>
      <c r="G21" s="2">
        <v>1.8554788166168401E-2</v>
      </c>
      <c r="H21" s="2">
        <v>1.8624338624338599E-2</v>
      </c>
      <c r="I21" s="2">
        <v>1.89303817109755E-2</v>
      </c>
      <c r="J21" s="2">
        <v>2.0162460110240799E-2</v>
      </c>
      <c r="K21" s="2">
        <v>2.2493638676844799E-2</v>
      </c>
      <c r="L21" s="2">
        <v>2.4383779485820298E-2</v>
      </c>
      <c r="M21" s="2">
        <v>2.5731718100627798E-2</v>
      </c>
      <c r="N21" s="2">
        <v>2.4931778714959101E-2</v>
      </c>
    </row>
    <row r="22" spans="1:15" x14ac:dyDescent="0.3">
      <c r="A22" s="8" t="s">
        <v>90</v>
      </c>
      <c r="B22" s="2">
        <v>0.54699507389162605</v>
      </c>
      <c r="C22" s="2">
        <v>0.54491311087541805</v>
      </c>
      <c r="D22" s="2">
        <v>0.52776728371741599</v>
      </c>
      <c r="E22" s="2">
        <v>0.55060780550223898</v>
      </c>
      <c r="F22" s="2">
        <v>0.58506259646715797</v>
      </c>
      <c r="G22" s="2">
        <v>0.58406349860839102</v>
      </c>
      <c r="H22" s="2">
        <v>0.58888888888888902</v>
      </c>
      <c r="I22" s="2">
        <v>0.59501396503568804</v>
      </c>
      <c r="J22" s="2">
        <v>0.57136640557006102</v>
      </c>
      <c r="K22" s="2">
        <v>0.57730279898218795</v>
      </c>
      <c r="L22" s="2">
        <v>0.54545454545454497</v>
      </c>
      <c r="M22" s="2">
        <v>0.52144309841719005</v>
      </c>
      <c r="N22" s="2">
        <v>0.41025800049615502</v>
      </c>
    </row>
    <row r="23" spans="1:15" x14ac:dyDescent="0.3">
      <c r="A23" s="8" t="s">
        <v>91</v>
      </c>
      <c r="B23" s="2">
        <v>2.0591133004926099E-2</v>
      </c>
      <c r="C23" s="2">
        <v>2.8555111364934299E-2</v>
      </c>
      <c r="D23" s="2">
        <v>3.3119254501951897E-2</v>
      </c>
      <c r="E23" s="2">
        <v>3.2437619961612298E-2</v>
      </c>
      <c r="F23" s="2">
        <v>3.66146458583433E-2</v>
      </c>
      <c r="G23" s="2">
        <v>3.3295536542624501E-2</v>
      </c>
      <c r="H23" s="2">
        <v>3.9047619047618998E-2</v>
      </c>
      <c r="I23" s="2">
        <v>3.9515878762801299E-2</v>
      </c>
      <c r="J23" s="2">
        <v>5.78764142732811E-2</v>
      </c>
      <c r="K23" s="2">
        <v>5.4656488549618298E-2</v>
      </c>
      <c r="L23" s="2">
        <v>6.7320434667373405E-2</v>
      </c>
      <c r="M23" s="2">
        <v>6.7026262268989306E-2</v>
      </c>
      <c r="N23" s="2">
        <v>8.6579012651947396E-2</v>
      </c>
    </row>
    <row r="24" spans="1:15" x14ac:dyDescent="0.3">
      <c r="A24" s="8" t="s">
        <v>92</v>
      </c>
      <c r="B24" s="2">
        <v>0.23182266009852201</v>
      </c>
      <c r="C24" s="2">
        <v>0.19466427347638099</v>
      </c>
      <c r="D24" s="2">
        <v>0.198589598287369</v>
      </c>
      <c r="E24" s="2">
        <v>0.16781829814459401</v>
      </c>
      <c r="F24" s="2">
        <v>0.11936203052649599</v>
      </c>
      <c r="G24" s="2">
        <v>0.101948252757448</v>
      </c>
      <c r="H24" s="2">
        <v>9.7777777777777797E-2</v>
      </c>
      <c r="I24" s="2">
        <v>7.9548981069618302E-2</v>
      </c>
      <c r="J24" s="2">
        <v>7.1221351900203095E-2</v>
      </c>
      <c r="K24" s="2">
        <v>6.1475826972010199E-2</v>
      </c>
      <c r="L24" s="2">
        <v>6.9617457372559394E-2</v>
      </c>
      <c r="M24" s="2">
        <v>6.4019807233177101E-2</v>
      </c>
      <c r="N24" s="2">
        <v>5.7057802034234703E-2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0.34322280395578803</v>
      </c>
      <c r="C29" s="2">
        <v>0.34993503681247301</v>
      </c>
      <c r="D29" s="2">
        <v>1.7003529034327901E-2</v>
      </c>
      <c r="E29" s="2">
        <v>-0.21987381703469999</v>
      </c>
      <c r="F29" s="2">
        <v>-9.4217549534977796E-2</v>
      </c>
      <c r="G29" s="2">
        <v>-5.1339285714285698E-2</v>
      </c>
      <c r="H29" s="2">
        <v>5.3176470588235297E-2</v>
      </c>
      <c r="I29" s="2">
        <v>-0.25960679177837398</v>
      </c>
      <c r="J29" s="2">
        <v>0.451418225709113</v>
      </c>
      <c r="K29" s="2">
        <v>0.16133056133056101</v>
      </c>
      <c r="L29" s="2">
        <v>0.100608664518439</v>
      </c>
      <c r="M29" s="2">
        <v>0.843201040988939</v>
      </c>
      <c r="N29" s="3">
        <v>2.4194327097163599</v>
      </c>
      <c r="O29" s="3">
        <v>2.2961023851076199</v>
      </c>
    </row>
    <row r="30" spans="1:15" x14ac:dyDescent="0.3">
      <c r="A30" s="8" t="s">
        <v>88</v>
      </c>
      <c r="B30" s="2">
        <v>0.77227722772277196</v>
      </c>
      <c r="C30" s="2">
        <v>0.29888268156424602</v>
      </c>
      <c r="D30" s="2">
        <v>3.44086021505376E-2</v>
      </c>
      <c r="E30" s="2">
        <v>-0.328482328482329</v>
      </c>
      <c r="F30" s="2">
        <v>-6.19195046439628E-2</v>
      </c>
      <c r="G30" s="2">
        <v>-3.9603960396039598E-2</v>
      </c>
      <c r="H30" s="2">
        <v>0.17869415807560099</v>
      </c>
      <c r="I30" s="2">
        <v>-0.21574344023323599</v>
      </c>
      <c r="J30" s="2">
        <v>0.43494423791821601</v>
      </c>
      <c r="K30" s="2">
        <v>0.362694300518135</v>
      </c>
      <c r="L30" s="2">
        <v>7.4144486692015205E-2</v>
      </c>
      <c r="M30" s="2">
        <v>0.99115044247787598</v>
      </c>
      <c r="N30" s="3">
        <v>3.1821561338289999</v>
      </c>
      <c r="O30" s="3">
        <v>4.5693069306930703</v>
      </c>
    </row>
    <row r="31" spans="1:15" x14ac:dyDescent="0.3">
      <c r="A31" s="8" t="s">
        <v>89</v>
      </c>
      <c r="B31" s="2">
        <v>0.52173913043478304</v>
      </c>
      <c r="C31" s="2">
        <v>0.36</v>
      </c>
      <c r="D31" s="2">
        <v>2.1008403361344501E-2</v>
      </c>
      <c r="E31" s="2">
        <v>-7.8189300411522597E-2</v>
      </c>
      <c r="F31" s="2">
        <v>-0.19642857142857101</v>
      </c>
      <c r="G31" s="2">
        <v>-2.2222222222222199E-2</v>
      </c>
      <c r="H31" s="2">
        <v>3.97727272727273E-2</v>
      </c>
      <c r="I31" s="2">
        <v>-0.24043715846994501</v>
      </c>
      <c r="J31" s="2">
        <v>0.58992805755395705</v>
      </c>
      <c r="K31" s="2">
        <v>0.24886877828054299</v>
      </c>
      <c r="L31" s="2">
        <v>5.4347826086956499E-2</v>
      </c>
      <c r="M31" s="2">
        <v>0.38144329896907198</v>
      </c>
      <c r="N31" s="3">
        <v>1.89208633093525</v>
      </c>
      <c r="O31" s="3">
        <v>2.4956521739130402</v>
      </c>
    </row>
    <row r="32" spans="1:15" x14ac:dyDescent="0.3">
      <c r="A32" s="8" t="s">
        <v>90</v>
      </c>
      <c r="B32" s="2">
        <v>0.202989913544669</v>
      </c>
      <c r="C32" s="2">
        <v>0.25497829016319801</v>
      </c>
      <c r="D32" s="2">
        <v>2.6723932235743299E-2</v>
      </c>
      <c r="E32" s="2">
        <v>-0.207181036486172</v>
      </c>
      <c r="F32" s="2">
        <v>-0.169573501392349</v>
      </c>
      <c r="G32" s="2">
        <v>-1.7825626544299301E-2</v>
      </c>
      <c r="H32" s="2">
        <v>3.3602875112309097E-2</v>
      </c>
      <c r="I32" s="2">
        <v>-0.31519471488178002</v>
      </c>
      <c r="J32" s="2">
        <v>0.43995938055344003</v>
      </c>
      <c r="K32" s="2">
        <v>8.8504936530324402E-2</v>
      </c>
      <c r="L32" s="2">
        <v>-4.4865565273728501E-2</v>
      </c>
      <c r="M32" s="2">
        <v>0.121756825504494</v>
      </c>
      <c r="N32" s="3">
        <v>0.67936024371667902</v>
      </c>
      <c r="O32" s="3">
        <v>0.19146253602305499</v>
      </c>
    </row>
    <row r="33" spans="1:15" x14ac:dyDescent="0.3">
      <c r="A33" s="8" t="s">
        <v>91</v>
      </c>
      <c r="B33" s="2">
        <v>0.67464114832535904</v>
      </c>
      <c r="C33" s="2">
        <v>0.502857142857143</v>
      </c>
      <c r="D33" s="2">
        <v>-3.6121673003802299E-2</v>
      </c>
      <c r="E33" s="2">
        <v>-0.157790927021696</v>
      </c>
      <c r="F33" s="2">
        <v>-0.243559718969555</v>
      </c>
      <c r="G33" s="2">
        <v>0.142414860681115</v>
      </c>
      <c r="H33" s="2">
        <v>3.5230352303522998E-2</v>
      </c>
      <c r="I33" s="2">
        <v>4.4502617801047098E-2</v>
      </c>
      <c r="J33" s="2">
        <v>0.34586466165413499</v>
      </c>
      <c r="K33" s="2">
        <v>0.41899441340782101</v>
      </c>
      <c r="L33" s="2">
        <v>-5.2493438320209999E-3</v>
      </c>
      <c r="M33" s="2">
        <v>0.84168865435356199</v>
      </c>
      <c r="N33" s="3">
        <v>2.4987468671679198</v>
      </c>
      <c r="O33" s="3">
        <v>5.6794258373205704</v>
      </c>
    </row>
    <row r="34" spans="1:15" x14ac:dyDescent="0.3">
      <c r="A34" s="8" t="s">
        <v>92</v>
      </c>
      <c r="B34" s="2">
        <v>1.40246493837654E-2</v>
      </c>
      <c r="C34" s="2">
        <v>0.32187761944677301</v>
      </c>
      <c r="D34" s="2">
        <v>-0.168357641090678</v>
      </c>
      <c r="E34" s="2">
        <v>-0.46930995043842899</v>
      </c>
      <c r="F34" s="2">
        <v>-0.28951149425287398</v>
      </c>
      <c r="G34" s="2">
        <v>-6.5722952477249699E-2</v>
      </c>
      <c r="H34" s="2">
        <v>-0.16774891774891801</v>
      </c>
      <c r="I34" s="2">
        <v>-0.36150845253576103</v>
      </c>
      <c r="J34" s="2">
        <v>0.23014256619144599</v>
      </c>
      <c r="K34" s="2">
        <v>0.30463576158940397</v>
      </c>
      <c r="L34" s="2">
        <v>-8.1218274111675107E-2</v>
      </c>
      <c r="M34" s="2">
        <v>0.27071823204419898</v>
      </c>
      <c r="N34" s="3">
        <v>0.87372708757637496</v>
      </c>
      <c r="O34" s="3">
        <v>-0.60900977475563101</v>
      </c>
    </row>
    <row r="35" spans="1:15" x14ac:dyDescent="0.3">
      <c r="A35" s="11" t="s">
        <v>15</v>
      </c>
      <c r="B35" s="3">
        <v>0.20758620689655199</v>
      </c>
      <c r="C35" s="3">
        <v>0.295749367708248</v>
      </c>
      <c r="D35" s="3">
        <v>-1.5867019267094801E-2</v>
      </c>
      <c r="E35" s="3">
        <v>-0.25387076135636599</v>
      </c>
      <c r="F35" s="3">
        <v>-0.16815297547590499</v>
      </c>
      <c r="G35" s="3">
        <v>-2.58736212761571E-2</v>
      </c>
      <c r="H35" s="3">
        <v>2.2962962962963001E-2</v>
      </c>
      <c r="I35" s="3">
        <v>-0.28685217751112002</v>
      </c>
      <c r="J35" s="3">
        <v>0.42515230635335099</v>
      </c>
      <c r="K35" s="3">
        <v>0.15206106870229</v>
      </c>
      <c r="L35" s="3">
        <v>-8.8347027122537302E-4</v>
      </c>
      <c r="M35" s="3">
        <v>0.42576708815987302</v>
      </c>
      <c r="N35" s="3">
        <v>1.3388453727879299</v>
      </c>
      <c r="O35" s="3">
        <v>0.58857142857142897</v>
      </c>
    </row>
    <row r="36" spans="1:15" x14ac:dyDescent="0.3">
      <c r="A36" s="15"/>
    </row>
    <row r="37" spans="1:15" x14ac:dyDescent="0.3">
      <c r="A37" s="13" t="s">
        <v>39</v>
      </c>
    </row>
    <row r="38" spans="1:15" x14ac:dyDescent="0.3">
      <c r="A38" s="14" t="s">
        <v>40</v>
      </c>
    </row>
    <row r="39" spans="1:15" x14ac:dyDescent="0.3">
      <c r="A39" s="14" t="s">
        <v>41</v>
      </c>
    </row>
    <row r="40" spans="1:15" x14ac:dyDescent="0.3">
      <c r="A40" s="14" t="s">
        <v>705</v>
      </c>
    </row>
    <row r="41" spans="1:15" x14ac:dyDescent="0.3">
      <c r="A41" s="14" t="s">
        <v>706</v>
      </c>
    </row>
    <row r="42" spans="1:15" x14ac:dyDescent="0.3">
      <c r="A42" s="14" t="s">
        <v>707</v>
      </c>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711</v>
      </c>
    </row>
    <row r="2" spans="1:14" ht="15.6" x14ac:dyDescent="0.3">
      <c r="A2" s="12" t="s">
        <v>704</v>
      </c>
    </row>
    <row r="3" spans="1:14" ht="15.6" x14ac:dyDescent="0.3">
      <c r="A3" s="12" t="s">
        <v>98</v>
      </c>
    </row>
    <row r="4" spans="1:14" x14ac:dyDescent="0.3">
      <c r="A4" s="15"/>
    </row>
    <row r="5" spans="1:14" x14ac:dyDescent="0.3">
      <c r="A5" s="16" t="str">
        <f>HYPERLINK("#'Table of contents'!A225",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4538</v>
      </c>
      <c r="C8" s="1">
        <v>5264</v>
      </c>
      <c r="D8" s="1">
        <v>6915</v>
      </c>
      <c r="E8" s="1">
        <v>6649</v>
      </c>
      <c r="F8" s="1">
        <v>5441</v>
      </c>
      <c r="G8" s="1">
        <v>4916</v>
      </c>
      <c r="H8" s="1">
        <v>4930</v>
      </c>
      <c r="I8" s="1">
        <v>4819</v>
      </c>
      <c r="J8" s="1">
        <v>3360</v>
      </c>
      <c r="K8" s="1">
        <v>4646</v>
      </c>
      <c r="L8" s="1">
        <v>5525</v>
      </c>
      <c r="M8" s="1">
        <v>5485</v>
      </c>
      <c r="N8" s="1">
        <v>6051</v>
      </c>
    </row>
    <row r="9" spans="1:14" x14ac:dyDescent="0.3">
      <c r="A9" s="7" t="s">
        <v>96</v>
      </c>
      <c r="B9" s="1">
        <v>5612</v>
      </c>
      <c r="C9" s="1">
        <v>6993</v>
      </c>
      <c r="D9" s="1">
        <v>8967</v>
      </c>
      <c r="E9" s="1">
        <v>8981</v>
      </c>
      <c r="F9" s="1">
        <v>6221</v>
      </c>
      <c r="G9" s="1">
        <v>4785</v>
      </c>
      <c r="H9" s="1">
        <v>4520</v>
      </c>
      <c r="I9" s="1">
        <v>4848</v>
      </c>
      <c r="J9" s="1">
        <v>3534</v>
      </c>
      <c r="K9" s="1">
        <v>5179</v>
      </c>
      <c r="L9" s="1">
        <v>5794</v>
      </c>
      <c r="M9" s="1">
        <v>5824</v>
      </c>
      <c r="N9" s="1">
        <v>10073</v>
      </c>
    </row>
    <row r="10" spans="1:14" x14ac:dyDescent="0.3">
      <c r="A10" s="10" t="s">
        <v>15</v>
      </c>
      <c r="B10" s="5">
        <v>10150</v>
      </c>
      <c r="C10" s="5">
        <v>12257</v>
      </c>
      <c r="D10" s="5">
        <v>15882</v>
      </c>
      <c r="E10" s="5">
        <v>15630</v>
      </c>
      <c r="F10" s="5">
        <v>11662</v>
      </c>
      <c r="G10" s="5">
        <v>9701</v>
      </c>
      <c r="H10" s="5">
        <v>9450</v>
      </c>
      <c r="I10" s="5">
        <v>9667</v>
      </c>
      <c r="J10" s="5">
        <v>6894</v>
      </c>
      <c r="K10" s="5">
        <v>9825</v>
      </c>
      <c r="L10" s="5">
        <v>11319</v>
      </c>
      <c r="M10" s="5">
        <v>11309</v>
      </c>
      <c r="N10" s="5">
        <v>16124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0.44709359605911297</v>
      </c>
      <c r="C15" s="2">
        <v>0.42946887492861202</v>
      </c>
      <c r="D15" s="2">
        <v>0.43539856441254199</v>
      </c>
      <c r="E15" s="2">
        <v>0.42539987204094698</v>
      </c>
      <c r="F15" s="2">
        <v>0.46655805179214499</v>
      </c>
      <c r="G15" s="2">
        <v>0.506751881249356</v>
      </c>
      <c r="H15" s="2">
        <v>0.52169312169312199</v>
      </c>
      <c r="I15" s="2">
        <v>0.49850005172235401</v>
      </c>
      <c r="J15" s="2">
        <v>0.48738033072236697</v>
      </c>
      <c r="K15" s="2">
        <v>0.47287531806615801</v>
      </c>
      <c r="L15" s="2">
        <v>0.48811732485201897</v>
      </c>
      <c r="M15" s="2">
        <v>0.48501193739499499</v>
      </c>
      <c r="N15" s="2">
        <v>0.37527908707516699</v>
      </c>
    </row>
    <row r="16" spans="1:14" x14ac:dyDescent="0.3">
      <c r="A16" s="8" t="s">
        <v>96</v>
      </c>
      <c r="B16" s="2">
        <v>0.55290640394088697</v>
      </c>
      <c r="C16" s="2">
        <v>0.57053112507138803</v>
      </c>
      <c r="D16" s="2">
        <v>0.56460143558745701</v>
      </c>
      <c r="E16" s="2">
        <v>0.57460012795905302</v>
      </c>
      <c r="F16" s="2">
        <v>0.53344194820785495</v>
      </c>
      <c r="G16" s="2">
        <v>0.493248118750644</v>
      </c>
      <c r="H16" s="2">
        <v>0.47830687830687801</v>
      </c>
      <c r="I16" s="2">
        <v>0.50149994827764599</v>
      </c>
      <c r="J16" s="2">
        <v>0.51261966927763303</v>
      </c>
      <c r="K16" s="2">
        <v>0.52712468193384199</v>
      </c>
      <c r="L16" s="2">
        <v>0.51188267514798103</v>
      </c>
      <c r="M16" s="2">
        <v>0.51498806260500496</v>
      </c>
      <c r="N16" s="2">
        <v>0.62472091292483301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0.15998237108858501</v>
      </c>
      <c r="C21" s="2">
        <v>0.31363981762917897</v>
      </c>
      <c r="D21" s="2">
        <v>-3.8467100506146101E-2</v>
      </c>
      <c r="E21" s="2">
        <v>-0.181681455858024</v>
      </c>
      <c r="F21" s="2">
        <v>-9.6489615879433902E-2</v>
      </c>
      <c r="G21" s="2">
        <v>2.84784377542718E-3</v>
      </c>
      <c r="H21" s="2">
        <v>-2.2515212981744401E-2</v>
      </c>
      <c r="I21" s="2">
        <v>-0.30275990869475</v>
      </c>
      <c r="J21" s="2">
        <v>0.38273809523809499</v>
      </c>
      <c r="K21" s="2">
        <v>0.189195006457167</v>
      </c>
      <c r="L21" s="2">
        <v>-7.2398190045248898E-3</v>
      </c>
      <c r="M21" s="2">
        <v>0.103190519598906</v>
      </c>
      <c r="N21" s="3">
        <v>0.80089285714285696</v>
      </c>
      <c r="O21" s="3">
        <v>0.333406787130895</v>
      </c>
    </row>
    <row r="22" spans="1:15" x14ac:dyDescent="0.3">
      <c r="A22" s="8" t="s">
        <v>96</v>
      </c>
      <c r="B22" s="2">
        <v>0.24607982893798999</v>
      </c>
      <c r="C22" s="2">
        <v>0.28228228228228203</v>
      </c>
      <c r="D22" s="2">
        <v>1.56128024980484E-3</v>
      </c>
      <c r="E22" s="2">
        <v>-0.30731544371450797</v>
      </c>
      <c r="F22" s="2">
        <v>-0.23083105610030499</v>
      </c>
      <c r="G22" s="2">
        <v>-5.5381400208986402E-2</v>
      </c>
      <c r="H22" s="2">
        <v>7.25663716814159E-2</v>
      </c>
      <c r="I22" s="2">
        <v>-0.271039603960396</v>
      </c>
      <c r="J22" s="2">
        <v>0.46547821165817799</v>
      </c>
      <c r="K22" s="2">
        <v>0.118748793203321</v>
      </c>
      <c r="L22" s="2">
        <v>5.1777701070072502E-3</v>
      </c>
      <c r="M22" s="2">
        <v>0.72956730769230804</v>
      </c>
      <c r="N22" s="3">
        <v>1.85031126202603</v>
      </c>
      <c r="O22" s="3">
        <v>0.79490377761938702</v>
      </c>
    </row>
    <row r="23" spans="1:15" x14ac:dyDescent="0.3">
      <c r="A23" s="11" t="s">
        <v>15</v>
      </c>
      <c r="B23" s="3">
        <v>0.20758620689655199</v>
      </c>
      <c r="C23" s="3">
        <v>0.295749367708248</v>
      </c>
      <c r="D23" s="3">
        <v>-1.5867019267094801E-2</v>
      </c>
      <c r="E23" s="3">
        <v>-0.25387076135636599</v>
      </c>
      <c r="F23" s="3">
        <v>-0.16815297547590499</v>
      </c>
      <c r="G23" s="3">
        <v>-2.58736212761571E-2</v>
      </c>
      <c r="H23" s="3">
        <v>2.2962962962963001E-2</v>
      </c>
      <c r="I23" s="3">
        <v>-0.28685217751112002</v>
      </c>
      <c r="J23" s="3">
        <v>0.42515230635335099</v>
      </c>
      <c r="K23" s="3">
        <v>0.15206106870229</v>
      </c>
      <c r="L23" s="3">
        <v>-8.8347027122537302E-4</v>
      </c>
      <c r="M23" s="3">
        <v>0.42576708815987302</v>
      </c>
      <c r="N23" s="3">
        <v>1.3388453727879299</v>
      </c>
      <c r="O23" s="3">
        <v>0.58857142857142897</v>
      </c>
    </row>
    <row r="24" spans="1:15" x14ac:dyDescent="0.3">
      <c r="A24" s="15"/>
    </row>
    <row r="25" spans="1:15" x14ac:dyDescent="0.3">
      <c r="A25" s="13" t="s">
        <v>39</v>
      </c>
    </row>
    <row r="26" spans="1:15" x14ac:dyDescent="0.3">
      <c r="A26" s="14" t="s">
        <v>40</v>
      </c>
    </row>
    <row r="27" spans="1:15" x14ac:dyDescent="0.3">
      <c r="A27" s="14" t="s">
        <v>41</v>
      </c>
    </row>
    <row r="28" spans="1:15" x14ac:dyDescent="0.3">
      <c r="A28" s="14" t="s">
        <v>705</v>
      </c>
    </row>
    <row r="29" spans="1:15" x14ac:dyDescent="0.3">
      <c r="A29" s="14" t="s">
        <v>706</v>
      </c>
    </row>
    <row r="30" spans="1:15" x14ac:dyDescent="0.3">
      <c r="A30" s="14" t="s">
        <v>707</v>
      </c>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712</v>
      </c>
    </row>
    <row r="2" spans="1:14" ht="15.6" x14ac:dyDescent="0.3">
      <c r="A2" s="12" t="s">
        <v>704</v>
      </c>
    </row>
    <row r="3" spans="1:14" ht="15.6" x14ac:dyDescent="0.3">
      <c r="A3" s="12" t="s">
        <v>98</v>
      </c>
    </row>
    <row r="4" spans="1:14" ht="15.6" x14ac:dyDescent="0.3">
      <c r="A4" s="12" t="s">
        <v>94</v>
      </c>
    </row>
    <row r="5" spans="1:14" x14ac:dyDescent="0.3">
      <c r="A5" s="16" t="str">
        <f>HYPERLINK("#'Table of contents'!A226",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313</v>
      </c>
      <c r="C8" s="1">
        <v>441</v>
      </c>
      <c r="D8" s="1">
        <v>607</v>
      </c>
      <c r="E8" s="1">
        <v>622</v>
      </c>
      <c r="F8" s="1">
        <v>613</v>
      </c>
      <c r="G8" s="1">
        <v>514</v>
      </c>
      <c r="H8" s="1">
        <v>570</v>
      </c>
      <c r="I8" s="1">
        <v>530</v>
      </c>
      <c r="J8" s="1">
        <v>382</v>
      </c>
      <c r="K8" s="1">
        <v>557</v>
      </c>
      <c r="L8" s="1">
        <v>690</v>
      </c>
      <c r="M8" s="1">
        <v>740</v>
      </c>
      <c r="N8" s="1">
        <v>935</v>
      </c>
    </row>
    <row r="9" spans="1:14" x14ac:dyDescent="0.3">
      <c r="A9" s="7" t="s">
        <v>100</v>
      </c>
      <c r="B9" s="1">
        <v>31</v>
      </c>
      <c r="C9" s="1">
        <v>34</v>
      </c>
      <c r="D9" s="1">
        <v>65</v>
      </c>
      <c r="E9" s="1">
        <v>73</v>
      </c>
      <c r="F9" s="1">
        <v>52</v>
      </c>
      <c r="G9" s="1">
        <v>57</v>
      </c>
      <c r="H9" s="1">
        <v>36</v>
      </c>
      <c r="I9" s="1">
        <v>46</v>
      </c>
      <c r="J9" s="1">
        <v>39</v>
      </c>
      <c r="K9" s="1">
        <v>37</v>
      </c>
      <c r="L9" s="1">
        <v>66</v>
      </c>
      <c r="M9" s="1">
        <v>71</v>
      </c>
      <c r="N9" s="1">
        <v>88</v>
      </c>
    </row>
    <row r="10" spans="1:14" x14ac:dyDescent="0.3">
      <c r="A10" s="7" t="s">
        <v>101</v>
      </c>
      <c r="B10" s="1">
        <v>54</v>
      </c>
      <c r="C10" s="1">
        <v>59</v>
      </c>
      <c r="D10" s="1">
        <v>79</v>
      </c>
      <c r="E10" s="1">
        <v>77</v>
      </c>
      <c r="F10" s="1">
        <v>94</v>
      </c>
      <c r="G10" s="1">
        <v>89</v>
      </c>
      <c r="H10" s="1">
        <v>89</v>
      </c>
      <c r="I10" s="1">
        <v>88</v>
      </c>
      <c r="J10" s="1">
        <v>60</v>
      </c>
      <c r="K10" s="1">
        <v>116</v>
      </c>
      <c r="L10" s="1">
        <v>123</v>
      </c>
      <c r="M10" s="1">
        <v>160</v>
      </c>
      <c r="N10" s="1">
        <v>195</v>
      </c>
    </row>
    <row r="11" spans="1:14" x14ac:dyDescent="0.3">
      <c r="A11" s="7" t="s">
        <v>102</v>
      </c>
      <c r="B11" s="1">
        <v>3208</v>
      </c>
      <c r="C11" s="1">
        <v>3737</v>
      </c>
      <c r="D11" s="1">
        <v>4786</v>
      </c>
      <c r="E11" s="1">
        <v>4634</v>
      </c>
      <c r="F11" s="1">
        <v>3889</v>
      </c>
      <c r="G11" s="1">
        <v>3632</v>
      </c>
      <c r="H11" s="1">
        <v>3621</v>
      </c>
      <c r="I11" s="1">
        <v>3651</v>
      </c>
      <c r="J11" s="1">
        <v>2579</v>
      </c>
      <c r="K11" s="1">
        <v>3593</v>
      </c>
      <c r="L11" s="1">
        <v>4132</v>
      </c>
      <c r="M11" s="1">
        <v>4054</v>
      </c>
      <c r="N11" s="1">
        <v>4331</v>
      </c>
    </row>
    <row r="12" spans="1:14" x14ac:dyDescent="0.3">
      <c r="A12" s="7" t="s">
        <v>103</v>
      </c>
      <c r="B12" s="1">
        <v>55</v>
      </c>
      <c r="C12" s="1">
        <v>61</v>
      </c>
      <c r="D12" s="1">
        <v>86</v>
      </c>
      <c r="E12" s="1">
        <v>96</v>
      </c>
      <c r="F12" s="1">
        <v>95</v>
      </c>
      <c r="G12" s="1">
        <v>78</v>
      </c>
      <c r="H12" s="1">
        <v>80</v>
      </c>
      <c r="I12" s="1">
        <v>71</v>
      </c>
      <c r="J12" s="1">
        <v>45</v>
      </c>
      <c r="K12" s="1">
        <v>65</v>
      </c>
      <c r="L12" s="1">
        <v>93</v>
      </c>
      <c r="M12" s="1">
        <v>94</v>
      </c>
      <c r="N12" s="1">
        <v>134</v>
      </c>
    </row>
    <row r="13" spans="1:14" x14ac:dyDescent="0.3">
      <c r="A13" s="7" t="s">
        <v>104</v>
      </c>
      <c r="B13" s="1">
        <v>877</v>
      </c>
      <c r="C13" s="1">
        <v>932</v>
      </c>
      <c r="D13" s="1">
        <v>1292</v>
      </c>
      <c r="E13" s="1">
        <v>1147</v>
      </c>
      <c r="F13" s="1">
        <v>698</v>
      </c>
      <c r="G13" s="1">
        <v>546</v>
      </c>
      <c r="H13" s="1">
        <v>534</v>
      </c>
      <c r="I13" s="1">
        <v>433</v>
      </c>
      <c r="J13" s="1">
        <v>255</v>
      </c>
      <c r="K13" s="1">
        <v>278</v>
      </c>
      <c r="L13" s="1">
        <v>421</v>
      </c>
      <c r="M13" s="1">
        <v>366</v>
      </c>
      <c r="N13" s="1">
        <v>368</v>
      </c>
    </row>
    <row r="14" spans="1:14" x14ac:dyDescent="0.3">
      <c r="A14" s="7" t="s">
        <v>105</v>
      </c>
      <c r="B14" s="1">
        <v>1406</v>
      </c>
      <c r="C14" s="1">
        <v>1868</v>
      </c>
      <c r="D14" s="1">
        <v>2510</v>
      </c>
      <c r="E14" s="1">
        <v>2548</v>
      </c>
      <c r="F14" s="1">
        <v>1860</v>
      </c>
      <c r="G14" s="1">
        <v>1726</v>
      </c>
      <c r="H14" s="1">
        <v>1555</v>
      </c>
      <c r="I14" s="1">
        <v>1708</v>
      </c>
      <c r="J14" s="1">
        <v>1275</v>
      </c>
      <c r="K14" s="1">
        <v>1848</v>
      </c>
      <c r="L14" s="1">
        <v>2103</v>
      </c>
      <c r="M14" s="1">
        <v>2334</v>
      </c>
      <c r="N14" s="1">
        <v>4731</v>
      </c>
    </row>
    <row r="15" spans="1:14" x14ac:dyDescent="0.3">
      <c r="A15" s="7" t="s">
        <v>106</v>
      </c>
      <c r="B15" s="1">
        <v>171</v>
      </c>
      <c r="C15" s="1">
        <v>324</v>
      </c>
      <c r="D15" s="1">
        <v>400</v>
      </c>
      <c r="E15" s="1">
        <v>408</v>
      </c>
      <c r="F15" s="1">
        <v>271</v>
      </c>
      <c r="G15" s="1">
        <v>246</v>
      </c>
      <c r="H15" s="1">
        <v>255</v>
      </c>
      <c r="I15" s="1">
        <v>297</v>
      </c>
      <c r="J15" s="1">
        <v>230</v>
      </c>
      <c r="K15" s="1">
        <v>349</v>
      </c>
      <c r="L15" s="1">
        <v>460</v>
      </c>
      <c r="M15" s="1">
        <v>494</v>
      </c>
      <c r="N15" s="1">
        <v>1037</v>
      </c>
    </row>
    <row r="16" spans="1:14" x14ac:dyDescent="0.3">
      <c r="A16" s="7" t="s">
        <v>107</v>
      </c>
      <c r="B16" s="1">
        <v>61</v>
      </c>
      <c r="C16" s="1">
        <v>116</v>
      </c>
      <c r="D16" s="1">
        <v>159</v>
      </c>
      <c r="E16" s="1">
        <v>166</v>
      </c>
      <c r="F16" s="1">
        <v>130</v>
      </c>
      <c r="G16" s="1">
        <v>91</v>
      </c>
      <c r="H16" s="1">
        <v>87</v>
      </c>
      <c r="I16" s="1">
        <v>95</v>
      </c>
      <c r="J16" s="1">
        <v>79</v>
      </c>
      <c r="K16" s="1">
        <v>105</v>
      </c>
      <c r="L16" s="1">
        <v>153</v>
      </c>
      <c r="M16" s="1">
        <v>131</v>
      </c>
      <c r="N16" s="1">
        <v>207</v>
      </c>
    </row>
    <row r="17" spans="1:14" x14ac:dyDescent="0.3">
      <c r="A17" s="7" t="s">
        <v>108</v>
      </c>
      <c r="B17" s="1">
        <v>2344</v>
      </c>
      <c r="C17" s="1">
        <v>2942</v>
      </c>
      <c r="D17" s="1">
        <v>3596</v>
      </c>
      <c r="E17" s="1">
        <v>3972</v>
      </c>
      <c r="F17" s="1">
        <v>2934</v>
      </c>
      <c r="G17" s="1">
        <v>2034</v>
      </c>
      <c r="H17" s="1">
        <v>1944</v>
      </c>
      <c r="I17" s="1">
        <v>2101</v>
      </c>
      <c r="J17" s="1">
        <v>1360</v>
      </c>
      <c r="K17" s="1">
        <v>2079</v>
      </c>
      <c r="L17" s="1">
        <v>2042</v>
      </c>
      <c r="M17" s="1">
        <v>1843</v>
      </c>
      <c r="N17" s="1">
        <v>2284</v>
      </c>
    </row>
    <row r="18" spans="1:14" x14ac:dyDescent="0.3">
      <c r="A18" s="7" t="s">
        <v>109</v>
      </c>
      <c r="B18" s="1">
        <v>154</v>
      </c>
      <c r="C18" s="1">
        <v>289</v>
      </c>
      <c r="D18" s="1">
        <v>440</v>
      </c>
      <c r="E18" s="1">
        <v>411</v>
      </c>
      <c r="F18" s="1">
        <v>332</v>
      </c>
      <c r="G18" s="1">
        <v>245</v>
      </c>
      <c r="H18" s="1">
        <v>289</v>
      </c>
      <c r="I18" s="1">
        <v>311</v>
      </c>
      <c r="J18" s="1">
        <v>354</v>
      </c>
      <c r="K18" s="1">
        <v>472</v>
      </c>
      <c r="L18" s="1">
        <v>669</v>
      </c>
      <c r="M18" s="1">
        <v>664</v>
      </c>
      <c r="N18" s="1">
        <v>1262</v>
      </c>
    </row>
    <row r="19" spans="1:14" x14ac:dyDescent="0.3">
      <c r="A19" s="7" t="s">
        <v>110</v>
      </c>
      <c r="B19" s="1">
        <v>1476</v>
      </c>
      <c r="C19" s="1">
        <v>1454</v>
      </c>
      <c r="D19" s="1">
        <v>1862</v>
      </c>
      <c r="E19" s="1">
        <v>1476</v>
      </c>
      <c r="F19" s="1">
        <v>694</v>
      </c>
      <c r="G19" s="1">
        <v>443</v>
      </c>
      <c r="H19" s="1">
        <v>390</v>
      </c>
      <c r="I19" s="1">
        <v>336</v>
      </c>
      <c r="J19" s="1">
        <v>236</v>
      </c>
      <c r="K19" s="1">
        <v>326</v>
      </c>
      <c r="L19" s="1">
        <v>367</v>
      </c>
      <c r="M19" s="1">
        <v>358</v>
      </c>
      <c r="N19" s="1">
        <v>552</v>
      </c>
    </row>
    <row r="20" spans="1:14" x14ac:dyDescent="0.3">
      <c r="A20" s="10" t="s">
        <v>15</v>
      </c>
      <c r="B20" s="5">
        <v>10150</v>
      </c>
      <c r="C20" s="5">
        <v>12257</v>
      </c>
      <c r="D20" s="5">
        <v>15882</v>
      </c>
      <c r="E20" s="5">
        <v>15630</v>
      </c>
      <c r="F20" s="5">
        <v>11662</v>
      </c>
      <c r="G20" s="5">
        <v>9701</v>
      </c>
      <c r="H20" s="5">
        <v>9450</v>
      </c>
      <c r="I20" s="5">
        <v>9667</v>
      </c>
      <c r="J20" s="5">
        <v>6894</v>
      </c>
      <c r="K20" s="5">
        <v>9825</v>
      </c>
      <c r="L20" s="5">
        <v>11319</v>
      </c>
      <c r="M20" s="5">
        <v>11309</v>
      </c>
      <c r="N20" s="5">
        <v>16124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6.89731159100926E-2</v>
      </c>
      <c r="C25" s="2">
        <v>8.3776595744680896E-2</v>
      </c>
      <c r="D25" s="2">
        <v>8.7780187997107698E-2</v>
      </c>
      <c r="E25" s="2">
        <v>9.3547901940141398E-2</v>
      </c>
      <c r="F25" s="2">
        <v>0.11266311339827199</v>
      </c>
      <c r="G25" s="2">
        <v>0.104556550040683</v>
      </c>
      <c r="H25" s="2">
        <v>0.115618661257606</v>
      </c>
      <c r="I25" s="2">
        <v>0.109981323926126</v>
      </c>
      <c r="J25" s="2">
        <v>0.11369047619047599</v>
      </c>
      <c r="K25" s="2">
        <v>0.119888075764098</v>
      </c>
      <c r="L25" s="2">
        <v>0.12488687782805399</v>
      </c>
      <c r="M25" s="2">
        <v>0.13491340018231501</v>
      </c>
      <c r="N25" s="2">
        <v>0.15451991406379101</v>
      </c>
    </row>
    <row r="26" spans="1:14" x14ac:dyDescent="0.3">
      <c r="A26" s="8" t="s">
        <v>100</v>
      </c>
      <c r="B26" s="2">
        <v>6.8312031732040502E-3</v>
      </c>
      <c r="C26" s="2">
        <v>6.4589665653495398E-3</v>
      </c>
      <c r="D26" s="2">
        <v>9.3998553868402009E-3</v>
      </c>
      <c r="E26" s="2">
        <v>1.09790946006918E-2</v>
      </c>
      <c r="F26" s="2">
        <v>9.5570667156772704E-3</v>
      </c>
      <c r="G26" s="2">
        <v>1.1594792514239199E-2</v>
      </c>
      <c r="H26" s="2">
        <v>7.3022312373225203E-3</v>
      </c>
      <c r="I26" s="2">
        <v>9.5455488690599707E-3</v>
      </c>
      <c r="J26" s="2">
        <v>1.1607142857142899E-2</v>
      </c>
      <c r="K26" s="2">
        <v>7.96383986224709E-3</v>
      </c>
      <c r="L26" s="2">
        <v>1.19457013574661E-2</v>
      </c>
      <c r="M26" s="2">
        <v>1.29443938012762E-2</v>
      </c>
      <c r="N26" s="2">
        <v>1.45430507354156E-2</v>
      </c>
    </row>
    <row r="27" spans="1:14" x14ac:dyDescent="0.3">
      <c r="A27" s="8" t="s">
        <v>101</v>
      </c>
      <c r="B27" s="2">
        <v>1.18995152049361E-2</v>
      </c>
      <c r="C27" s="2">
        <v>1.12082066869301E-2</v>
      </c>
      <c r="D27" s="2">
        <v>1.14244396240058E-2</v>
      </c>
      <c r="E27" s="2">
        <v>1.1580688825387301E-2</v>
      </c>
      <c r="F27" s="2">
        <v>1.7276235986032E-2</v>
      </c>
      <c r="G27" s="2">
        <v>1.8104149715215598E-2</v>
      </c>
      <c r="H27" s="2">
        <v>1.8052738336713999E-2</v>
      </c>
      <c r="I27" s="2">
        <v>1.8261050010375601E-2</v>
      </c>
      <c r="J27" s="2">
        <v>1.7857142857142901E-2</v>
      </c>
      <c r="K27" s="2">
        <v>2.4967714162720599E-2</v>
      </c>
      <c r="L27" s="2">
        <v>2.2262443438913999E-2</v>
      </c>
      <c r="M27" s="2">
        <v>2.9170464904284401E-2</v>
      </c>
      <c r="N27" s="2">
        <v>3.2226078334159601E-2</v>
      </c>
    </row>
    <row r="28" spans="1:14" x14ac:dyDescent="0.3">
      <c r="A28" s="8" t="s">
        <v>102</v>
      </c>
      <c r="B28" s="2">
        <v>0.70691934773027798</v>
      </c>
      <c r="C28" s="2">
        <v>0.70991641337386002</v>
      </c>
      <c r="D28" s="2">
        <v>0.692118582791034</v>
      </c>
      <c r="E28" s="2">
        <v>0.69694690930967096</v>
      </c>
      <c r="F28" s="2">
        <v>0.71475831648594002</v>
      </c>
      <c r="G28" s="2">
        <v>0.73881204231082198</v>
      </c>
      <c r="H28" s="2">
        <v>0.73448275862069001</v>
      </c>
      <c r="I28" s="2">
        <v>0.75762606349865103</v>
      </c>
      <c r="J28" s="2">
        <v>0.76755952380952397</v>
      </c>
      <c r="K28" s="2">
        <v>0.77335342229875204</v>
      </c>
      <c r="L28" s="2">
        <v>0.74787330316742096</v>
      </c>
      <c r="M28" s="2">
        <v>0.73910665451230595</v>
      </c>
      <c r="N28" s="2">
        <v>0.71574946289869401</v>
      </c>
    </row>
    <row r="29" spans="1:14" x14ac:dyDescent="0.3">
      <c r="A29" s="8" t="s">
        <v>103</v>
      </c>
      <c r="B29" s="2">
        <v>1.2119876597620099E-2</v>
      </c>
      <c r="C29" s="2">
        <v>1.15881458966565E-2</v>
      </c>
      <c r="D29" s="2">
        <v>1.2436731742588599E-2</v>
      </c>
      <c r="E29" s="2">
        <v>1.44382613926906E-2</v>
      </c>
      <c r="F29" s="2">
        <v>1.74600257305642E-2</v>
      </c>
      <c r="G29" s="2">
        <v>1.5866558177379999E-2</v>
      </c>
      <c r="H29" s="2">
        <v>1.6227180527383402E-2</v>
      </c>
      <c r="I29" s="2">
        <v>1.4733347167462101E-2</v>
      </c>
      <c r="J29" s="2">
        <v>1.33928571428571E-2</v>
      </c>
      <c r="K29" s="2">
        <v>1.39905294877314E-2</v>
      </c>
      <c r="L29" s="2">
        <v>1.6832579185520401E-2</v>
      </c>
      <c r="M29" s="2">
        <v>1.71376481312671E-2</v>
      </c>
      <c r="N29" s="2">
        <v>2.21450999834738E-2</v>
      </c>
    </row>
    <row r="30" spans="1:14" x14ac:dyDescent="0.3">
      <c r="A30" s="8" t="s">
        <v>104</v>
      </c>
      <c r="B30" s="2">
        <v>0.19325694138387001</v>
      </c>
      <c r="C30" s="2">
        <v>0.17705167173252301</v>
      </c>
      <c r="D30" s="2">
        <v>0.186840202458424</v>
      </c>
      <c r="E30" s="2">
        <v>0.172507143931418</v>
      </c>
      <c r="F30" s="2">
        <v>0.12828524168351399</v>
      </c>
      <c r="G30" s="2">
        <v>0.11106590724166</v>
      </c>
      <c r="H30" s="2">
        <v>0.108316430020284</v>
      </c>
      <c r="I30" s="2">
        <v>8.9852666528325395E-2</v>
      </c>
      <c r="J30" s="2">
        <v>7.5892857142857095E-2</v>
      </c>
      <c r="K30" s="2">
        <v>5.9836418424451102E-2</v>
      </c>
      <c r="L30" s="2">
        <v>7.6199095022624397E-2</v>
      </c>
      <c r="M30" s="2">
        <v>6.6727438468550601E-2</v>
      </c>
      <c r="N30" s="2">
        <v>6.0816393984465401E-2</v>
      </c>
    </row>
    <row r="31" spans="1:14" x14ac:dyDescent="0.3">
      <c r="A31" s="8" t="s">
        <v>105</v>
      </c>
      <c r="B31" s="2">
        <v>0.25053456878118302</v>
      </c>
      <c r="C31" s="2">
        <v>0.26712426712426701</v>
      </c>
      <c r="D31" s="2">
        <v>0.27991524478643898</v>
      </c>
      <c r="E31" s="2">
        <v>0.283710054559626</v>
      </c>
      <c r="F31" s="2">
        <v>0.298987301076997</v>
      </c>
      <c r="G31" s="2">
        <v>0.36071055381400202</v>
      </c>
      <c r="H31" s="2">
        <v>0.34402654867256599</v>
      </c>
      <c r="I31" s="2">
        <v>0.35231023102310199</v>
      </c>
      <c r="J31" s="2">
        <v>0.36078098471986397</v>
      </c>
      <c r="K31" s="2">
        <v>0.356825642015833</v>
      </c>
      <c r="L31" s="2">
        <v>0.36296168450120803</v>
      </c>
      <c r="M31" s="2">
        <v>0.40075549450549502</v>
      </c>
      <c r="N31" s="2">
        <v>0.46967139878884101</v>
      </c>
    </row>
    <row r="32" spans="1:14" x14ac:dyDescent="0.3">
      <c r="A32" s="8" t="s">
        <v>106</v>
      </c>
      <c r="B32" s="2">
        <v>3.04704205274412E-2</v>
      </c>
      <c r="C32" s="2">
        <v>4.6332046332046302E-2</v>
      </c>
      <c r="D32" s="2">
        <v>4.4608007137281101E-2</v>
      </c>
      <c r="E32" s="2">
        <v>4.5429239505622998E-2</v>
      </c>
      <c r="F32" s="2">
        <v>4.3562128275196899E-2</v>
      </c>
      <c r="G32" s="2">
        <v>5.1410658307209998E-2</v>
      </c>
      <c r="H32" s="2">
        <v>5.64159292035398E-2</v>
      </c>
      <c r="I32" s="2">
        <v>6.1262376237623803E-2</v>
      </c>
      <c r="J32" s="2">
        <v>6.5082059988681398E-2</v>
      </c>
      <c r="K32" s="2">
        <v>6.7387526549526899E-2</v>
      </c>
      <c r="L32" s="2">
        <v>7.9392474974111102E-2</v>
      </c>
      <c r="M32" s="2">
        <v>8.4821428571428603E-2</v>
      </c>
      <c r="N32" s="2">
        <v>0.102948476124293</v>
      </c>
    </row>
    <row r="33" spans="1:15" x14ac:dyDescent="0.3">
      <c r="A33" s="8" t="s">
        <v>107</v>
      </c>
      <c r="B33" s="2">
        <v>1.0869565217391301E-2</v>
      </c>
      <c r="C33" s="2">
        <v>1.6588016588016601E-2</v>
      </c>
      <c r="D33" s="2">
        <v>1.7731682837069301E-2</v>
      </c>
      <c r="E33" s="2">
        <v>1.8483465092974102E-2</v>
      </c>
      <c r="F33" s="2">
        <v>2.0896961903230999E-2</v>
      </c>
      <c r="G33" s="2">
        <v>1.9017763845350099E-2</v>
      </c>
      <c r="H33" s="2">
        <v>1.9247787610619502E-2</v>
      </c>
      <c r="I33" s="2">
        <v>1.95957095709571E-2</v>
      </c>
      <c r="J33" s="2">
        <v>2.2354272778720999E-2</v>
      </c>
      <c r="K33" s="2">
        <v>2.0274184205445099E-2</v>
      </c>
      <c r="L33" s="2">
        <v>2.6406627545736999E-2</v>
      </c>
      <c r="M33" s="2">
        <v>2.2493131868131899E-2</v>
      </c>
      <c r="N33" s="2">
        <v>2.0549985108706401E-2</v>
      </c>
    </row>
    <row r="34" spans="1:15" x14ac:dyDescent="0.3">
      <c r="A34" s="8" t="s">
        <v>108</v>
      </c>
      <c r="B34" s="2">
        <v>0.41767640769779002</v>
      </c>
      <c r="C34" s="2">
        <v>0.420706420706421</v>
      </c>
      <c r="D34" s="2">
        <v>0.40102598416415702</v>
      </c>
      <c r="E34" s="2">
        <v>0.44226700812827102</v>
      </c>
      <c r="F34" s="2">
        <v>0.471628355569844</v>
      </c>
      <c r="G34" s="2">
        <v>0.42507836990595599</v>
      </c>
      <c r="H34" s="2">
        <v>0.430088495575221</v>
      </c>
      <c r="I34" s="2">
        <v>0.43337458745874602</v>
      </c>
      <c r="J34" s="2">
        <v>0.38483305036785498</v>
      </c>
      <c r="K34" s="2">
        <v>0.40142884726781197</v>
      </c>
      <c r="L34" s="2">
        <v>0.35243355195029302</v>
      </c>
      <c r="M34" s="2">
        <v>0.31644917582417598</v>
      </c>
      <c r="N34" s="2">
        <v>0.22674476322843201</v>
      </c>
    </row>
    <row r="35" spans="1:15" x14ac:dyDescent="0.3">
      <c r="A35" s="8" t="s">
        <v>109</v>
      </c>
      <c r="B35" s="2">
        <v>2.7441197434069899E-2</v>
      </c>
      <c r="C35" s="2">
        <v>4.1327041327041299E-2</v>
      </c>
      <c r="D35" s="2">
        <v>4.9068807851009297E-2</v>
      </c>
      <c r="E35" s="2">
        <v>4.5763278031399603E-2</v>
      </c>
      <c r="F35" s="2">
        <v>5.3367625783636102E-2</v>
      </c>
      <c r="G35" s="2">
        <v>5.12016718913271E-2</v>
      </c>
      <c r="H35" s="2">
        <v>6.3938053097345099E-2</v>
      </c>
      <c r="I35" s="2">
        <v>6.4150165016501698E-2</v>
      </c>
      <c r="J35" s="2">
        <v>0.100169779286927</v>
      </c>
      <c r="K35" s="2">
        <v>9.1137285190191195E-2</v>
      </c>
      <c r="L35" s="2">
        <v>0.115464273386262</v>
      </c>
      <c r="M35" s="2">
        <v>0.11401098901098899</v>
      </c>
      <c r="N35" s="2">
        <v>0.12528541645984301</v>
      </c>
    </row>
    <row r="36" spans="1:15" x14ac:dyDescent="0.3">
      <c r="A36" s="8" t="s">
        <v>110</v>
      </c>
      <c r="B36" s="2">
        <v>0.26300784034212399</v>
      </c>
      <c r="C36" s="2">
        <v>0.207922207922208</v>
      </c>
      <c r="D36" s="2">
        <v>0.207650273224044</v>
      </c>
      <c r="E36" s="2">
        <v>0.164346954682107</v>
      </c>
      <c r="F36" s="2">
        <v>0.111557627391095</v>
      </c>
      <c r="G36" s="2">
        <v>9.2580982236154602E-2</v>
      </c>
      <c r="H36" s="2">
        <v>8.6283185840708002E-2</v>
      </c>
      <c r="I36" s="2">
        <v>6.9306930693069299E-2</v>
      </c>
      <c r="J36" s="2">
        <v>6.6779852857951294E-2</v>
      </c>
      <c r="K36" s="2">
        <v>6.2946514771191397E-2</v>
      </c>
      <c r="L36" s="2">
        <v>6.3341387642388697E-2</v>
      </c>
      <c r="M36" s="2">
        <v>6.1469780219780203E-2</v>
      </c>
      <c r="N36" s="2">
        <v>5.4799960289883799E-2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0.40894568690095801</v>
      </c>
      <c r="C41" s="2">
        <v>0.37641723356009099</v>
      </c>
      <c r="D41" s="2">
        <v>2.4711696869851699E-2</v>
      </c>
      <c r="E41" s="2">
        <v>-1.4469453376205799E-2</v>
      </c>
      <c r="F41" s="2">
        <v>-0.161500815660685</v>
      </c>
      <c r="G41" s="2">
        <v>0.10894941634241199</v>
      </c>
      <c r="H41" s="2">
        <v>-7.0175438596491196E-2</v>
      </c>
      <c r="I41" s="2">
        <v>-0.27924528301886797</v>
      </c>
      <c r="J41" s="2">
        <v>0.45811518324607298</v>
      </c>
      <c r="K41" s="2">
        <v>0.238779174147217</v>
      </c>
      <c r="L41" s="2">
        <v>7.2463768115942004E-2</v>
      </c>
      <c r="M41" s="2">
        <v>0.26351351351351299</v>
      </c>
      <c r="N41" s="3">
        <v>1.4476439790575899</v>
      </c>
      <c r="O41" s="3">
        <v>1.98722044728435</v>
      </c>
    </row>
    <row r="42" spans="1:15" x14ac:dyDescent="0.3">
      <c r="A42" s="8" t="s">
        <v>100</v>
      </c>
      <c r="B42" s="2">
        <v>9.6774193548387094E-2</v>
      </c>
      <c r="C42" s="2">
        <v>0.91176470588235303</v>
      </c>
      <c r="D42" s="2">
        <v>0.123076923076923</v>
      </c>
      <c r="E42" s="2">
        <v>-0.28767123287671198</v>
      </c>
      <c r="F42" s="2">
        <v>9.6153846153846201E-2</v>
      </c>
      <c r="G42" s="2">
        <v>-0.36842105263157898</v>
      </c>
      <c r="H42" s="2">
        <v>0.27777777777777801</v>
      </c>
      <c r="I42" s="2">
        <v>-0.15217391304347799</v>
      </c>
      <c r="J42" s="2">
        <v>-5.1282051282051301E-2</v>
      </c>
      <c r="K42" s="2">
        <v>0.78378378378378399</v>
      </c>
      <c r="L42" s="2">
        <v>7.5757575757575801E-2</v>
      </c>
      <c r="M42" s="2">
        <v>0.23943661971831001</v>
      </c>
      <c r="N42" s="3">
        <v>1.2564102564102599</v>
      </c>
      <c r="O42" s="3">
        <v>1.8387096774193501</v>
      </c>
    </row>
    <row r="43" spans="1:15" x14ac:dyDescent="0.3">
      <c r="A43" s="8" t="s">
        <v>101</v>
      </c>
      <c r="B43" s="2">
        <v>9.2592592592592601E-2</v>
      </c>
      <c r="C43" s="2">
        <v>0.338983050847458</v>
      </c>
      <c r="D43" s="2">
        <v>-2.53164556962025E-2</v>
      </c>
      <c r="E43" s="2">
        <v>0.22077922077922099</v>
      </c>
      <c r="F43" s="2">
        <v>-5.31914893617021E-2</v>
      </c>
      <c r="G43" s="2">
        <v>0</v>
      </c>
      <c r="H43" s="2">
        <v>-1.1235955056179799E-2</v>
      </c>
      <c r="I43" s="2">
        <v>-0.31818181818181801</v>
      </c>
      <c r="J43" s="2">
        <v>0.93333333333333302</v>
      </c>
      <c r="K43" s="2">
        <v>6.0344827586206899E-2</v>
      </c>
      <c r="L43" s="2">
        <v>0.30081300813008099</v>
      </c>
      <c r="M43" s="2">
        <v>0.21875</v>
      </c>
      <c r="N43" s="3">
        <v>2.25</v>
      </c>
      <c r="O43" s="3">
        <v>2.6111111111111098</v>
      </c>
    </row>
    <row r="44" spans="1:15" x14ac:dyDescent="0.3">
      <c r="A44" s="8" t="s">
        <v>102</v>
      </c>
      <c r="B44" s="2">
        <v>0.164900249376559</v>
      </c>
      <c r="C44" s="2">
        <v>0.28070644902328101</v>
      </c>
      <c r="D44" s="2">
        <v>-3.1759297952361001E-2</v>
      </c>
      <c r="E44" s="2">
        <v>-0.16076823478636201</v>
      </c>
      <c r="F44" s="2">
        <v>-6.6083826176394994E-2</v>
      </c>
      <c r="G44" s="2">
        <v>-3.0286343612334799E-3</v>
      </c>
      <c r="H44" s="2">
        <v>8.2850041425020695E-3</v>
      </c>
      <c r="I44" s="2">
        <v>-0.293618186798138</v>
      </c>
      <c r="J44" s="2">
        <v>0.39317564947654099</v>
      </c>
      <c r="K44" s="2">
        <v>0.15001391594767599</v>
      </c>
      <c r="L44" s="2">
        <v>-1.8877057115198499E-2</v>
      </c>
      <c r="M44" s="2">
        <v>6.8327577701035994E-2</v>
      </c>
      <c r="N44" s="3">
        <v>0.679333074835207</v>
      </c>
      <c r="O44" s="3">
        <v>0.35006234413965098</v>
      </c>
    </row>
    <row r="45" spans="1:15" x14ac:dyDescent="0.3">
      <c r="A45" s="8" t="s">
        <v>103</v>
      </c>
      <c r="B45" s="2">
        <v>0.109090909090909</v>
      </c>
      <c r="C45" s="2">
        <v>0.409836065573771</v>
      </c>
      <c r="D45" s="2">
        <v>0.116279069767442</v>
      </c>
      <c r="E45" s="2">
        <v>-1.0416666666666701E-2</v>
      </c>
      <c r="F45" s="2">
        <v>-0.17894736842105299</v>
      </c>
      <c r="G45" s="2">
        <v>2.5641025641025599E-2</v>
      </c>
      <c r="H45" s="2">
        <v>-0.1125</v>
      </c>
      <c r="I45" s="2">
        <v>-0.36619718309859201</v>
      </c>
      <c r="J45" s="2">
        <v>0.44444444444444398</v>
      </c>
      <c r="K45" s="2">
        <v>0.43076923076923102</v>
      </c>
      <c r="L45" s="2">
        <v>1.0752688172042999E-2</v>
      </c>
      <c r="M45" s="2">
        <v>0.42553191489361702</v>
      </c>
      <c r="N45" s="3">
        <v>1.9777777777777801</v>
      </c>
      <c r="O45" s="3">
        <v>1.4363636363636401</v>
      </c>
    </row>
    <row r="46" spans="1:15" x14ac:dyDescent="0.3">
      <c r="A46" s="8" t="s">
        <v>104</v>
      </c>
      <c r="B46" s="2">
        <v>6.2713797035347796E-2</v>
      </c>
      <c r="C46" s="2">
        <v>0.386266094420601</v>
      </c>
      <c r="D46" s="2">
        <v>-0.112229102167183</v>
      </c>
      <c r="E46" s="2">
        <v>-0.39145597210113298</v>
      </c>
      <c r="F46" s="2">
        <v>-0.21776504297994301</v>
      </c>
      <c r="G46" s="2">
        <v>-2.1978021978022001E-2</v>
      </c>
      <c r="H46" s="2">
        <v>-0.18913857677902601</v>
      </c>
      <c r="I46" s="2">
        <v>-0.41108545034642002</v>
      </c>
      <c r="J46" s="2">
        <v>9.0196078431372506E-2</v>
      </c>
      <c r="K46" s="2">
        <v>0.514388489208633</v>
      </c>
      <c r="L46" s="2">
        <v>-0.130641330166271</v>
      </c>
      <c r="M46" s="2">
        <v>5.4644808743169399E-3</v>
      </c>
      <c r="N46" s="3">
        <v>0.44313725490196099</v>
      </c>
      <c r="O46" s="3">
        <v>-0.58038768529076401</v>
      </c>
    </row>
    <row r="47" spans="1:15" x14ac:dyDescent="0.3">
      <c r="A47" s="8" t="s">
        <v>105</v>
      </c>
      <c r="B47" s="2">
        <v>0.32859174964438098</v>
      </c>
      <c r="C47" s="2">
        <v>0.34368308351177701</v>
      </c>
      <c r="D47" s="2">
        <v>1.51394422310757E-2</v>
      </c>
      <c r="E47" s="2">
        <v>-0.27001569858712698</v>
      </c>
      <c r="F47" s="2">
        <v>-7.2043010752688194E-2</v>
      </c>
      <c r="G47" s="2">
        <v>-9.9073001158748494E-2</v>
      </c>
      <c r="H47" s="2">
        <v>9.8392282958199406E-2</v>
      </c>
      <c r="I47" s="2">
        <v>-0.253512880562061</v>
      </c>
      <c r="J47" s="2">
        <v>0.44941176470588201</v>
      </c>
      <c r="K47" s="2">
        <v>0.13798701298701299</v>
      </c>
      <c r="L47" s="2">
        <v>0.109843081312411</v>
      </c>
      <c r="M47" s="2">
        <v>1.02699228791774</v>
      </c>
      <c r="N47" s="3">
        <v>2.7105882352941202</v>
      </c>
      <c r="O47" s="3">
        <v>2.36486486486486</v>
      </c>
    </row>
    <row r="48" spans="1:15" x14ac:dyDescent="0.3">
      <c r="A48" s="8" t="s">
        <v>106</v>
      </c>
      <c r="B48" s="2">
        <v>0.89473684210526305</v>
      </c>
      <c r="C48" s="2">
        <v>0.234567901234568</v>
      </c>
      <c r="D48" s="2">
        <v>0.02</v>
      </c>
      <c r="E48" s="2">
        <v>-0.33578431372549</v>
      </c>
      <c r="F48" s="2">
        <v>-9.2250922509225106E-2</v>
      </c>
      <c r="G48" s="2">
        <v>3.65853658536585E-2</v>
      </c>
      <c r="H48" s="2">
        <v>0.16470588235294101</v>
      </c>
      <c r="I48" s="2">
        <v>-0.22558922558922601</v>
      </c>
      <c r="J48" s="2">
        <v>0.51739130434782599</v>
      </c>
      <c r="K48" s="2">
        <v>0.31805157593123201</v>
      </c>
      <c r="L48" s="2">
        <v>7.3913043478260901E-2</v>
      </c>
      <c r="M48" s="2">
        <v>1.09919028340081</v>
      </c>
      <c r="N48" s="3">
        <v>3.5086956521739099</v>
      </c>
      <c r="O48" s="3">
        <v>5.0643274853801197</v>
      </c>
    </row>
    <row r="49" spans="1:15" x14ac:dyDescent="0.3">
      <c r="A49" s="8" t="s">
        <v>107</v>
      </c>
      <c r="B49" s="2">
        <v>0.90163934426229497</v>
      </c>
      <c r="C49" s="2">
        <v>0.37068965517241398</v>
      </c>
      <c r="D49" s="2">
        <v>4.40251572327044E-2</v>
      </c>
      <c r="E49" s="2">
        <v>-0.21686746987951799</v>
      </c>
      <c r="F49" s="2">
        <v>-0.3</v>
      </c>
      <c r="G49" s="2">
        <v>-4.3956043956044001E-2</v>
      </c>
      <c r="H49" s="2">
        <v>9.1954022988505704E-2</v>
      </c>
      <c r="I49" s="2">
        <v>-0.168421052631579</v>
      </c>
      <c r="J49" s="2">
        <v>0.329113924050633</v>
      </c>
      <c r="K49" s="2">
        <v>0.45714285714285702</v>
      </c>
      <c r="L49" s="2">
        <v>-0.14379084967320299</v>
      </c>
      <c r="M49" s="2">
        <v>0.58015267175572505</v>
      </c>
      <c r="N49" s="3">
        <v>1.62025316455696</v>
      </c>
      <c r="O49" s="3">
        <v>2.3934426229508201</v>
      </c>
    </row>
    <row r="50" spans="1:15" x14ac:dyDescent="0.3">
      <c r="A50" s="8" t="s">
        <v>108</v>
      </c>
      <c r="B50" s="2">
        <v>0.25511945392491497</v>
      </c>
      <c r="C50" s="2">
        <v>0.22229775662814399</v>
      </c>
      <c r="D50" s="2">
        <v>0.10456062291434901</v>
      </c>
      <c r="E50" s="2">
        <v>-0.26132930513595198</v>
      </c>
      <c r="F50" s="2">
        <v>-0.30674846625766899</v>
      </c>
      <c r="G50" s="2">
        <v>-4.4247787610619503E-2</v>
      </c>
      <c r="H50" s="2">
        <v>8.0761316872428004E-2</v>
      </c>
      <c r="I50" s="2">
        <v>-0.35268919562113299</v>
      </c>
      <c r="J50" s="2">
        <v>0.52867647058823497</v>
      </c>
      <c r="K50" s="2">
        <v>-1.7797017797017801E-2</v>
      </c>
      <c r="L50" s="2">
        <v>-9.7453476983349704E-2</v>
      </c>
      <c r="M50" s="2">
        <v>0.239283776451438</v>
      </c>
      <c r="N50" s="3">
        <v>0.67941176470588205</v>
      </c>
      <c r="O50" s="3">
        <v>-2.5597269624573399E-2</v>
      </c>
    </row>
    <row r="51" spans="1:15" x14ac:dyDescent="0.3">
      <c r="A51" s="8" t="s">
        <v>109</v>
      </c>
      <c r="B51" s="2">
        <v>0.87662337662337697</v>
      </c>
      <c r="C51" s="2">
        <v>0.52249134948096898</v>
      </c>
      <c r="D51" s="2">
        <v>-6.5909090909090903E-2</v>
      </c>
      <c r="E51" s="2">
        <v>-0.192214111922141</v>
      </c>
      <c r="F51" s="2">
        <v>-0.26204819277108399</v>
      </c>
      <c r="G51" s="2">
        <v>0.179591836734694</v>
      </c>
      <c r="H51" s="2">
        <v>7.6124567474048402E-2</v>
      </c>
      <c r="I51" s="2">
        <v>0.13826366559485501</v>
      </c>
      <c r="J51" s="2">
        <v>0.33333333333333298</v>
      </c>
      <c r="K51" s="2">
        <v>0.41737288135593198</v>
      </c>
      <c r="L51" s="2">
        <v>-7.4738415545590403E-3</v>
      </c>
      <c r="M51" s="2">
        <v>0.90060240963855398</v>
      </c>
      <c r="N51" s="3">
        <v>2.5649717514124299</v>
      </c>
      <c r="O51" s="3">
        <v>7.1948051948051903</v>
      </c>
    </row>
    <row r="52" spans="1:15" x14ac:dyDescent="0.3">
      <c r="A52" s="8" t="s">
        <v>110</v>
      </c>
      <c r="B52" s="2">
        <v>-1.4905149051490501E-2</v>
      </c>
      <c r="C52" s="2">
        <v>0.28060522696010998</v>
      </c>
      <c r="D52" s="2">
        <v>-0.20730397422126701</v>
      </c>
      <c r="E52" s="2">
        <v>-0.52981029810298097</v>
      </c>
      <c r="F52" s="2">
        <v>-0.36167146974063402</v>
      </c>
      <c r="G52" s="2">
        <v>-0.11963882618510201</v>
      </c>
      <c r="H52" s="2">
        <v>-0.138461538461538</v>
      </c>
      <c r="I52" s="2">
        <v>-0.297619047619048</v>
      </c>
      <c r="J52" s="2">
        <v>0.38135593220338998</v>
      </c>
      <c r="K52" s="2">
        <v>0.125766871165644</v>
      </c>
      <c r="L52" s="2">
        <v>-2.4523160762942801E-2</v>
      </c>
      <c r="M52" s="2">
        <v>0.54189944134078205</v>
      </c>
      <c r="N52" s="3">
        <v>1.3389830508474601</v>
      </c>
      <c r="O52" s="3">
        <v>-0.62601626016260203</v>
      </c>
    </row>
    <row r="53" spans="1:15" x14ac:dyDescent="0.3">
      <c r="A53" s="11" t="s">
        <v>15</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0.42576708815987302</v>
      </c>
      <c r="N53" s="3">
        <v>1.3388453727879299</v>
      </c>
      <c r="O53" s="3">
        <v>0.58857142857142897</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705</v>
      </c>
    </row>
    <row r="59" spans="1:15" x14ac:dyDescent="0.3">
      <c r="A59" s="14" t="s">
        <v>706</v>
      </c>
    </row>
    <row r="60" spans="1:15" x14ac:dyDescent="0.3">
      <c r="A60" s="14" t="s">
        <v>707</v>
      </c>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713</v>
      </c>
    </row>
    <row r="2" spans="1:14" ht="15.6" x14ac:dyDescent="0.3">
      <c r="A2" s="12" t="s">
        <v>704</v>
      </c>
    </row>
    <row r="3" spans="1:14" ht="15.6" x14ac:dyDescent="0.3">
      <c r="A3" s="12" t="s">
        <v>702</v>
      </c>
    </row>
    <row r="4" spans="1:14" x14ac:dyDescent="0.3">
      <c r="A4" s="15"/>
    </row>
    <row r="5" spans="1:14" x14ac:dyDescent="0.3">
      <c r="A5" s="16" t="str">
        <f>HYPERLINK("#'Table of contents'!A227",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689</v>
      </c>
      <c r="B8" s="1">
        <v>4538</v>
      </c>
      <c r="C8" s="1">
        <v>5264</v>
      </c>
      <c r="D8" s="1">
        <v>6915</v>
      </c>
      <c r="E8" s="1">
        <v>6649</v>
      </c>
      <c r="F8" s="1">
        <v>5441</v>
      </c>
      <c r="G8" s="1">
        <v>4916</v>
      </c>
      <c r="H8" s="1">
        <v>4930</v>
      </c>
      <c r="I8" s="1">
        <v>4819</v>
      </c>
      <c r="J8" s="1">
        <v>3360</v>
      </c>
      <c r="K8" s="1">
        <v>4646</v>
      </c>
      <c r="L8" s="1">
        <v>5525</v>
      </c>
      <c r="M8" s="1">
        <v>5485</v>
      </c>
      <c r="N8" s="1">
        <v>6051</v>
      </c>
    </row>
    <row r="9" spans="1:14" x14ac:dyDescent="0.3">
      <c r="A9" s="7" t="s">
        <v>690</v>
      </c>
      <c r="B9" s="1">
        <v>927</v>
      </c>
      <c r="C9" s="1">
        <v>1087</v>
      </c>
      <c r="D9" s="1">
        <v>1255</v>
      </c>
      <c r="E9" s="1">
        <v>1249</v>
      </c>
      <c r="F9" s="1">
        <v>905</v>
      </c>
      <c r="G9" s="1">
        <v>696</v>
      </c>
      <c r="H9" s="1">
        <v>678</v>
      </c>
      <c r="I9" s="1">
        <v>754</v>
      </c>
      <c r="J9" s="1">
        <v>478</v>
      </c>
      <c r="K9" s="1">
        <v>657</v>
      </c>
      <c r="L9" s="1">
        <v>739</v>
      </c>
      <c r="M9" s="1">
        <v>700</v>
      </c>
      <c r="N9" s="1">
        <v>792</v>
      </c>
    </row>
    <row r="10" spans="1:14" x14ac:dyDescent="0.3">
      <c r="A10" s="7" t="s">
        <v>691</v>
      </c>
      <c r="B10" s="1">
        <v>716</v>
      </c>
      <c r="C10" s="1">
        <v>727</v>
      </c>
      <c r="D10" s="1">
        <v>892</v>
      </c>
      <c r="E10" s="1">
        <v>912</v>
      </c>
      <c r="F10" s="1">
        <v>623</v>
      </c>
      <c r="G10" s="1">
        <v>445</v>
      </c>
      <c r="H10" s="1">
        <v>419</v>
      </c>
      <c r="I10" s="1">
        <v>456</v>
      </c>
      <c r="J10" s="1">
        <v>263</v>
      </c>
      <c r="K10" s="1">
        <v>502</v>
      </c>
      <c r="L10" s="1">
        <v>500</v>
      </c>
      <c r="M10" s="1">
        <v>519</v>
      </c>
      <c r="N10" s="1">
        <v>749</v>
      </c>
    </row>
    <row r="11" spans="1:14" x14ac:dyDescent="0.3">
      <c r="A11" s="7" t="s">
        <v>692</v>
      </c>
      <c r="B11" s="1">
        <v>773</v>
      </c>
      <c r="C11" s="1">
        <v>1009</v>
      </c>
      <c r="D11" s="1">
        <v>1446</v>
      </c>
      <c r="E11" s="1">
        <v>1782</v>
      </c>
      <c r="F11" s="1">
        <v>1346</v>
      </c>
      <c r="G11" s="1">
        <v>781</v>
      </c>
      <c r="H11" s="1">
        <v>705</v>
      </c>
      <c r="I11" s="1">
        <v>723</v>
      </c>
      <c r="J11" s="1">
        <v>463</v>
      </c>
      <c r="K11" s="1">
        <v>706</v>
      </c>
      <c r="L11" s="1">
        <v>690</v>
      </c>
      <c r="M11" s="1">
        <v>608</v>
      </c>
      <c r="N11" s="1">
        <v>858</v>
      </c>
    </row>
    <row r="12" spans="1:14" x14ac:dyDescent="0.3">
      <c r="A12" s="7" t="s">
        <v>693</v>
      </c>
      <c r="B12" s="1">
        <v>57</v>
      </c>
      <c r="C12" s="1">
        <v>71</v>
      </c>
      <c r="D12" s="1">
        <v>76</v>
      </c>
      <c r="E12" s="1">
        <v>113</v>
      </c>
      <c r="F12" s="1">
        <v>88</v>
      </c>
      <c r="G12" s="1">
        <v>50</v>
      </c>
      <c r="H12" s="1">
        <v>64</v>
      </c>
      <c r="I12" s="1">
        <v>51</v>
      </c>
      <c r="J12" s="1">
        <v>43</v>
      </c>
      <c r="K12" s="1">
        <v>46</v>
      </c>
      <c r="L12" s="1">
        <v>64</v>
      </c>
      <c r="M12" s="1">
        <v>82</v>
      </c>
      <c r="N12" s="1">
        <v>177</v>
      </c>
    </row>
    <row r="13" spans="1:14" x14ac:dyDescent="0.3">
      <c r="A13" s="7" t="s">
        <v>694</v>
      </c>
      <c r="B13" s="1">
        <v>61</v>
      </c>
      <c r="C13" s="1">
        <v>38</v>
      </c>
      <c r="D13" s="1">
        <v>100</v>
      </c>
      <c r="E13" s="1">
        <v>83</v>
      </c>
      <c r="F13" s="1">
        <v>52</v>
      </c>
      <c r="G13" s="1">
        <v>48</v>
      </c>
      <c r="H13" s="1">
        <v>61</v>
      </c>
      <c r="I13" s="1">
        <v>50</v>
      </c>
      <c r="J13" s="1">
        <v>41</v>
      </c>
      <c r="K13" s="1">
        <v>44</v>
      </c>
      <c r="L13" s="1">
        <v>53</v>
      </c>
      <c r="M13" s="1">
        <v>41</v>
      </c>
      <c r="N13" s="1">
        <v>78</v>
      </c>
    </row>
    <row r="14" spans="1:14" x14ac:dyDescent="0.3">
      <c r="A14" s="7" t="s">
        <v>695</v>
      </c>
      <c r="B14" s="1">
        <v>793</v>
      </c>
      <c r="C14" s="1">
        <v>1122</v>
      </c>
      <c r="D14" s="1">
        <v>1230</v>
      </c>
      <c r="E14" s="1">
        <v>937</v>
      </c>
      <c r="F14" s="1">
        <v>495</v>
      </c>
      <c r="G14" s="1">
        <v>409</v>
      </c>
      <c r="H14" s="1">
        <v>426</v>
      </c>
      <c r="I14" s="1">
        <v>422</v>
      </c>
      <c r="J14" s="1">
        <v>348</v>
      </c>
      <c r="K14" s="1">
        <v>557</v>
      </c>
      <c r="L14" s="1">
        <v>650</v>
      </c>
      <c r="M14" s="1">
        <v>600</v>
      </c>
      <c r="N14" s="1">
        <v>1217</v>
      </c>
    </row>
    <row r="15" spans="1:14" x14ac:dyDescent="0.3">
      <c r="A15" s="7" t="s">
        <v>696</v>
      </c>
      <c r="B15" s="1">
        <v>265</v>
      </c>
      <c r="C15" s="1">
        <v>423</v>
      </c>
      <c r="D15" s="1">
        <v>629</v>
      </c>
      <c r="E15" s="1">
        <v>619</v>
      </c>
      <c r="F15" s="1">
        <v>428</v>
      </c>
      <c r="G15" s="1">
        <v>316</v>
      </c>
      <c r="H15" s="1">
        <v>343</v>
      </c>
      <c r="I15" s="1">
        <v>368</v>
      </c>
      <c r="J15" s="1">
        <v>420</v>
      </c>
      <c r="K15" s="1">
        <v>591</v>
      </c>
      <c r="L15" s="1">
        <v>818</v>
      </c>
      <c r="M15" s="1">
        <v>817</v>
      </c>
      <c r="N15" s="1">
        <v>1383</v>
      </c>
    </row>
    <row r="16" spans="1:14" x14ac:dyDescent="0.3">
      <c r="A16" s="7" t="s">
        <v>697</v>
      </c>
      <c r="B16" s="1">
        <v>1499</v>
      </c>
      <c r="C16" s="1">
        <v>1826</v>
      </c>
      <c r="D16" s="1">
        <v>2453</v>
      </c>
      <c r="E16" s="1">
        <v>2513</v>
      </c>
      <c r="F16" s="1">
        <v>1714</v>
      </c>
      <c r="G16" s="1">
        <v>1594</v>
      </c>
      <c r="H16" s="1">
        <v>1381</v>
      </c>
      <c r="I16" s="1">
        <v>1502</v>
      </c>
      <c r="J16" s="1">
        <v>1090</v>
      </c>
      <c r="K16" s="1">
        <v>1526</v>
      </c>
      <c r="L16" s="1">
        <v>1656</v>
      </c>
      <c r="M16" s="1">
        <v>1893</v>
      </c>
      <c r="N16" s="1">
        <v>3665</v>
      </c>
    </row>
    <row r="17" spans="1:14" x14ac:dyDescent="0.3">
      <c r="A17" s="7" t="s">
        <v>698</v>
      </c>
      <c r="B17" s="1">
        <v>136</v>
      </c>
      <c r="C17" s="1">
        <v>181</v>
      </c>
      <c r="D17" s="1">
        <v>252</v>
      </c>
      <c r="E17" s="1">
        <v>199</v>
      </c>
      <c r="F17" s="1">
        <v>161</v>
      </c>
      <c r="G17" s="1">
        <v>132</v>
      </c>
      <c r="H17" s="1">
        <v>128</v>
      </c>
      <c r="I17" s="1">
        <v>124</v>
      </c>
      <c r="J17" s="1">
        <v>134</v>
      </c>
      <c r="K17" s="1">
        <v>214</v>
      </c>
      <c r="L17" s="1">
        <v>248</v>
      </c>
      <c r="M17" s="1">
        <v>267</v>
      </c>
      <c r="N17" s="1">
        <v>660</v>
      </c>
    </row>
    <row r="18" spans="1:14" x14ac:dyDescent="0.3">
      <c r="A18" s="7" t="s">
        <v>699</v>
      </c>
      <c r="B18" s="1">
        <v>315</v>
      </c>
      <c r="C18" s="1">
        <v>397</v>
      </c>
      <c r="D18" s="1">
        <v>448</v>
      </c>
      <c r="E18" s="1">
        <v>385</v>
      </c>
      <c r="F18" s="1">
        <v>256</v>
      </c>
      <c r="G18" s="1">
        <v>225</v>
      </c>
      <c r="H18" s="1">
        <v>224</v>
      </c>
      <c r="I18" s="1">
        <v>274</v>
      </c>
      <c r="J18" s="1">
        <v>177</v>
      </c>
      <c r="K18" s="1">
        <v>209</v>
      </c>
      <c r="L18" s="1">
        <v>238</v>
      </c>
      <c r="M18" s="1">
        <v>181</v>
      </c>
      <c r="N18" s="1">
        <v>304</v>
      </c>
    </row>
    <row r="19" spans="1:14" x14ac:dyDescent="0.3">
      <c r="A19" s="7" t="s">
        <v>700</v>
      </c>
      <c r="B19" s="1">
        <v>70</v>
      </c>
      <c r="C19" s="1">
        <v>112</v>
      </c>
      <c r="D19" s="1">
        <v>186</v>
      </c>
      <c r="E19" s="1">
        <v>189</v>
      </c>
      <c r="F19" s="1">
        <v>153</v>
      </c>
      <c r="G19" s="1">
        <v>89</v>
      </c>
      <c r="H19" s="1">
        <v>91</v>
      </c>
      <c r="I19" s="1">
        <v>124</v>
      </c>
      <c r="J19" s="1">
        <v>77</v>
      </c>
      <c r="K19" s="1">
        <v>127</v>
      </c>
      <c r="L19" s="1">
        <v>138</v>
      </c>
      <c r="M19" s="1">
        <v>116</v>
      </c>
      <c r="N19" s="1">
        <v>190</v>
      </c>
    </row>
    <row r="20" spans="1:14" x14ac:dyDescent="0.3">
      <c r="A20" s="10" t="s">
        <v>15</v>
      </c>
      <c r="B20" s="5">
        <v>10150</v>
      </c>
      <c r="C20" s="5">
        <v>12257</v>
      </c>
      <c r="D20" s="5">
        <v>15882</v>
      </c>
      <c r="E20" s="5">
        <v>15630</v>
      </c>
      <c r="F20" s="5">
        <v>11662</v>
      </c>
      <c r="G20" s="5">
        <v>9701</v>
      </c>
      <c r="H20" s="5">
        <v>9450</v>
      </c>
      <c r="I20" s="5">
        <v>9667</v>
      </c>
      <c r="J20" s="5">
        <v>6894</v>
      </c>
      <c r="K20" s="5">
        <v>9825</v>
      </c>
      <c r="L20" s="5">
        <v>11319</v>
      </c>
      <c r="M20" s="5">
        <v>11309</v>
      </c>
      <c r="N20" s="5">
        <v>16124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689</v>
      </c>
      <c r="B25" s="2">
        <v>0.44709359605911297</v>
      </c>
      <c r="C25" s="2">
        <v>0.42946887492861202</v>
      </c>
      <c r="D25" s="2">
        <v>0.43539856441254199</v>
      </c>
      <c r="E25" s="2">
        <v>0.42539987204094698</v>
      </c>
      <c r="F25" s="2">
        <v>0.46655805179214499</v>
      </c>
      <c r="G25" s="2">
        <v>0.506751881249356</v>
      </c>
      <c r="H25" s="2">
        <v>0.52169312169312199</v>
      </c>
      <c r="I25" s="2">
        <v>0.49850005172235401</v>
      </c>
      <c r="J25" s="2">
        <v>0.48738033072236697</v>
      </c>
      <c r="K25" s="2">
        <v>0.47287531806615801</v>
      </c>
      <c r="L25" s="2">
        <v>0.48811732485201897</v>
      </c>
      <c r="M25" s="2">
        <v>0.48501193739499499</v>
      </c>
      <c r="N25" s="2">
        <v>0.37527908707516699</v>
      </c>
    </row>
    <row r="26" spans="1:14" x14ac:dyDescent="0.3">
      <c r="A26" s="8" t="s">
        <v>690</v>
      </c>
      <c r="B26" s="2">
        <v>9.1330049261083707E-2</v>
      </c>
      <c r="C26" s="2">
        <v>8.8684017296238898E-2</v>
      </c>
      <c r="D26" s="2">
        <v>7.90202745246191E-2</v>
      </c>
      <c r="E26" s="2">
        <v>7.9910428662827895E-2</v>
      </c>
      <c r="F26" s="2">
        <v>7.7602469559252304E-2</v>
      </c>
      <c r="G26" s="2">
        <v>7.1745180909184594E-2</v>
      </c>
      <c r="H26" s="2">
        <v>7.1746031746031794E-2</v>
      </c>
      <c r="I26" s="2">
        <v>7.7997310437571105E-2</v>
      </c>
      <c r="J26" s="2">
        <v>6.9335654192051094E-2</v>
      </c>
      <c r="K26" s="2">
        <v>6.6870229007633605E-2</v>
      </c>
      <c r="L26" s="2">
        <v>6.52884530435551E-2</v>
      </c>
      <c r="M26" s="2">
        <v>6.18976036784862E-2</v>
      </c>
      <c r="N26" s="2">
        <v>4.91193252294716E-2</v>
      </c>
    </row>
    <row r="27" spans="1:14" x14ac:dyDescent="0.3">
      <c r="A27" s="8" t="s">
        <v>691</v>
      </c>
      <c r="B27" s="2">
        <v>7.0541871921182303E-2</v>
      </c>
      <c r="C27" s="2">
        <v>5.9313045606592202E-2</v>
      </c>
      <c r="D27" s="2">
        <v>5.6164211056541999E-2</v>
      </c>
      <c r="E27" s="2">
        <v>5.8349328214971199E-2</v>
      </c>
      <c r="F27" s="2">
        <v>5.3421368547419003E-2</v>
      </c>
      <c r="G27" s="2">
        <v>4.5871559633027498E-2</v>
      </c>
      <c r="H27" s="2">
        <v>4.4338624338624302E-2</v>
      </c>
      <c r="I27" s="2">
        <v>4.7170787214233997E-2</v>
      </c>
      <c r="J27" s="2">
        <v>3.81491151726139E-2</v>
      </c>
      <c r="K27" s="2">
        <v>5.1094147582697202E-2</v>
      </c>
      <c r="L27" s="2">
        <v>4.4173513561268703E-2</v>
      </c>
      <c r="M27" s="2">
        <v>4.5892651870191897E-2</v>
      </c>
      <c r="N27" s="2">
        <v>4.64524931778715E-2</v>
      </c>
    </row>
    <row r="28" spans="1:14" x14ac:dyDescent="0.3">
      <c r="A28" s="8" t="s">
        <v>692</v>
      </c>
      <c r="B28" s="2">
        <v>7.6157635467980295E-2</v>
      </c>
      <c r="C28" s="2">
        <v>8.2320306763482107E-2</v>
      </c>
      <c r="D28" s="2">
        <v>9.1046467699282194E-2</v>
      </c>
      <c r="E28" s="2">
        <v>0.114011516314779</v>
      </c>
      <c r="F28" s="2">
        <v>0.11541759560967201</v>
      </c>
      <c r="G28" s="2">
        <v>8.0507164209875304E-2</v>
      </c>
      <c r="H28" s="2">
        <v>7.4603174603174602E-2</v>
      </c>
      <c r="I28" s="2">
        <v>7.4790524464673602E-2</v>
      </c>
      <c r="J28" s="2">
        <v>6.7159849144183395E-2</v>
      </c>
      <c r="K28" s="2">
        <v>7.1857506361323195E-2</v>
      </c>
      <c r="L28" s="2">
        <v>6.09594487145508E-2</v>
      </c>
      <c r="M28" s="2">
        <v>5.3762490052170799E-2</v>
      </c>
      <c r="N28" s="2">
        <v>5.3212602331927601E-2</v>
      </c>
    </row>
    <row r="29" spans="1:14" x14ac:dyDescent="0.3">
      <c r="A29" s="8" t="s">
        <v>693</v>
      </c>
      <c r="B29" s="2">
        <v>5.6157635467980298E-3</v>
      </c>
      <c r="C29" s="2">
        <v>5.7926083054581096E-3</v>
      </c>
      <c r="D29" s="2">
        <v>4.7852915249968504E-3</v>
      </c>
      <c r="E29" s="2">
        <v>7.2296865003199E-3</v>
      </c>
      <c r="F29" s="2">
        <v>7.54587549305436E-3</v>
      </c>
      <c r="G29" s="2">
        <v>5.1541078239356799E-3</v>
      </c>
      <c r="H29" s="2">
        <v>6.7724867724867702E-3</v>
      </c>
      <c r="I29" s="2">
        <v>5.2756801489603801E-3</v>
      </c>
      <c r="J29" s="2">
        <v>6.2373078038874402E-3</v>
      </c>
      <c r="K29" s="2">
        <v>4.68193384223919E-3</v>
      </c>
      <c r="L29" s="2">
        <v>5.6542097358423899E-3</v>
      </c>
      <c r="M29" s="2">
        <v>7.2508621451940897E-3</v>
      </c>
      <c r="N29" s="2">
        <v>1.09774249565865E-2</v>
      </c>
    </row>
    <row r="30" spans="1:14" x14ac:dyDescent="0.3">
      <c r="A30" s="8" t="s">
        <v>694</v>
      </c>
      <c r="B30" s="2">
        <v>6.0098522167487704E-3</v>
      </c>
      <c r="C30" s="2">
        <v>3.1002692339071598E-3</v>
      </c>
      <c r="D30" s="2">
        <v>6.2964362171011199E-3</v>
      </c>
      <c r="E30" s="2">
        <v>5.3103007037747898E-3</v>
      </c>
      <c r="F30" s="2">
        <v>4.45892642771394E-3</v>
      </c>
      <c r="G30" s="2">
        <v>4.9479435109782499E-3</v>
      </c>
      <c r="H30" s="2">
        <v>6.4550264550264497E-3</v>
      </c>
      <c r="I30" s="2">
        <v>5.1722354401572404E-3</v>
      </c>
      <c r="J30" s="2">
        <v>5.9472004641717398E-3</v>
      </c>
      <c r="K30" s="2">
        <v>4.4783715012722599E-3</v>
      </c>
      <c r="L30" s="2">
        <v>4.6823924374944804E-3</v>
      </c>
      <c r="M30" s="2">
        <v>3.62543107259705E-3</v>
      </c>
      <c r="N30" s="2">
        <v>4.8375093029025098E-3</v>
      </c>
    </row>
    <row r="31" spans="1:14" x14ac:dyDescent="0.3">
      <c r="A31" s="8" t="s">
        <v>695</v>
      </c>
      <c r="B31" s="2">
        <v>7.8128078817733995E-2</v>
      </c>
      <c r="C31" s="2">
        <v>9.1539528432732303E-2</v>
      </c>
      <c r="D31" s="2">
        <v>7.7446165470343803E-2</v>
      </c>
      <c r="E31" s="2">
        <v>5.9948816378758797E-2</v>
      </c>
      <c r="F31" s="2">
        <v>4.2445549648430801E-2</v>
      </c>
      <c r="G31" s="2">
        <v>4.2160601999793802E-2</v>
      </c>
      <c r="H31" s="2">
        <v>4.5079365079365101E-2</v>
      </c>
      <c r="I31" s="2">
        <v>4.3653667114927103E-2</v>
      </c>
      <c r="J31" s="2">
        <v>5.0478677110530903E-2</v>
      </c>
      <c r="K31" s="2">
        <v>5.66921119592875E-2</v>
      </c>
      <c r="L31" s="2">
        <v>5.7425567629649302E-2</v>
      </c>
      <c r="M31" s="2">
        <v>5.3055088867273899E-2</v>
      </c>
      <c r="N31" s="2">
        <v>7.5477548995286498E-2</v>
      </c>
    </row>
    <row r="32" spans="1:14" x14ac:dyDescent="0.3">
      <c r="A32" s="8" t="s">
        <v>696</v>
      </c>
      <c r="B32" s="2">
        <v>2.61083743842365E-2</v>
      </c>
      <c r="C32" s="2">
        <v>3.4510891735334899E-2</v>
      </c>
      <c r="D32" s="2">
        <v>3.9604583805566099E-2</v>
      </c>
      <c r="E32" s="2">
        <v>3.9603326935380698E-2</v>
      </c>
      <c r="F32" s="2">
        <v>3.6700394443491699E-2</v>
      </c>
      <c r="G32" s="2">
        <v>3.2573961447273501E-2</v>
      </c>
      <c r="H32" s="2">
        <v>3.6296296296296299E-2</v>
      </c>
      <c r="I32" s="2">
        <v>3.8067652839557299E-2</v>
      </c>
      <c r="J32" s="2">
        <v>6.0922541340295899E-2</v>
      </c>
      <c r="K32" s="2">
        <v>6.0152671755725202E-2</v>
      </c>
      <c r="L32" s="2">
        <v>7.2267868186235498E-2</v>
      </c>
      <c r="M32" s="2">
        <v>7.2243346007604597E-2</v>
      </c>
      <c r="N32" s="2">
        <v>8.5772761101463701E-2</v>
      </c>
    </row>
    <row r="33" spans="1:15" x14ac:dyDescent="0.3">
      <c r="A33" s="8" t="s">
        <v>697</v>
      </c>
      <c r="B33" s="2">
        <v>0.14768472906403901</v>
      </c>
      <c r="C33" s="2">
        <v>0.14897609529248601</v>
      </c>
      <c r="D33" s="2">
        <v>0.15445158040549001</v>
      </c>
      <c r="E33" s="2">
        <v>0.16078055022392801</v>
      </c>
      <c r="F33" s="2">
        <v>0.14697307494426301</v>
      </c>
      <c r="G33" s="2">
        <v>0.164312957427069</v>
      </c>
      <c r="H33" s="2">
        <v>0.14613756613756601</v>
      </c>
      <c r="I33" s="2">
        <v>0.15537395262232301</v>
      </c>
      <c r="J33" s="2">
        <v>0.15810850014505401</v>
      </c>
      <c r="K33" s="2">
        <v>0.155318066157761</v>
      </c>
      <c r="L33" s="2">
        <v>0.14630267691492199</v>
      </c>
      <c r="M33" s="2">
        <v>0.16738880537624901</v>
      </c>
      <c r="N33" s="2">
        <v>0.22730091788638099</v>
      </c>
    </row>
    <row r="34" spans="1:15" x14ac:dyDescent="0.3">
      <c r="A34" s="8" t="s">
        <v>698</v>
      </c>
      <c r="B34" s="2">
        <v>1.33990147783251E-2</v>
      </c>
      <c r="C34" s="2">
        <v>1.4767071877294599E-2</v>
      </c>
      <c r="D34" s="2">
        <v>1.5867019267094801E-2</v>
      </c>
      <c r="E34" s="2">
        <v>1.2731925783749201E-2</v>
      </c>
      <c r="F34" s="2">
        <v>1.38055222088836E-2</v>
      </c>
      <c r="G34" s="2">
        <v>1.3606844655190201E-2</v>
      </c>
      <c r="H34" s="2">
        <v>1.35449735449735E-2</v>
      </c>
      <c r="I34" s="2">
        <v>1.28271438915899E-2</v>
      </c>
      <c r="J34" s="2">
        <v>1.94371917609516E-2</v>
      </c>
      <c r="K34" s="2">
        <v>2.17811704834606E-2</v>
      </c>
      <c r="L34" s="2">
        <v>2.19100627263893E-2</v>
      </c>
      <c r="M34" s="2">
        <v>2.3609514545936901E-2</v>
      </c>
      <c r="N34" s="2">
        <v>4.0932771024559701E-2</v>
      </c>
    </row>
    <row r="35" spans="1:15" x14ac:dyDescent="0.3">
      <c r="A35" s="8" t="s">
        <v>699</v>
      </c>
      <c r="B35" s="2">
        <v>3.10344827586207E-2</v>
      </c>
      <c r="C35" s="2">
        <v>3.23896548910826E-2</v>
      </c>
      <c r="D35" s="2">
        <v>2.8208034252613E-2</v>
      </c>
      <c r="E35" s="2">
        <v>2.46321177223289E-2</v>
      </c>
      <c r="F35" s="2">
        <v>2.1951637797976299E-2</v>
      </c>
      <c r="G35" s="2">
        <v>2.3193485207710501E-2</v>
      </c>
      <c r="H35" s="2">
        <v>2.3703703703703699E-2</v>
      </c>
      <c r="I35" s="2">
        <v>2.8343850212061698E-2</v>
      </c>
      <c r="J35" s="2">
        <v>2.5674499564838998E-2</v>
      </c>
      <c r="K35" s="2">
        <v>2.12722646310433E-2</v>
      </c>
      <c r="L35" s="2">
        <v>2.10265924551639E-2</v>
      </c>
      <c r="M35" s="2">
        <v>1.6004951808294299E-2</v>
      </c>
      <c r="N35" s="2">
        <v>1.8853882411312299E-2</v>
      </c>
    </row>
    <row r="36" spans="1:15" x14ac:dyDescent="0.3">
      <c r="A36" s="8" t="s">
        <v>700</v>
      </c>
      <c r="B36" s="2">
        <v>6.8965517241379301E-3</v>
      </c>
      <c r="C36" s="2">
        <v>9.1376356367789801E-3</v>
      </c>
      <c r="D36" s="2">
        <v>1.17113713638081E-2</v>
      </c>
      <c r="E36" s="2">
        <v>1.20921305182342E-2</v>
      </c>
      <c r="F36" s="2">
        <v>1.31195335276968E-2</v>
      </c>
      <c r="G36" s="2">
        <v>9.1743119266055103E-3</v>
      </c>
      <c r="H36" s="2">
        <v>9.6296296296296303E-3</v>
      </c>
      <c r="I36" s="2">
        <v>1.28271438915899E-2</v>
      </c>
      <c r="J36" s="2">
        <v>1.1169132579054299E-2</v>
      </c>
      <c r="K36" s="2">
        <v>1.29262086513995E-2</v>
      </c>
      <c r="L36" s="2">
        <v>1.21918897429102E-2</v>
      </c>
      <c r="M36" s="2">
        <v>1.02573171810063E-2</v>
      </c>
      <c r="N36" s="2">
        <v>1.17836765070702E-2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689</v>
      </c>
      <c r="B41" s="2">
        <v>0.15998237108858501</v>
      </c>
      <c r="C41" s="2">
        <v>0.31363981762917897</v>
      </c>
      <c r="D41" s="2">
        <v>-3.8467100506146101E-2</v>
      </c>
      <c r="E41" s="2">
        <v>-0.181681455858024</v>
      </c>
      <c r="F41" s="2">
        <v>-9.6489615879433902E-2</v>
      </c>
      <c r="G41" s="2">
        <v>2.84784377542718E-3</v>
      </c>
      <c r="H41" s="2">
        <v>-2.2515212981744401E-2</v>
      </c>
      <c r="I41" s="2">
        <v>-0.30275990869475</v>
      </c>
      <c r="J41" s="2">
        <v>0.38273809523809499</v>
      </c>
      <c r="K41" s="2">
        <v>0.189195006457167</v>
      </c>
      <c r="L41" s="2">
        <v>-7.2398190045248898E-3</v>
      </c>
      <c r="M41" s="2">
        <v>0.103190519598906</v>
      </c>
      <c r="N41" s="3">
        <v>0.80089285714285696</v>
      </c>
      <c r="O41" s="3">
        <v>0.333406787130895</v>
      </c>
    </row>
    <row r="42" spans="1:15" x14ac:dyDescent="0.3">
      <c r="A42" s="8" t="s">
        <v>690</v>
      </c>
      <c r="B42" s="2">
        <v>0.17259978425027001</v>
      </c>
      <c r="C42" s="2">
        <v>0.154553817847286</v>
      </c>
      <c r="D42" s="2">
        <v>-4.7808764940238998E-3</v>
      </c>
      <c r="E42" s="2">
        <v>-0.27542033626901502</v>
      </c>
      <c r="F42" s="2">
        <v>-0.23093922651933699</v>
      </c>
      <c r="G42" s="2">
        <v>-2.5862068965517199E-2</v>
      </c>
      <c r="H42" s="2">
        <v>0.112094395280236</v>
      </c>
      <c r="I42" s="2">
        <v>-0.36604774535808998</v>
      </c>
      <c r="J42" s="2">
        <v>0.37447698744769897</v>
      </c>
      <c r="K42" s="2">
        <v>0.124809741248097</v>
      </c>
      <c r="L42" s="2">
        <v>-5.27740189445196E-2</v>
      </c>
      <c r="M42" s="2">
        <v>0.13142857142857101</v>
      </c>
      <c r="N42" s="3">
        <v>0.65690376569037701</v>
      </c>
      <c r="O42" s="3">
        <v>-0.14563106796116501</v>
      </c>
    </row>
    <row r="43" spans="1:15" x14ac:dyDescent="0.3">
      <c r="A43" s="8" t="s">
        <v>691</v>
      </c>
      <c r="B43" s="2">
        <v>1.5363128491620101E-2</v>
      </c>
      <c r="C43" s="2">
        <v>0.22696011004126501</v>
      </c>
      <c r="D43" s="2">
        <v>2.2421524663677101E-2</v>
      </c>
      <c r="E43" s="2">
        <v>-0.31688596491228099</v>
      </c>
      <c r="F43" s="2">
        <v>-0.28571428571428598</v>
      </c>
      <c r="G43" s="2">
        <v>-5.8426966292134799E-2</v>
      </c>
      <c r="H43" s="2">
        <v>8.83054892601432E-2</v>
      </c>
      <c r="I43" s="2">
        <v>-0.42324561403508798</v>
      </c>
      <c r="J43" s="2">
        <v>0.90874524714828897</v>
      </c>
      <c r="K43" s="2">
        <v>-3.9840637450199202E-3</v>
      </c>
      <c r="L43" s="2">
        <v>3.7999999999999999E-2</v>
      </c>
      <c r="M43" s="2">
        <v>0.44315992292870898</v>
      </c>
      <c r="N43" s="3">
        <v>1.8479087452471501</v>
      </c>
      <c r="O43" s="3">
        <v>4.60893854748603E-2</v>
      </c>
    </row>
    <row r="44" spans="1:15" x14ac:dyDescent="0.3">
      <c r="A44" s="8" t="s">
        <v>692</v>
      </c>
      <c r="B44" s="2">
        <v>0.305304010349289</v>
      </c>
      <c r="C44" s="2">
        <v>0.43310208126858302</v>
      </c>
      <c r="D44" s="2">
        <v>0.232365145228216</v>
      </c>
      <c r="E44" s="2">
        <v>-0.244668911335578</v>
      </c>
      <c r="F44" s="2">
        <v>-0.41976225854383398</v>
      </c>
      <c r="G44" s="2">
        <v>-9.7311139564660698E-2</v>
      </c>
      <c r="H44" s="2">
        <v>2.5531914893616999E-2</v>
      </c>
      <c r="I44" s="2">
        <v>-0.35961272475795297</v>
      </c>
      <c r="J44" s="2">
        <v>0.52483801295896304</v>
      </c>
      <c r="K44" s="2">
        <v>-2.2662889518413599E-2</v>
      </c>
      <c r="L44" s="2">
        <v>-0.118840579710145</v>
      </c>
      <c r="M44" s="2">
        <v>0.41118421052631599</v>
      </c>
      <c r="N44" s="3">
        <v>0.853131749460043</v>
      </c>
      <c r="O44" s="3">
        <v>0.109961190168176</v>
      </c>
    </row>
    <row r="45" spans="1:15" x14ac:dyDescent="0.3">
      <c r="A45" s="8" t="s">
        <v>693</v>
      </c>
      <c r="B45" s="2">
        <v>0.24561403508771901</v>
      </c>
      <c r="C45" s="2">
        <v>7.0422535211267595E-2</v>
      </c>
      <c r="D45" s="2">
        <v>0.48684210526315802</v>
      </c>
      <c r="E45" s="2">
        <v>-0.221238938053097</v>
      </c>
      <c r="F45" s="2">
        <v>-0.43181818181818199</v>
      </c>
      <c r="G45" s="2">
        <v>0.28000000000000003</v>
      </c>
      <c r="H45" s="2">
        <v>-0.203125</v>
      </c>
      <c r="I45" s="2">
        <v>-0.15686274509803899</v>
      </c>
      <c r="J45" s="2">
        <v>6.9767441860465101E-2</v>
      </c>
      <c r="K45" s="2">
        <v>0.39130434782608697</v>
      </c>
      <c r="L45" s="2">
        <v>0.28125</v>
      </c>
      <c r="M45" s="2">
        <v>1.15853658536585</v>
      </c>
      <c r="N45" s="3">
        <v>3.1162790697674398</v>
      </c>
      <c r="O45" s="3">
        <v>2.1052631578947398</v>
      </c>
    </row>
    <row r="46" spans="1:15" x14ac:dyDescent="0.3">
      <c r="A46" s="8" t="s">
        <v>694</v>
      </c>
      <c r="B46" s="2">
        <v>-0.37704918032786899</v>
      </c>
      <c r="C46" s="2">
        <v>1.6315789473684199</v>
      </c>
      <c r="D46" s="2">
        <v>-0.17</v>
      </c>
      <c r="E46" s="2">
        <v>-0.373493975903614</v>
      </c>
      <c r="F46" s="2">
        <v>-7.69230769230769E-2</v>
      </c>
      <c r="G46" s="2">
        <v>0.27083333333333298</v>
      </c>
      <c r="H46" s="2">
        <v>-0.18032786885245899</v>
      </c>
      <c r="I46" s="2">
        <v>-0.18</v>
      </c>
      <c r="J46" s="2">
        <v>7.3170731707317097E-2</v>
      </c>
      <c r="K46" s="2">
        <v>0.204545454545455</v>
      </c>
      <c r="L46" s="2">
        <v>-0.22641509433962301</v>
      </c>
      <c r="M46" s="2">
        <v>0.90243902439024404</v>
      </c>
      <c r="N46" s="3">
        <v>0.90243902439024404</v>
      </c>
      <c r="O46" s="3">
        <v>0.27868852459016402</v>
      </c>
    </row>
    <row r="47" spans="1:15" x14ac:dyDescent="0.3">
      <c r="A47" s="8" t="s">
        <v>695</v>
      </c>
      <c r="B47" s="2">
        <v>0.41488020176544799</v>
      </c>
      <c r="C47" s="2">
        <v>9.6256684491978606E-2</v>
      </c>
      <c r="D47" s="2">
        <v>-0.23821138211382101</v>
      </c>
      <c r="E47" s="2">
        <v>-0.47171824973319099</v>
      </c>
      <c r="F47" s="2">
        <v>-0.173737373737374</v>
      </c>
      <c r="G47" s="2">
        <v>4.1564792176039103E-2</v>
      </c>
      <c r="H47" s="2">
        <v>-9.3896713615023494E-3</v>
      </c>
      <c r="I47" s="2">
        <v>-0.175355450236967</v>
      </c>
      <c r="J47" s="2">
        <v>0.60057471264367801</v>
      </c>
      <c r="K47" s="2">
        <v>0.16696588868940801</v>
      </c>
      <c r="L47" s="2">
        <v>-7.69230769230769E-2</v>
      </c>
      <c r="M47" s="2">
        <v>1.02833333333333</v>
      </c>
      <c r="N47" s="3">
        <v>2.4971264367816102</v>
      </c>
      <c r="O47" s="3">
        <v>0.534678436317781</v>
      </c>
    </row>
    <row r="48" spans="1:15" x14ac:dyDescent="0.3">
      <c r="A48" s="8" t="s">
        <v>696</v>
      </c>
      <c r="B48" s="2">
        <v>0.59622641509434005</v>
      </c>
      <c r="C48" s="2">
        <v>0.48699763593380602</v>
      </c>
      <c r="D48" s="2">
        <v>-1.58982511923688E-2</v>
      </c>
      <c r="E48" s="2">
        <v>-0.30856219709208399</v>
      </c>
      <c r="F48" s="2">
        <v>-0.26168224299065401</v>
      </c>
      <c r="G48" s="2">
        <v>8.54430379746835E-2</v>
      </c>
      <c r="H48" s="2">
        <v>7.2886297376093298E-2</v>
      </c>
      <c r="I48" s="2">
        <v>0.141304347826087</v>
      </c>
      <c r="J48" s="2">
        <v>0.40714285714285697</v>
      </c>
      <c r="K48" s="2">
        <v>0.38409475465312998</v>
      </c>
      <c r="L48" s="2">
        <v>-1.22249388753056E-3</v>
      </c>
      <c r="M48" s="2">
        <v>0.69277845777233804</v>
      </c>
      <c r="N48" s="3">
        <v>2.29285714285714</v>
      </c>
      <c r="O48" s="3">
        <v>4.2188679245282996</v>
      </c>
    </row>
    <row r="49" spans="1:15" x14ac:dyDescent="0.3">
      <c r="A49" s="8" t="s">
        <v>697</v>
      </c>
      <c r="B49" s="2">
        <v>0.21814543028685801</v>
      </c>
      <c r="C49" s="2">
        <v>0.343373493975904</v>
      </c>
      <c r="D49" s="2">
        <v>2.44598450876478E-2</v>
      </c>
      <c r="E49" s="2">
        <v>-0.31794667727815401</v>
      </c>
      <c r="F49" s="2">
        <v>-7.0011668611435193E-2</v>
      </c>
      <c r="G49" s="2">
        <v>-0.133626097867001</v>
      </c>
      <c r="H49" s="2">
        <v>8.7617668356263598E-2</v>
      </c>
      <c r="I49" s="2">
        <v>-0.27430093209054601</v>
      </c>
      <c r="J49" s="2">
        <v>0.4</v>
      </c>
      <c r="K49" s="2">
        <v>8.5190039318479696E-2</v>
      </c>
      <c r="L49" s="2">
        <v>0.143115942028986</v>
      </c>
      <c r="M49" s="2">
        <v>0.93608029582673002</v>
      </c>
      <c r="N49" s="3">
        <v>2.3623853211009198</v>
      </c>
      <c r="O49" s="3">
        <v>1.44496330887258</v>
      </c>
    </row>
    <row r="50" spans="1:15" x14ac:dyDescent="0.3">
      <c r="A50" s="8" t="s">
        <v>698</v>
      </c>
      <c r="B50" s="2">
        <v>0.33088235294117602</v>
      </c>
      <c r="C50" s="2">
        <v>0.39226519337016602</v>
      </c>
      <c r="D50" s="2">
        <v>-0.21031746031745999</v>
      </c>
      <c r="E50" s="2">
        <v>-0.19095477386934701</v>
      </c>
      <c r="F50" s="2">
        <v>-0.18012422360248401</v>
      </c>
      <c r="G50" s="2">
        <v>-3.03030303030303E-2</v>
      </c>
      <c r="H50" s="2">
        <v>-3.125E-2</v>
      </c>
      <c r="I50" s="2">
        <v>8.0645161290322606E-2</v>
      </c>
      <c r="J50" s="2">
        <v>0.59701492537313405</v>
      </c>
      <c r="K50" s="2">
        <v>0.15887850467289699</v>
      </c>
      <c r="L50" s="2">
        <v>7.6612903225806495E-2</v>
      </c>
      <c r="M50" s="2">
        <v>1.4719101123595499</v>
      </c>
      <c r="N50" s="3">
        <v>3.92537313432836</v>
      </c>
      <c r="O50" s="3">
        <v>3.8529411764705901</v>
      </c>
    </row>
    <row r="51" spans="1:15" x14ac:dyDescent="0.3">
      <c r="A51" s="8" t="s">
        <v>699</v>
      </c>
      <c r="B51" s="2">
        <v>0.26031746031746</v>
      </c>
      <c r="C51" s="2">
        <v>0.12846347607052899</v>
      </c>
      <c r="D51" s="2">
        <v>-0.140625</v>
      </c>
      <c r="E51" s="2">
        <v>-0.33506493506493501</v>
      </c>
      <c r="F51" s="2">
        <v>-0.12109375</v>
      </c>
      <c r="G51" s="2">
        <v>-4.4444444444444401E-3</v>
      </c>
      <c r="H51" s="2">
        <v>0.223214285714286</v>
      </c>
      <c r="I51" s="2">
        <v>-0.354014598540146</v>
      </c>
      <c r="J51" s="2">
        <v>0.18079096045197701</v>
      </c>
      <c r="K51" s="2">
        <v>0.13875598086124399</v>
      </c>
      <c r="L51" s="2">
        <v>-0.23949579831932799</v>
      </c>
      <c r="M51" s="2">
        <v>0.67955801104972402</v>
      </c>
      <c r="N51" s="3">
        <v>0.71751412429378503</v>
      </c>
      <c r="O51" s="3">
        <v>-3.4920634920634901E-2</v>
      </c>
    </row>
    <row r="52" spans="1:15" x14ac:dyDescent="0.3">
      <c r="A52" s="8" t="s">
        <v>700</v>
      </c>
      <c r="B52" s="2">
        <v>0.6</v>
      </c>
      <c r="C52" s="2">
        <v>0.66071428571428603</v>
      </c>
      <c r="D52" s="2">
        <v>1.6129032258064498E-2</v>
      </c>
      <c r="E52" s="2">
        <v>-0.19047619047618999</v>
      </c>
      <c r="F52" s="2">
        <v>-0.41830065359477098</v>
      </c>
      <c r="G52" s="2">
        <v>2.2471910112359501E-2</v>
      </c>
      <c r="H52" s="2">
        <v>0.36263736263736301</v>
      </c>
      <c r="I52" s="2">
        <v>-0.37903225806451601</v>
      </c>
      <c r="J52" s="2">
        <v>0.64935064935064901</v>
      </c>
      <c r="K52" s="2">
        <v>8.6614173228346497E-2</v>
      </c>
      <c r="L52" s="2">
        <v>-0.15942028985507201</v>
      </c>
      <c r="M52" s="2">
        <v>0.63793103448275901</v>
      </c>
      <c r="N52" s="3">
        <v>1.4675324675324699</v>
      </c>
      <c r="O52" s="3">
        <v>1.71428571428571</v>
      </c>
    </row>
    <row r="53" spans="1:15" x14ac:dyDescent="0.3">
      <c r="A53" s="11" t="s">
        <v>15</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0.42576708815987302</v>
      </c>
      <c r="N53" s="3">
        <v>1.3388453727879299</v>
      </c>
      <c r="O53" s="3">
        <v>0.58857142857142897</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705</v>
      </c>
    </row>
    <row r="59" spans="1:15" x14ac:dyDescent="0.3">
      <c r="A59" s="14" t="s">
        <v>706</v>
      </c>
    </row>
    <row r="60" spans="1:15" x14ac:dyDescent="0.3">
      <c r="A60" s="14" t="s">
        <v>707</v>
      </c>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714</v>
      </c>
    </row>
    <row r="2" spans="1:5" ht="15.6" x14ac:dyDescent="0.3">
      <c r="A2" s="12" t="s">
        <v>715</v>
      </c>
    </row>
    <row r="3" spans="1:5" ht="15.6" x14ac:dyDescent="0.3">
      <c r="A3" s="12" t="s">
        <v>68</v>
      </c>
    </row>
    <row r="4" spans="1:5" ht="15.6" x14ac:dyDescent="0.3">
      <c r="A4" s="12"/>
    </row>
    <row r="5" spans="1:5" x14ac:dyDescent="0.3">
      <c r="A5" s="16" t="str">
        <f>HYPERLINK("#'Table of contents'!A228",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61</v>
      </c>
      <c r="B8" s="1">
        <v>462</v>
      </c>
      <c r="C8" s="1">
        <v>149</v>
      </c>
      <c r="D8" s="1">
        <v>13</v>
      </c>
      <c r="E8" s="1">
        <v>2</v>
      </c>
    </row>
    <row r="9" spans="1:5" x14ac:dyDescent="0.3">
      <c r="A9" s="7" t="s">
        <v>62</v>
      </c>
      <c r="B9" s="1">
        <v>3536</v>
      </c>
      <c r="C9" s="1">
        <v>2638</v>
      </c>
      <c r="D9" s="1">
        <v>420</v>
      </c>
      <c r="E9" s="1">
        <v>338</v>
      </c>
    </row>
    <row r="10" spans="1:5" x14ac:dyDescent="0.3">
      <c r="A10" s="7" t="s">
        <v>63</v>
      </c>
      <c r="B10" s="1">
        <v>3679</v>
      </c>
      <c r="C10" s="1">
        <v>3285</v>
      </c>
      <c r="D10" s="1">
        <v>792</v>
      </c>
      <c r="E10" s="1">
        <v>700</v>
      </c>
    </row>
    <row r="11" spans="1:5" x14ac:dyDescent="0.3">
      <c r="A11" s="7" t="s">
        <v>64</v>
      </c>
      <c r="B11" s="1">
        <v>2911</v>
      </c>
      <c r="C11" s="1">
        <v>2465</v>
      </c>
      <c r="D11" s="1">
        <v>883</v>
      </c>
      <c r="E11" s="1">
        <v>746</v>
      </c>
    </row>
    <row r="12" spans="1:5" x14ac:dyDescent="0.3">
      <c r="A12" s="7" t="s">
        <v>65</v>
      </c>
      <c r="B12" s="1">
        <v>8808</v>
      </c>
      <c r="C12" s="1">
        <v>8206</v>
      </c>
      <c r="D12" s="1">
        <v>4044</v>
      </c>
      <c r="E12" s="1">
        <v>3467</v>
      </c>
    </row>
    <row r="13" spans="1:5" x14ac:dyDescent="0.3">
      <c r="A13" s="7" t="s">
        <v>66</v>
      </c>
      <c r="B13" s="1">
        <v>5911</v>
      </c>
      <c r="C13" s="1">
        <v>5970</v>
      </c>
      <c r="D13" s="1">
        <v>2965</v>
      </c>
      <c r="E13" s="1">
        <v>3194</v>
      </c>
    </row>
    <row r="14" spans="1:5" x14ac:dyDescent="0.3">
      <c r="A14" s="10" t="s">
        <v>15</v>
      </c>
      <c r="B14" s="5">
        <v>25307</v>
      </c>
      <c r="C14" s="5">
        <v>22713</v>
      </c>
      <c r="D14" s="5">
        <v>9117</v>
      </c>
      <c r="E14" s="5">
        <v>8447</v>
      </c>
    </row>
    <row r="15" spans="1:5" x14ac:dyDescent="0.3">
      <c r="A15" s="15"/>
    </row>
    <row r="16" spans="1:5" x14ac:dyDescent="0.3">
      <c r="A16" s="15"/>
    </row>
    <row r="17" spans="1:5" x14ac:dyDescent="0.3">
      <c r="A17" s="15"/>
      <c r="B17" s="17" t="s">
        <v>34</v>
      </c>
      <c r="C17" s="18"/>
      <c r="D17" s="18"/>
      <c r="E17" s="18"/>
    </row>
    <row r="18" spans="1:5" x14ac:dyDescent="0.3">
      <c r="A18" s="9" t="s">
        <v>38</v>
      </c>
      <c r="B18" s="4" t="s">
        <v>8</v>
      </c>
      <c r="C18" s="4" t="s">
        <v>9</v>
      </c>
      <c r="D18" s="4" t="s">
        <v>10</v>
      </c>
      <c r="E18" s="4" t="s">
        <v>11</v>
      </c>
    </row>
    <row r="19" spans="1:5" x14ac:dyDescent="0.3">
      <c r="A19" s="8" t="s">
        <v>61</v>
      </c>
      <c r="B19" s="2">
        <v>1.82558185482278E-2</v>
      </c>
      <c r="C19" s="2">
        <v>6.5601197552062696E-3</v>
      </c>
      <c r="D19" s="2">
        <v>1.42590764505868E-3</v>
      </c>
      <c r="E19" s="2">
        <v>2.36770451047709E-4</v>
      </c>
    </row>
    <row r="20" spans="1:5" x14ac:dyDescent="0.3">
      <c r="A20" s="8" t="s">
        <v>62</v>
      </c>
      <c r="B20" s="2">
        <v>0.13972418698383801</v>
      </c>
      <c r="C20" s="2">
        <v>0.116144939021706</v>
      </c>
      <c r="D20" s="2">
        <v>4.6067785455742E-2</v>
      </c>
      <c r="E20" s="2">
        <v>4.00142062270629E-2</v>
      </c>
    </row>
    <row r="21" spans="1:5" x14ac:dyDescent="0.3">
      <c r="A21" s="8" t="s">
        <v>63</v>
      </c>
      <c r="B21" s="2">
        <v>0.145374797486861</v>
      </c>
      <c r="C21" s="2">
        <v>0.14463082816008499</v>
      </c>
      <c r="D21" s="2">
        <v>8.6870681145113496E-2</v>
      </c>
      <c r="E21" s="2">
        <v>8.2869657866698199E-2</v>
      </c>
    </row>
    <row r="22" spans="1:5" x14ac:dyDescent="0.3">
      <c r="A22" s="8" t="s">
        <v>64</v>
      </c>
      <c r="B22" s="2">
        <v>0.11502746275733999</v>
      </c>
      <c r="C22" s="2">
        <v>0.108528155681768</v>
      </c>
      <c r="D22" s="2">
        <v>9.6852034660524305E-2</v>
      </c>
      <c r="E22" s="2">
        <v>8.8315378240795606E-2</v>
      </c>
    </row>
    <row r="23" spans="1:5" x14ac:dyDescent="0.3">
      <c r="A23" s="8" t="s">
        <v>65</v>
      </c>
      <c r="B23" s="2">
        <v>0.34804599517919899</v>
      </c>
      <c r="C23" s="2">
        <v>0.361290890679347</v>
      </c>
      <c r="D23" s="2">
        <v>0.44356696281671598</v>
      </c>
      <c r="E23" s="2">
        <v>0.41044157689120397</v>
      </c>
    </row>
    <row r="24" spans="1:5" x14ac:dyDescent="0.3">
      <c r="A24" s="8" t="s">
        <v>66</v>
      </c>
      <c r="B24" s="2">
        <v>0.23357173904453299</v>
      </c>
      <c r="C24" s="2">
        <v>0.26284506670188901</v>
      </c>
      <c r="D24" s="2">
        <v>0.325216628276845</v>
      </c>
      <c r="E24" s="2">
        <v>0.37812241032319199</v>
      </c>
    </row>
    <row r="25" spans="1:5" x14ac:dyDescent="0.3">
      <c r="A25" s="15"/>
    </row>
    <row r="26" spans="1:5" x14ac:dyDescent="0.3">
      <c r="A26" s="13" t="s">
        <v>39</v>
      </c>
    </row>
    <row r="27" spans="1:5" x14ac:dyDescent="0.3">
      <c r="A27" s="14" t="s">
        <v>40</v>
      </c>
    </row>
    <row r="28" spans="1:5" x14ac:dyDescent="0.3">
      <c r="A28" s="14" t="s">
        <v>41</v>
      </c>
    </row>
    <row r="29" spans="1:5" x14ac:dyDescent="0.3">
      <c r="A29" s="14" t="s">
        <v>716</v>
      </c>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717</v>
      </c>
    </row>
    <row r="2" spans="1:5" ht="15.6" x14ac:dyDescent="0.3">
      <c r="A2" s="12" t="s">
        <v>715</v>
      </c>
    </row>
    <row r="3" spans="1:5" ht="15.6" x14ac:dyDescent="0.3">
      <c r="A3" s="12" t="s">
        <v>72</v>
      </c>
    </row>
    <row r="4" spans="1:5" ht="15.6" x14ac:dyDescent="0.3">
      <c r="A4" s="12"/>
    </row>
    <row r="5" spans="1:5" x14ac:dyDescent="0.3">
      <c r="A5" s="16" t="str">
        <f>HYPERLINK("#'Table of contents'!A229",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69</v>
      </c>
      <c r="B8" s="1">
        <v>9623</v>
      </c>
      <c r="C8" s="1">
        <v>8662</v>
      </c>
      <c r="D8" s="1">
        <v>3293</v>
      </c>
      <c r="E8" s="1">
        <v>3035</v>
      </c>
    </row>
    <row r="9" spans="1:5" x14ac:dyDescent="0.3">
      <c r="A9" s="7" t="s">
        <v>70</v>
      </c>
      <c r="B9" s="1">
        <v>15684</v>
      </c>
      <c r="C9" s="1">
        <v>14051</v>
      </c>
      <c r="D9" s="1">
        <v>5824</v>
      </c>
      <c r="E9" s="1">
        <v>5412</v>
      </c>
    </row>
    <row r="10" spans="1:5" x14ac:dyDescent="0.3">
      <c r="A10" s="10" t="s">
        <v>15</v>
      </c>
      <c r="B10" s="5">
        <v>25307</v>
      </c>
      <c r="C10" s="5">
        <v>22713</v>
      </c>
      <c r="D10" s="5">
        <v>9117</v>
      </c>
      <c r="E10" s="5">
        <v>8447</v>
      </c>
    </row>
    <row r="11" spans="1:5" x14ac:dyDescent="0.3">
      <c r="A11" s="15"/>
    </row>
    <row r="12" spans="1:5" x14ac:dyDescent="0.3">
      <c r="A12" s="15"/>
    </row>
    <row r="13" spans="1:5" x14ac:dyDescent="0.3">
      <c r="A13" s="15"/>
      <c r="B13" s="17" t="s">
        <v>34</v>
      </c>
      <c r="C13" s="18"/>
      <c r="D13" s="18"/>
      <c r="E13" s="18"/>
    </row>
    <row r="14" spans="1:5" x14ac:dyDescent="0.3">
      <c r="A14" s="9" t="s">
        <v>38</v>
      </c>
      <c r="B14" s="4" t="s">
        <v>8</v>
      </c>
      <c r="C14" s="4" t="s">
        <v>9</v>
      </c>
      <c r="D14" s="4" t="s">
        <v>10</v>
      </c>
      <c r="E14" s="4" t="s">
        <v>11</v>
      </c>
    </row>
    <row r="15" spans="1:5" x14ac:dyDescent="0.3">
      <c r="A15" s="8" t="s">
        <v>69</v>
      </c>
      <c r="B15" s="2">
        <v>0.380250523570554</v>
      </c>
      <c r="C15" s="2">
        <v>0.38136749878923998</v>
      </c>
      <c r="D15" s="2">
        <v>0.36119337501371102</v>
      </c>
      <c r="E15" s="2">
        <v>0.35929915946489899</v>
      </c>
    </row>
    <row r="16" spans="1:5" x14ac:dyDescent="0.3">
      <c r="A16" s="8" t="s">
        <v>70</v>
      </c>
      <c r="B16" s="2">
        <v>0.619749476429446</v>
      </c>
      <c r="C16" s="2">
        <v>0.61863250121075997</v>
      </c>
      <c r="D16" s="2">
        <v>0.63880662498628904</v>
      </c>
      <c r="E16" s="2">
        <v>0.64070084053510101</v>
      </c>
    </row>
    <row r="17" spans="1:1" x14ac:dyDescent="0.3">
      <c r="A17" s="15"/>
    </row>
    <row r="18" spans="1:1" x14ac:dyDescent="0.3">
      <c r="A18" s="13" t="s">
        <v>39</v>
      </c>
    </row>
    <row r="19" spans="1:1" x14ac:dyDescent="0.3">
      <c r="A19" s="14" t="s">
        <v>40</v>
      </c>
    </row>
    <row r="20" spans="1:1" x14ac:dyDescent="0.3">
      <c r="A20" s="14" t="s">
        <v>41</v>
      </c>
    </row>
    <row r="21" spans="1:1" x14ac:dyDescent="0.3">
      <c r="A21" s="14" t="s">
        <v>716</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414</v>
      </c>
      <c r="B1" s="12"/>
      <c r="C1" s="12"/>
      <c r="D1" s="12"/>
    </row>
    <row r="2" spans="1:5" ht="15.6" x14ac:dyDescent="0.3">
      <c r="A2" s="12" t="s">
        <v>31</v>
      </c>
      <c r="B2" s="12"/>
      <c r="C2" s="12"/>
      <c r="D2" s="12"/>
    </row>
    <row r="3" spans="1:5" ht="15.6" x14ac:dyDescent="0.3">
      <c r="A3" s="12" t="s">
        <v>415</v>
      </c>
      <c r="B3" s="12"/>
      <c r="C3" s="12"/>
      <c r="D3" s="12"/>
    </row>
    <row r="4" spans="1:5" x14ac:dyDescent="0.3">
      <c r="A4" s="15"/>
    </row>
    <row r="5" spans="1:5" x14ac:dyDescent="0.3">
      <c r="A5" s="16" t="str">
        <f>HYPERLINK("#'Table of contents'!A23",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11722</v>
      </c>
      <c r="C8" s="1">
        <v>16257</v>
      </c>
      <c r="D8" s="1">
        <v>18184</v>
      </c>
      <c r="E8" s="1">
        <v>20034</v>
      </c>
    </row>
    <row r="9" spans="1:5" x14ac:dyDescent="0.3">
      <c r="A9" s="7" t="s">
        <v>413</v>
      </c>
      <c r="B9" s="1">
        <v>316001</v>
      </c>
      <c r="C9" s="1">
        <v>331824</v>
      </c>
      <c r="D9" s="1">
        <v>351423</v>
      </c>
      <c r="E9" s="1">
        <v>373323</v>
      </c>
    </row>
    <row r="10" spans="1:5" x14ac:dyDescent="0.3">
      <c r="A10" s="10" t="s">
        <v>15</v>
      </c>
      <c r="B10" s="5">
        <v>327723</v>
      </c>
      <c r="C10" s="5">
        <v>348081</v>
      </c>
      <c r="D10" s="5">
        <v>369607</v>
      </c>
      <c r="E10" s="5">
        <v>393357</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3.5768011399871201E-2</v>
      </c>
      <c r="C15" s="2">
        <v>4.6704646332319202E-2</v>
      </c>
      <c r="D15" s="2">
        <v>4.9198202414997602E-2</v>
      </c>
      <c r="E15" s="2">
        <v>5.09308338227107E-2</v>
      </c>
    </row>
    <row r="16" spans="1:5" x14ac:dyDescent="0.3">
      <c r="A16" s="8" t="s">
        <v>413</v>
      </c>
      <c r="B16" s="2">
        <v>0.96423198860012904</v>
      </c>
      <c r="C16" s="2">
        <v>0.95329535366768103</v>
      </c>
      <c r="D16" s="2">
        <v>0.95080179758500205</v>
      </c>
      <c r="E16" s="2">
        <v>0.94906916617728898</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718</v>
      </c>
    </row>
    <row r="2" spans="1:5" ht="15.6" x14ac:dyDescent="0.3">
      <c r="A2" s="12" t="s">
        <v>715</v>
      </c>
    </row>
    <row r="3" spans="1:5" ht="15.6" x14ac:dyDescent="0.3">
      <c r="A3" s="12" t="s">
        <v>72</v>
      </c>
    </row>
    <row r="4" spans="1:5" ht="15.6" x14ac:dyDescent="0.3">
      <c r="A4" s="12" t="s">
        <v>68</v>
      </c>
    </row>
    <row r="5" spans="1:5" x14ac:dyDescent="0.3">
      <c r="A5" s="16" t="str">
        <f>HYPERLINK("#'Table of contents'!A230",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73</v>
      </c>
      <c r="B8" s="1">
        <v>245</v>
      </c>
      <c r="C8" s="1">
        <v>82</v>
      </c>
      <c r="D8" s="1">
        <v>9</v>
      </c>
      <c r="E8" s="1">
        <v>1</v>
      </c>
    </row>
    <row r="9" spans="1:5" x14ac:dyDescent="0.3">
      <c r="A9" s="7" t="s">
        <v>74</v>
      </c>
      <c r="B9" s="1">
        <v>1843</v>
      </c>
      <c r="C9" s="1">
        <v>1351</v>
      </c>
      <c r="D9" s="1">
        <v>203</v>
      </c>
      <c r="E9" s="1">
        <v>167</v>
      </c>
    </row>
    <row r="10" spans="1:5" x14ac:dyDescent="0.3">
      <c r="A10" s="7" t="s">
        <v>75</v>
      </c>
      <c r="B10" s="1">
        <v>1661</v>
      </c>
      <c r="C10" s="1">
        <v>1501</v>
      </c>
      <c r="D10" s="1">
        <v>397</v>
      </c>
      <c r="E10" s="1">
        <v>357</v>
      </c>
    </row>
    <row r="11" spans="1:5" x14ac:dyDescent="0.3">
      <c r="A11" s="7" t="s">
        <v>76</v>
      </c>
      <c r="B11" s="1">
        <v>1385</v>
      </c>
      <c r="C11" s="1">
        <v>1226</v>
      </c>
      <c r="D11" s="1">
        <v>427</v>
      </c>
      <c r="E11" s="1">
        <v>345</v>
      </c>
    </row>
    <row r="12" spans="1:5" x14ac:dyDescent="0.3">
      <c r="A12" s="7" t="s">
        <v>77</v>
      </c>
      <c r="B12" s="1">
        <v>3311</v>
      </c>
      <c r="C12" s="1">
        <v>3269</v>
      </c>
      <c r="D12" s="1">
        <v>1656</v>
      </c>
      <c r="E12" s="1">
        <v>1476</v>
      </c>
    </row>
    <row r="13" spans="1:5" x14ac:dyDescent="0.3">
      <c r="A13" s="7" t="s">
        <v>78</v>
      </c>
      <c r="B13" s="1">
        <v>1178</v>
      </c>
      <c r="C13" s="1">
        <v>1233</v>
      </c>
      <c r="D13" s="1">
        <v>601</v>
      </c>
      <c r="E13" s="1">
        <v>689</v>
      </c>
    </row>
    <row r="14" spans="1:5" x14ac:dyDescent="0.3">
      <c r="A14" s="7" t="s">
        <v>79</v>
      </c>
      <c r="B14" s="1">
        <v>217</v>
      </c>
      <c r="C14" s="1">
        <v>67</v>
      </c>
      <c r="D14" s="1">
        <v>4</v>
      </c>
      <c r="E14" s="1">
        <v>1</v>
      </c>
    </row>
    <row r="15" spans="1:5" x14ac:dyDescent="0.3">
      <c r="A15" s="7" t="s">
        <v>80</v>
      </c>
      <c r="B15" s="1">
        <v>1693</v>
      </c>
      <c r="C15" s="1">
        <v>1287</v>
      </c>
      <c r="D15" s="1">
        <v>217</v>
      </c>
      <c r="E15" s="1">
        <v>171</v>
      </c>
    </row>
    <row r="16" spans="1:5" x14ac:dyDescent="0.3">
      <c r="A16" s="7" t="s">
        <v>81</v>
      </c>
      <c r="B16" s="1">
        <v>2018</v>
      </c>
      <c r="C16" s="1">
        <v>1784</v>
      </c>
      <c r="D16" s="1">
        <v>395</v>
      </c>
      <c r="E16" s="1">
        <v>343</v>
      </c>
    </row>
    <row r="17" spans="1:5" x14ac:dyDescent="0.3">
      <c r="A17" s="7" t="s">
        <v>82</v>
      </c>
      <c r="B17" s="1">
        <v>1526</v>
      </c>
      <c r="C17" s="1">
        <v>1239</v>
      </c>
      <c r="D17" s="1">
        <v>456</v>
      </c>
      <c r="E17" s="1">
        <v>401</v>
      </c>
    </row>
    <row r="18" spans="1:5" x14ac:dyDescent="0.3">
      <c r="A18" s="7" t="s">
        <v>83</v>
      </c>
      <c r="B18" s="1">
        <v>5497</v>
      </c>
      <c r="C18" s="1">
        <v>4937</v>
      </c>
      <c r="D18" s="1">
        <v>2388</v>
      </c>
      <c r="E18" s="1">
        <v>1991</v>
      </c>
    </row>
    <row r="19" spans="1:5" x14ac:dyDescent="0.3">
      <c r="A19" s="7" t="s">
        <v>84</v>
      </c>
      <c r="B19" s="1">
        <v>4733</v>
      </c>
      <c r="C19" s="1">
        <v>4737</v>
      </c>
      <c r="D19" s="1">
        <v>2364</v>
      </c>
      <c r="E19" s="1">
        <v>2505</v>
      </c>
    </row>
    <row r="20" spans="1:5" x14ac:dyDescent="0.3">
      <c r="A20" s="10" t="s">
        <v>15</v>
      </c>
      <c r="B20" s="5">
        <v>25307</v>
      </c>
      <c r="C20" s="5">
        <v>22713</v>
      </c>
      <c r="D20" s="5">
        <v>9117</v>
      </c>
      <c r="E20" s="5">
        <v>8447</v>
      </c>
    </row>
    <row r="21" spans="1:5" x14ac:dyDescent="0.3">
      <c r="A21" s="15"/>
    </row>
    <row r="22" spans="1:5" x14ac:dyDescent="0.3">
      <c r="A22" s="15"/>
    </row>
    <row r="23" spans="1:5" x14ac:dyDescent="0.3">
      <c r="A23" s="15"/>
      <c r="B23" s="17" t="s">
        <v>34</v>
      </c>
      <c r="C23" s="18"/>
      <c r="D23" s="18"/>
      <c r="E23" s="18"/>
    </row>
    <row r="24" spans="1:5" x14ac:dyDescent="0.3">
      <c r="A24" s="9" t="s">
        <v>38</v>
      </c>
      <c r="B24" s="4" t="s">
        <v>8</v>
      </c>
      <c r="C24" s="4" t="s">
        <v>9</v>
      </c>
      <c r="D24" s="4" t="s">
        <v>10</v>
      </c>
      <c r="E24" s="4" t="s">
        <v>11</v>
      </c>
    </row>
    <row r="25" spans="1:5" x14ac:dyDescent="0.3">
      <c r="A25" s="8" t="s">
        <v>73</v>
      </c>
      <c r="B25" s="2">
        <v>2.5459835810038401E-2</v>
      </c>
      <c r="C25" s="2">
        <v>9.4666358808589198E-3</v>
      </c>
      <c r="D25" s="2">
        <v>2.7330701488004899E-3</v>
      </c>
      <c r="E25" s="2">
        <v>3.2948929159802299E-4</v>
      </c>
    </row>
    <row r="26" spans="1:5" x14ac:dyDescent="0.3">
      <c r="A26" s="8" t="s">
        <v>74</v>
      </c>
      <c r="B26" s="2">
        <v>0.19152031590979901</v>
      </c>
      <c r="C26" s="2">
        <v>0.155968598476103</v>
      </c>
      <c r="D26" s="2">
        <v>6.1645915578499799E-2</v>
      </c>
      <c r="E26" s="2">
        <v>5.5024711696869899E-2</v>
      </c>
    </row>
    <row r="27" spans="1:5" x14ac:dyDescent="0.3">
      <c r="A27" s="8" t="s">
        <v>75</v>
      </c>
      <c r="B27" s="2">
        <v>0.17260729502234201</v>
      </c>
      <c r="C27" s="2">
        <v>0.17328561533133199</v>
      </c>
      <c r="D27" s="2">
        <v>0.120558761008199</v>
      </c>
      <c r="E27" s="2">
        <v>0.117627677100494</v>
      </c>
    </row>
    <row r="28" spans="1:5" x14ac:dyDescent="0.3">
      <c r="A28" s="8" t="s">
        <v>76</v>
      </c>
      <c r="B28" s="2">
        <v>0.143926010599605</v>
      </c>
      <c r="C28" s="2">
        <v>0.14153775109674399</v>
      </c>
      <c r="D28" s="2">
        <v>0.129668994837534</v>
      </c>
      <c r="E28" s="2">
        <v>0.113673805601318</v>
      </c>
    </row>
    <row r="29" spans="1:5" x14ac:dyDescent="0.3">
      <c r="A29" s="8" t="s">
        <v>77</v>
      </c>
      <c r="B29" s="2">
        <v>0.34407149537566201</v>
      </c>
      <c r="C29" s="2">
        <v>0.37739552066497301</v>
      </c>
      <c r="D29" s="2">
        <v>0.50288490737928904</v>
      </c>
      <c r="E29" s="2">
        <v>0.48632619439868202</v>
      </c>
    </row>
    <row r="30" spans="1:5" x14ac:dyDescent="0.3">
      <c r="A30" s="8" t="s">
        <v>78</v>
      </c>
      <c r="B30" s="2">
        <v>0.12241504728255199</v>
      </c>
      <c r="C30" s="2">
        <v>0.14234587854998801</v>
      </c>
      <c r="D30" s="2">
        <v>0.18250835104767699</v>
      </c>
      <c r="E30" s="2">
        <v>0.22701812191103801</v>
      </c>
    </row>
    <row r="31" spans="1:5" x14ac:dyDescent="0.3">
      <c r="A31" s="8" t="s">
        <v>79</v>
      </c>
      <c r="B31" s="2">
        <v>1.3835756184646801E-2</v>
      </c>
      <c r="C31" s="2">
        <v>4.7683438901145797E-3</v>
      </c>
      <c r="D31" s="2">
        <v>6.8681318681318698E-4</v>
      </c>
      <c r="E31" s="2">
        <v>1.84774575018477E-4</v>
      </c>
    </row>
    <row r="32" spans="1:5" x14ac:dyDescent="0.3">
      <c r="A32" s="8" t="s">
        <v>80</v>
      </c>
      <c r="B32" s="2">
        <v>0.107944401938281</v>
      </c>
      <c r="C32" s="2">
        <v>9.1594904277275596E-2</v>
      </c>
      <c r="D32" s="2">
        <v>3.7259615384615398E-2</v>
      </c>
      <c r="E32" s="2">
        <v>3.1596452328159601E-2</v>
      </c>
    </row>
    <row r="33" spans="1:5" x14ac:dyDescent="0.3">
      <c r="A33" s="8" t="s">
        <v>81</v>
      </c>
      <c r="B33" s="2">
        <v>0.128666156592706</v>
      </c>
      <c r="C33" s="2">
        <v>0.12696605223827501</v>
      </c>
      <c r="D33" s="2">
        <v>6.7822802197802207E-2</v>
      </c>
      <c r="E33" s="2">
        <v>6.3377679231337802E-2</v>
      </c>
    </row>
    <row r="34" spans="1:5" x14ac:dyDescent="0.3">
      <c r="A34" s="8" t="s">
        <v>82</v>
      </c>
      <c r="B34" s="2">
        <v>9.7296608008161201E-2</v>
      </c>
      <c r="C34" s="2">
        <v>8.8178777311223394E-2</v>
      </c>
      <c r="D34" s="2">
        <v>7.8296703296703296E-2</v>
      </c>
      <c r="E34" s="2">
        <v>7.4094604582409504E-2</v>
      </c>
    </row>
    <row r="35" spans="1:5" x14ac:dyDescent="0.3">
      <c r="A35" s="8" t="s">
        <v>83</v>
      </c>
      <c r="B35" s="2">
        <v>0.35048457026268798</v>
      </c>
      <c r="C35" s="2">
        <v>0.35136289232083101</v>
      </c>
      <c r="D35" s="2">
        <v>0.41002747252747301</v>
      </c>
      <c r="E35" s="2">
        <v>0.36788617886178898</v>
      </c>
    </row>
    <row r="36" spans="1:5" x14ac:dyDescent="0.3">
      <c r="A36" s="8" t="s">
        <v>84</v>
      </c>
      <c r="B36" s="2">
        <v>0.30177250701351699</v>
      </c>
      <c r="C36" s="2">
        <v>0.33712902996228</v>
      </c>
      <c r="D36" s="2">
        <v>0.40590659340659302</v>
      </c>
      <c r="E36" s="2">
        <v>0.462860310421286</v>
      </c>
    </row>
    <row r="37" spans="1:5" x14ac:dyDescent="0.3">
      <c r="A37" s="15"/>
    </row>
    <row r="38" spans="1:5" x14ac:dyDescent="0.3">
      <c r="A38" s="13" t="s">
        <v>39</v>
      </c>
    </row>
    <row r="39" spans="1:5" x14ac:dyDescent="0.3">
      <c r="A39" s="14" t="s">
        <v>40</v>
      </c>
    </row>
    <row r="40" spans="1:5" x14ac:dyDescent="0.3">
      <c r="A40" s="14" t="s">
        <v>41</v>
      </c>
    </row>
    <row r="41" spans="1:5" x14ac:dyDescent="0.3">
      <c r="A41" s="14" t="s">
        <v>86</v>
      </c>
    </row>
    <row r="42" spans="1:5" x14ac:dyDescent="0.3">
      <c r="A42" s="14" t="s">
        <v>716</v>
      </c>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719</v>
      </c>
    </row>
    <row r="2" spans="1:5" ht="15.6" x14ac:dyDescent="0.3">
      <c r="A2" s="12" t="s">
        <v>715</v>
      </c>
    </row>
    <row r="3" spans="1:5" ht="15.6" x14ac:dyDescent="0.3">
      <c r="A3" s="12" t="s">
        <v>230</v>
      </c>
    </row>
    <row r="4" spans="1:5" ht="15.6" x14ac:dyDescent="0.3">
      <c r="A4" s="12"/>
    </row>
    <row r="5" spans="1:5" x14ac:dyDescent="0.3">
      <c r="A5" s="16" t="str">
        <f>HYPERLINK("#'Table of contents'!A231",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95</v>
      </c>
      <c r="B8" s="1">
        <v>17137</v>
      </c>
      <c r="C8" s="1">
        <v>15572</v>
      </c>
      <c r="D8" s="1">
        <v>7016</v>
      </c>
      <c r="E8" s="1">
        <v>6496</v>
      </c>
    </row>
    <row r="9" spans="1:5" x14ac:dyDescent="0.3">
      <c r="A9" s="7" t="s">
        <v>96</v>
      </c>
      <c r="B9" s="1">
        <v>8170</v>
      </c>
      <c r="C9" s="1">
        <v>7141</v>
      </c>
      <c r="D9" s="1">
        <v>2101</v>
      </c>
      <c r="E9" s="1">
        <v>1951</v>
      </c>
    </row>
    <row r="10" spans="1:5" x14ac:dyDescent="0.3">
      <c r="A10" s="10" t="s">
        <v>15</v>
      </c>
      <c r="B10" s="5">
        <v>25307</v>
      </c>
      <c r="C10" s="5">
        <v>22713</v>
      </c>
      <c r="D10" s="5">
        <v>9117</v>
      </c>
      <c r="E10" s="5">
        <v>8447</v>
      </c>
    </row>
    <row r="11" spans="1:5" x14ac:dyDescent="0.3">
      <c r="A11" s="15"/>
    </row>
    <row r="12" spans="1:5" x14ac:dyDescent="0.3">
      <c r="A12" s="15"/>
    </row>
    <row r="13" spans="1:5" x14ac:dyDescent="0.3">
      <c r="A13" s="15"/>
      <c r="B13" s="17" t="s">
        <v>34</v>
      </c>
      <c r="C13" s="18"/>
      <c r="D13" s="18"/>
      <c r="E13" s="18"/>
    </row>
    <row r="14" spans="1:5" x14ac:dyDescent="0.3">
      <c r="A14" s="9" t="s">
        <v>38</v>
      </c>
      <c r="B14" s="4" t="s">
        <v>8</v>
      </c>
      <c r="C14" s="4" t="s">
        <v>9</v>
      </c>
      <c r="D14" s="4" t="s">
        <v>10</v>
      </c>
      <c r="E14" s="4" t="s">
        <v>11</v>
      </c>
    </row>
    <row r="15" spans="1:5" x14ac:dyDescent="0.3">
      <c r="A15" s="8" t="s">
        <v>95</v>
      </c>
      <c r="B15" s="2">
        <v>0.67716442091120999</v>
      </c>
      <c r="C15" s="2">
        <v>0.68559855589310104</v>
      </c>
      <c r="D15" s="2">
        <v>0.76955138751782404</v>
      </c>
      <c r="E15" s="2">
        <v>0.76903042500296004</v>
      </c>
    </row>
    <row r="16" spans="1:5" x14ac:dyDescent="0.3">
      <c r="A16" s="8" t="s">
        <v>96</v>
      </c>
      <c r="B16" s="2">
        <v>0.32283557908879001</v>
      </c>
      <c r="C16" s="2">
        <v>0.31440144410689902</v>
      </c>
      <c r="D16" s="2">
        <v>0.23044861248217599</v>
      </c>
      <c r="E16" s="2">
        <v>0.23096957499703999</v>
      </c>
    </row>
    <row r="17" spans="1:1" x14ac:dyDescent="0.3">
      <c r="A17" s="15"/>
    </row>
    <row r="18" spans="1:1" x14ac:dyDescent="0.3">
      <c r="A18" s="13" t="s">
        <v>39</v>
      </c>
    </row>
    <row r="19" spans="1:1" x14ac:dyDescent="0.3">
      <c r="A19" s="14" t="s">
        <v>40</v>
      </c>
    </row>
    <row r="20" spans="1:1" x14ac:dyDescent="0.3">
      <c r="A20" s="14" t="s">
        <v>41</v>
      </c>
    </row>
    <row r="21" spans="1:1" x14ac:dyDescent="0.3">
      <c r="A21" s="14" t="s">
        <v>716</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720</v>
      </c>
    </row>
    <row r="2" spans="1:5" ht="15.6" x14ac:dyDescent="0.3">
      <c r="A2" s="12" t="s">
        <v>715</v>
      </c>
    </row>
    <row r="3" spans="1:5" ht="15.6" x14ac:dyDescent="0.3">
      <c r="A3" s="12" t="s">
        <v>293</v>
      </c>
    </row>
    <row r="4" spans="1:5" ht="15.6" x14ac:dyDescent="0.3">
      <c r="A4" s="12"/>
    </row>
    <row r="5" spans="1:5" x14ac:dyDescent="0.3">
      <c r="A5" s="16" t="str">
        <f>HYPERLINK("#'Table of contents'!A232",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87</v>
      </c>
      <c r="B8" s="1">
        <v>4235</v>
      </c>
      <c r="C8" s="1">
        <v>3639</v>
      </c>
      <c r="D8" s="1">
        <v>1040</v>
      </c>
      <c r="E8" s="1">
        <v>982</v>
      </c>
    </row>
    <row r="9" spans="1:5" x14ac:dyDescent="0.3">
      <c r="A9" s="7" t="s">
        <v>88</v>
      </c>
      <c r="B9" s="1">
        <v>674</v>
      </c>
      <c r="C9" s="1">
        <v>594</v>
      </c>
      <c r="D9" s="1">
        <v>200</v>
      </c>
      <c r="E9" s="1">
        <v>187</v>
      </c>
    </row>
    <row r="10" spans="1:5" x14ac:dyDescent="0.3">
      <c r="A10" s="7" t="s">
        <v>89</v>
      </c>
      <c r="B10" s="1">
        <v>367</v>
      </c>
      <c r="C10" s="1">
        <v>310</v>
      </c>
      <c r="D10" s="1">
        <v>96</v>
      </c>
      <c r="E10" s="1">
        <v>93</v>
      </c>
    </row>
    <row r="11" spans="1:5" x14ac:dyDescent="0.3">
      <c r="A11" s="7" t="s">
        <v>90</v>
      </c>
      <c r="B11" s="1">
        <v>15723</v>
      </c>
      <c r="C11" s="1">
        <v>14303</v>
      </c>
      <c r="D11" s="1">
        <v>6336</v>
      </c>
      <c r="E11" s="1">
        <v>5893</v>
      </c>
    </row>
    <row r="12" spans="1:5" x14ac:dyDescent="0.3">
      <c r="A12" s="7" t="s">
        <v>91</v>
      </c>
      <c r="B12" s="1">
        <v>651</v>
      </c>
      <c r="C12" s="1">
        <v>545</v>
      </c>
      <c r="D12" s="1">
        <v>196</v>
      </c>
      <c r="E12" s="1">
        <v>183</v>
      </c>
    </row>
    <row r="13" spans="1:5" x14ac:dyDescent="0.3">
      <c r="A13" s="7" t="s">
        <v>92</v>
      </c>
      <c r="B13" s="1">
        <v>3657</v>
      </c>
      <c r="C13" s="1">
        <v>3322</v>
      </c>
      <c r="D13" s="1">
        <v>1249</v>
      </c>
      <c r="E13" s="1">
        <v>1109</v>
      </c>
    </row>
    <row r="14" spans="1:5" x14ac:dyDescent="0.3">
      <c r="A14" s="10" t="s">
        <v>15</v>
      </c>
      <c r="B14" s="5">
        <v>25307</v>
      </c>
      <c r="C14" s="5">
        <v>22713</v>
      </c>
      <c r="D14" s="5">
        <v>9117</v>
      </c>
      <c r="E14" s="5">
        <v>8447</v>
      </c>
    </row>
    <row r="15" spans="1:5" x14ac:dyDescent="0.3">
      <c r="A15" s="15"/>
    </row>
    <row r="16" spans="1:5" x14ac:dyDescent="0.3">
      <c r="A16" s="15"/>
    </row>
    <row r="17" spans="1:5" x14ac:dyDescent="0.3">
      <c r="A17" s="15"/>
      <c r="B17" s="17" t="s">
        <v>34</v>
      </c>
      <c r="C17" s="18"/>
      <c r="D17" s="18"/>
      <c r="E17" s="18"/>
    </row>
    <row r="18" spans="1:5" x14ac:dyDescent="0.3">
      <c r="A18" s="9" t="s">
        <v>38</v>
      </c>
      <c r="B18" s="4" t="s">
        <v>8</v>
      </c>
      <c r="C18" s="4" t="s">
        <v>9</v>
      </c>
      <c r="D18" s="4" t="s">
        <v>10</v>
      </c>
      <c r="E18" s="4" t="s">
        <v>11</v>
      </c>
    </row>
    <row r="19" spans="1:5" x14ac:dyDescent="0.3">
      <c r="A19" s="8" t="s">
        <v>87</v>
      </c>
      <c r="B19" s="2">
        <v>0.16734500335875399</v>
      </c>
      <c r="C19" s="2">
        <v>0.16021661603487</v>
      </c>
      <c r="D19" s="2">
        <v>0.11407261160469501</v>
      </c>
      <c r="E19" s="2">
        <v>0.11625429146442499</v>
      </c>
    </row>
    <row r="20" spans="1:5" x14ac:dyDescent="0.3">
      <c r="A20" s="8" t="s">
        <v>88</v>
      </c>
      <c r="B20" s="2">
        <v>2.6632947405856099E-2</v>
      </c>
      <c r="C20" s="2">
        <v>2.6152423722097501E-2</v>
      </c>
      <c r="D20" s="2">
        <v>2.1937040693210501E-2</v>
      </c>
      <c r="E20" s="2">
        <v>2.2138037172960801E-2</v>
      </c>
    </row>
    <row r="21" spans="1:5" x14ac:dyDescent="0.3">
      <c r="A21" s="8" t="s">
        <v>89</v>
      </c>
      <c r="B21" s="2">
        <v>1.4501916465799999E-2</v>
      </c>
      <c r="C21" s="2">
        <v>1.3648571302778099E-2</v>
      </c>
      <c r="D21" s="2">
        <v>1.0529779532741E-2</v>
      </c>
      <c r="E21" s="2">
        <v>1.1009825973718501E-2</v>
      </c>
    </row>
    <row r="22" spans="1:5" x14ac:dyDescent="0.3">
      <c r="A22" s="8" t="s">
        <v>90</v>
      </c>
      <c r="B22" s="2">
        <v>0.62129055202118</v>
      </c>
      <c r="C22" s="2">
        <v>0.62972746885043795</v>
      </c>
      <c r="D22" s="2">
        <v>0.69496544916090797</v>
      </c>
      <c r="E22" s="2">
        <v>0.69764413401207503</v>
      </c>
    </row>
    <row r="23" spans="1:5" x14ac:dyDescent="0.3">
      <c r="A23" s="8" t="s">
        <v>91</v>
      </c>
      <c r="B23" s="2">
        <v>2.57241079543209E-2</v>
      </c>
      <c r="C23" s="2">
        <v>2.3995068903271299E-2</v>
      </c>
      <c r="D23" s="2">
        <v>2.1498299879346299E-2</v>
      </c>
      <c r="E23" s="2">
        <v>2.1664496270865401E-2</v>
      </c>
    </row>
    <row r="24" spans="1:5" x14ac:dyDescent="0.3">
      <c r="A24" s="8" t="s">
        <v>92</v>
      </c>
      <c r="B24" s="2">
        <v>0.14450547279408901</v>
      </c>
      <c r="C24" s="2">
        <v>0.146259851186545</v>
      </c>
      <c r="D24" s="2">
        <v>0.136996819129099</v>
      </c>
      <c r="E24" s="2">
        <v>0.13128921510595501</v>
      </c>
    </row>
    <row r="25" spans="1:5" x14ac:dyDescent="0.3">
      <c r="A25" s="15"/>
    </row>
    <row r="26" spans="1:5" x14ac:dyDescent="0.3">
      <c r="A26" s="13" t="s">
        <v>39</v>
      </c>
    </row>
    <row r="27" spans="1:5" x14ac:dyDescent="0.3">
      <c r="A27" s="14" t="s">
        <v>40</v>
      </c>
    </row>
    <row r="28" spans="1:5" x14ac:dyDescent="0.3">
      <c r="A28" s="14" t="s">
        <v>41</v>
      </c>
    </row>
    <row r="29" spans="1:5" x14ac:dyDescent="0.3">
      <c r="A29" s="14" t="s">
        <v>716</v>
      </c>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721</v>
      </c>
    </row>
    <row r="2" spans="1:5" ht="15.6" x14ac:dyDescent="0.3">
      <c r="A2" s="12" t="s">
        <v>715</v>
      </c>
    </row>
    <row r="3" spans="1:5" ht="15.6" x14ac:dyDescent="0.3">
      <c r="A3" s="12" t="s">
        <v>230</v>
      </c>
    </row>
    <row r="4" spans="1:5" ht="15.6" x14ac:dyDescent="0.3">
      <c r="A4" s="12" t="s">
        <v>293</v>
      </c>
    </row>
    <row r="5" spans="1:5" x14ac:dyDescent="0.3">
      <c r="A5" s="16" t="str">
        <f>HYPERLINK("#'Table of contents'!A233",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99</v>
      </c>
      <c r="B8" s="1">
        <v>1129</v>
      </c>
      <c r="C8" s="1">
        <v>947</v>
      </c>
      <c r="D8" s="1">
        <v>258</v>
      </c>
      <c r="E8" s="1">
        <v>248</v>
      </c>
    </row>
    <row r="9" spans="1:5" x14ac:dyDescent="0.3">
      <c r="A9" s="7" t="s">
        <v>100</v>
      </c>
      <c r="B9" s="1">
        <v>132</v>
      </c>
      <c r="C9" s="1">
        <v>113</v>
      </c>
      <c r="D9" s="1">
        <v>34</v>
      </c>
      <c r="E9" s="1">
        <v>31</v>
      </c>
    </row>
    <row r="10" spans="1:5" x14ac:dyDescent="0.3">
      <c r="A10" s="7" t="s">
        <v>101</v>
      </c>
      <c r="B10" s="1">
        <v>198</v>
      </c>
      <c r="C10" s="1">
        <v>167</v>
      </c>
      <c r="D10" s="1">
        <v>48</v>
      </c>
      <c r="E10" s="1">
        <v>48</v>
      </c>
    </row>
    <row r="11" spans="1:5" x14ac:dyDescent="0.3">
      <c r="A11" s="7" t="s">
        <v>102</v>
      </c>
      <c r="B11" s="1">
        <v>13001</v>
      </c>
      <c r="C11" s="1">
        <v>11901</v>
      </c>
      <c r="D11" s="1">
        <v>5682</v>
      </c>
      <c r="E11" s="1">
        <v>5273</v>
      </c>
    </row>
    <row r="12" spans="1:5" x14ac:dyDescent="0.3">
      <c r="A12" s="7" t="s">
        <v>103</v>
      </c>
      <c r="B12" s="1">
        <v>161</v>
      </c>
      <c r="C12" s="1">
        <v>132</v>
      </c>
      <c r="D12" s="1">
        <v>43</v>
      </c>
      <c r="E12" s="1">
        <v>44</v>
      </c>
    </row>
    <row r="13" spans="1:5" x14ac:dyDescent="0.3">
      <c r="A13" s="7" t="s">
        <v>104</v>
      </c>
      <c r="B13" s="1">
        <v>2516</v>
      </c>
      <c r="C13" s="1">
        <v>2312</v>
      </c>
      <c r="D13" s="1">
        <v>951</v>
      </c>
      <c r="E13" s="1">
        <v>852</v>
      </c>
    </row>
    <row r="14" spans="1:5" x14ac:dyDescent="0.3">
      <c r="A14" s="7" t="s">
        <v>105</v>
      </c>
      <c r="B14" s="1">
        <v>3106</v>
      </c>
      <c r="C14" s="1">
        <v>2692</v>
      </c>
      <c r="D14" s="1">
        <v>782</v>
      </c>
      <c r="E14" s="1">
        <v>734</v>
      </c>
    </row>
    <row r="15" spans="1:5" x14ac:dyDescent="0.3">
      <c r="A15" s="7" t="s">
        <v>106</v>
      </c>
      <c r="B15" s="1">
        <v>542</v>
      </c>
      <c r="C15" s="1">
        <v>481</v>
      </c>
      <c r="D15" s="1">
        <v>166</v>
      </c>
      <c r="E15" s="1">
        <v>156</v>
      </c>
    </row>
    <row r="16" spans="1:5" x14ac:dyDescent="0.3">
      <c r="A16" s="7" t="s">
        <v>107</v>
      </c>
      <c r="B16" s="1">
        <v>169</v>
      </c>
      <c r="C16" s="1">
        <v>143</v>
      </c>
      <c r="D16" s="1">
        <v>48</v>
      </c>
      <c r="E16" s="1">
        <v>45</v>
      </c>
    </row>
    <row r="17" spans="1:5" x14ac:dyDescent="0.3">
      <c r="A17" s="7" t="s">
        <v>108</v>
      </c>
      <c r="B17" s="1">
        <v>2722</v>
      </c>
      <c r="C17" s="1">
        <v>2402</v>
      </c>
      <c r="D17" s="1">
        <v>654</v>
      </c>
      <c r="E17" s="1">
        <v>620</v>
      </c>
    </row>
    <row r="18" spans="1:5" x14ac:dyDescent="0.3">
      <c r="A18" s="7" t="s">
        <v>109</v>
      </c>
      <c r="B18" s="1">
        <v>490</v>
      </c>
      <c r="C18" s="1">
        <v>413</v>
      </c>
      <c r="D18" s="1">
        <v>153</v>
      </c>
      <c r="E18" s="1">
        <v>139</v>
      </c>
    </row>
    <row r="19" spans="1:5" x14ac:dyDescent="0.3">
      <c r="A19" s="7" t="s">
        <v>110</v>
      </c>
      <c r="B19" s="1">
        <v>1141</v>
      </c>
      <c r="C19" s="1">
        <v>1010</v>
      </c>
      <c r="D19" s="1">
        <v>298</v>
      </c>
      <c r="E19" s="1">
        <v>257</v>
      </c>
    </row>
    <row r="20" spans="1:5" x14ac:dyDescent="0.3">
      <c r="A20" s="10" t="s">
        <v>15</v>
      </c>
      <c r="B20" s="5">
        <v>25307</v>
      </c>
      <c r="C20" s="5">
        <v>22713</v>
      </c>
      <c r="D20" s="5">
        <v>9117</v>
      </c>
      <c r="E20" s="5">
        <v>8447</v>
      </c>
    </row>
    <row r="21" spans="1:5" x14ac:dyDescent="0.3">
      <c r="A21" s="15"/>
    </row>
    <row r="22" spans="1:5" x14ac:dyDescent="0.3">
      <c r="A22" s="15"/>
    </row>
    <row r="23" spans="1:5" x14ac:dyDescent="0.3">
      <c r="A23" s="15"/>
      <c r="B23" s="17" t="s">
        <v>34</v>
      </c>
      <c r="C23" s="18"/>
      <c r="D23" s="18"/>
      <c r="E23" s="18"/>
    </row>
    <row r="24" spans="1:5" x14ac:dyDescent="0.3">
      <c r="A24" s="9" t="s">
        <v>38</v>
      </c>
      <c r="B24" s="4" t="s">
        <v>8</v>
      </c>
      <c r="C24" s="4" t="s">
        <v>9</v>
      </c>
      <c r="D24" s="4" t="s">
        <v>10</v>
      </c>
      <c r="E24" s="4" t="s">
        <v>11</v>
      </c>
    </row>
    <row r="25" spans="1:5" x14ac:dyDescent="0.3">
      <c r="A25" s="8" t="s">
        <v>99</v>
      </c>
      <c r="B25" s="2">
        <v>6.5880842621228897E-2</v>
      </c>
      <c r="C25" s="2">
        <v>6.0814282044695599E-2</v>
      </c>
      <c r="D25" s="2">
        <v>3.6773090079817598E-2</v>
      </c>
      <c r="E25" s="2">
        <v>3.81773399014778E-2</v>
      </c>
    </row>
    <row r="26" spans="1:5" x14ac:dyDescent="0.3">
      <c r="A26" s="8" t="s">
        <v>100</v>
      </c>
      <c r="B26" s="2">
        <v>7.7026317325086099E-3</v>
      </c>
      <c r="C26" s="2">
        <v>7.2566144361674804E-3</v>
      </c>
      <c r="D26" s="2">
        <v>4.8460661345496002E-3</v>
      </c>
      <c r="E26" s="2">
        <v>4.7721674876847302E-3</v>
      </c>
    </row>
    <row r="27" spans="1:5" x14ac:dyDescent="0.3">
      <c r="A27" s="8" t="s">
        <v>101</v>
      </c>
      <c r="B27" s="2">
        <v>1.1553947598762901E-2</v>
      </c>
      <c r="C27" s="2">
        <v>1.0724377087079399E-2</v>
      </c>
      <c r="D27" s="2">
        <v>6.8415051311288503E-3</v>
      </c>
      <c r="E27" s="2">
        <v>7.38916256157635E-3</v>
      </c>
    </row>
    <row r="28" spans="1:5" x14ac:dyDescent="0.3">
      <c r="A28" s="8" t="s">
        <v>102</v>
      </c>
      <c r="B28" s="2">
        <v>0.75865087238139695</v>
      </c>
      <c r="C28" s="2">
        <v>0.76425635756485999</v>
      </c>
      <c r="D28" s="2">
        <v>0.80986316989737706</v>
      </c>
      <c r="E28" s="2">
        <v>0.811730295566502</v>
      </c>
    </row>
    <row r="29" spans="1:5" x14ac:dyDescent="0.3">
      <c r="A29" s="8" t="s">
        <v>103</v>
      </c>
      <c r="B29" s="2">
        <v>9.3948765828324697E-3</v>
      </c>
      <c r="C29" s="2">
        <v>8.4767531466735206E-3</v>
      </c>
      <c r="D29" s="2">
        <v>6.1288483466362597E-3</v>
      </c>
      <c r="E29" s="2">
        <v>6.7733990147783299E-3</v>
      </c>
    </row>
    <row r="30" spans="1:5" x14ac:dyDescent="0.3">
      <c r="A30" s="8" t="s">
        <v>104</v>
      </c>
      <c r="B30" s="2">
        <v>0.14681682908327001</v>
      </c>
      <c r="C30" s="2">
        <v>0.148471615720524</v>
      </c>
      <c r="D30" s="2">
        <v>0.13554732041049</v>
      </c>
      <c r="E30" s="2">
        <v>0.13115763546798001</v>
      </c>
    </row>
    <row r="31" spans="1:5" x14ac:dyDescent="0.3">
      <c r="A31" s="8" t="s">
        <v>105</v>
      </c>
      <c r="B31" s="2">
        <v>0.38017135862913098</v>
      </c>
      <c r="C31" s="2">
        <v>0.37697801428371402</v>
      </c>
      <c r="D31" s="2">
        <v>0.37220371251784901</v>
      </c>
      <c r="E31" s="2">
        <v>0.37621732444900102</v>
      </c>
    </row>
    <row r="32" spans="1:5" x14ac:dyDescent="0.3">
      <c r="A32" s="8" t="s">
        <v>106</v>
      </c>
      <c r="B32" s="2">
        <v>6.6340269277845795E-2</v>
      </c>
      <c r="C32" s="2">
        <v>6.7357512953367907E-2</v>
      </c>
      <c r="D32" s="2">
        <v>7.9009995240361702E-2</v>
      </c>
      <c r="E32" s="2">
        <v>7.9958995386980994E-2</v>
      </c>
    </row>
    <row r="33" spans="1:5" x14ac:dyDescent="0.3">
      <c r="A33" s="8" t="s">
        <v>107</v>
      </c>
      <c r="B33" s="2">
        <v>2.0685434516523899E-2</v>
      </c>
      <c r="C33" s="2">
        <v>2.0025206553704E-2</v>
      </c>
      <c r="D33" s="2">
        <v>2.2846263683959998E-2</v>
      </c>
      <c r="E33" s="2">
        <v>2.3065094823167601E-2</v>
      </c>
    </row>
    <row r="34" spans="1:5" x14ac:dyDescent="0.3">
      <c r="A34" s="8" t="s">
        <v>108</v>
      </c>
      <c r="B34" s="2">
        <v>0.33317013463892298</v>
      </c>
      <c r="C34" s="2">
        <v>0.33636745553844</v>
      </c>
      <c r="D34" s="2">
        <v>0.31128034269395499</v>
      </c>
      <c r="E34" s="2">
        <v>0.31778575089697603</v>
      </c>
    </row>
    <row r="35" spans="1:5" x14ac:dyDescent="0.3">
      <c r="A35" s="8" t="s">
        <v>109</v>
      </c>
      <c r="B35" s="2">
        <v>5.9975520195838398E-2</v>
      </c>
      <c r="C35" s="2">
        <v>5.7835037109648497E-2</v>
      </c>
      <c r="D35" s="2">
        <v>7.2822465492622598E-2</v>
      </c>
      <c r="E35" s="2">
        <v>7.1245515120451006E-2</v>
      </c>
    </row>
    <row r="36" spans="1:5" x14ac:dyDescent="0.3">
      <c r="A36" s="8" t="s">
        <v>110</v>
      </c>
      <c r="B36" s="2">
        <v>0.139657282741738</v>
      </c>
      <c r="C36" s="2">
        <v>0.14143677356112599</v>
      </c>
      <c r="D36" s="2">
        <v>0.14183722037125199</v>
      </c>
      <c r="E36" s="2">
        <v>0.13172731932342399</v>
      </c>
    </row>
    <row r="37" spans="1:5" x14ac:dyDescent="0.3">
      <c r="A37" s="15"/>
    </row>
    <row r="38" spans="1:5" x14ac:dyDescent="0.3">
      <c r="A38" s="13" t="s">
        <v>39</v>
      </c>
    </row>
    <row r="39" spans="1:5" x14ac:dyDescent="0.3">
      <c r="A39" s="14" t="s">
        <v>40</v>
      </c>
    </row>
    <row r="40" spans="1:5" x14ac:dyDescent="0.3">
      <c r="A40" s="14" t="s">
        <v>41</v>
      </c>
    </row>
    <row r="41" spans="1:5" x14ac:dyDescent="0.3">
      <c r="A41" s="14" t="s">
        <v>722</v>
      </c>
    </row>
    <row r="42" spans="1:5" x14ac:dyDescent="0.3">
      <c r="A42" s="14" t="s">
        <v>716</v>
      </c>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723</v>
      </c>
    </row>
    <row r="2" spans="1:5" ht="15.6" x14ac:dyDescent="0.3">
      <c r="A2" s="12" t="s">
        <v>715</v>
      </c>
    </row>
    <row r="3" spans="1:5" ht="15.6" x14ac:dyDescent="0.3">
      <c r="A3" s="12" t="s">
        <v>724</v>
      </c>
    </row>
    <row r="4" spans="1:5" ht="15.6" x14ac:dyDescent="0.3">
      <c r="A4" s="12"/>
    </row>
    <row r="5" spans="1:5" x14ac:dyDescent="0.3">
      <c r="A5" s="16" t="str">
        <f>HYPERLINK("#'Table of contents'!A234",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42</v>
      </c>
      <c r="B8" s="1">
        <v>8054</v>
      </c>
      <c r="C8" s="1">
        <v>7830</v>
      </c>
      <c r="D8" s="1">
        <v>3806</v>
      </c>
      <c r="E8" s="1">
        <v>3539</v>
      </c>
    </row>
    <row r="9" spans="1:5" x14ac:dyDescent="0.3">
      <c r="A9" s="7" t="s">
        <v>43</v>
      </c>
      <c r="B9" s="1">
        <v>8383</v>
      </c>
      <c r="C9" s="1">
        <v>7488</v>
      </c>
      <c r="D9" s="1">
        <v>3173</v>
      </c>
      <c r="E9" s="1">
        <v>2939</v>
      </c>
    </row>
    <row r="10" spans="1:5" x14ac:dyDescent="0.3">
      <c r="A10" s="7" t="s">
        <v>44</v>
      </c>
      <c r="B10" s="1">
        <v>224</v>
      </c>
      <c r="C10" s="1">
        <v>191</v>
      </c>
      <c r="D10" s="1">
        <v>110</v>
      </c>
      <c r="E10" s="1">
        <v>105</v>
      </c>
    </row>
    <row r="11" spans="1:5" x14ac:dyDescent="0.3">
      <c r="A11" s="7" t="s">
        <v>45</v>
      </c>
      <c r="B11" s="1">
        <v>8621</v>
      </c>
      <c r="C11" s="1">
        <v>7195</v>
      </c>
      <c r="D11" s="1">
        <v>2027</v>
      </c>
      <c r="E11" s="1">
        <v>1863</v>
      </c>
    </row>
    <row r="12" spans="1:5" x14ac:dyDescent="0.3">
      <c r="A12" s="7" t="s">
        <v>46</v>
      </c>
      <c r="B12" s="1">
        <v>25</v>
      </c>
      <c r="C12" s="1">
        <v>9</v>
      </c>
      <c r="D12" s="1">
        <v>1</v>
      </c>
      <c r="E12" s="1">
        <v>1</v>
      </c>
    </row>
    <row r="13" spans="1:5" x14ac:dyDescent="0.3">
      <c r="A13" s="10" t="s">
        <v>15</v>
      </c>
      <c r="B13" s="5">
        <v>25307</v>
      </c>
      <c r="C13" s="5">
        <v>22713</v>
      </c>
      <c r="D13" s="5">
        <v>9117</v>
      </c>
      <c r="E13" s="5">
        <v>8447</v>
      </c>
    </row>
    <row r="14" spans="1:5" x14ac:dyDescent="0.3">
      <c r="A14" s="15"/>
    </row>
    <row r="15" spans="1:5" x14ac:dyDescent="0.3">
      <c r="A15" s="15"/>
    </row>
    <row r="16" spans="1:5" x14ac:dyDescent="0.3">
      <c r="A16" s="15"/>
      <c r="B16" s="17" t="s">
        <v>34</v>
      </c>
      <c r="C16" s="18"/>
      <c r="D16" s="18"/>
      <c r="E16" s="18"/>
    </row>
    <row r="17" spans="1:5" x14ac:dyDescent="0.3">
      <c r="A17" s="9" t="s">
        <v>38</v>
      </c>
      <c r="B17" s="4" t="s">
        <v>8</v>
      </c>
      <c r="C17" s="4" t="s">
        <v>9</v>
      </c>
      <c r="D17" s="4" t="s">
        <v>10</v>
      </c>
      <c r="E17" s="4" t="s">
        <v>11</v>
      </c>
    </row>
    <row r="18" spans="1:5" x14ac:dyDescent="0.3">
      <c r="A18" s="8" t="s">
        <v>42</v>
      </c>
      <c r="B18" s="2">
        <v>0.31825186707235198</v>
      </c>
      <c r="C18" s="2">
        <v>0.34473649451855798</v>
      </c>
      <c r="D18" s="2">
        <v>0.41746188439179599</v>
      </c>
      <c r="E18" s="2">
        <v>0.41896531312892099</v>
      </c>
    </row>
    <row r="19" spans="1:5" x14ac:dyDescent="0.3">
      <c r="A19" s="8" t="s">
        <v>43</v>
      </c>
      <c r="B19" s="2">
        <v>0.33125222270518001</v>
      </c>
      <c r="C19" s="2">
        <v>0.32967903843613799</v>
      </c>
      <c r="D19" s="2">
        <v>0.348031150597784</v>
      </c>
      <c r="E19" s="2">
        <v>0.347934177814609</v>
      </c>
    </row>
    <row r="20" spans="1:5" x14ac:dyDescent="0.3">
      <c r="A20" s="8" t="s">
        <v>44</v>
      </c>
      <c r="B20" s="2">
        <v>8.8513059627770996E-3</v>
      </c>
      <c r="C20" s="2">
        <v>8.4092810284858901E-3</v>
      </c>
      <c r="D20" s="2">
        <v>1.20653723812658E-2</v>
      </c>
      <c r="E20" s="2">
        <v>1.24304486800047E-2</v>
      </c>
    </row>
    <row r="21" spans="1:5" x14ac:dyDescent="0.3">
      <c r="A21" s="8" t="s">
        <v>45</v>
      </c>
      <c r="B21" s="2">
        <v>0.34065673529063101</v>
      </c>
      <c r="C21" s="2">
        <v>0.31677893717254402</v>
      </c>
      <c r="D21" s="2">
        <v>0.22233190742568801</v>
      </c>
      <c r="E21" s="2">
        <v>0.22055167515094101</v>
      </c>
    </row>
    <row r="22" spans="1:5" x14ac:dyDescent="0.3">
      <c r="A22" s="8" t="s">
        <v>46</v>
      </c>
      <c r="B22" s="2">
        <v>9.8786896905994409E-4</v>
      </c>
      <c r="C22" s="2">
        <v>3.9624884427420402E-4</v>
      </c>
      <c r="D22" s="2">
        <v>1.0968520346605199E-4</v>
      </c>
      <c r="E22" s="2">
        <v>1.18385225523855E-4</v>
      </c>
    </row>
    <row r="23" spans="1:5" x14ac:dyDescent="0.3">
      <c r="A23" s="15"/>
    </row>
    <row r="24" spans="1:5" x14ac:dyDescent="0.3">
      <c r="A24" s="13" t="s">
        <v>39</v>
      </c>
    </row>
    <row r="25" spans="1:5" x14ac:dyDescent="0.3">
      <c r="A25" s="14" t="s">
        <v>40</v>
      </c>
    </row>
    <row r="26" spans="1:5" x14ac:dyDescent="0.3">
      <c r="A26" s="14" t="s">
        <v>41</v>
      </c>
    </row>
    <row r="27" spans="1:5" x14ac:dyDescent="0.3">
      <c r="A27" s="14" t="s">
        <v>716</v>
      </c>
    </row>
    <row r="28" spans="1:5" x14ac:dyDescent="0.3">
      <c r="A28" s="15"/>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6:E16"/>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E200"/>
  <sheetViews>
    <sheetView showGridLines="0" workbookViewId="0"/>
  </sheetViews>
  <sheetFormatPr defaultColWidth="11.5546875" defaultRowHeight="13.8" x14ac:dyDescent="0.3"/>
  <cols>
    <col min="1" max="1" width="30.6640625" customWidth="1"/>
    <col min="2" max="11" width="10.5546875" customWidth="1"/>
  </cols>
  <sheetData>
    <row r="1" spans="1:5" ht="15.6" x14ac:dyDescent="0.3">
      <c r="A1" s="12" t="s">
        <v>725</v>
      </c>
    </row>
    <row r="2" spans="1:5" ht="15.6" x14ac:dyDescent="0.3">
      <c r="A2" s="12" t="s">
        <v>715</v>
      </c>
    </row>
    <row r="3" spans="1:5" ht="15.6" x14ac:dyDescent="0.3">
      <c r="A3" s="12" t="s">
        <v>726</v>
      </c>
    </row>
    <row r="4" spans="1:5" ht="15.6" x14ac:dyDescent="0.3">
      <c r="A4" s="12"/>
    </row>
    <row r="5" spans="1:5" x14ac:dyDescent="0.3">
      <c r="A5" s="16" t="str">
        <f>HYPERLINK("#'Table of contents'!A235", "Back to contents")</f>
        <v>Back to contents</v>
      </c>
    </row>
    <row r="6" spans="1:5" x14ac:dyDescent="0.3">
      <c r="A6" s="15"/>
      <c r="B6" s="17" t="s">
        <v>33</v>
      </c>
      <c r="C6" s="18"/>
      <c r="D6" s="18"/>
      <c r="E6" s="18"/>
    </row>
    <row r="7" spans="1:5" x14ac:dyDescent="0.3">
      <c r="A7" s="9" t="s">
        <v>38</v>
      </c>
      <c r="B7" s="4" t="s">
        <v>8</v>
      </c>
      <c r="C7" s="4" t="s">
        <v>9</v>
      </c>
      <c r="D7" s="4" t="s">
        <v>10</v>
      </c>
      <c r="E7" s="4" t="s">
        <v>11</v>
      </c>
    </row>
    <row r="8" spans="1:5" x14ac:dyDescent="0.3">
      <c r="A8" s="7" t="s">
        <v>546</v>
      </c>
      <c r="B8" s="1">
        <v>1020</v>
      </c>
      <c r="C8" s="1">
        <v>953</v>
      </c>
      <c r="D8" s="1">
        <v>432</v>
      </c>
      <c r="E8" s="1">
        <v>401</v>
      </c>
    </row>
    <row r="9" spans="1:5" x14ac:dyDescent="0.3">
      <c r="A9" s="7" t="s">
        <v>547</v>
      </c>
      <c r="B9" s="1">
        <v>193</v>
      </c>
      <c r="C9" s="1">
        <v>167</v>
      </c>
      <c r="D9" s="1">
        <v>83</v>
      </c>
      <c r="E9" s="1">
        <v>81</v>
      </c>
    </row>
    <row r="10" spans="1:5" x14ac:dyDescent="0.3">
      <c r="A10" s="7" t="s">
        <v>548</v>
      </c>
      <c r="B10" s="1">
        <v>1930</v>
      </c>
      <c r="C10" s="1">
        <v>1725</v>
      </c>
      <c r="D10" s="1">
        <v>766</v>
      </c>
      <c r="E10" s="1">
        <v>707</v>
      </c>
    </row>
    <row r="11" spans="1:5" x14ac:dyDescent="0.3">
      <c r="A11" s="7" t="s">
        <v>549</v>
      </c>
      <c r="B11" s="1">
        <v>562</v>
      </c>
      <c r="C11" s="1">
        <v>509</v>
      </c>
      <c r="D11" s="1">
        <v>213</v>
      </c>
      <c r="E11" s="1">
        <v>193</v>
      </c>
    </row>
    <row r="12" spans="1:5" x14ac:dyDescent="0.3">
      <c r="A12" s="7" t="s">
        <v>550</v>
      </c>
      <c r="B12" s="1">
        <v>131</v>
      </c>
      <c r="C12" s="1">
        <v>117</v>
      </c>
      <c r="D12" s="1">
        <v>59</v>
      </c>
      <c r="E12" s="1">
        <v>53</v>
      </c>
    </row>
    <row r="13" spans="1:5" x14ac:dyDescent="0.3">
      <c r="A13" s="7" t="s">
        <v>551</v>
      </c>
      <c r="B13" s="1">
        <v>225</v>
      </c>
      <c r="C13" s="1">
        <v>203</v>
      </c>
      <c r="D13" s="1">
        <v>76</v>
      </c>
      <c r="E13" s="1">
        <v>74</v>
      </c>
    </row>
    <row r="14" spans="1:5" x14ac:dyDescent="0.3">
      <c r="A14" s="7" t="s">
        <v>552</v>
      </c>
      <c r="B14" s="1">
        <v>659</v>
      </c>
      <c r="C14" s="1">
        <v>590</v>
      </c>
      <c r="D14" s="1">
        <v>249</v>
      </c>
      <c r="E14" s="1">
        <v>241</v>
      </c>
    </row>
    <row r="15" spans="1:5" x14ac:dyDescent="0.3">
      <c r="A15" s="7" t="s">
        <v>553</v>
      </c>
      <c r="B15" s="1">
        <v>432</v>
      </c>
      <c r="C15" s="1">
        <v>378</v>
      </c>
      <c r="D15" s="1">
        <v>130</v>
      </c>
      <c r="E15" s="1">
        <v>119</v>
      </c>
    </row>
    <row r="16" spans="1:5" x14ac:dyDescent="0.3">
      <c r="A16" s="7" t="s">
        <v>554</v>
      </c>
      <c r="B16" s="1">
        <v>1184</v>
      </c>
      <c r="C16" s="1">
        <v>1032</v>
      </c>
      <c r="D16" s="1">
        <v>364</v>
      </c>
      <c r="E16" s="1">
        <v>338</v>
      </c>
    </row>
    <row r="17" spans="1:5" x14ac:dyDescent="0.3">
      <c r="A17" s="7" t="s">
        <v>555</v>
      </c>
      <c r="B17" s="1">
        <v>376</v>
      </c>
      <c r="C17" s="1">
        <v>317</v>
      </c>
      <c r="D17" s="1">
        <v>164</v>
      </c>
      <c r="E17" s="1">
        <v>147</v>
      </c>
    </row>
    <row r="18" spans="1:5" x14ac:dyDescent="0.3">
      <c r="A18" s="7" t="s">
        <v>556</v>
      </c>
      <c r="B18" s="1">
        <v>478</v>
      </c>
      <c r="C18" s="1">
        <v>433</v>
      </c>
      <c r="D18" s="1">
        <v>197</v>
      </c>
      <c r="E18" s="1">
        <v>187</v>
      </c>
    </row>
    <row r="19" spans="1:5" x14ac:dyDescent="0.3">
      <c r="A19" s="7" t="s">
        <v>557</v>
      </c>
      <c r="B19" s="1">
        <v>1383</v>
      </c>
      <c r="C19" s="1">
        <v>1227</v>
      </c>
      <c r="D19" s="1">
        <v>537</v>
      </c>
      <c r="E19" s="1">
        <v>490</v>
      </c>
    </row>
    <row r="20" spans="1:5" x14ac:dyDescent="0.3">
      <c r="A20" s="7" t="s">
        <v>558</v>
      </c>
      <c r="B20" s="1">
        <v>34</v>
      </c>
      <c r="C20" s="1">
        <v>28</v>
      </c>
      <c r="D20" s="1">
        <v>13</v>
      </c>
      <c r="E20" s="1">
        <v>13</v>
      </c>
    </row>
    <row r="21" spans="1:5" x14ac:dyDescent="0.3">
      <c r="A21" s="10" t="s">
        <v>15</v>
      </c>
      <c r="B21" s="5">
        <v>8607</v>
      </c>
      <c r="C21" s="5">
        <v>7679</v>
      </c>
      <c r="D21" s="5">
        <v>3283</v>
      </c>
      <c r="E21" s="5">
        <v>3044</v>
      </c>
    </row>
    <row r="22" spans="1:5" x14ac:dyDescent="0.3">
      <c r="A22" s="15"/>
    </row>
    <row r="23" spans="1:5" x14ac:dyDescent="0.3">
      <c r="A23" s="15"/>
    </row>
    <row r="24" spans="1:5" x14ac:dyDescent="0.3">
      <c r="A24" s="15"/>
      <c r="B24" s="17" t="s">
        <v>34</v>
      </c>
      <c r="C24" s="18"/>
      <c r="D24" s="18"/>
      <c r="E24" s="18"/>
    </row>
    <row r="25" spans="1:5" x14ac:dyDescent="0.3">
      <c r="A25" s="9" t="s">
        <v>38</v>
      </c>
      <c r="B25" s="4" t="s">
        <v>8</v>
      </c>
      <c r="C25" s="4" t="s">
        <v>9</v>
      </c>
      <c r="D25" s="4" t="s">
        <v>10</v>
      </c>
      <c r="E25" s="4" t="s">
        <v>11</v>
      </c>
    </row>
    <row r="26" spans="1:5" x14ac:dyDescent="0.3">
      <c r="A26" s="8" t="s">
        <v>546</v>
      </c>
      <c r="B26" s="2">
        <v>0.11850819100732</v>
      </c>
      <c r="C26" s="2">
        <v>0.12410470113296</v>
      </c>
      <c r="D26" s="2">
        <v>0.13158696314346599</v>
      </c>
      <c r="E26" s="2">
        <v>0.13173455978974999</v>
      </c>
    </row>
    <row r="27" spans="1:5" x14ac:dyDescent="0.3">
      <c r="A27" s="8" t="s">
        <v>547</v>
      </c>
      <c r="B27" s="2">
        <v>2.2423608690600699E-2</v>
      </c>
      <c r="C27" s="2">
        <v>2.1747623388461999E-2</v>
      </c>
      <c r="D27" s="2">
        <v>2.5281754492841899E-2</v>
      </c>
      <c r="E27" s="2">
        <v>2.6609724047306198E-2</v>
      </c>
    </row>
    <row r="28" spans="1:5" x14ac:dyDescent="0.3">
      <c r="A28" s="8" t="s">
        <v>548</v>
      </c>
      <c r="B28" s="2">
        <v>0.22423608690600699</v>
      </c>
      <c r="C28" s="2">
        <v>0.22463862482093999</v>
      </c>
      <c r="D28" s="2">
        <v>0.23332318001827601</v>
      </c>
      <c r="E28" s="2">
        <v>0.23226018396846301</v>
      </c>
    </row>
    <row r="29" spans="1:5" x14ac:dyDescent="0.3">
      <c r="A29" s="8" t="s">
        <v>549</v>
      </c>
      <c r="B29" s="2">
        <v>6.52956895550134E-2</v>
      </c>
      <c r="C29" s="2">
        <v>6.6284672483396298E-2</v>
      </c>
      <c r="D29" s="2">
        <v>6.48796832165702E-2</v>
      </c>
      <c r="E29" s="2">
        <v>6.3403416557161599E-2</v>
      </c>
    </row>
    <row r="30" spans="1:5" x14ac:dyDescent="0.3">
      <c r="A30" s="8" t="s">
        <v>550</v>
      </c>
      <c r="B30" s="2">
        <v>1.5220169629371399E-2</v>
      </c>
      <c r="C30" s="2">
        <v>1.5236358900898601E-2</v>
      </c>
      <c r="D30" s="2">
        <v>1.79713676515382E-2</v>
      </c>
      <c r="E30" s="2">
        <v>1.7411300919842301E-2</v>
      </c>
    </row>
    <row r="31" spans="1:5" x14ac:dyDescent="0.3">
      <c r="A31" s="8" t="s">
        <v>551</v>
      </c>
      <c r="B31" s="2">
        <v>2.61415127222029E-2</v>
      </c>
      <c r="C31" s="2">
        <v>2.6435733819507701E-2</v>
      </c>
      <c r="D31" s="2">
        <v>2.3149558330795E-2</v>
      </c>
      <c r="E31" s="2">
        <v>2.43101182654402E-2</v>
      </c>
    </row>
    <row r="32" spans="1:5" x14ac:dyDescent="0.3">
      <c r="A32" s="8" t="s">
        <v>552</v>
      </c>
      <c r="B32" s="2">
        <v>7.6565586150807496E-2</v>
      </c>
      <c r="C32" s="2">
        <v>7.6832920953249104E-2</v>
      </c>
      <c r="D32" s="2">
        <v>7.5845263478525701E-2</v>
      </c>
      <c r="E32" s="2">
        <v>7.9172141918528297E-2</v>
      </c>
    </row>
    <row r="33" spans="1:5" x14ac:dyDescent="0.3">
      <c r="A33" s="8" t="s">
        <v>553</v>
      </c>
      <c r="B33" s="2">
        <v>5.0191704426629499E-2</v>
      </c>
      <c r="C33" s="2">
        <v>4.9225159525979903E-2</v>
      </c>
      <c r="D33" s="2">
        <v>3.9597928723728297E-2</v>
      </c>
      <c r="E33" s="2">
        <v>3.9093298291721403E-2</v>
      </c>
    </row>
    <row r="34" spans="1:5" x14ac:dyDescent="0.3">
      <c r="A34" s="8" t="s">
        <v>554</v>
      </c>
      <c r="B34" s="2">
        <v>0.13756244916928101</v>
      </c>
      <c r="C34" s="2">
        <v>0.13439249902330999</v>
      </c>
      <c r="D34" s="2">
        <v>0.110874200426439</v>
      </c>
      <c r="E34" s="2">
        <v>0.111038107752957</v>
      </c>
    </row>
    <row r="35" spans="1:5" x14ac:dyDescent="0.3">
      <c r="A35" s="8" t="s">
        <v>555</v>
      </c>
      <c r="B35" s="2">
        <v>4.3685372371325699E-2</v>
      </c>
      <c r="C35" s="2">
        <v>4.1281416851152497E-2</v>
      </c>
      <c r="D35" s="2">
        <v>4.9954310082241903E-2</v>
      </c>
      <c r="E35" s="2">
        <v>4.82917214191853E-2</v>
      </c>
    </row>
    <row r="36" spans="1:5" x14ac:dyDescent="0.3">
      <c r="A36" s="8" t="s">
        <v>556</v>
      </c>
      <c r="B36" s="2">
        <v>5.55361914720576E-2</v>
      </c>
      <c r="C36" s="2">
        <v>5.6387550462299797E-2</v>
      </c>
      <c r="D36" s="2">
        <v>6.0006091989034401E-2</v>
      </c>
      <c r="E36" s="2">
        <v>6.1432325886990803E-2</v>
      </c>
    </row>
    <row r="37" spans="1:5" x14ac:dyDescent="0.3">
      <c r="A37" s="8" t="s">
        <v>557</v>
      </c>
      <c r="B37" s="2">
        <v>0.160683164865807</v>
      </c>
      <c r="C37" s="2">
        <v>0.15978643052480801</v>
      </c>
      <c r="D37" s="2">
        <v>0.16356990557417</v>
      </c>
      <c r="E37" s="2">
        <v>0.160972404730618</v>
      </c>
    </row>
    <row r="38" spans="1:5" x14ac:dyDescent="0.3">
      <c r="A38" s="8" t="s">
        <v>558</v>
      </c>
      <c r="B38" s="2">
        <v>3.9502730335773204E-3</v>
      </c>
      <c r="C38" s="2">
        <v>3.6463081130355501E-3</v>
      </c>
      <c r="D38" s="2">
        <v>3.9597928723728304E-3</v>
      </c>
      <c r="E38" s="2">
        <v>4.27069645203679E-3</v>
      </c>
    </row>
    <row r="39" spans="1:5" x14ac:dyDescent="0.3">
      <c r="A39" s="15"/>
    </row>
    <row r="40" spans="1:5" x14ac:dyDescent="0.3">
      <c r="A40" s="13" t="s">
        <v>39</v>
      </c>
    </row>
    <row r="41" spans="1:5" x14ac:dyDescent="0.3">
      <c r="A41" s="14" t="s">
        <v>40</v>
      </c>
    </row>
    <row r="42" spans="1:5" x14ac:dyDescent="0.3">
      <c r="A42" s="14" t="s">
        <v>41</v>
      </c>
    </row>
    <row r="43" spans="1:5" x14ac:dyDescent="0.3">
      <c r="A43" s="14" t="s">
        <v>716</v>
      </c>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4:E24"/>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427</v>
      </c>
      <c r="B1" s="12"/>
      <c r="C1" s="12"/>
      <c r="D1" s="12"/>
    </row>
    <row r="2" spans="1:5" ht="15.6" x14ac:dyDescent="0.3">
      <c r="A2" s="12" t="s">
        <v>31</v>
      </c>
      <c r="B2" s="12"/>
      <c r="C2" s="12"/>
      <c r="D2" s="12"/>
    </row>
    <row r="3" spans="1:5" ht="15.6" x14ac:dyDescent="0.3">
      <c r="A3" s="12" t="s">
        <v>428</v>
      </c>
      <c r="B3" s="12"/>
      <c r="C3" s="12"/>
      <c r="D3" s="12"/>
    </row>
    <row r="4" spans="1:5" x14ac:dyDescent="0.3">
      <c r="A4" s="15"/>
    </row>
    <row r="5" spans="1:5" x14ac:dyDescent="0.3">
      <c r="A5" s="16" t="str">
        <f>HYPERLINK("#'Table of contents'!A24",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416</v>
      </c>
      <c r="B8" s="1">
        <v>195</v>
      </c>
      <c r="C8" s="1">
        <v>249</v>
      </c>
      <c r="D8" s="1">
        <v>272</v>
      </c>
      <c r="E8" s="1">
        <v>304</v>
      </c>
    </row>
    <row r="9" spans="1:5" x14ac:dyDescent="0.3">
      <c r="A9" s="7" t="s">
        <v>417</v>
      </c>
      <c r="B9" s="1">
        <v>144</v>
      </c>
      <c r="C9" s="1">
        <v>247</v>
      </c>
      <c r="D9" s="1">
        <v>303</v>
      </c>
      <c r="E9" s="1">
        <v>406</v>
      </c>
    </row>
    <row r="10" spans="1:5" x14ac:dyDescent="0.3">
      <c r="A10" s="7" t="s">
        <v>418</v>
      </c>
      <c r="B10" s="1">
        <v>975</v>
      </c>
      <c r="C10" s="1">
        <v>1261</v>
      </c>
      <c r="D10" s="1">
        <v>1372</v>
      </c>
      <c r="E10" s="1">
        <v>1452</v>
      </c>
    </row>
    <row r="11" spans="1:5" x14ac:dyDescent="0.3">
      <c r="A11" s="7" t="s">
        <v>419</v>
      </c>
      <c r="B11" s="1">
        <v>3706</v>
      </c>
      <c r="C11" s="1">
        <v>5172</v>
      </c>
      <c r="D11" s="1">
        <v>5851</v>
      </c>
      <c r="E11" s="1">
        <v>6466</v>
      </c>
    </row>
    <row r="12" spans="1:5" x14ac:dyDescent="0.3">
      <c r="A12" s="7" t="s">
        <v>420</v>
      </c>
      <c r="B12" s="1">
        <v>227</v>
      </c>
      <c r="C12" s="1">
        <v>300</v>
      </c>
      <c r="D12" s="1">
        <v>314</v>
      </c>
      <c r="E12" s="1">
        <v>346</v>
      </c>
    </row>
    <row r="13" spans="1:5" x14ac:dyDescent="0.3">
      <c r="A13" s="7" t="s">
        <v>421</v>
      </c>
      <c r="B13" s="1">
        <v>2645</v>
      </c>
      <c r="C13" s="1">
        <v>3713</v>
      </c>
      <c r="D13" s="1">
        <v>4173</v>
      </c>
      <c r="E13" s="1">
        <v>4678</v>
      </c>
    </row>
    <row r="14" spans="1:5" x14ac:dyDescent="0.3">
      <c r="A14" s="7" t="s">
        <v>422</v>
      </c>
      <c r="B14" s="1">
        <v>577</v>
      </c>
      <c r="C14" s="1">
        <v>838</v>
      </c>
      <c r="D14" s="1">
        <v>906</v>
      </c>
      <c r="E14" s="1">
        <v>993</v>
      </c>
    </row>
    <row r="15" spans="1:5" x14ac:dyDescent="0.3">
      <c r="A15" s="7" t="s">
        <v>423</v>
      </c>
      <c r="B15" s="1">
        <v>91</v>
      </c>
      <c r="C15" s="1">
        <v>127</v>
      </c>
      <c r="D15" s="1">
        <v>134</v>
      </c>
      <c r="E15" s="1">
        <v>157</v>
      </c>
    </row>
    <row r="16" spans="1:5" x14ac:dyDescent="0.3">
      <c r="A16" s="7" t="s">
        <v>424</v>
      </c>
      <c r="B16" s="1">
        <v>3492</v>
      </c>
      <c r="C16" s="1">
        <v>4736</v>
      </c>
      <c r="D16" s="1">
        <v>5270</v>
      </c>
      <c r="E16" s="1">
        <v>5756</v>
      </c>
    </row>
    <row r="17" spans="1:5" x14ac:dyDescent="0.3">
      <c r="A17" s="7" t="s">
        <v>425</v>
      </c>
      <c r="B17" s="1">
        <v>805</v>
      </c>
      <c r="C17" s="1">
        <v>1270</v>
      </c>
      <c r="D17" s="1">
        <v>1465</v>
      </c>
      <c r="E17" s="1">
        <v>1632</v>
      </c>
    </row>
    <row r="18" spans="1:5" x14ac:dyDescent="0.3">
      <c r="A18" s="7" t="s">
        <v>426</v>
      </c>
      <c r="B18" s="1">
        <v>316001</v>
      </c>
      <c r="C18" s="1">
        <v>331842</v>
      </c>
      <c r="D18" s="1">
        <v>351470</v>
      </c>
      <c r="E18" s="1">
        <v>373394</v>
      </c>
    </row>
    <row r="19" spans="1:5" x14ac:dyDescent="0.3">
      <c r="A19" s="10" t="s">
        <v>15</v>
      </c>
      <c r="B19" s="5">
        <v>328858</v>
      </c>
      <c r="C19" s="5">
        <v>349755</v>
      </c>
      <c r="D19" s="5">
        <v>371530</v>
      </c>
      <c r="E19" s="5">
        <v>395584</v>
      </c>
    </row>
    <row r="20" spans="1:5" x14ac:dyDescent="0.3">
      <c r="A20" s="15"/>
    </row>
    <row r="21" spans="1:5" x14ac:dyDescent="0.3">
      <c r="A21" s="15"/>
    </row>
    <row r="22" spans="1:5" x14ac:dyDescent="0.3">
      <c r="A22" s="15"/>
      <c r="B22" s="17" t="s">
        <v>34</v>
      </c>
      <c r="C22" s="18"/>
      <c r="D22" s="18"/>
      <c r="E22" s="18"/>
    </row>
    <row r="23" spans="1:5" x14ac:dyDescent="0.3">
      <c r="A23" s="9" t="s">
        <v>38</v>
      </c>
      <c r="B23" s="4" t="s">
        <v>9</v>
      </c>
      <c r="C23" s="4" t="s">
        <v>10</v>
      </c>
      <c r="D23" s="4" t="s">
        <v>11</v>
      </c>
      <c r="E23" s="4" t="s">
        <v>12</v>
      </c>
    </row>
    <row r="24" spans="1:5" x14ac:dyDescent="0.3">
      <c r="A24" s="8" t="s">
        <v>416</v>
      </c>
      <c r="B24" s="2">
        <v>5.9296109567047201E-4</v>
      </c>
      <c r="C24" s="2">
        <v>7.1192692027276195E-4</v>
      </c>
      <c r="D24" s="2">
        <v>7.3210777057034404E-4</v>
      </c>
      <c r="E24" s="2">
        <v>7.6848406406730295E-4</v>
      </c>
    </row>
    <row r="25" spans="1:5" x14ac:dyDescent="0.3">
      <c r="A25" s="8" t="s">
        <v>417</v>
      </c>
      <c r="B25" s="2">
        <v>4.3787896295665598E-4</v>
      </c>
      <c r="C25" s="2">
        <v>7.0620863175651499E-4</v>
      </c>
      <c r="D25" s="2">
        <v>8.1554652383387602E-4</v>
      </c>
      <c r="E25" s="2">
        <v>1.02633069082673E-3</v>
      </c>
    </row>
    <row r="26" spans="1:5" x14ac:dyDescent="0.3">
      <c r="A26" s="8" t="s">
        <v>418</v>
      </c>
      <c r="B26" s="2">
        <v>2.9648054783523599E-3</v>
      </c>
      <c r="C26" s="2">
        <v>3.6053809094937898E-3</v>
      </c>
      <c r="D26" s="2">
        <v>3.6928377250827699E-3</v>
      </c>
      <c r="E26" s="2">
        <v>3.6705225691635699E-3</v>
      </c>
    </row>
    <row r="27" spans="1:5" x14ac:dyDescent="0.3">
      <c r="A27" s="8" t="s">
        <v>419</v>
      </c>
      <c r="B27" s="2">
        <v>1.12693016438706E-2</v>
      </c>
      <c r="C27" s="2">
        <v>1.4787494103014999E-2</v>
      </c>
      <c r="D27" s="2">
        <v>1.5748391785320202E-2</v>
      </c>
      <c r="E27" s="2">
        <v>1.6345453810063099E-2</v>
      </c>
    </row>
    <row r="28" spans="1:5" x14ac:dyDescent="0.3">
      <c r="A28" s="8" t="s">
        <v>420</v>
      </c>
      <c r="B28" s="2">
        <v>6.9026753188306195E-4</v>
      </c>
      <c r="C28" s="2">
        <v>8.5774327743706302E-4</v>
      </c>
      <c r="D28" s="2">
        <v>8.4515382337900004E-4</v>
      </c>
      <c r="E28" s="2">
        <v>8.7465620449765397E-4</v>
      </c>
    </row>
    <row r="29" spans="1:5" x14ac:dyDescent="0.3">
      <c r="A29" s="8" t="s">
        <v>421</v>
      </c>
      <c r="B29" s="2">
        <v>8.0429851181969096E-3</v>
      </c>
      <c r="C29" s="2">
        <v>1.0616002630412701E-2</v>
      </c>
      <c r="D29" s="2">
        <v>1.1231932818345799E-2</v>
      </c>
      <c r="E29" s="2">
        <v>1.1825554117456699E-2</v>
      </c>
    </row>
    <row r="30" spans="1:5" x14ac:dyDescent="0.3">
      <c r="A30" s="8" t="s">
        <v>422</v>
      </c>
      <c r="B30" s="2">
        <v>1.75455667795827E-3</v>
      </c>
      <c r="C30" s="2">
        <v>2.3959628883075301E-3</v>
      </c>
      <c r="D30" s="2">
        <v>2.4385648534438701E-3</v>
      </c>
      <c r="E30" s="2">
        <v>2.5102127487461601E-3</v>
      </c>
    </row>
    <row r="31" spans="1:5" x14ac:dyDescent="0.3">
      <c r="A31" s="8" t="s">
        <v>423</v>
      </c>
      <c r="B31" s="2">
        <v>2.7671517797955299E-4</v>
      </c>
      <c r="C31" s="2">
        <v>3.6311132078169E-4</v>
      </c>
      <c r="D31" s="2">
        <v>3.6067073991333102E-4</v>
      </c>
      <c r="E31" s="2">
        <v>3.9688157256107399E-4</v>
      </c>
    </row>
    <row r="32" spans="1:5" x14ac:dyDescent="0.3">
      <c r="A32" s="8" t="s">
        <v>424</v>
      </c>
      <c r="B32" s="2">
        <v>1.0618564851698899E-2</v>
      </c>
      <c r="C32" s="2">
        <v>1.35409072064731E-2</v>
      </c>
      <c r="D32" s="2">
        <v>1.41845880548004E-2</v>
      </c>
      <c r="E32" s="2">
        <v>1.4550639055169101E-2</v>
      </c>
    </row>
    <row r="33" spans="1:5" x14ac:dyDescent="0.3">
      <c r="A33" s="8" t="s">
        <v>425</v>
      </c>
      <c r="B33" s="2">
        <v>2.4478650359729699E-3</v>
      </c>
      <c r="C33" s="2">
        <v>3.6311132078169E-3</v>
      </c>
      <c r="D33" s="2">
        <v>3.9431539848733604E-3</v>
      </c>
      <c r="E33" s="2">
        <v>4.1255460281507802E-3</v>
      </c>
    </row>
    <row r="34" spans="1:5" x14ac:dyDescent="0.3">
      <c r="A34" s="8" t="s">
        <v>426</v>
      </c>
      <c r="B34" s="2">
        <v>0.96090409842545998</v>
      </c>
      <c r="C34" s="2">
        <v>0.94878414890423302</v>
      </c>
      <c r="D34" s="2">
        <v>0.94600705192043699</v>
      </c>
      <c r="E34" s="2">
        <v>0.94390571913929799</v>
      </c>
    </row>
    <row r="35" spans="1:5" x14ac:dyDescent="0.3">
      <c r="A35" s="15"/>
    </row>
    <row r="36" spans="1:5" x14ac:dyDescent="0.3">
      <c r="A36" s="13" t="s">
        <v>39</v>
      </c>
    </row>
    <row r="37" spans="1:5" x14ac:dyDescent="0.3">
      <c r="A37" s="14" t="s">
        <v>40</v>
      </c>
    </row>
    <row r="38" spans="1:5" x14ac:dyDescent="0.3">
      <c r="A38" s="14" t="s">
        <v>124</v>
      </c>
    </row>
    <row r="39" spans="1:5" x14ac:dyDescent="0.3">
      <c r="A39" s="14" t="s">
        <v>429</v>
      </c>
    </row>
    <row r="40" spans="1:5" x14ac:dyDescent="0.3">
      <c r="A40" s="15"/>
    </row>
    <row r="41" spans="1:5" x14ac:dyDescent="0.3">
      <c r="A41" s="15"/>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2:E22"/>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430</v>
      </c>
    </row>
    <row r="2" spans="1:14" ht="15.6" x14ac:dyDescent="0.3">
      <c r="A2" s="12" t="s">
        <v>431</v>
      </c>
    </row>
    <row r="3" spans="1:14" ht="15.6" x14ac:dyDescent="0.3">
      <c r="A3" s="12" t="s">
        <v>68</v>
      </c>
    </row>
    <row r="4" spans="1:14" x14ac:dyDescent="0.3">
      <c r="A4" s="15"/>
    </row>
    <row r="5" spans="1:14" x14ac:dyDescent="0.3">
      <c r="A5" s="16" t="str">
        <f>HYPERLINK("#'Table of contents'!A25",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35689</v>
      </c>
      <c r="C8" s="1">
        <v>37089</v>
      </c>
      <c r="D8" s="1">
        <v>37791</v>
      </c>
      <c r="E8" s="1">
        <v>37641</v>
      </c>
      <c r="F8" s="1">
        <v>37289</v>
      </c>
      <c r="G8" s="1">
        <v>37388</v>
      </c>
      <c r="H8" s="1">
        <v>38251</v>
      </c>
      <c r="I8" s="1">
        <v>40093</v>
      </c>
      <c r="J8" s="1">
        <v>41218</v>
      </c>
      <c r="K8" s="1">
        <v>42647</v>
      </c>
      <c r="L8" s="1">
        <v>45759</v>
      </c>
      <c r="M8" s="1">
        <v>49577</v>
      </c>
      <c r="N8" s="1">
        <v>53124</v>
      </c>
    </row>
    <row r="9" spans="1:14" x14ac:dyDescent="0.3">
      <c r="A9" s="7" t="s">
        <v>62</v>
      </c>
      <c r="B9" s="1">
        <v>74441</v>
      </c>
      <c r="C9" s="1">
        <v>74321</v>
      </c>
      <c r="D9" s="1">
        <v>74327</v>
      </c>
      <c r="E9" s="1">
        <v>73870</v>
      </c>
      <c r="F9" s="1">
        <v>74596</v>
      </c>
      <c r="G9" s="1">
        <v>76505</v>
      </c>
      <c r="H9" s="1">
        <v>79355</v>
      </c>
      <c r="I9" s="1">
        <v>83536</v>
      </c>
      <c r="J9" s="1">
        <v>88382</v>
      </c>
      <c r="K9" s="1">
        <v>93863</v>
      </c>
      <c r="L9" s="1">
        <v>99175</v>
      </c>
      <c r="M9" s="1">
        <v>107267</v>
      </c>
      <c r="N9" s="1">
        <v>112963</v>
      </c>
    </row>
    <row r="10" spans="1:14" x14ac:dyDescent="0.3">
      <c r="A10" s="7" t="s">
        <v>63</v>
      </c>
      <c r="B10" s="1">
        <v>60947</v>
      </c>
      <c r="C10" s="1">
        <v>61516</v>
      </c>
      <c r="D10" s="1">
        <v>61363</v>
      </c>
      <c r="E10" s="1">
        <v>61025</v>
      </c>
      <c r="F10" s="1">
        <v>62162</v>
      </c>
      <c r="G10" s="1">
        <v>63742</v>
      </c>
      <c r="H10" s="1">
        <v>65941</v>
      </c>
      <c r="I10" s="1">
        <v>68033</v>
      </c>
      <c r="J10" s="1">
        <v>70674</v>
      </c>
      <c r="K10" s="1">
        <v>72820</v>
      </c>
      <c r="L10" s="1">
        <v>74441</v>
      </c>
      <c r="M10" s="1">
        <v>77093</v>
      </c>
      <c r="N10" s="1">
        <v>79511</v>
      </c>
    </row>
    <row r="11" spans="1:14" x14ac:dyDescent="0.3">
      <c r="A11" s="7" t="s">
        <v>64</v>
      </c>
      <c r="B11" s="1">
        <v>43165</v>
      </c>
      <c r="C11" s="1">
        <v>43774</v>
      </c>
      <c r="D11" s="1">
        <v>43770</v>
      </c>
      <c r="E11" s="1">
        <v>43796</v>
      </c>
      <c r="F11" s="1">
        <v>44522</v>
      </c>
      <c r="G11" s="1">
        <v>45620</v>
      </c>
      <c r="H11" s="1">
        <v>46287</v>
      </c>
      <c r="I11" s="1">
        <v>47241</v>
      </c>
      <c r="J11" s="1">
        <v>48731</v>
      </c>
      <c r="K11" s="1">
        <v>50087</v>
      </c>
      <c r="L11" s="1">
        <v>51439</v>
      </c>
      <c r="M11" s="1">
        <v>53123</v>
      </c>
      <c r="N11" s="1">
        <v>54599</v>
      </c>
    </row>
    <row r="12" spans="1:14" x14ac:dyDescent="0.3">
      <c r="A12" s="7" t="s">
        <v>65</v>
      </c>
      <c r="B12" s="1">
        <v>17787</v>
      </c>
      <c r="C12" s="1">
        <v>17520</v>
      </c>
      <c r="D12" s="1">
        <v>16256</v>
      </c>
      <c r="E12" s="1">
        <v>15629</v>
      </c>
      <c r="F12" s="1">
        <v>15853</v>
      </c>
      <c r="G12" s="1">
        <v>16329</v>
      </c>
      <c r="H12" s="1">
        <v>16997</v>
      </c>
      <c r="I12" s="1">
        <v>17835</v>
      </c>
      <c r="J12" s="1">
        <v>19369</v>
      </c>
      <c r="K12" s="1">
        <v>20244</v>
      </c>
      <c r="L12" s="1">
        <v>21178</v>
      </c>
      <c r="M12" s="1">
        <v>22279</v>
      </c>
      <c r="N12" s="1">
        <v>23307</v>
      </c>
    </row>
    <row r="13" spans="1:14" x14ac:dyDescent="0.3">
      <c r="A13" s="7" t="s">
        <v>66</v>
      </c>
      <c r="B13" s="1">
        <v>4215</v>
      </c>
      <c r="C13" s="1">
        <v>4041</v>
      </c>
      <c r="D13" s="1">
        <v>3414</v>
      </c>
      <c r="E13" s="1">
        <v>2771</v>
      </c>
      <c r="F13" s="1">
        <v>2817</v>
      </c>
      <c r="G13" s="1">
        <v>3058</v>
      </c>
      <c r="H13" s="1">
        <v>3379</v>
      </c>
      <c r="I13" s="1">
        <v>3582</v>
      </c>
      <c r="J13" s="1">
        <v>3881</v>
      </c>
      <c r="K13" s="1">
        <v>4002</v>
      </c>
      <c r="L13" s="1">
        <v>4190</v>
      </c>
      <c r="M13" s="1">
        <v>4490</v>
      </c>
      <c r="N13" s="1">
        <v>4645</v>
      </c>
    </row>
    <row r="14" spans="1:14" x14ac:dyDescent="0.3">
      <c r="A14" s="10" t="s">
        <v>15</v>
      </c>
      <c r="B14" s="5">
        <v>236244</v>
      </c>
      <c r="C14" s="5">
        <v>238261</v>
      </c>
      <c r="D14" s="5">
        <v>236921</v>
      </c>
      <c r="E14" s="5">
        <v>234732</v>
      </c>
      <c r="F14" s="5">
        <v>237239</v>
      </c>
      <c r="G14" s="5">
        <v>242642</v>
      </c>
      <c r="H14" s="5">
        <v>250210</v>
      </c>
      <c r="I14" s="5">
        <v>260320</v>
      </c>
      <c r="J14" s="5">
        <v>272255</v>
      </c>
      <c r="K14" s="5">
        <v>283663</v>
      </c>
      <c r="L14" s="5">
        <v>296182</v>
      </c>
      <c r="M14" s="5">
        <v>313829</v>
      </c>
      <c r="N14" s="5">
        <v>328149</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0.15106838692199601</v>
      </c>
      <c r="C19" s="2">
        <v>0.15566542573060599</v>
      </c>
      <c r="D19" s="2">
        <v>0.15950886582447299</v>
      </c>
      <c r="E19" s="2">
        <v>0.160357343694085</v>
      </c>
      <c r="F19" s="2">
        <v>0.15717904728986401</v>
      </c>
      <c r="G19" s="2">
        <v>0.15408709127026601</v>
      </c>
      <c r="H19" s="2">
        <v>0.15287558450901201</v>
      </c>
      <c r="I19" s="2">
        <v>0.154014290104487</v>
      </c>
      <c r="J19" s="2">
        <v>0.15139483205083501</v>
      </c>
      <c r="K19" s="2">
        <v>0.150343893986879</v>
      </c>
      <c r="L19" s="2">
        <v>0.15449622191760501</v>
      </c>
      <c r="M19" s="2">
        <v>0.15797456576670699</v>
      </c>
      <c r="N19" s="2">
        <v>0.16188987319784601</v>
      </c>
    </row>
    <row r="20" spans="1:15" x14ac:dyDescent="0.3">
      <c r="A20" s="8" t="s">
        <v>62</v>
      </c>
      <c r="B20" s="2">
        <v>0.31510218248929101</v>
      </c>
      <c r="C20" s="2">
        <v>0.311931033614398</v>
      </c>
      <c r="D20" s="2">
        <v>0.31372060729103801</v>
      </c>
      <c r="E20" s="2">
        <v>0.31469931666751899</v>
      </c>
      <c r="F20" s="2">
        <v>0.31443396743368501</v>
      </c>
      <c r="G20" s="2">
        <v>0.31529990685866399</v>
      </c>
      <c r="H20" s="2">
        <v>0.31715359098357399</v>
      </c>
      <c r="I20" s="2">
        <v>0.32089735709895501</v>
      </c>
      <c r="J20" s="2">
        <v>0.32462948338873499</v>
      </c>
      <c r="K20" s="2">
        <v>0.33089616904566299</v>
      </c>
      <c r="L20" s="2">
        <v>0.334844791378274</v>
      </c>
      <c r="M20" s="2">
        <v>0.34180078960198101</v>
      </c>
      <c r="N20" s="2">
        <v>0.34424301155877401</v>
      </c>
    </row>
    <row r="21" spans="1:15" x14ac:dyDescent="0.3">
      <c r="A21" s="8" t="s">
        <v>63</v>
      </c>
      <c r="B21" s="2">
        <v>0.25798327153282202</v>
      </c>
      <c r="C21" s="2">
        <v>0.25818744989738102</v>
      </c>
      <c r="D21" s="2">
        <v>0.259001945796278</v>
      </c>
      <c r="E21" s="2">
        <v>0.25997733585535798</v>
      </c>
      <c r="F21" s="2">
        <v>0.262022685983333</v>
      </c>
      <c r="G21" s="2">
        <v>0.26269977992268401</v>
      </c>
      <c r="H21" s="2">
        <v>0.26354262419567598</v>
      </c>
      <c r="I21" s="2">
        <v>0.26134373079286999</v>
      </c>
      <c r="J21" s="2">
        <v>0.25958751905382799</v>
      </c>
      <c r="K21" s="2">
        <v>0.256713071496811</v>
      </c>
      <c r="L21" s="2">
        <v>0.251335327602623</v>
      </c>
      <c r="M21" s="2">
        <v>0.24565288740046301</v>
      </c>
      <c r="N21" s="2">
        <v>0.242301515470107</v>
      </c>
    </row>
    <row r="22" spans="1:15" x14ac:dyDescent="0.3">
      <c r="A22" s="8" t="s">
        <v>64</v>
      </c>
      <c r="B22" s="2">
        <v>0.18271363505528199</v>
      </c>
      <c r="C22" s="2">
        <v>0.18372289212250401</v>
      </c>
      <c r="D22" s="2">
        <v>0.18474512601246801</v>
      </c>
      <c r="E22" s="2">
        <v>0.18657873660174201</v>
      </c>
      <c r="F22" s="2">
        <v>0.18766728910507999</v>
      </c>
      <c r="G22" s="2">
        <v>0.18801361676873701</v>
      </c>
      <c r="H22" s="2">
        <v>0.18499260621078301</v>
      </c>
      <c r="I22" s="2">
        <v>0.181472802704364</v>
      </c>
      <c r="J22" s="2">
        <v>0.17899028484325399</v>
      </c>
      <c r="K22" s="2">
        <v>0.17657220011069499</v>
      </c>
      <c r="L22" s="2">
        <v>0.17367361959875999</v>
      </c>
      <c r="M22" s="2">
        <v>0.16927371275439801</v>
      </c>
      <c r="N22" s="2">
        <v>0.16638478252257399</v>
      </c>
    </row>
    <row r="23" spans="1:15" x14ac:dyDescent="0.3">
      <c r="A23" s="8" t="s">
        <v>65</v>
      </c>
      <c r="B23" s="2">
        <v>7.5290801036216798E-2</v>
      </c>
      <c r="C23" s="2">
        <v>7.3532806460142403E-2</v>
      </c>
      <c r="D23" s="2">
        <v>6.8613588495743297E-2</v>
      </c>
      <c r="E23" s="2">
        <v>6.6582315150895494E-2</v>
      </c>
      <c r="F23" s="2">
        <v>6.6822908543704901E-2</v>
      </c>
      <c r="G23" s="2">
        <v>6.7296675760997696E-2</v>
      </c>
      <c r="H23" s="2">
        <v>6.7930938012069897E-2</v>
      </c>
      <c r="I23" s="2">
        <v>6.8511831591886896E-2</v>
      </c>
      <c r="J23" s="2">
        <v>7.1142862390038794E-2</v>
      </c>
      <c r="K23" s="2">
        <v>7.1366374888512094E-2</v>
      </c>
      <c r="L23" s="2">
        <v>7.1503332410477294E-2</v>
      </c>
      <c r="M23" s="2">
        <v>7.0990889943249397E-2</v>
      </c>
      <c r="N23" s="2">
        <v>7.1025662122999003E-2</v>
      </c>
    </row>
    <row r="24" spans="1:15" x14ac:dyDescent="0.3">
      <c r="A24" s="8" t="s">
        <v>66</v>
      </c>
      <c r="B24" s="2">
        <v>1.7841722964392698E-2</v>
      </c>
      <c r="C24" s="2">
        <v>1.6960392174967798E-2</v>
      </c>
      <c r="D24" s="2">
        <v>1.44098665799992E-2</v>
      </c>
      <c r="E24" s="2">
        <v>1.1804952030400599E-2</v>
      </c>
      <c r="F24" s="2">
        <v>1.1874101644333401E-2</v>
      </c>
      <c r="G24" s="2">
        <v>1.2602929418649701E-2</v>
      </c>
      <c r="H24" s="2">
        <v>1.35046560888853E-2</v>
      </c>
      <c r="I24" s="2">
        <v>1.3759987707436999E-2</v>
      </c>
      <c r="J24" s="2">
        <v>1.42550182733099E-2</v>
      </c>
      <c r="K24" s="2">
        <v>1.4108290471439701E-2</v>
      </c>
      <c r="L24" s="2">
        <v>1.4146707092260799E-2</v>
      </c>
      <c r="M24" s="2">
        <v>1.4307154533201199E-2</v>
      </c>
      <c r="N24" s="2">
        <v>1.4155155127701101E-2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3.9227773263470503E-2</v>
      </c>
      <c r="C29" s="2">
        <v>1.8927444794952699E-2</v>
      </c>
      <c r="D29" s="2">
        <v>-3.9691990156386402E-3</v>
      </c>
      <c r="E29" s="2">
        <v>-9.3515050078371992E-3</v>
      </c>
      <c r="F29" s="2">
        <v>2.6549384536994798E-3</v>
      </c>
      <c r="G29" s="2">
        <v>2.3082272386862099E-2</v>
      </c>
      <c r="H29" s="2">
        <v>4.8155603775064698E-2</v>
      </c>
      <c r="I29" s="2">
        <v>2.80597610555459E-2</v>
      </c>
      <c r="J29" s="2">
        <v>3.4669319229462897E-2</v>
      </c>
      <c r="K29" s="2">
        <v>7.2971135132600201E-2</v>
      </c>
      <c r="L29" s="2">
        <v>8.3437138049345494E-2</v>
      </c>
      <c r="M29" s="2">
        <v>7.1545273009661695E-2</v>
      </c>
      <c r="N29" s="3">
        <v>0.28885438400698699</v>
      </c>
      <c r="O29" s="3">
        <v>0.48852587632043498</v>
      </c>
    </row>
    <row r="30" spans="1:15" x14ac:dyDescent="0.3">
      <c r="A30" s="8" t="s">
        <v>62</v>
      </c>
      <c r="B30" s="2">
        <v>-1.6120148842707601E-3</v>
      </c>
      <c r="C30" s="2">
        <v>8.0730883599521006E-5</v>
      </c>
      <c r="D30" s="2">
        <v>-6.1485059265139197E-3</v>
      </c>
      <c r="E30" s="2">
        <v>9.8280763503452006E-3</v>
      </c>
      <c r="F30" s="2">
        <v>2.5591184513915E-2</v>
      </c>
      <c r="G30" s="2">
        <v>3.7252467159009199E-2</v>
      </c>
      <c r="H30" s="2">
        <v>5.2687291285993303E-2</v>
      </c>
      <c r="I30" s="2">
        <v>5.8010917448764597E-2</v>
      </c>
      <c r="J30" s="2">
        <v>6.2014889909710103E-2</v>
      </c>
      <c r="K30" s="2">
        <v>5.6593119759649702E-2</v>
      </c>
      <c r="L30" s="2">
        <v>8.1593143433324897E-2</v>
      </c>
      <c r="M30" s="2">
        <v>5.3101140145617898E-2</v>
      </c>
      <c r="N30" s="3">
        <v>0.27812224208549302</v>
      </c>
      <c r="O30" s="3">
        <v>0.51748364476565301</v>
      </c>
    </row>
    <row r="31" spans="1:15" x14ac:dyDescent="0.3">
      <c r="A31" s="8" t="s">
        <v>63</v>
      </c>
      <c r="B31" s="2">
        <v>9.3359804420233995E-3</v>
      </c>
      <c r="C31" s="2">
        <v>-2.4871578126016E-3</v>
      </c>
      <c r="D31" s="2">
        <v>-5.5082052702768803E-3</v>
      </c>
      <c r="E31" s="2">
        <v>1.86317083162638E-2</v>
      </c>
      <c r="F31" s="2">
        <v>2.5417457610759E-2</v>
      </c>
      <c r="G31" s="2">
        <v>3.4498446863920201E-2</v>
      </c>
      <c r="H31" s="2">
        <v>3.1725330219438602E-2</v>
      </c>
      <c r="I31" s="2">
        <v>3.8819396469360501E-2</v>
      </c>
      <c r="J31" s="2">
        <v>3.0364773466904402E-2</v>
      </c>
      <c r="K31" s="2">
        <v>2.2260368030760799E-2</v>
      </c>
      <c r="L31" s="2">
        <v>3.5625528942383897E-2</v>
      </c>
      <c r="M31" s="2">
        <v>3.1364715343805499E-2</v>
      </c>
      <c r="N31" s="3">
        <v>0.1250389110564</v>
      </c>
      <c r="O31" s="3">
        <v>0.30459251480794802</v>
      </c>
    </row>
    <row r="32" spans="1:15" x14ac:dyDescent="0.3">
      <c r="A32" s="8" t="s">
        <v>64</v>
      </c>
      <c r="B32" s="2">
        <v>1.41086528437391E-2</v>
      </c>
      <c r="C32" s="2">
        <v>-9.1378443825101702E-5</v>
      </c>
      <c r="D32" s="2">
        <v>5.94014164953164E-4</v>
      </c>
      <c r="E32" s="2">
        <v>1.6576856333911798E-2</v>
      </c>
      <c r="F32" s="2">
        <v>2.46619648712996E-2</v>
      </c>
      <c r="G32" s="2">
        <v>1.4620780359491501E-2</v>
      </c>
      <c r="H32" s="2">
        <v>2.0610538596150099E-2</v>
      </c>
      <c r="I32" s="2">
        <v>3.1540399229482902E-2</v>
      </c>
      <c r="J32" s="2">
        <v>2.7826229710040801E-2</v>
      </c>
      <c r="K32" s="2">
        <v>2.6993032124104099E-2</v>
      </c>
      <c r="L32" s="2">
        <v>3.27378059449056E-2</v>
      </c>
      <c r="M32" s="2">
        <v>2.7784575419309902E-2</v>
      </c>
      <c r="N32" s="3">
        <v>0.12041616219654799</v>
      </c>
      <c r="O32" s="3">
        <v>0.264890536314143</v>
      </c>
    </row>
    <row r="33" spans="1:15" x14ac:dyDescent="0.3">
      <c r="A33" s="8" t="s">
        <v>65</v>
      </c>
      <c r="B33" s="2">
        <v>-1.50109630629111E-2</v>
      </c>
      <c r="C33" s="2">
        <v>-7.2146118721461205E-2</v>
      </c>
      <c r="D33" s="2">
        <v>-3.8570374015747998E-2</v>
      </c>
      <c r="E33" s="2">
        <v>1.43323309232836E-2</v>
      </c>
      <c r="F33" s="2">
        <v>3.0025862612754702E-2</v>
      </c>
      <c r="G33" s="2">
        <v>4.0908812542102997E-2</v>
      </c>
      <c r="H33" s="2">
        <v>4.9302818144378403E-2</v>
      </c>
      <c r="I33" s="2">
        <v>8.6010653209980401E-2</v>
      </c>
      <c r="J33" s="2">
        <v>4.5175280086736498E-2</v>
      </c>
      <c r="K33" s="2">
        <v>4.6137127049990102E-2</v>
      </c>
      <c r="L33" s="2">
        <v>5.1987911984134501E-2</v>
      </c>
      <c r="M33" s="2">
        <v>4.6142106916827498E-2</v>
      </c>
      <c r="N33" s="3">
        <v>0.20331457483607801</v>
      </c>
      <c r="O33" s="3">
        <v>0.31033901163771299</v>
      </c>
    </row>
    <row r="34" spans="1:15" x14ac:dyDescent="0.3">
      <c r="A34" s="8" t="s">
        <v>66</v>
      </c>
      <c r="B34" s="2">
        <v>-4.1281138790035601E-2</v>
      </c>
      <c r="C34" s="2">
        <v>-0.155159613956941</v>
      </c>
      <c r="D34" s="2">
        <v>-0.188342120679555</v>
      </c>
      <c r="E34" s="2">
        <v>1.6600505232768001E-2</v>
      </c>
      <c r="F34" s="2">
        <v>8.5552005679801202E-2</v>
      </c>
      <c r="G34" s="2">
        <v>0.104970568999346</v>
      </c>
      <c r="H34" s="2">
        <v>6.0076945841965101E-2</v>
      </c>
      <c r="I34" s="2">
        <v>8.3472920156337199E-2</v>
      </c>
      <c r="J34" s="2">
        <v>3.1177531564029901E-2</v>
      </c>
      <c r="K34" s="2">
        <v>4.6976511744127897E-2</v>
      </c>
      <c r="L34" s="2">
        <v>7.1599045346062096E-2</v>
      </c>
      <c r="M34" s="2">
        <v>3.4521158129175902E-2</v>
      </c>
      <c r="N34" s="3">
        <v>0.19685648028858499</v>
      </c>
      <c r="O34" s="3">
        <v>0.102016607354686</v>
      </c>
    </row>
    <row r="35" spans="1:15" x14ac:dyDescent="0.3">
      <c r="A35" s="11" t="s">
        <v>15</v>
      </c>
      <c r="B35" s="3">
        <v>8.53778297014951E-3</v>
      </c>
      <c r="C35" s="3">
        <v>-5.6240845123624898E-3</v>
      </c>
      <c r="D35" s="3">
        <v>-9.2393667087341293E-3</v>
      </c>
      <c r="E35" s="3">
        <v>1.06802651534516E-2</v>
      </c>
      <c r="F35" s="3">
        <v>2.277450166288E-2</v>
      </c>
      <c r="G35" s="3">
        <v>3.1189983597233802E-2</v>
      </c>
      <c r="H35" s="3">
        <v>4.04060589105152E-2</v>
      </c>
      <c r="I35" s="3">
        <v>4.5847418561770097E-2</v>
      </c>
      <c r="J35" s="3">
        <v>4.1901893445483097E-2</v>
      </c>
      <c r="K35" s="3">
        <v>4.41333554252758E-2</v>
      </c>
      <c r="L35" s="3">
        <v>5.9581608605519601E-2</v>
      </c>
      <c r="M35" s="3">
        <v>4.5629944970031401E-2</v>
      </c>
      <c r="N35" s="3">
        <v>0.205300178141816</v>
      </c>
      <c r="O35" s="3">
        <v>0.38902575303499798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432</v>
      </c>
    </row>
    <row r="2" spans="1:14" ht="15.6" x14ac:dyDescent="0.3">
      <c r="A2" s="12" t="s">
        <v>431</v>
      </c>
    </row>
    <row r="3" spans="1:14" ht="15.6" x14ac:dyDescent="0.3">
      <c r="A3" s="12" t="s">
        <v>72</v>
      </c>
    </row>
    <row r="4" spans="1:14" x14ac:dyDescent="0.3">
      <c r="A4" s="15"/>
    </row>
    <row r="5" spans="1:14" x14ac:dyDescent="0.3">
      <c r="A5" s="16" t="str">
        <f>HYPERLINK("#'Table of contents'!A26",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102828</v>
      </c>
      <c r="C8" s="1">
        <v>105579</v>
      </c>
      <c r="D8" s="1">
        <v>107246</v>
      </c>
      <c r="E8" s="1">
        <v>108384</v>
      </c>
      <c r="F8" s="1">
        <v>110898</v>
      </c>
      <c r="G8" s="1">
        <v>114575</v>
      </c>
      <c r="H8" s="1">
        <v>119006</v>
      </c>
      <c r="I8" s="1">
        <v>124521</v>
      </c>
      <c r="J8" s="1">
        <v>130933</v>
      </c>
      <c r="K8" s="1">
        <v>137501</v>
      </c>
      <c r="L8" s="1">
        <v>144863</v>
      </c>
      <c r="M8" s="1">
        <v>154826</v>
      </c>
      <c r="N8" s="1">
        <v>164080</v>
      </c>
    </row>
    <row r="9" spans="1:14" x14ac:dyDescent="0.3">
      <c r="A9" s="7" t="s">
        <v>70</v>
      </c>
      <c r="B9" s="1">
        <v>133416</v>
      </c>
      <c r="C9" s="1">
        <v>132682</v>
      </c>
      <c r="D9" s="1">
        <v>129675</v>
      </c>
      <c r="E9" s="1">
        <v>126348</v>
      </c>
      <c r="F9" s="1">
        <v>126341</v>
      </c>
      <c r="G9" s="1">
        <v>128067</v>
      </c>
      <c r="H9" s="1">
        <v>131204</v>
      </c>
      <c r="I9" s="1">
        <v>135799</v>
      </c>
      <c r="J9" s="1">
        <v>141322</v>
      </c>
      <c r="K9" s="1">
        <v>146162</v>
      </c>
      <c r="L9" s="1">
        <v>151319</v>
      </c>
      <c r="M9" s="1">
        <v>159003</v>
      </c>
      <c r="N9" s="1">
        <v>164069</v>
      </c>
    </row>
    <row r="10" spans="1:14" x14ac:dyDescent="0.3">
      <c r="A10" s="10" t="s">
        <v>15</v>
      </c>
      <c r="B10" s="5">
        <v>236244</v>
      </c>
      <c r="C10" s="5">
        <v>238261</v>
      </c>
      <c r="D10" s="5">
        <v>236921</v>
      </c>
      <c r="E10" s="5">
        <v>234732</v>
      </c>
      <c r="F10" s="5">
        <v>237239</v>
      </c>
      <c r="G10" s="5">
        <v>242642</v>
      </c>
      <c r="H10" s="5">
        <v>250210</v>
      </c>
      <c r="I10" s="5">
        <v>260320</v>
      </c>
      <c r="J10" s="5">
        <v>272255</v>
      </c>
      <c r="K10" s="5">
        <v>283663</v>
      </c>
      <c r="L10" s="5">
        <v>296182</v>
      </c>
      <c r="M10" s="5">
        <v>313829</v>
      </c>
      <c r="N10" s="5">
        <v>328149</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0.43526184791994699</v>
      </c>
      <c r="C15" s="2">
        <v>0.44312329756023899</v>
      </c>
      <c r="D15" s="2">
        <v>0.45266565648465101</v>
      </c>
      <c r="E15" s="2">
        <v>0.46173508511834799</v>
      </c>
      <c r="F15" s="2">
        <v>0.467452653231551</v>
      </c>
      <c r="G15" s="2">
        <v>0.47219772339496002</v>
      </c>
      <c r="H15" s="2">
        <v>0.47562447544063002</v>
      </c>
      <c r="I15" s="2">
        <v>0.47833819913952103</v>
      </c>
      <c r="J15" s="2">
        <v>0.48092046059760202</v>
      </c>
      <c r="K15" s="2">
        <v>0.48473364520575501</v>
      </c>
      <c r="L15" s="2">
        <v>0.489101295824864</v>
      </c>
      <c r="M15" s="2">
        <v>0.49334510195042502</v>
      </c>
      <c r="N15" s="2">
        <v>0.50001676067883805</v>
      </c>
    </row>
    <row r="16" spans="1:14" x14ac:dyDescent="0.3">
      <c r="A16" s="8" t="s">
        <v>70</v>
      </c>
      <c r="B16" s="2">
        <v>0.56473815208005296</v>
      </c>
      <c r="C16" s="2">
        <v>0.55687670243976095</v>
      </c>
      <c r="D16" s="2">
        <v>0.54733434351534904</v>
      </c>
      <c r="E16" s="2">
        <v>0.53826491488165196</v>
      </c>
      <c r="F16" s="2">
        <v>0.53254734676844895</v>
      </c>
      <c r="G16" s="2">
        <v>0.52780227660503998</v>
      </c>
      <c r="H16" s="2">
        <v>0.52437552455936998</v>
      </c>
      <c r="I16" s="2">
        <v>0.52166180086047897</v>
      </c>
      <c r="J16" s="2">
        <v>0.51907953940239804</v>
      </c>
      <c r="K16" s="2">
        <v>0.51526635479424499</v>
      </c>
      <c r="L16" s="2">
        <v>0.51089870417513605</v>
      </c>
      <c r="M16" s="2">
        <v>0.50665489804957498</v>
      </c>
      <c r="N16" s="2">
        <v>0.49998323932116201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2.6753413467149E-2</v>
      </c>
      <c r="C21" s="2">
        <v>1.57891247312439E-2</v>
      </c>
      <c r="D21" s="2">
        <v>1.0611118363388799E-2</v>
      </c>
      <c r="E21" s="2">
        <v>2.3195305580159399E-2</v>
      </c>
      <c r="F21" s="2">
        <v>3.3156594347959402E-2</v>
      </c>
      <c r="G21" s="2">
        <v>3.8673358062404503E-2</v>
      </c>
      <c r="H21" s="2">
        <v>4.6342201233551199E-2</v>
      </c>
      <c r="I21" s="2">
        <v>5.1493322411480802E-2</v>
      </c>
      <c r="J21" s="2">
        <v>5.0163060496589897E-2</v>
      </c>
      <c r="K21" s="2">
        <v>5.3541428789608797E-2</v>
      </c>
      <c r="L21" s="2">
        <v>6.8775325652513097E-2</v>
      </c>
      <c r="M21" s="2">
        <v>5.9770322813997599E-2</v>
      </c>
      <c r="N21" s="3">
        <v>0.25316001313649</v>
      </c>
      <c r="O21" s="3">
        <v>0.59567432994904101</v>
      </c>
    </row>
    <row r="22" spans="1:15" x14ac:dyDescent="0.3">
      <c r="A22" s="8" t="s">
        <v>70</v>
      </c>
      <c r="B22" s="2">
        <v>-5.5015890148108204E-3</v>
      </c>
      <c r="C22" s="2">
        <v>-2.26632097797742E-2</v>
      </c>
      <c r="D22" s="2">
        <v>-2.5656448814343601E-2</v>
      </c>
      <c r="E22" s="2">
        <v>-5.5402539019216803E-5</v>
      </c>
      <c r="F22" s="2">
        <v>1.36614400709192E-2</v>
      </c>
      <c r="G22" s="2">
        <v>2.44949909031991E-2</v>
      </c>
      <c r="H22" s="2">
        <v>3.50217981159111E-2</v>
      </c>
      <c r="I22" s="2">
        <v>4.06704025802841E-2</v>
      </c>
      <c r="J22" s="2">
        <v>3.4248029323106097E-2</v>
      </c>
      <c r="K22" s="2">
        <v>3.5282768435024203E-2</v>
      </c>
      <c r="L22" s="2">
        <v>5.0780139969204101E-2</v>
      </c>
      <c r="M22" s="2">
        <v>3.1861034068539601E-2</v>
      </c>
      <c r="N22" s="3">
        <v>0.16095866177948201</v>
      </c>
      <c r="O22" s="3">
        <v>0.22975505186784201</v>
      </c>
    </row>
    <row r="23" spans="1:15" x14ac:dyDescent="0.3">
      <c r="A23" s="11" t="s">
        <v>15</v>
      </c>
      <c r="B23" s="3">
        <v>8.53778297014951E-3</v>
      </c>
      <c r="C23" s="3">
        <v>-5.6240845123624898E-3</v>
      </c>
      <c r="D23" s="3">
        <v>-9.2393667087341293E-3</v>
      </c>
      <c r="E23" s="3">
        <v>1.06802651534516E-2</v>
      </c>
      <c r="F23" s="3">
        <v>2.277450166288E-2</v>
      </c>
      <c r="G23" s="3">
        <v>3.1189983597233802E-2</v>
      </c>
      <c r="H23" s="3">
        <v>4.04060589105152E-2</v>
      </c>
      <c r="I23" s="3">
        <v>4.5847418561770097E-2</v>
      </c>
      <c r="J23" s="3">
        <v>4.1901893445483097E-2</v>
      </c>
      <c r="K23" s="3">
        <v>4.41333554252758E-2</v>
      </c>
      <c r="L23" s="3">
        <v>5.9581608605519601E-2</v>
      </c>
      <c r="M23" s="3">
        <v>4.5629944970031401E-2</v>
      </c>
      <c r="N23" s="3">
        <v>0.205300178141816</v>
      </c>
      <c r="O23" s="3">
        <v>0.38902575303499798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433</v>
      </c>
    </row>
    <row r="2" spans="1:14" ht="15.6" x14ac:dyDescent="0.3">
      <c r="A2" s="12" t="s">
        <v>431</v>
      </c>
    </row>
    <row r="3" spans="1:14" ht="15.6" x14ac:dyDescent="0.3">
      <c r="A3" s="12" t="s">
        <v>72</v>
      </c>
    </row>
    <row r="4" spans="1:14" ht="15.6" x14ac:dyDescent="0.3">
      <c r="A4" s="12" t="s">
        <v>68</v>
      </c>
    </row>
    <row r="5" spans="1:14" x14ac:dyDescent="0.3">
      <c r="A5" s="16" t="str">
        <f>HYPERLINK("#'Table of contents'!A27",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21742</v>
      </c>
      <c r="C8" s="1">
        <v>22226</v>
      </c>
      <c r="D8" s="1">
        <v>22250</v>
      </c>
      <c r="E8" s="1">
        <v>21857</v>
      </c>
      <c r="F8" s="1">
        <v>21440</v>
      </c>
      <c r="G8" s="1">
        <v>21271</v>
      </c>
      <c r="H8" s="1">
        <v>21444</v>
      </c>
      <c r="I8" s="1">
        <v>22189</v>
      </c>
      <c r="J8" s="1">
        <v>22897</v>
      </c>
      <c r="K8" s="1">
        <v>23721</v>
      </c>
      <c r="L8" s="1">
        <v>25633</v>
      </c>
      <c r="M8" s="1">
        <v>28204</v>
      </c>
      <c r="N8" s="1">
        <v>30979</v>
      </c>
    </row>
    <row r="9" spans="1:14" x14ac:dyDescent="0.3">
      <c r="A9" s="7" t="s">
        <v>74</v>
      </c>
      <c r="B9" s="1">
        <v>37168</v>
      </c>
      <c r="C9" s="1">
        <v>38216</v>
      </c>
      <c r="D9" s="1">
        <v>39232</v>
      </c>
      <c r="E9" s="1">
        <v>40025</v>
      </c>
      <c r="F9" s="1">
        <v>41268</v>
      </c>
      <c r="G9" s="1">
        <v>42834</v>
      </c>
      <c r="H9" s="1">
        <v>44578</v>
      </c>
      <c r="I9" s="1">
        <v>46616</v>
      </c>
      <c r="J9" s="1">
        <v>48741</v>
      </c>
      <c r="K9" s="1">
        <v>51268</v>
      </c>
      <c r="L9" s="1">
        <v>53760</v>
      </c>
      <c r="M9" s="1">
        <v>57468</v>
      </c>
      <c r="N9" s="1">
        <v>60282</v>
      </c>
    </row>
    <row r="10" spans="1:14" x14ac:dyDescent="0.3">
      <c r="A10" s="7" t="s">
        <v>75</v>
      </c>
      <c r="B10" s="1">
        <v>25272</v>
      </c>
      <c r="C10" s="1">
        <v>25851</v>
      </c>
      <c r="D10" s="1">
        <v>26351</v>
      </c>
      <c r="E10" s="1">
        <v>26679</v>
      </c>
      <c r="F10" s="1">
        <v>27504</v>
      </c>
      <c r="G10" s="1">
        <v>28716</v>
      </c>
      <c r="H10" s="1">
        <v>30254</v>
      </c>
      <c r="I10" s="1">
        <v>31821</v>
      </c>
      <c r="J10" s="1">
        <v>33784</v>
      </c>
      <c r="K10" s="1">
        <v>35600</v>
      </c>
      <c r="L10" s="1">
        <v>37176</v>
      </c>
      <c r="M10" s="1">
        <v>39387</v>
      </c>
      <c r="N10" s="1">
        <v>41430</v>
      </c>
    </row>
    <row r="11" spans="1:14" x14ac:dyDescent="0.3">
      <c r="A11" s="7" t="s">
        <v>76</v>
      </c>
      <c r="B11" s="1">
        <v>14154</v>
      </c>
      <c r="C11" s="1">
        <v>14775</v>
      </c>
      <c r="D11" s="1">
        <v>15246</v>
      </c>
      <c r="E11" s="1">
        <v>15766</v>
      </c>
      <c r="F11" s="1">
        <v>16520</v>
      </c>
      <c r="G11" s="1">
        <v>17331</v>
      </c>
      <c r="H11" s="1">
        <v>17979</v>
      </c>
      <c r="I11" s="1">
        <v>18738</v>
      </c>
      <c r="J11" s="1">
        <v>19743</v>
      </c>
      <c r="K11" s="1">
        <v>20736</v>
      </c>
      <c r="L11" s="1">
        <v>21706</v>
      </c>
      <c r="M11" s="1">
        <v>22646</v>
      </c>
      <c r="N11" s="1">
        <v>23756</v>
      </c>
    </row>
    <row r="12" spans="1:14" x14ac:dyDescent="0.3">
      <c r="A12" s="7" t="s">
        <v>77</v>
      </c>
      <c r="B12" s="1">
        <v>3838</v>
      </c>
      <c r="C12" s="1">
        <v>3888</v>
      </c>
      <c r="D12" s="1">
        <v>3652</v>
      </c>
      <c r="E12" s="1">
        <v>3632</v>
      </c>
      <c r="F12" s="1">
        <v>3722</v>
      </c>
      <c r="G12" s="1">
        <v>3937</v>
      </c>
      <c r="H12" s="1">
        <v>4210</v>
      </c>
      <c r="I12" s="1">
        <v>4568</v>
      </c>
      <c r="J12" s="1">
        <v>5126</v>
      </c>
      <c r="K12" s="1">
        <v>5509</v>
      </c>
      <c r="L12" s="1">
        <v>5871</v>
      </c>
      <c r="M12" s="1">
        <v>6337</v>
      </c>
      <c r="N12" s="1">
        <v>6779</v>
      </c>
    </row>
    <row r="13" spans="1:14" x14ac:dyDescent="0.3">
      <c r="A13" s="7" t="s">
        <v>78</v>
      </c>
      <c r="B13" s="1">
        <v>654</v>
      </c>
      <c r="C13" s="1">
        <v>623</v>
      </c>
      <c r="D13" s="1">
        <v>515</v>
      </c>
      <c r="E13" s="1">
        <v>425</v>
      </c>
      <c r="F13" s="1">
        <v>444</v>
      </c>
      <c r="G13" s="1">
        <v>486</v>
      </c>
      <c r="H13" s="1">
        <v>541</v>
      </c>
      <c r="I13" s="1">
        <v>589</v>
      </c>
      <c r="J13" s="1">
        <v>642</v>
      </c>
      <c r="K13" s="1">
        <v>667</v>
      </c>
      <c r="L13" s="1">
        <v>717</v>
      </c>
      <c r="M13" s="1">
        <v>784</v>
      </c>
      <c r="N13" s="1">
        <v>854</v>
      </c>
    </row>
    <row r="14" spans="1:14" x14ac:dyDescent="0.3">
      <c r="A14" s="7" t="s">
        <v>79</v>
      </c>
      <c r="B14" s="1">
        <v>13947</v>
      </c>
      <c r="C14" s="1">
        <v>14863</v>
      </c>
      <c r="D14" s="1">
        <v>15541</v>
      </c>
      <c r="E14" s="1">
        <v>15784</v>
      </c>
      <c r="F14" s="1">
        <v>15849</v>
      </c>
      <c r="G14" s="1">
        <v>16117</v>
      </c>
      <c r="H14" s="1">
        <v>16807</v>
      </c>
      <c r="I14" s="1">
        <v>17904</v>
      </c>
      <c r="J14" s="1">
        <v>18321</v>
      </c>
      <c r="K14" s="1">
        <v>18926</v>
      </c>
      <c r="L14" s="1">
        <v>20126</v>
      </c>
      <c r="M14" s="1">
        <v>21373</v>
      </c>
      <c r="N14" s="1">
        <v>22145</v>
      </c>
    </row>
    <row r="15" spans="1:14" x14ac:dyDescent="0.3">
      <c r="A15" s="7" t="s">
        <v>80</v>
      </c>
      <c r="B15" s="1">
        <v>37273</v>
      </c>
      <c r="C15" s="1">
        <v>36105</v>
      </c>
      <c r="D15" s="1">
        <v>35095</v>
      </c>
      <c r="E15" s="1">
        <v>33845</v>
      </c>
      <c r="F15" s="1">
        <v>33328</v>
      </c>
      <c r="G15" s="1">
        <v>33671</v>
      </c>
      <c r="H15" s="1">
        <v>34777</v>
      </c>
      <c r="I15" s="1">
        <v>36920</v>
      </c>
      <c r="J15" s="1">
        <v>39641</v>
      </c>
      <c r="K15" s="1">
        <v>42595</v>
      </c>
      <c r="L15" s="1">
        <v>45415</v>
      </c>
      <c r="M15" s="1">
        <v>49799</v>
      </c>
      <c r="N15" s="1">
        <v>52681</v>
      </c>
    </row>
    <row r="16" spans="1:14" x14ac:dyDescent="0.3">
      <c r="A16" s="7" t="s">
        <v>81</v>
      </c>
      <c r="B16" s="1">
        <v>35675</v>
      </c>
      <c r="C16" s="1">
        <v>35665</v>
      </c>
      <c r="D16" s="1">
        <v>35012</v>
      </c>
      <c r="E16" s="1">
        <v>34346</v>
      </c>
      <c r="F16" s="1">
        <v>34658</v>
      </c>
      <c r="G16" s="1">
        <v>35026</v>
      </c>
      <c r="H16" s="1">
        <v>35687</v>
      </c>
      <c r="I16" s="1">
        <v>36212</v>
      </c>
      <c r="J16" s="1">
        <v>36890</v>
      </c>
      <c r="K16" s="1">
        <v>37220</v>
      </c>
      <c r="L16" s="1">
        <v>37265</v>
      </c>
      <c r="M16" s="1">
        <v>37706</v>
      </c>
      <c r="N16" s="1">
        <v>38081</v>
      </c>
    </row>
    <row r="17" spans="1:14" x14ac:dyDescent="0.3">
      <c r="A17" s="7" t="s">
        <v>82</v>
      </c>
      <c r="B17" s="1">
        <v>29011</v>
      </c>
      <c r="C17" s="1">
        <v>28999</v>
      </c>
      <c r="D17" s="1">
        <v>28524</v>
      </c>
      <c r="E17" s="1">
        <v>28030</v>
      </c>
      <c r="F17" s="1">
        <v>28002</v>
      </c>
      <c r="G17" s="1">
        <v>28289</v>
      </c>
      <c r="H17" s="1">
        <v>28308</v>
      </c>
      <c r="I17" s="1">
        <v>28503</v>
      </c>
      <c r="J17" s="1">
        <v>28988</v>
      </c>
      <c r="K17" s="1">
        <v>29351</v>
      </c>
      <c r="L17" s="1">
        <v>29733</v>
      </c>
      <c r="M17" s="1">
        <v>30477</v>
      </c>
      <c r="N17" s="1">
        <v>30843</v>
      </c>
    </row>
    <row r="18" spans="1:14" x14ac:dyDescent="0.3">
      <c r="A18" s="7" t="s">
        <v>83</v>
      </c>
      <c r="B18" s="1">
        <v>13949</v>
      </c>
      <c r="C18" s="1">
        <v>13632</v>
      </c>
      <c r="D18" s="1">
        <v>12604</v>
      </c>
      <c r="E18" s="1">
        <v>11997</v>
      </c>
      <c r="F18" s="1">
        <v>12131</v>
      </c>
      <c r="G18" s="1">
        <v>12392</v>
      </c>
      <c r="H18" s="1">
        <v>12787</v>
      </c>
      <c r="I18" s="1">
        <v>13267</v>
      </c>
      <c r="J18" s="1">
        <v>14243</v>
      </c>
      <c r="K18" s="1">
        <v>14735</v>
      </c>
      <c r="L18" s="1">
        <v>15307</v>
      </c>
      <c r="M18" s="1">
        <v>15942</v>
      </c>
      <c r="N18" s="1">
        <v>16528</v>
      </c>
    </row>
    <row r="19" spans="1:14" x14ac:dyDescent="0.3">
      <c r="A19" s="7" t="s">
        <v>84</v>
      </c>
      <c r="B19" s="1">
        <v>3561</v>
      </c>
      <c r="C19" s="1">
        <v>3418</v>
      </c>
      <c r="D19" s="1">
        <v>2899</v>
      </c>
      <c r="E19" s="1">
        <v>2346</v>
      </c>
      <c r="F19" s="1">
        <v>2373</v>
      </c>
      <c r="G19" s="1">
        <v>2572</v>
      </c>
      <c r="H19" s="1">
        <v>2838</v>
      </c>
      <c r="I19" s="1">
        <v>2993</v>
      </c>
      <c r="J19" s="1">
        <v>3239</v>
      </c>
      <c r="K19" s="1">
        <v>3335</v>
      </c>
      <c r="L19" s="1">
        <v>3473</v>
      </c>
      <c r="M19" s="1">
        <v>3706</v>
      </c>
      <c r="N19" s="1">
        <v>3791</v>
      </c>
    </row>
    <row r="20" spans="1:14" x14ac:dyDescent="0.3">
      <c r="A20" s="10" t="s">
        <v>15</v>
      </c>
      <c r="B20" s="5">
        <v>236244</v>
      </c>
      <c r="C20" s="5">
        <v>238261</v>
      </c>
      <c r="D20" s="5">
        <v>236921</v>
      </c>
      <c r="E20" s="5">
        <v>234732</v>
      </c>
      <c r="F20" s="5">
        <v>237239</v>
      </c>
      <c r="G20" s="5">
        <v>242642</v>
      </c>
      <c r="H20" s="5">
        <v>250210</v>
      </c>
      <c r="I20" s="5">
        <v>260320</v>
      </c>
      <c r="J20" s="5">
        <v>272255</v>
      </c>
      <c r="K20" s="5">
        <v>283663</v>
      </c>
      <c r="L20" s="5">
        <v>296182</v>
      </c>
      <c r="M20" s="5">
        <v>313829</v>
      </c>
      <c r="N20" s="5">
        <v>328149</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0.211440463686934</v>
      </c>
      <c r="C25" s="2">
        <v>0.210515348696237</v>
      </c>
      <c r="D25" s="2">
        <v>0.207466945154132</v>
      </c>
      <c r="E25" s="2">
        <v>0.201662607026867</v>
      </c>
      <c r="F25" s="2">
        <v>0.19333080849068501</v>
      </c>
      <c r="G25" s="2">
        <v>0.18565132009600699</v>
      </c>
      <c r="H25" s="2">
        <v>0.180192595331328</v>
      </c>
      <c r="I25" s="2">
        <v>0.17819484263698501</v>
      </c>
      <c r="J25" s="2">
        <v>0.174875699785386</v>
      </c>
      <c r="K25" s="2">
        <v>0.17251510898102601</v>
      </c>
      <c r="L25" s="2">
        <v>0.1769464942739</v>
      </c>
      <c r="M25" s="2">
        <v>0.182165786108276</v>
      </c>
      <c r="N25" s="2">
        <v>0.18880424183325201</v>
      </c>
    </row>
    <row r="26" spans="1:14" x14ac:dyDescent="0.3">
      <c r="A26" s="8" t="s">
        <v>74</v>
      </c>
      <c r="B26" s="2">
        <v>0.36145796864667201</v>
      </c>
      <c r="C26" s="2">
        <v>0.36196592125327998</v>
      </c>
      <c r="D26" s="2">
        <v>0.36581317718143302</v>
      </c>
      <c r="E26" s="2">
        <v>0.36928882491880699</v>
      </c>
      <c r="F26" s="2">
        <v>0.37212573716387998</v>
      </c>
      <c r="G26" s="2">
        <v>0.37385118917739502</v>
      </c>
      <c r="H26" s="2">
        <v>0.37458615531990003</v>
      </c>
      <c r="I26" s="2">
        <v>0.37436255731964901</v>
      </c>
      <c r="J26" s="2">
        <v>0.37225909434596299</v>
      </c>
      <c r="K26" s="2">
        <v>0.37285547014203502</v>
      </c>
      <c r="L26" s="2">
        <v>0.37110925495122998</v>
      </c>
      <c r="M26" s="2">
        <v>0.37117796752483401</v>
      </c>
      <c r="N26" s="2">
        <v>0.36739395416869802</v>
      </c>
    </row>
    <row r="27" spans="1:14" x14ac:dyDescent="0.3">
      <c r="A27" s="8" t="s">
        <v>75</v>
      </c>
      <c r="B27" s="2">
        <v>0.24576963472984001</v>
      </c>
      <c r="C27" s="2">
        <v>0.24484982809081399</v>
      </c>
      <c r="D27" s="2">
        <v>0.24570613356209101</v>
      </c>
      <c r="E27" s="2">
        <v>0.24615256864481799</v>
      </c>
      <c r="F27" s="2">
        <v>0.24801168641454299</v>
      </c>
      <c r="G27" s="2">
        <v>0.25063059131573201</v>
      </c>
      <c r="H27" s="2">
        <v>0.25422247617767202</v>
      </c>
      <c r="I27" s="2">
        <v>0.25554725708916598</v>
      </c>
      <c r="J27" s="2">
        <v>0.258025096805236</v>
      </c>
      <c r="K27" s="2">
        <v>0.25890720794757899</v>
      </c>
      <c r="L27" s="2">
        <v>0.25662867674975698</v>
      </c>
      <c r="M27" s="2">
        <v>0.25439525661064699</v>
      </c>
      <c r="N27" s="2">
        <v>0.25249878108239898</v>
      </c>
    </row>
    <row r="28" spans="1:14" x14ac:dyDescent="0.3">
      <c r="A28" s="8" t="s">
        <v>76</v>
      </c>
      <c r="B28" s="2">
        <v>0.137647333411133</v>
      </c>
      <c r="C28" s="2">
        <v>0.139942602222033</v>
      </c>
      <c r="D28" s="2">
        <v>0.14215914812673699</v>
      </c>
      <c r="E28" s="2">
        <v>0.14546427516976701</v>
      </c>
      <c r="F28" s="2">
        <v>0.14896571624375601</v>
      </c>
      <c r="G28" s="2">
        <v>0.151263364608335</v>
      </c>
      <c r="H28" s="2">
        <v>0.15107641631514401</v>
      </c>
      <c r="I28" s="2">
        <v>0.150480641819452</v>
      </c>
      <c r="J28" s="2">
        <v>0.15078704375520299</v>
      </c>
      <c r="K28" s="2">
        <v>0.150806175955084</v>
      </c>
      <c r="L28" s="2">
        <v>0.14983812291613499</v>
      </c>
      <c r="M28" s="2">
        <v>0.146267422784287</v>
      </c>
      <c r="N28" s="2">
        <v>0.144783032666992</v>
      </c>
    </row>
    <row r="29" spans="1:14" x14ac:dyDescent="0.3">
      <c r="A29" s="8" t="s">
        <v>77</v>
      </c>
      <c r="B29" s="2">
        <v>3.7324464153732403E-2</v>
      </c>
      <c r="C29" s="2">
        <v>3.6825505072031403E-2</v>
      </c>
      <c r="D29" s="2">
        <v>3.40525520765343E-2</v>
      </c>
      <c r="E29" s="2">
        <v>3.3510481251845303E-2</v>
      </c>
      <c r="F29" s="2">
        <v>3.3562372630705703E-2</v>
      </c>
      <c r="G29" s="2">
        <v>3.4361771765219297E-2</v>
      </c>
      <c r="H29" s="2">
        <v>3.5376367578105299E-2</v>
      </c>
      <c r="I29" s="2">
        <v>3.66845752925209E-2</v>
      </c>
      <c r="J29" s="2">
        <v>3.9149794169537101E-2</v>
      </c>
      <c r="K29" s="2">
        <v>4.00651631624497E-2</v>
      </c>
      <c r="L29" s="2">
        <v>4.0527947094841303E-2</v>
      </c>
      <c r="M29" s="2">
        <v>4.0929817989226597E-2</v>
      </c>
      <c r="N29" s="2">
        <v>4.1315212091662598E-2</v>
      </c>
    </row>
    <row r="30" spans="1:14" x14ac:dyDescent="0.3">
      <c r="A30" s="8" t="s">
        <v>78</v>
      </c>
      <c r="B30" s="2">
        <v>6.3601353716886497E-3</v>
      </c>
      <c r="C30" s="2">
        <v>5.90079466560585E-3</v>
      </c>
      <c r="D30" s="2">
        <v>4.8020438990731603E-3</v>
      </c>
      <c r="E30" s="2">
        <v>3.9212429878948902E-3</v>
      </c>
      <c r="F30" s="2">
        <v>4.0036790564302299E-3</v>
      </c>
      <c r="G30" s="2">
        <v>4.2417630373118003E-3</v>
      </c>
      <c r="H30" s="2">
        <v>4.5459892778515398E-3</v>
      </c>
      <c r="I30" s="2">
        <v>4.7301258422274197E-3</v>
      </c>
      <c r="J30" s="2">
        <v>4.9032711386739801E-3</v>
      </c>
      <c r="K30" s="2">
        <v>4.8508738118268196E-3</v>
      </c>
      <c r="L30" s="2">
        <v>4.9495040141374997E-3</v>
      </c>
      <c r="M30" s="2">
        <v>5.0637489827289996E-3</v>
      </c>
      <c r="N30" s="2">
        <v>5.2047781569965904E-3</v>
      </c>
    </row>
    <row r="31" spans="1:14" x14ac:dyDescent="0.3">
      <c r="A31" s="8" t="s">
        <v>79</v>
      </c>
      <c r="B31" s="2">
        <v>0.104537686634287</v>
      </c>
      <c r="C31" s="2">
        <v>0.11201971631419499</v>
      </c>
      <c r="D31" s="2">
        <v>0.119845768266821</v>
      </c>
      <c r="E31" s="2">
        <v>0.12492481083990201</v>
      </c>
      <c r="F31" s="2">
        <v>0.12544621302664999</v>
      </c>
      <c r="G31" s="2">
        <v>0.12584818883865501</v>
      </c>
      <c r="H31" s="2">
        <v>0.12809822871253901</v>
      </c>
      <c r="I31" s="2">
        <v>0.13184191341615201</v>
      </c>
      <c r="J31" s="2">
        <v>0.12964011265054301</v>
      </c>
      <c r="K31" s="2">
        <v>0.12948646022906099</v>
      </c>
      <c r="L31" s="2">
        <v>0.13300378670226501</v>
      </c>
      <c r="M31" s="2">
        <v>0.13441884744313001</v>
      </c>
      <c r="N31" s="2">
        <v>0.134973700089596</v>
      </c>
    </row>
    <row r="32" spans="1:14" x14ac:dyDescent="0.3">
      <c r="A32" s="8" t="s">
        <v>80</v>
      </c>
      <c r="B32" s="2">
        <v>0.27937428794147601</v>
      </c>
      <c r="C32" s="2">
        <v>0.27211679052169901</v>
      </c>
      <c r="D32" s="2">
        <v>0.27063813379602902</v>
      </c>
      <c r="E32" s="2">
        <v>0.26787127615791301</v>
      </c>
      <c r="F32" s="2">
        <v>0.26379401777728501</v>
      </c>
      <c r="G32" s="2">
        <v>0.26291706684782201</v>
      </c>
      <c r="H32" s="2">
        <v>0.26506051644766898</v>
      </c>
      <c r="I32" s="2">
        <v>0.27187239964948201</v>
      </c>
      <c r="J32" s="2">
        <v>0.280501266611002</v>
      </c>
      <c r="K32" s="2">
        <v>0.29142321533640803</v>
      </c>
      <c r="L32" s="2">
        <v>0.30012754511991202</v>
      </c>
      <c r="M32" s="2">
        <v>0.31319534851543701</v>
      </c>
      <c r="N32" s="2">
        <v>0.32109051679476303</v>
      </c>
    </row>
    <row r="33" spans="1:15" x14ac:dyDescent="0.3">
      <c r="A33" s="8" t="s">
        <v>81</v>
      </c>
      <c r="B33" s="2">
        <v>0.26739671403729698</v>
      </c>
      <c r="C33" s="2">
        <v>0.26880059088648001</v>
      </c>
      <c r="D33" s="2">
        <v>0.26999807210333499</v>
      </c>
      <c r="E33" s="2">
        <v>0.27183651502200301</v>
      </c>
      <c r="F33" s="2">
        <v>0.27432108341710099</v>
      </c>
      <c r="G33" s="2">
        <v>0.27349746617005199</v>
      </c>
      <c r="H33" s="2">
        <v>0.27199628060120101</v>
      </c>
      <c r="I33" s="2">
        <v>0.26665881192055901</v>
      </c>
      <c r="J33" s="2">
        <v>0.26103508300193901</v>
      </c>
      <c r="K33" s="2">
        <v>0.254648951163777</v>
      </c>
      <c r="L33" s="2">
        <v>0.24626781831759401</v>
      </c>
      <c r="M33" s="2">
        <v>0.23714017974503601</v>
      </c>
      <c r="N33" s="2">
        <v>0.23210356618252101</v>
      </c>
    </row>
    <row r="34" spans="1:15" x14ac:dyDescent="0.3">
      <c r="A34" s="8" t="s">
        <v>82</v>
      </c>
      <c r="B34" s="2">
        <v>0.217447682436889</v>
      </c>
      <c r="C34" s="2">
        <v>0.218560166412927</v>
      </c>
      <c r="D34" s="2">
        <v>0.21996529786003499</v>
      </c>
      <c r="E34" s="2">
        <v>0.22184759552980701</v>
      </c>
      <c r="F34" s="2">
        <v>0.22163826469633799</v>
      </c>
      <c r="G34" s="2">
        <v>0.22089218924469201</v>
      </c>
      <c r="H34" s="2">
        <v>0.21575561720679201</v>
      </c>
      <c r="I34" s="2">
        <v>0.20989108903600201</v>
      </c>
      <c r="J34" s="2">
        <v>0.20512022190458701</v>
      </c>
      <c r="K34" s="2">
        <v>0.20081142841504601</v>
      </c>
      <c r="L34" s="2">
        <v>0.19649217877464201</v>
      </c>
      <c r="M34" s="2">
        <v>0.19167562876172101</v>
      </c>
      <c r="N34" s="2">
        <v>0.187987980666671</v>
      </c>
    </row>
    <row r="35" spans="1:15" x14ac:dyDescent="0.3">
      <c r="A35" s="8" t="s">
        <v>83</v>
      </c>
      <c r="B35" s="2">
        <v>0.104552677340049</v>
      </c>
      <c r="C35" s="2">
        <v>0.102741894152937</v>
      </c>
      <c r="D35" s="2">
        <v>9.71968382494698E-2</v>
      </c>
      <c r="E35" s="2">
        <v>9.49520372305062E-2</v>
      </c>
      <c r="F35" s="2">
        <v>9.6017919756848494E-2</v>
      </c>
      <c r="G35" s="2">
        <v>9.6761851218502795E-2</v>
      </c>
      <c r="H35" s="2">
        <v>9.7458918935398306E-2</v>
      </c>
      <c r="I35" s="2">
        <v>9.76958593214972E-2</v>
      </c>
      <c r="J35" s="2">
        <v>0.100784025134091</v>
      </c>
      <c r="K35" s="2">
        <v>0.10081279675976</v>
      </c>
      <c r="L35" s="2">
        <v>0.10115715805682</v>
      </c>
      <c r="M35" s="2">
        <v>0.10026225920265699</v>
      </c>
      <c r="N35" s="2">
        <v>0.100738104090352</v>
      </c>
    </row>
    <row r="36" spans="1:15" x14ac:dyDescent="0.3">
      <c r="A36" s="8" t="s">
        <v>84</v>
      </c>
      <c r="B36" s="2">
        <v>2.66909516100018E-2</v>
      </c>
      <c r="C36" s="2">
        <v>2.5760841711762E-2</v>
      </c>
      <c r="D36" s="2">
        <v>2.2355889724310799E-2</v>
      </c>
      <c r="E36" s="2">
        <v>1.8567765219868901E-2</v>
      </c>
      <c r="F36" s="2">
        <v>1.87825013257771E-2</v>
      </c>
      <c r="G36" s="2">
        <v>2.00832376802767E-2</v>
      </c>
      <c r="H36" s="2">
        <v>2.1630438096399501E-2</v>
      </c>
      <c r="I36" s="2">
        <v>2.20399266563082E-2</v>
      </c>
      <c r="J36" s="2">
        <v>2.2919290697839E-2</v>
      </c>
      <c r="K36" s="2">
        <v>2.28171480959483E-2</v>
      </c>
      <c r="L36" s="2">
        <v>2.2951513028766999E-2</v>
      </c>
      <c r="M36" s="2">
        <v>2.3307736332018901E-2</v>
      </c>
      <c r="N36" s="2">
        <v>2.3106132176096601E-2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2.2261061539876701E-2</v>
      </c>
      <c r="C41" s="2">
        <v>1.0798164312066901E-3</v>
      </c>
      <c r="D41" s="2">
        <v>-1.7662921348314601E-2</v>
      </c>
      <c r="E41" s="2">
        <v>-1.9078556068993901E-2</v>
      </c>
      <c r="F41" s="2">
        <v>-7.8824626865671606E-3</v>
      </c>
      <c r="G41" s="2">
        <v>8.1331390155610899E-3</v>
      </c>
      <c r="H41" s="2">
        <v>3.4741652676739398E-2</v>
      </c>
      <c r="I41" s="2">
        <v>3.19077020145117E-2</v>
      </c>
      <c r="J41" s="2">
        <v>3.5987247237629402E-2</v>
      </c>
      <c r="K41" s="2">
        <v>8.0603684498967196E-2</v>
      </c>
      <c r="L41" s="2">
        <v>0.10030039402332901</v>
      </c>
      <c r="M41" s="2">
        <v>9.8390299248333604E-2</v>
      </c>
      <c r="N41" s="3">
        <v>0.35297200506616599</v>
      </c>
      <c r="O41" s="3">
        <v>0.42484592033851498</v>
      </c>
    </row>
    <row r="42" spans="1:15" x14ac:dyDescent="0.3">
      <c r="A42" s="8" t="s">
        <v>74</v>
      </c>
      <c r="B42" s="2">
        <v>2.8196297890658601E-2</v>
      </c>
      <c r="C42" s="2">
        <v>2.6585723257274398E-2</v>
      </c>
      <c r="D42" s="2">
        <v>2.0213091353996699E-2</v>
      </c>
      <c r="E42" s="2">
        <v>3.10555902560899E-2</v>
      </c>
      <c r="F42" s="2">
        <v>3.7947077638848498E-2</v>
      </c>
      <c r="G42" s="2">
        <v>4.0715319605920501E-2</v>
      </c>
      <c r="H42" s="2">
        <v>4.5717618556238501E-2</v>
      </c>
      <c r="I42" s="2">
        <v>4.5585206795949899E-2</v>
      </c>
      <c r="J42" s="2">
        <v>5.1845468907080298E-2</v>
      </c>
      <c r="K42" s="2">
        <v>4.8607318405243002E-2</v>
      </c>
      <c r="L42" s="2">
        <v>6.8973214285714304E-2</v>
      </c>
      <c r="M42" s="2">
        <v>4.89663812904573E-2</v>
      </c>
      <c r="N42" s="3">
        <v>0.236782175170801</v>
      </c>
      <c r="O42" s="3">
        <v>0.62187903572965997</v>
      </c>
    </row>
    <row r="43" spans="1:15" x14ac:dyDescent="0.3">
      <c r="A43" s="8" t="s">
        <v>75</v>
      </c>
      <c r="B43" s="2">
        <v>2.2910731244064599E-2</v>
      </c>
      <c r="C43" s="2">
        <v>1.9341611543073799E-2</v>
      </c>
      <c r="D43" s="2">
        <v>1.24473454517855E-2</v>
      </c>
      <c r="E43" s="2">
        <v>3.09231980209153E-2</v>
      </c>
      <c r="F43" s="2">
        <v>4.4066317626527102E-2</v>
      </c>
      <c r="G43" s="2">
        <v>5.3558991502994799E-2</v>
      </c>
      <c r="H43" s="2">
        <v>5.1794803992860398E-2</v>
      </c>
      <c r="I43" s="2">
        <v>6.1688821847207802E-2</v>
      </c>
      <c r="J43" s="2">
        <v>5.3753255979161703E-2</v>
      </c>
      <c r="K43" s="2">
        <v>4.4269662921348298E-2</v>
      </c>
      <c r="L43" s="2">
        <v>5.9473854099419E-2</v>
      </c>
      <c r="M43" s="2">
        <v>5.18699063142661E-2</v>
      </c>
      <c r="N43" s="3">
        <v>0.22632015155103</v>
      </c>
      <c r="O43" s="3">
        <v>0.63936372269705599</v>
      </c>
    </row>
    <row r="44" spans="1:15" x14ac:dyDescent="0.3">
      <c r="A44" s="8" t="s">
        <v>76</v>
      </c>
      <c r="B44" s="2">
        <v>4.3874523103009801E-2</v>
      </c>
      <c r="C44" s="2">
        <v>3.18781725888325E-2</v>
      </c>
      <c r="D44" s="2">
        <v>3.4107306834579597E-2</v>
      </c>
      <c r="E44" s="2">
        <v>4.7824432322719802E-2</v>
      </c>
      <c r="F44" s="2">
        <v>4.9092009685229997E-2</v>
      </c>
      <c r="G44" s="2">
        <v>3.7389648606543202E-2</v>
      </c>
      <c r="H44" s="2">
        <v>4.2215918571666899E-2</v>
      </c>
      <c r="I44" s="2">
        <v>5.3634325968619903E-2</v>
      </c>
      <c r="J44" s="2">
        <v>5.0296307552043798E-2</v>
      </c>
      <c r="K44" s="2">
        <v>4.6778549382716E-2</v>
      </c>
      <c r="L44" s="2">
        <v>4.3305998341472397E-2</v>
      </c>
      <c r="M44" s="2">
        <v>4.90152786364038E-2</v>
      </c>
      <c r="N44" s="3">
        <v>0.20326191561566101</v>
      </c>
      <c r="O44" s="3">
        <v>0.67839480005652097</v>
      </c>
    </row>
    <row r="45" spans="1:15" x14ac:dyDescent="0.3">
      <c r="A45" s="8" t="s">
        <v>77</v>
      </c>
      <c r="B45" s="2">
        <v>1.30276185513288E-2</v>
      </c>
      <c r="C45" s="2">
        <v>-6.0699588477366298E-2</v>
      </c>
      <c r="D45" s="2">
        <v>-5.4764512595837896E-3</v>
      </c>
      <c r="E45" s="2">
        <v>2.4779735682819399E-2</v>
      </c>
      <c r="F45" s="2">
        <v>5.7764642665233699E-2</v>
      </c>
      <c r="G45" s="2">
        <v>6.9342138684277396E-2</v>
      </c>
      <c r="H45" s="2">
        <v>8.5035629453681705E-2</v>
      </c>
      <c r="I45" s="2">
        <v>0.12215411558669</v>
      </c>
      <c r="J45" s="2">
        <v>7.4717128365197005E-2</v>
      </c>
      <c r="K45" s="2">
        <v>6.5710655291341402E-2</v>
      </c>
      <c r="L45" s="2">
        <v>7.9373190257196399E-2</v>
      </c>
      <c r="M45" s="2">
        <v>6.9749092630582293E-2</v>
      </c>
      <c r="N45" s="3">
        <v>0.32247366367538</v>
      </c>
      <c r="O45" s="3">
        <v>0.76628452318916096</v>
      </c>
    </row>
    <row r="46" spans="1:15" x14ac:dyDescent="0.3">
      <c r="A46" s="8" t="s">
        <v>78</v>
      </c>
      <c r="B46" s="2">
        <v>-4.7400611620795098E-2</v>
      </c>
      <c r="C46" s="2">
        <v>-0.173354735152488</v>
      </c>
      <c r="D46" s="2">
        <v>-0.17475728155339801</v>
      </c>
      <c r="E46" s="2">
        <v>4.4705882352941199E-2</v>
      </c>
      <c r="F46" s="2">
        <v>9.45945945945946E-2</v>
      </c>
      <c r="G46" s="2">
        <v>0.113168724279835</v>
      </c>
      <c r="H46" s="2">
        <v>8.8724584103512E-2</v>
      </c>
      <c r="I46" s="2">
        <v>8.9983022071307303E-2</v>
      </c>
      <c r="J46" s="2">
        <v>3.8940809968847301E-2</v>
      </c>
      <c r="K46" s="2">
        <v>7.4962518740629702E-2</v>
      </c>
      <c r="L46" s="2">
        <v>9.3444909344490901E-2</v>
      </c>
      <c r="M46" s="2">
        <v>8.9285714285714302E-2</v>
      </c>
      <c r="N46" s="3">
        <v>0.33021806853582603</v>
      </c>
      <c r="O46" s="3">
        <v>0.30581039755351702</v>
      </c>
    </row>
    <row r="47" spans="1:15" x14ac:dyDescent="0.3">
      <c r="A47" s="8" t="s">
        <v>79</v>
      </c>
      <c r="B47" s="2">
        <v>6.5677206567720706E-2</v>
      </c>
      <c r="C47" s="2">
        <v>4.56166319047299E-2</v>
      </c>
      <c r="D47" s="2">
        <v>1.56360594556335E-2</v>
      </c>
      <c r="E47" s="2">
        <v>4.1180942726811998E-3</v>
      </c>
      <c r="F47" s="2">
        <v>1.6909584200896E-2</v>
      </c>
      <c r="G47" s="2">
        <v>4.2811937705528297E-2</v>
      </c>
      <c r="H47" s="2">
        <v>6.5270423038019901E-2</v>
      </c>
      <c r="I47" s="2">
        <v>2.3290884718498699E-2</v>
      </c>
      <c r="J47" s="2">
        <v>3.3022214944599101E-2</v>
      </c>
      <c r="K47" s="2">
        <v>6.3404839902779203E-2</v>
      </c>
      <c r="L47" s="2">
        <v>6.19596541786743E-2</v>
      </c>
      <c r="M47" s="2">
        <v>3.6120338745145697E-2</v>
      </c>
      <c r="N47" s="3">
        <v>0.20872223131925099</v>
      </c>
      <c r="O47" s="3">
        <v>0.58779665877966603</v>
      </c>
    </row>
    <row r="48" spans="1:15" x14ac:dyDescent="0.3">
      <c r="A48" s="8" t="s">
        <v>80</v>
      </c>
      <c r="B48" s="2">
        <v>-3.13363560754433E-2</v>
      </c>
      <c r="C48" s="2">
        <v>-2.79739648248165E-2</v>
      </c>
      <c r="D48" s="2">
        <v>-3.5617609346060702E-2</v>
      </c>
      <c r="E48" s="2">
        <v>-1.52755207563894E-2</v>
      </c>
      <c r="F48" s="2">
        <v>1.02916466634662E-2</v>
      </c>
      <c r="G48" s="2">
        <v>3.2847257283716E-2</v>
      </c>
      <c r="H48" s="2">
        <v>6.1621186416309599E-2</v>
      </c>
      <c r="I48" s="2">
        <v>7.36998916576381E-2</v>
      </c>
      <c r="J48" s="2">
        <v>7.4518806286420602E-2</v>
      </c>
      <c r="K48" s="2">
        <v>6.6204953633055494E-2</v>
      </c>
      <c r="L48" s="2">
        <v>9.6531982825057802E-2</v>
      </c>
      <c r="M48" s="2">
        <v>5.78726480451415E-2</v>
      </c>
      <c r="N48" s="3">
        <v>0.32895234731717199</v>
      </c>
      <c r="O48" s="3">
        <v>0.41338234110482103</v>
      </c>
    </row>
    <row r="49" spans="1:15" x14ac:dyDescent="0.3">
      <c r="A49" s="8" t="s">
        <v>81</v>
      </c>
      <c r="B49" s="2">
        <v>-2.8030833917309E-4</v>
      </c>
      <c r="C49" s="2">
        <v>-1.8309266788167699E-2</v>
      </c>
      <c r="D49" s="2">
        <v>-1.9022049583000099E-2</v>
      </c>
      <c r="E49" s="2">
        <v>9.0840272520817597E-3</v>
      </c>
      <c r="F49" s="2">
        <v>1.0618039125165899E-2</v>
      </c>
      <c r="G49" s="2">
        <v>1.8871695312053901E-2</v>
      </c>
      <c r="H49" s="2">
        <v>1.47112393868916E-2</v>
      </c>
      <c r="I49" s="2">
        <v>1.87230752236828E-2</v>
      </c>
      <c r="J49" s="2">
        <v>8.9455136893467103E-3</v>
      </c>
      <c r="K49" s="2">
        <v>1.20902740462117E-3</v>
      </c>
      <c r="L49" s="2">
        <v>1.18341607406414E-2</v>
      </c>
      <c r="M49" s="2">
        <v>9.9453667851270404E-3</v>
      </c>
      <c r="N49" s="3">
        <v>3.2285172133369497E-2</v>
      </c>
      <c r="O49" s="3">
        <v>6.7442186405045595E-2</v>
      </c>
    </row>
    <row r="50" spans="1:15" x14ac:dyDescent="0.3">
      <c r="A50" s="8" t="s">
        <v>82</v>
      </c>
      <c r="B50" s="2">
        <v>-4.1363620695598202E-4</v>
      </c>
      <c r="C50" s="2">
        <v>-1.6379875168109199E-2</v>
      </c>
      <c r="D50" s="2">
        <v>-1.7318749123545099E-2</v>
      </c>
      <c r="E50" s="2">
        <v>-9.9892971815911504E-4</v>
      </c>
      <c r="F50" s="2">
        <v>1.0249267909435001E-2</v>
      </c>
      <c r="G50" s="2">
        <v>6.7163915302767899E-4</v>
      </c>
      <c r="H50" s="2">
        <v>6.8885120813904199E-3</v>
      </c>
      <c r="I50" s="2">
        <v>1.7015752727782999E-2</v>
      </c>
      <c r="J50" s="2">
        <v>1.25224230716158E-2</v>
      </c>
      <c r="K50" s="2">
        <v>1.3014888760178501E-2</v>
      </c>
      <c r="L50" s="2">
        <v>2.5022702048229199E-2</v>
      </c>
      <c r="M50" s="2">
        <v>1.20090560094497E-2</v>
      </c>
      <c r="N50" s="3">
        <v>6.39919966882848E-2</v>
      </c>
      <c r="O50" s="3">
        <v>6.3148460928613301E-2</v>
      </c>
    </row>
    <row r="51" spans="1:15" x14ac:dyDescent="0.3">
      <c r="A51" s="8" t="s">
        <v>83</v>
      </c>
      <c r="B51" s="2">
        <v>-2.2725643415298601E-2</v>
      </c>
      <c r="C51" s="2">
        <v>-7.5410798122065706E-2</v>
      </c>
      <c r="D51" s="2">
        <v>-4.8159314503332301E-2</v>
      </c>
      <c r="E51" s="2">
        <v>1.11694590314245E-2</v>
      </c>
      <c r="F51" s="2">
        <v>2.1515126535322698E-2</v>
      </c>
      <c r="G51" s="2">
        <v>3.1875403486120099E-2</v>
      </c>
      <c r="H51" s="2">
        <v>3.7538124657855602E-2</v>
      </c>
      <c r="I51" s="2">
        <v>7.3565990804251094E-2</v>
      </c>
      <c r="J51" s="2">
        <v>3.4543284420417E-2</v>
      </c>
      <c r="K51" s="2">
        <v>3.8819138106549002E-2</v>
      </c>
      <c r="L51" s="2">
        <v>4.1484288234141201E-2</v>
      </c>
      <c r="M51" s="2">
        <v>3.6758248651361201E-2</v>
      </c>
      <c r="N51" s="3">
        <v>0.160429684757425</v>
      </c>
      <c r="O51" s="3">
        <v>0.18488780557746101</v>
      </c>
    </row>
    <row r="52" spans="1:15" x14ac:dyDescent="0.3">
      <c r="A52" s="8" t="s">
        <v>84</v>
      </c>
      <c r="B52" s="2">
        <v>-4.0157259196854797E-2</v>
      </c>
      <c r="C52" s="2">
        <v>-0.15184318314803999</v>
      </c>
      <c r="D52" s="2">
        <v>-0.19075543290789901</v>
      </c>
      <c r="E52" s="2">
        <v>1.1508951406649599E-2</v>
      </c>
      <c r="F52" s="2">
        <v>8.3860092709650197E-2</v>
      </c>
      <c r="G52" s="2">
        <v>0.103421461897356</v>
      </c>
      <c r="H52" s="2">
        <v>5.4615926708949998E-2</v>
      </c>
      <c r="I52" s="2">
        <v>8.2191780821917804E-2</v>
      </c>
      <c r="J52" s="2">
        <v>2.9638777400432199E-2</v>
      </c>
      <c r="K52" s="2">
        <v>4.13793103448276E-2</v>
      </c>
      <c r="L52" s="2">
        <v>6.7088972070256297E-2</v>
      </c>
      <c r="M52" s="2">
        <v>2.2935779816513801E-2</v>
      </c>
      <c r="N52" s="3">
        <v>0.170422970052485</v>
      </c>
      <c r="O52" s="3">
        <v>6.4588598708228001E-2</v>
      </c>
    </row>
    <row r="53" spans="1:15" x14ac:dyDescent="0.3">
      <c r="A53" s="11" t="s">
        <v>15</v>
      </c>
      <c r="B53" s="3">
        <v>8.53778297014951E-3</v>
      </c>
      <c r="C53" s="3">
        <v>-5.6240845123624898E-3</v>
      </c>
      <c r="D53" s="3">
        <v>-9.2393667087341293E-3</v>
      </c>
      <c r="E53" s="3">
        <v>1.06802651534516E-2</v>
      </c>
      <c r="F53" s="3">
        <v>2.277450166288E-2</v>
      </c>
      <c r="G53" s="3">
        <v>3.1189983597233802E-2</v>
      </c>
      <c r="H53" s="3">
        <v>4.04060589105152E-2</v>
      </c>
      <c r="I53" s="3">
        <v>4.5847418561770097E-2</v>
      </c>
      <c r="J53" s="3">
        <v>4.1901893445483097E-2</v>
      </c>
      <c r="K53" s="3">
        <v>4.41333554252758E-2</v>
      </c>
      <c r="L53" s="3">
        <v>5.9581608605519601E-2</v>
      </c>
      <c r="M53" s="3">
        <v>4.5629944970031401E-2</v>
      </c>
      <c r="N53" s="3">
        <v>0.205300178141816</v>
      </c>
      <c r="O53" s="3">
        <v>0.38902575303499798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434</v>
      </c>
    </row>
    <row r="2" spans="1:14" ht="15.6" x14ac:dyDescent="0.3">
      <c r="A2" s="12" t="s">
        <v>431</v>
      </c>
    </row>
    <row r="3" spans="1:14" ht="15.6" x14ac:dyDescent="0.3">
      <c r="A3" s="12" t="s">
        <v>94</v>
      </c>
    </row>
    <row r="4" spans="1:14" x14ac:dyDescent="0.3">
      <c r="A4" s="15"/>
    </row>
    <row r="5" spans="1:14" x14ac:dyDescent="0.3">
      <c r="A5" s="16" t="str">
        <f>HYPERLINK("#'Table of contents'!A28",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57860</v>
      </c>
      <c r="C8" s="1">
        <v>58794</v>
      </c>
      <c r="D8" s="1">
        <v>59038</v>
      </c>
      <c r="E8" s="1">
        <v>59599</v>
      </c>
      <c r="F8" s="1">
        <v>61217</v>
      </c>
      <c r="G8" s="1">
        <v>63533</v>
      </c>
      <c r="H8" s="1">
        <v>66985</v>
      </c>
      <c r="I8" s="1">
        <v>71387</v>
      </c>
      <c r="J8" s="1">
        <v>76446</v>
      </c>
      <c r="K8" s="1">
        <v>82319</v>
      </c>
      <c r="L8" s="1">
        <v>90395</v>
      </c>
      <c r="M8" s="1">
        <v>100934</v>
      </c>
      <c r="N8" s="1">
        <v>109550</v>
      </c>
    </row>
    <row r="9" spans="1:14" x14ac:dyDescent="0.3">
      <c r="A9" s="7" t="s">
        <v>88</v>
      </c>
      <c r="B9" s="1">
        <v>8101</v>
      </c>
      <c r="C9" s="1">
        <v>8316</v>
      </c>
      <c r="D9" s="1">
        <v>8402</v>
      </c>
      <c r="E9" s="1">
        <v>8542</v>
      </c>
      <c r="F9" s="1">
        <v>9026</v>
      </c>
      <c r="G9" s="1">
        <v>9739</v>
      </c>
      <c r="H9" s="1">
        <v>10976</v>
      </c>
      <c r="I9" s="1">
        <v>12767</v>
      </c>
      <c r="J9" s="1">
        <v>14275</v>
      </c>
      <c r="K9" s="1">
        <v>16222</v>
      </c>
      <c r="L9" s="1">
        <v>18591</v>
      </c>
      <c r="M9" s="1">
        <v>21288</v>
      </c>
      <c r="N9" s="1">
        <v>23913</v>
      </c>
    </row>
    <row r="10" spans="1:14" x14ac:dyDescent="0.3">
      <c r="A10" s="7" t="s">
        <v>89</v>
      </c>
      <c r="B10" s="1">
        <v>4595</v>
      </c>
      <c r="C10" s="1">
        <v>4834</v>
      </c>
      <c r="D10" s="1">
        <v>5029</v>
      </c>
      <c r="E10" s="1">
        <v>5250</v>
      </c>
      <c r="F10" s="1">
        <v>5422</v>
      </c>
      <c r="G10" s="1">
        <v>5722</v>
      </c>
      <c r="H10" s="1">
        <v>6076</v>
      </c>
      <c r="I10" s="1">
        <v>6512</v>
      </c>
      <c r="J10" s="1">
        <v>7038</v>
      </c>
      <c r="K10" s="1">
        <v>7501</v>
      </c>
      <c r="L10" s="1">
        <v>7974</v>
      </c>
      <c r="M10" s="1">
        <v>8564</v>
      </c>
      <c r="N10" s="1">
        <v>9006</v>
      </c>
    </row>
    <row r="11" spans="1:14" x14ac:dyDescent="0.3">
      <c r="A11" s="7" t="s">
        <v>90</v>
      </c>
      <c r="B11" s="1">
        <v>131956</v>
      </c>
      <c r="C11" s="1">
        <v>134048</v>
      </c>
      <c r="D11" s="1">
        <v>134519</v>
      </c>
      <c r="E11" s="1">
        <v>133336</v>
      </c>
      <c r="F11" s="1">
        <v>133997</v>
      </c>
      <c r="G11" s="1">
        <v>135916</v>
      </c>
      <c r="H11" s="1">
        <v>137715</v>
      </c>
      <c r="I11" s="1">
        <v>139544</v>
      </c>
      <c r="J11" s="1">
        <v>142669</v>
      </c>
      <c r="K11" s="1">
        <v>143701</v>
      </c>
      <c r="L11" s="1">
        <v>145258</v>
      </c>
      <c r="M11" s="1">
        <v>147458</v>
      </c>
      <c r="N11" s="1">
        <v>148805</v>
      </c>
    </row>
    <row r="12" spans="1:14" x14ac:dyDescent="0.3">
      <c r="A12" s="7" t="s">
        <v>91</v>
      </c>
      <c r="B12" s="1">
        <v>7140</v>
      </c>
      <c r="C12" s="1">
        <v>7362</v>
      </c>
      <c r="D12" s="1">
        <v>7524</v>
      </c>
      <c r="E12" s="1">
        <v>7667</v>
      </c>
      <c r="F12" s="1">
        <v>8035</v>
      </c>
      <c r="G12" s="1">
        <v>8590</v>
      </c>
      <c r="H12" s="1">
        <v>9550</v>
      </c>
      <c r="I12" s="1">
        <v>11111</v>
      </c>
      <c r="J12" s="1">
        <v>12531</v>
      </c>
      <c r="K12" s="1">
        <v>14332</v>
      </c>
      <c r="L12" s="1">
        <v>16078</v>
      </c>
      <c r="M12" s="1">
        <v>18599</v>
      </c>
      <c r="N12" s="1">
        <v>20284</v>
      </c>
    </row>
    <row r="13" spans="1:14" x14ac:dyDescent="0.3">
      <c r="A13" s="7" t="s">
        <v>92</v>
      </c>
      <c r="B13" s="1">
        <v>26592</v>
      </c>
      <c r="C13" s="1">
        <v>24907</v>
      </c>
      <c r="D13" s="1">
        <v>22409</v>
      </c>
      <c r="E13" s="1">
        <v>20338</v>
      </c>
      <c r="F13" s="1">
        <v>19542</v>
      </c>
      <c r="G13" s="1">
        <v>19142</v>
      </c>
      <c r="H13" s="1">
        <v>18908</v>
      </c>
      <c r="I13" s="1">
        <v>18999</v>
      </c>
      <c r="J13" s="1">
        <v>19296</v>
      </c>
      <c r="K13" s="1">
        <v>19588</v>
      </c>
      <c r="L13" s="1">
        <v>17886</v>
      </c>
      <c r="M13" s="1">
        <v>16986</v>
      </c>
      <c r="N13" s="1">
        <v>16591</v>
      </c>
    </row>
    <row r="14" spans="1:14" x14ac:dyDescent="0.3">
      <c r="A14" s="10" t="s">
        <v>15</v>
      </c>
      <c r="B14" s="5">
        <v>236244</v>
      </c>
      <c r="C14" s="5">
        <v>238261</v>
      </c>
      <c r="D14" s="5">
        <v>236921</v>
      </c>
      <c r="E14" s="5">
        <v>234732</v>
      </c>
      <c r="F14" s="5">
        <v>237239</v>
      </c>
      <c r="G14" s="5">
        <v>242642</v>
      </c>
      <c r="H14" s="5">
        <v>250210</v>
      </c>
      <c r="I14" s="5">
        <v>260320</v>
      </c>
      <c r="J14" s="5">
        <v>272255</v>
      </c>
      <c r="K14" s="5">
        <v>283663</v>
      </c>
      <c r="L14" s="5">
        <v>296182</v>
      </c>
      <c r="M14" s="5">
        <v>313829</v>
      </c>
      <c r="N14" s="5">
        <v>328149</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0.24491627300587501</v>
      </c>
      <c r="C19" s="2">
        <v>0.24676300359689601</v>
      </c>
      <c r="D19" s="2">
        <v>0.24918854808142801</v>
      </c>
      <c r="E19" s="2">
        <v>0.25390232264880802</v>
      </c>
      <c r="F19" s="2">
        <v>0.25803936115057002</v>
      </c>
      <c r="G19" s="2">
        <v>0.26183842863148199</v>
      </c>
      <c r="H19" s="2">
        <v>0.26771511929978797</v>
      </c>
      <c r="I19" s="2">
        <v>0.27422787338660098</v>
      </c>
      <c r="J19" s="2">
        <v>0.28078823162109101</v>
      </c>
      <c r="K19" s="2">
        <v>0.29019999083419401</v>
      </c>
      <c r="L19" s="2">
        <v>0.30520085623029097</v>
      </c>
      <c r="M19" s="2">
        <v>0.32162101016795802</v>
      </c>
      <c r="N19" s="2">
        <v>0.33384224849077698</v>
      </c>
    </row>
    <row r="20" spans="1:15" x14ac:dyDescent="0.3">
      <c r="A20" s="8" t="s">
        <v>88</v>
      </c>
      <c r="B20" s="2">
        <v>3.42908179678637E-2</v>
      </c>
      <c r="C20" s="2">
        <v>3.4902900600601902E-2</v>
      </c>
      <c r="D20" s="2">
        <v>3.54632978925465E-2</v>
      </c>
      <c r="E20" s="2">
        <v>3.63904367534039E-2</v>
      </c>
      <c r="F20" s="2">
        <v>3.8046021101083703E-2</v>
      </c>
      <c r="G20" s="2">
        <v>4.0137321650827097E-2</v>
      </c>
      <c r="H20" s="2">
        <v>4.3867151592662197E-2</v>
      </c>
      <c r="I20" s="2">
        <v>4.9043484941610302E-2</v>
      </c>
      <c r="J20" s="2">
        <v>5.2432462213733398E-2</v>
      </c>
      <c r="K20" s="2">
        <v>5.7187578217814797E-2</v>
      </c>
      <c r="L20" s="2">
        <v>6.2768838079289097E-2</v>
      </c>
      <c r="M20" s="2">
        <v>6.7833119310197601E-2</v>
      </c>
      <c r="N20" s="2">
        <v>7.2872384191327702E-2</v>
      </c>
    </row>
    <row r="21" spans="1:15" x14ac:dyDescent="0.3">
      <c r="A21" s="8" t="s">
        <v>89</v>
      </c>
      <c r="B21" s="2">
        <v>1.94502294238161E-2</v>
      </c>
      <c r="C21" s="2">
        <v>2.0288675024448002E-2</v>
      </c>
      <c r="D21" s="2">
        <v>2.12264847776263E-2</v>
      </c>
      <c r="E21" s="2">
        <v>2.2365932212054601E-2</v>
      </c>
      <c r="F21" s="2">
        <v>2.2854589675390599E-2</v>
      </c>
      <c r="G21" s="2">
        <v>2.35820674079508E-2</v>
      </c>
      <c r="H21" s="2">
        <v>2.4283601774509399E-2</v>
      </c>
      <c r="I21" s="2">
        <v>2.5015365703749199E-2</v>
      </c>
      <c r="J21" s="2">
        <v>2.58507649078988E-2</v>
      </c>
      <c r="K21" s="2">
        <v>2.6443350031551498E-2</v>
      </c>
      <c r="L21" s="2">
        <v>2.6922635406608102E-2</v>
      </c>
      <c r="M21" s="2">
        <v>2.7288746419228301E-2</v>
      </c>
      <c r="N21" s="2">
        <v>2.7444849748132698E-2</v>
      </c>
    </row>
    <row r="22" spans="1:15" x14ac:dyDescent="0.3">
      <c r="A22" s="8" t="s">
        <v>90</v>
      </c>
      <c r="B22" s="2">
        <v>0.55855810094647895</v>
      </c>
      <c r="C22" s="2">
        <v>0.56260991097997604</v>
      </c>
      <c r="D22" s="2">
        <v>0.56777997729200902</v>
      </c>
      <c r="E22" s="2">
        <v>0.56803503570028802</v>
      </c>
      <c r="F22" s="2">
        <v>0.564818600651664</v>
      </c>
      <c r="G22" s="2">
        <v>0.56015034495264604</v>
      </c>
      <c r="H22" s="2">
        <v>0.55039766596059303</v>
      </c>
      <c r="I22" s="2">
        <v>0.53604794099569797</v>
      </c>
      <c r="J22" s="2">
        <v>0.52402710694018495</v>
      </c>
      <c r="K22" s="2">
        <v>0.50659056697560101</v>
      </c>
      <c r="L22" s="2">
        <v>0.49043493527628301</v>
      </c>
      <c r="M22" s="2">
        <v>0.46986734814182202</v>
      </c>
      <c r="N22" s="2">
        <v>0.45346778445157498</v>
      </c>
    </row>
    <row r="23" spans="1:15" x14ac:dyDescent="0.3">
      <c r="A23" s="8" t="s">
        <v>91</v>
      </c>
      <c r="B23" s="2">
        <v>3.0222989790216901E-2</v>
      </c>
      <c r="C23" s="2">
        <v>3.0898888194039301E-2</v>
      </c>
      <c r="D23" s="2">
        <v>3.17574212501213E-2</v>
      </c>
      <c r="E23" s="2">
        <v>3.2662781384728098E-2</v>
      </c>
      <c r="F23" s="2">
        <v>3.3868798974873403E-2</v>
      </c>
      <c r="G23" s="2">
        <v>3.5401950198234403E-2</v>
      </c>
      <c r="H23" s="2">
        <v>3.8167938931297697E-2</v>
      </c>
      <c r="I23" s="2">
        <v>4.2682083589428398E-2</v>
      </c>
      <c r="J23" s="2">
        <v>4.6026702907200998E-2</v>
      </c>
      <c r="K23" s="2">
        <v>5.0524742387974497E-2</v>
      </c>
      <c r="L23" s="2">
        <v>5.4284190126341197E-2</v>
      </c>
      <c r="M23" s="2">
        <v>5.9264758833632303E-2</v>
      </c>
      <c r="N23" s="2">
        <v>6.1813383554421897E-2</v>
      </c>
    </row>
    <row r="24" spans="1:15" x14ac:dyDescent="0.3">
      <c r="A24" s="8" t="s">
        <v>92</v>
      </c>
      <c r="B24" s="2">
        <v>0.112561588865749</v>
      </c>
      <c r="C24" s="2">
        <v>0.104536621604039</v>
      </c>
      <c r="D24" s="2">
        <v>9.4584270706269194E-2</v>
      </c>
      <c r="E24" s="2">
        <v>8.6643491300717398E-2</v>
      </c>
      <c r="F24" s="2">
        <v>8.2372628446419002E-2</v>
      </c>
      <c r="G24" s="2">
        <v>7.8889887158859598E-2</v>
      </c>
      <c r="H24" s="2">
        <v>7.5568522441149394E-2</v>
      </c>
      <c r="I24" s="2">
        <v>7.2983251382913297E-2</v>
      </c>
      <c r="J24" s="2">
        <v>7.0874731409891506E-2</v>
      </c>
      <c r="K24" s="2">
        <v>6.9053771552863796E-2</v>
      </c>
      <c r="L24" s="2">
        <v>6.0388544881187903E-2</v>
      </c>
      <c r="M24" s="2">
        <v>5.4125017127161598E-2</v>
      </c>
      <c r="N24" s="2">
        <v>5.0559349563765198E-2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1.61424127203595E-2</v>
      </c>
      <c r="C29" s="2">
        <v>4.1500833418375996E-3</v>
      </c>
      <c r="D29" s="2">
        <v>9.5023544157999892E-3</v>
      </c>
      <c r="E29" s="2">
        <v>2.71481065118542E-2</v>
      </c>
      <c r="F29" s="2">
        <v>3.7832628191515401E-2</v>
      </c>
      <c r="G29" s="2">
        <v>5.4333968174019802E-2</v>
      </c>
      <c r="H29" s="2">
        <v>6.5716205120549404E-2</v>
      </c>
      <c r="I29" s="2">
        <v>7.0867244736436602E-2</v>
      </c>
      <c r="J29" s="2">
        <v>7.6825471574706303E-2</v>
      </c>
      <c r="K29" s="2">
        <v>9.8106148033868204E-2</v>
      </c>
      <c r="L29" s="2">
        <v>0.11658830687537999</v>
      </c>
      <c r="M29" s="2">
        <v>8.53627122674223E-2</v>
      </c>
      <c r="N29" s="3">
        <v>0.433037699814248</v>
      </c>
      <c r="O29" s="3">
        <v>0.89336329070169396</v>
      </c>
    </row>
    <row r="30" spans="1:15" x14ac:dyDescent="0.3">
      <c r="A30" s="8" t="s">
        <v>88</v>
      </c>
      <c r="B30" s="2">
        <v>2.6539933341562801E-2</v>
      </c>
      <c r="C30" s="2">
        <v>1.0341510341510299E-2</v>
      </c>
      <c r="D30" s="2">
        <v>1.6662699357295901E-2</v>
      </c>
      <c r="E30" s="2">
        <v>5.6661203465230597E-2</v>
      </c>
      <c r="F30" s="2">
        <v>7.8994017283403495E-2</v>
      </c>
      <c r="G30" s="2">
        <v>0.12701509395215099</v>
      </c>
      <c r="H30" s="2">
        <v>0.16317419825072901</v>
      </c>
      <c r="I30" s="2">
        <v>0.11811702044333</v>
      </c>
      <c r="J30" s="2">
        <v>0.13639229422066601</v>
      </c>
      <c r="K30" s="2">
        <v>0.14603624707187801</v>
      </c>
      <c r="L30" s="2">
        <v>0.145070195255769</v>
      </c>
      <c r="M30" s="2">
        <v>0.123308906426156</v>
      </c>
      <c r="N30" s="3">
        <v>0.67516637478108599</v>
      </c>
      <c r="O30" s="3">
        <v>1.95185779533391</v>
      </c>
    </row>
    <row r="31" spans="1:15" x14ac:dyDescent="0.3">
      <c r="A31" s="8" t="s">
        <v>89</v>
      </c>
      <c r="B31" s="2">
        <v>5.2013057671381903E-2</v>
      </c>
      <c r="C31" s="2">
        <v>4.0339263549855203E-2</v>
      </c>
      <c r="D31" s="2">
        <v>4.3945118313780097E-2</v>
      </c>
      <c r="E31" s="2">
        <v>3.2761904761904798E-2</v>
      </c>
      <c r="F31" s="2">
        <v>5.5330136481003302E-2</v>
      </c>
      <c r="G31" s="2">
        <v>6.1866480251660298E-2</v>
      </c>
      <c r="H31" s="2">
        <v>7.1757735352205407E-2</v>
      </c>
      <c r="I31" s="2">
        <v>8.0773955773955797E-2</v>
      </c>
      <c r="J31" s="2">
        <v>6.5785734583688596E-2</v>
      </c>
      <c r="K31" s="2">
        <v>6.3058258898813502E-2</v>
      </c>
      <c r="L31" s="2">
        <v>7.3990469024329097E-2</v>
      </c>
      <c r="M31" s="2">
        <v>5.1611396543671202E-2</v>
      </c>
      <c r="N31" s="3">
        <v>0.27962489343563501</v>
      </c>
      <c r="O31" s="3">
        <v>0.959956474428727</v>
      </c>
    </row>
    <row r="32" spans="1:15" x14ac:dyDescent="0.3">
      <c r="A32" s="8" t="s">
        <v>90</v>
      </c>
      <c r="B32" s="2">
        <v>1.58537694382976E-2</v>
      </c>
      <c r="C32" s="2">
        <v>3.5136667462401499E-3</v>
      </c>
      <c r="D32" s="2">
        <v>-8.7942967164489801E-3</v>
      </c>
      <c r="E32" s="2">
        <v>4.9574008519829597E-3</v>
      </c>
      <c r="F32" s="2">
        <v>1.43212161466301E-2</v>
      </c>
      <c r="G32" s="2">
        <v>1.32361164248506E-2</v>
      </c>
      <c r="H32" s="2">
        <v>1.32810514468286E-2</v>
      </c>
      <c r="I32" s="2">
        <v>2.2394370234478E-2</v>
      </c>
      <c r="J32" s="2">
        <v>7.2335265544722404E-3</v>
      </c>
      <c r="K32" s="2">
        <v>1.08349976687706E-2</v>
      </c>
      <c r="L32" s="2">
        <v>1.5145465310000101E-2</v>
      </c>
      <c r="M32" s="2">
        <v>9.1348044867013006E-3</v>
      </c>
      <c r="N32" s="3">
        <v>4.3008642382017098E-2</v>
      </c>
      <c r="O32" s="3">
        <v>0.12768650156112599</v>
      </c>
    </row>
    <row r="33" spans="1:15" x14ac:dyDescent="0.3">
      <c r="A33" s="8" t="s">
        <v>91</v>
      </c>
      <c r="B33" s="2">
        <v>3.1092436974789899E-2</v>
      </c>
      <c r="C33" s="2">
        <v>2.2004889975550099E-2</v>
      </c>
      <c r="D33" s="2">
        <v>1.9005847953216401E-2</v>
      </c>
      <c r="E33" s="2">
        <v>4.7997913134211603E-2</v>
      </c>
      <c r="F33" s="2">
        <v>6.9072806471686399E-2</v>
      </c>
      <c r="G33" s="2">
        <v>0.111757857974389</v>
      </c>
      <c r="H33" s="2">
        <v>0.163455497382199</v>
      </c>
      <c r="I33" s="2">
        <v>0.12780127801277999</v>
      </c>
      <c r="J33" s="2">
        <v>0.143723565557418</v>
      </c>
      <c r="K33" s="2">
        <v>0.121825286073123</v>
      </c>
      <c r="L33" s="2">
        <v>0.15679810921756401</v>
      </c>
      <c r="M33" s="2">
        <v>9.0596268616592299E-2</v>
      </c>
      <c r="N33" s="3">
        <v>0.61870561008698399</v>
      </c>
      <c r="O33" s="3">
        <v>1.8408963585434199</v>
      </c>
    </row>
    <row r="34" spans="1:15" x14ac:dyDescent="0.3">
      <c r="A34" s="8" t="s">
        <v>92</v>
      </c>
      <c r="B34" s="2">
        <v>-6.3364921780986794E-2</v>
      </c>
      <c r="C34" s="2">
        <v>-0.100293090295901</v>
      </c>
      <c r="D34" s="2">
        <v>-9.2418224820384698E-2</v>
      </c>
      <c r="E34" s="2">
        <v>-3.9138558363654201E-2</v>
      </c>
      <c r="F34" s="2">
        <v>-2.0468734008801601E-2</v>
      </c>
      <c r="G34" s="2">
        <v>-1.2224427959460899E-2</v>
      </c>
      <c r="H34" s="2">
        <v>4.81277766024963E-3</v>
      </c>
      <c r="I34" s="2">
        <v>1.5632401705352902E-2</v>
      </c>
      <c r="J34" s="2">
        <v>1.5132669983416299E-2</v>
      </c>
      <c r="K34" s="2">
        <v>-8.6889932611803097E-2</v>
      </c>
      <c r="L34" s="2">
        <v>-5.03186850050319E-2</v>
      </c>
      <c r="M34" s="2">
        <v>-2.3254444836924501E-2</v>
      </c>
      <c r="N34" s="3">
        <v>-0.14018449419568799</v>
      </c>
      <c r="O34" s="3">
        <v>-0.37609055354993998</v>
      </c>
    </row>
    <row r="35" spans="1:15" x14ac:dyDescent="0.3">
      <c r="A35" s="11" t="s">
        <v>15</v>
      </c>
      <c r="B35" s="3">
        <v>8.53778297014951E-3</v>
      </c>
      <c r="C35" s="3">
        <v>-5.6240845123624898E-3</v>
      </c>
      <c r="D35" s="3">
        <v>-9.2393667087341293E-3</v>
      </c>
      <c r="E35" s="3">
        <v>1.06802651534516E-2</v>
      </c>
      <c r="F35" s="3">
        <v>2.277450166288E-2</v>
      </c>
      <c r="G35" s="3">
        <v>3.1189983597233802E-2</v>
      </c>
      <c r="H35" s="3">
        <v>4.04060589105152E-2</v>
      </c>
      <c r="I35" s="3">
        <v>4.5847418561770097E-2</v>
      </c>
      <c r="J35" s="3">
        <v>4.1901893445483097E-2</v>
      </c>
      <c r="K35" s="3">
        <v>4.41333554252758E-2</v>
      </c>
      <c r="L35" s="3">
        <v>5.9581608605519601E-2</v>
      </c>
      <c r="M35" s="3">
        <v>4.5629944970031401E-2</v>
      </c>
      <c r="N35" s="3">
        <v>0.205300178141816</v>
      </c>
      <c r="O35" s="3">
        <v>0.38902575303499798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435</v>
      </c>
    </row>
    <row r="2" spans="1:14" ht="15.6" x14ac:dyDescent="0.3">
      <c r="A2" s="12" t="s">
        <v>431</v>
      </c>
    </row>
    <row r="3" spans="1:14" ht="15.6" x14ac:dyDescent="0.3">
      <c r="A3" s="12" t="s">
        <v>98</v>
      </c>
    </row>
    <row r="4" spans="1:14" x14ac:dyDescent="0.3">
      <c r="A4" s="15"/>
    </row>
    <row r="5" spans="1:14" x14ac:dyDescent="0.3">
      <c r="A5" s="16" t="str">
        <f>HYPERLINK("#'Table of contents'!A29",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151614</v>
      </c>
      <c r="C8" s="1">
        <v>154416</v>
      </c>
      <c r="D8" s="1">
        <v>155521</v>
      </c>
      <c r="E8" s="1">
        <v>157025</v>
      </c>
      <c r="F8" s="1">
        <v>159513</v>
      </c>
      <c r="G8" s="1">
        <v>162634</v>
      </c>
      <c r="H8" s="1">
        <v>165945</v>
      </c>
      <c r="I8" s="1">
        <v>169541</v>
      </c>
      <c r="J8" s="1">
        <v>174611</v>
      </c>
      <c r="K8" s="1">
        <v>178173</v>
      </c>
      <c r="L8" s="1">
        <v>181569</v>
      </c>
      <c r="M8" s="1">
        <v>185411</v>
      </c>
      <c r="N8" s="1">
        <v>189744</v>
      </c>
    </row>
    <row r="9" spans="1:14" x14ac:dyDescent="0.3">
      <c r="A9" s="7" t="s">
        <v>96</v>
      </c>
      <c r="B9" s="1">
        <v>84630</v>
      </c>
      <c r="C9" s="1">
        <v>83845</v>
      </c>
      <c r="D9" s="1">
        <v>81400</v>
      </c>
      <c r="E9" s="1">
        <v>77707</v>
      </c>
      <c r="F9" s="1">
        <v>77726</v>
      </c>
      <c r="G9" s="1">
        <v>80008</v>
      </c>
      <c r="H9" s="1">
        <v>84265</v>
      </c>
      <c r="I9" s="1">
        <v>90779</v>
      </c>
      <c r="J9" s="1">
        <v>97644</v>
      </c>
      <c r="K9" s="1">
        <v>105490</v>
      </c>
      <c r="L9" s="1">
        <v>114613</v>
      </c>
      <c r="M9" s="1">
        <v>128418</v>
      </c>
      <c r="N9" s="1">
        <v>138405</v>
      </c>
    </row>
    <row r="10" spans="1:14" x14ac:dyDescent="0.3">
      <c r="A10" s="10" t="s">
        <v>15</v>
      </c>
      <c r="B10" s="5">
        <v>236244</v>
      </c>
      <c r="C10" s="5">
        <v>238261</v>
      </c>
      <c r="D10" s="5">
        <v>236921</v>
      </c>
      <c r="E10" s="5">
        <v>234732</v>
      </c>
      <c r="F10" s="5">
        <v>237239</v>
      </c>
      <c r="G10" s="5">
        <v>242642</v>
      </c>
      <c r="H10" s="5">
        <v>250210</v>
      </c>
      <c r="I10" s="5">
        <v>260320</v>
      </c>
      <c r="J10" s="5">
        <v>272255</v>
      </c>
      <c r="K10" s="5">
        <v>283663</v>
      </c>
      <c r="L10" s="5">
        <v>296182</v>
      </c>
      <c r="M10" s="5">
        <v>313829</v>
      </c>
      <c r="N10" s="5">
        <v>328149</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0.64176867983948804</v>
      </c>
      <c r="C15" s="2">
        <v>0.648095995567886</v>
      </c>
      <c r="D15" s="2">
        <v>0.65642555957471105</v>
      </c>
      <c r="E15" s="2">
        <v>0.66895438201864299</v>
      </c>
      <c r="F15" s="2">
        <v>0.67237258629483299</v>
      </c>
      <c r="G15" s="2">
        <v>0.67026318609309199</v>
      </c>
      <c r="H15" s="2">
        <v>0.66322289277007296</v>
      </c>
      <c r="I15" s="2">
        <v>0.65127919483712304</v>
      </c>
      <c r="J15" s="2">
        <v>0.64135093937668697</v>
      </c>
      <c r="K15" s="2">
        <v>0.62811505201594897</v>
      </c>
      <c r="L15" s="2">
        <v>0.61303185203692301</v>
      </c>
      <c r="M15" s="2">
        <v>0.59080263455576099</v>
      </c>
      <c r="N15" s="2">
        <v>0.57822513553294397</v>
      </c>
    </row>
    <row r="16" spans="1:14" x14ac:dyDescent="0.3">
      <c r="A16" s="8" t="s">
        <v>96</v>
      </c>
      <c r="B16" s="2">
        <v>0.35823132016051201</v>
      </c>
      <c r="C16" s="2">
        <v>0.351904004432114</v>
      </c>
      <c r="D16" s="2">
        <v>0.34357444042528901</v>
      </c>
      <c r="E16" s="2">
        <v>0.33104561798135701</v>
      </c>
      <c r="F16" s="2">
        <v>0.32762741370516701</v>
      </c>
      <c r="G16" s="2">
        <v>0.32973681390690801</v>
      </c>
      <c r="H16" s="2">
        <v>0.33677710722992699</v>
      </c>
      <c r="I16" s="2">
        <v>0.34872080516287601</v>
      </c>
      <c r="J16" s="2">
        <v>0.35864906062331298</v>
      </c>
      <c r="K16" s="2">
        <v>0.37188494798405097</v>
      </c>
      <c r="L16" s="2">
        <v>0.38696814796307699</v>
      </c>
      <c r="M16" s="2">
        <v>0.40919736544423901</v>
      </c>
      <c r="N16" s="2">
        <v>0.42177486446705598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1.84811429023705E-2</v>
      </c>
      <c r="C21" s="2">
        <v>7.15599419749249E-3</v>
      </c>
      <c r="D21" s="2">
        <v>9.6707197098784108E-3</v>
      </c>
      <c r="E21" s="2">
        <v>1.5844610730775401E-2</v>
      </c>
      <c r="F21" s="2">
        <v>1.95658034141418E-2</v>
      </c>
      <c r="G21" s="2">
        <v>2.0358596603416299E-2</v>
      </c>
      <c r="H21" s="2">
        <v>2.1669830365482499E-2</v>
      </c>
      <c r="I21" s="2">
        <v>2.9904270943311599E-2</v>
      </c>
      <c r="J21" s="2">
        <v>2.0399631180166199E-2</v>
      </c>
      <c r="K21" s="2">
        <v>1.9060126955262598E-2</v>
      </c>
      <c r="L21" s="2">
        <v>2.11599997796981E-2</v>
      </c>
      <c r="M21" s="2">
        <v>2.33697029841811E-2</v>
      </c>
      <c r="N21" s="3">
        <v>8.6666933927415798E-2</v>
      </c>
      <c r="O21" s="3">
        <v>0.25149392536309301</v>
      </c>
    </row>
    <row r="22" spans="1:15" x14ac:dyDescent="0.3">
      <c r="A22" s="8" t="s">
        <v>96</v>
      </c>
      <c r="B22" s="2">
        <v>-9.2756705659931497E-3</v>
      </c>
      <c r="C22" s="2">
        <v>-2.9160951756216798E-2</v>
      </c>
      <c r="D22" s="2">
        <v>-4.5368550368550399E-2</v>
      </c>
      <c r="E22" s="2">
        <v>2.4450821676296901E-4</v>
      </c>
      <c r="F22" s="2">
        <v>2.9359545068574199E-2</v>
      </c>
      <c r="G22" s="2">
        <v>5.3207179282071797E-2</v>
      </c>
      <c r="H22" s="2">
        <v>7.7303744140509098E-2</v>
      </c>
      <c r="I22" s="2">
        <v>7.5623216823274095E-2</v>
      </c>
      <c r="J22" s="2">
        <v>8.0353119495309502E-2</v>
      </c>
      <c r="K22" s="2">
        <v>8.64821310076785E-2</v>
      </c>
      <c r="L22" s="2">
        <v>0.120448814706883</v>
      </c>
      <c r="M22" s="2">
        <v>7.7769471569406196E-2</v>
      </c>
      <c r="N22" s="3">
        <v>0.41744500430134002</v>
      </c>
      <c r="O22" s="3">
        <v>0.63541297412265196</v>
      </c>
    </row>
    <row r="23" spans="1:15" x14ac:dyDescent="0.3">
      <c r="A23" s="11" t="s">
        <v>15</v>
      </c>
      <c r="B23" s="3">
        <v>8.53778297014951E-3</v>
      </c>
      <c r="C23" s="3">
        <v>-5.6240845123624898E-3</v>
      </c>
      <c r="D23" s="3">
        <v>-9.2393667087341293E-3</v>
      </c>
      <c r="E23" s="3">
        <v>1.06802651534516E-2</v>
      </c>
      <c r="F23" s="3">
        <v>2.277450166288E-2</v>
      </c>
      <c r="G23" s="3">
        <v>3.1189983597233802E-2</v>
      </c>
      <c r="H23" s="3">
        <v>4.04060589105152E-2</v>
      </c>
      <c r="I23" s="3">
        <v>4.5847418561770097E-2</v>
      </c>
      <c r="J23" s="3">
        <v>4.1901893445483097E-2</v>
      </c>
      <c r="K23" s="3">
        <v>4.41333554252758E-2</v>
      </c>
      <c r="L23" s="3">
        <v>5.9581608605519601E-2</v>
      </c>
      <c r="M23" s="3">
        <v>4.5629944970031401E-2</v>
      </c>
      <c r="N23" s="3">
        <v>0.205300178141816</v>
      </c>
      <c r="O23" s="3">
        <v>0.38902575303499798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00"/>
  <sheetViews>
    <sheetView showGridLines="0" workbookViewId="0">
      <selection activeCell="A5" sqref="A5"/>
    </sheetView>
  </sheetViews>
  <sheetFormatPr defaultColWidth="11.5546875" defaultRowHeight="13.8" x14ac:dyDescent="0.3"/>
  <cols>
    <col min="1" max="1" width="30.6640625" customWidth="1"/>
    <col min="2" max="15" width="10.5546875" customWidth="1"/>
  </cols>
  <sheetData>
    <row r="1" spans="1:14" ht="15.6" x14ac:dyDescent="0.3">
      <c r="A1" s="12" t="s">
        <v>30</v>
      </c>
    </row>
    <row r="2" spans="1:14" ht="15.6" x14ac:dyDescent="0.3">
      <c r="A2" s="12" t="s">
        <v>31</v>
      </c>
    </row>
    <row r="3" spans="1:14" ht="15.6" x14ac:dyDescent="0.3">
      <c r="A3" s="12" t="s">
        <v>32</v>
      </c>
    </row>
    <row r="4" spans="1:14" x14ac:dyDescent="0.3">
      <c r="A4" s="15"/>
    </row>
    <row r="5" spans="1:14" x14ac:dyDescent="0.3">
      <c r="A5" s="16" t="str">
        <f>HYPERLINK("#'Table of contents'!A3",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13</v>
      </c>
      <c r="B8" s="1">
        <v>236244</v>
      </c>
      <c r="C8" s="1">
        <v>238261</v>
      </c>
      <c r="D8" s="1">
        <v>236921</v>
      </c>
      <c r="E8" s="1">
        <v>234732</v>
      </c>
      <c r="F8" s="1">
        <v>237239</v>
      </c>
      <c r="G8" s="1">
        <v>242642</v>
      </c>
      <c r="H8" s="1">
        <v>250210</v>
      </c>
      <c r="I8" s="1">
        <v>260320</v>
      </c>
      <c r="J8" s="1">
        <v>272255</v>
      </c>
      <c r="K8" s="1">
        <v>283663</v>
      </c>
      <c r="L8" s="1">
        <v>296182</v>
      </c>
      <c r="M8" s="1">
        <v>313829</v>
      </c>
      <c r="N8" s="1">
        <v>328149</v>
      </c>
    </row>
    <row r="9" spans="1:14" x14ac:dyDescent="0.3">
      <c r="A9" s="7" t="s">
        <v>14</v>
      </c>
      <c r="B9" s="1">
        <v>16307</v>
      </c>
      <c r="C9" s="1">
        <v>21397</v>
      </c>
      <c r="D9" s="1">
        <v>30247</v>
      </c>
      <c r="E9" s="1">
        <v>39015</v>
      </c>
      <c r="F9" s="1">
        <v>43536</v>
      </c>
      <c r="G9" s="1">
        <v>45834</v>
      </c>
      <c r="H9" s="1">
        <v>48267</v>
      </c>
      <c r="I9" s="1">
        <v>50999</v>
      </c>
      <c r="J9" s="1">
        <v>38032</v>
      </c>
      <c r="K9" s="1">
        <v>44060</v>
      </c>
      <c r="L9" s="1">
        <v>51899</v>
      </c>
      <c r="M9" s="1">
        <v>55778</v>
      </c>
      <c r="N9" s="1">
        <v>65208</v>
      </c>
    </row>
    <row r="10" spans="1:14" x14ac:dyDescent="0.3">
      <c r="A10" s="10" t="s">
        <v>15</v>
      </c>
      <c r="B10" s="5">
        <v>252551</v>
      </c>
      <c r="C10" s="5">
        <v>259658</v>
      </c>
      <c r="D10" s="5">
        <v>267168</v>
      </c>
      <c r="E10" s="5">
        <v>273747</v>
      </c>
      <c r="F10" s="5">
        <v>280775</v>
      </c>
      <c r="G10" s="5">
        <v>288476</v>
      </c>
      <c r="H10" s="5">
        <v>298477</v>
      </c>
      <c r="I10" s="5">
        <v>311319</v>
      </c>
      <c r="J10" s="5">
        <v>310287</v>
      </c>
      <c r="K10" s="5">
        <v>327723</v>
      </c>
      <c r="L10" s="5">
        <v>348081</v>
      </c>
      <c r="M10" s="5">
        <v>369607</v>
      </c>
      <c r="N10" s="5">
        <v>393357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13</v>
      </c>
      <c r="B15" s="2">
        <v>0.93543086346916104</v>
      </c>
      <c r="C15" s="2">
        <v>0.91759545247980001</v>
      </c>
      <c r="D15" s="2">
        <v>0.88678659120852799</v>
      </c>
      <c r="E15" s="2">
        <v>0.85747789016865905</v>
      </c>
      <c r="F15" s="2">
        <v>0.84494346006588905</v>
      </c>
      <c r="G15" s="2">
        <v>0.84111676534616397</v>
      </c>
      <c r="H15" s="2">
        <v>0.83828904739728705</v>
      </c>
      <c r="I15" s="2">
        <v>0.836184106977088</v>
      </c>
      <c r="J15" s="2">
        <v>0.87742960549426796</v>
      </c>
      <c r="K15" s="2">
        <v>0.86555719311735801</v>
      </c>
      <c r="L15" s="2">
        <v>0.85089964692126296</v>
      </c>
      <c r="M15" s="2">
        <v>0.84908835601057298</v>
      </c>
      <c r="N15" s="2">
        <v>0.83422692363425599</v>
      </c>
    </row>
    <row r="16" spans="1:14" x14ac:dyDescent="0.3">
      <c r="A16" s="8" t="s">
        <v>14</v>
      </c>
      <c r="B16" s="2">
        <v>6.4569136530839302E-2</v>
      </c>
      <c r="C16" s="2">
        <v>8.24045475201996E-2</v>
      </c>
      <c r="D16" s="2">
        <v>0.113213408791472</v>
      </c>
      <c r="E16" s="2">
        <v>0.142522109831341</v>
      </c>
      <c r="F16" s="2">
        <v>0.155056539934111</v>
      </c>
      <c r="G16" s="2">
        <v>0.158883234653836</v>
      </c>
      <c r="H16" s="2">
        <v>0.16171095260271301</v>
      </c>
      <c r="I16" s="2">
        <v>0.163815893022912</v>
      </c>
      <c r="J16" s="2">
        <v>0.122570394505732</v>
      </c>
      <c r="K16" s="2">
        <v>0.13444280688264201</v>
      </c>
      <c r="L16" s="2">
        <v>0.14910035307873701</v>
      </c>
      <c r="M16" s="2">
        <v>0.150911643989427</v>
      </c>
      <c r="N16" s="2">
        <v>0.16577307636574401</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13</v>
      </c>
      <c r="B21" s="2">
        <v>8.53778297014951E-3</v>
      </c>
      <c r="C21" s="2">
        <v>-5.6240845123624898E-3</v>
      </c>
      <c r="D21" s="2">
        <v>-9.2393667087341293E-3</v>
      </c>
      <c r="E21" s="2">
        <v>1.06802651534516E-2</v>
      </c>
      <c r="F21" s="2">
        <v>2.277450166288E-2</v>
      </c>
      <c r="G21" s="2">
        <v>3.1189983597233802E-2</v>
      </c>
      <c r="H21" s="2">
        <v>4.04060589105152E-2</v>
      </c>
      <c r="I21" s="2">
        <v>4.5847418561770097E-2</v>
      </c>
      <c r="J21" s="2">
        <v>4.1901893445483097E-2</v>
      </c>
      <c r="K21" s="2">
        <v>4.41333554252758E-2</v>
      </c>
      <c r="L21" s="2">
        <v>5.9581608605519601E-2</v>
      </c>
      <c r="M21" s="2">
        <v>4.5629944970031401E-2</v>
      </c>
      <c r="N21" s="3">
        <v>0.205300178141816</v>
      </c>
      <c r="O21" s="3">
        <v>0.38902575303499798</v>
      </c>
    </row>
    <row r="22" spans="1:15" x14ac:dyDescent="0.3">
      <c r="A22" s="8" t="s">
        <v>14</v>
      </c>
      <c r="B22" s="2">
        <v>0.312135892561477</v>
      </c>
      <c r="C22" s="2">
        <v>0.41360938449315299</v>
      </c>
      <c r="D22" s="2">
        <v>0.28987998809799298</v>
      </c>
      <c r="E22" s="2">
        <v>0.115878508266052</v>
      </c>
      <c r="F22" s="2">
        <v>5.2783902976846701E-2</v>
      </c>
      <c r="G22" s="2">
        <v>5.3082864249247297E-2</v>
      </c>
      <c r="H22" s="2">
        <v>5.6601819048211002E-2</v>
      </c>
      <c r="I22" s="2">
        <v>-0.25425988744877298</v>
      </c>
      <c r="J22" s="2">
        <v>0.158498106857383</v>
      </c>
      <c r="K22" s="2">
        <v>0.17791647753063999</v>
      </c>
      <c r="L22" s="2">
        <v>7.4741324495655001E-2</v>
      </c>
      <c r="M22" s="2">
        <v>0.169063071461867</v>
      </c>
      <c r="N22" s="3">
        <v>0.71455616323096305</v>
      </c>
      <c r="O22" s="3">
        <v>2.9987735328386602</v>
      </c>
    </row>
    <row r="23" spans="1:15" x14ac:dyDescent="0.3">
      <c r="A23" s="11" t="s">
        <v>15</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6.4257441011669206E-2</v>
      </c>
      <c r="N23" s="3">
        <v>0.26771988513859801</v>
      </c>
      <c r="O23" s="3">
        <v>0.55753491374019504</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436</v>
      </c>
    </row>
    <row r="2" spans="1:14" ht="15.6" x14ac:dyDescent="0.3">
      <c r="A2" s="12" t="s">
        <v>431</v>
      </c>
    </row>
    <row r="3" spans="1:14" ht="15.6" x14ac:dyDescent="0.3">
      <c r="A3" s="12" t="s">
        <v>98</v>
      </c>
    </row>
    <row r="4" spans="1:14" ht="15.6" x14ac:dyDescent="0.3">
      <c r="A4" s="12" t="s">
        <v>94</v>
      </c>
    </row>
    <row r="5" spans="1:14" x14ac:dyDescent="0.3">
      <c r="A5" s="16" t="str">
        <f>HYPERLINK("#'Table of contents'!A30",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21228</v>
      </c>
      <c r="C8" s="1">
        <v>22438</v>
      </c>
      <c r="D8" s="1">
        <v>23488</v>
      </c>
      <c r="E8" s="1">
        <v>24591</v>
      </c>
      <c r="F8" s="1">
        <v>25695</v>
      </c>
      <c r="G8" s="1">
        <v>26904</v>
      </c>
      <c r="H8" s="1">
        <v>28351</v>
      </c>
      <c r="I8" s="1">
        <v>29893</v>
      </c>
      <c r="J8" s="1">
        <v>31744</v>
      </c>
      <c r="K8" s="1">
        <v>33490</v>
      </c>
      <c r="L8" s="1">
        <v>35580</v>
      </c>
      <c r="M8" s="1">
        <v>37786</v>
      </c>
      <c r="N8" s="1">
        <v>40120</v>
      </c>
    </row>
    <row r="9" spans="1:14" x14ac:dyDescent="0.3">
      <c r="A9" s="7" t="s">
        <v>100</v>
      </c>
      <c r="B9" s="1">
        <v>1899</v>
      </c>
      <c r="C9" s="1">
        <v>2055</v>
      </c>
      <c r="D9" s="1">
        <v>2177</v>
      </c>
      <c r="E9" s="1">
        <v>2316</v>
      </c>
      <c r="F9" s="1">
        <v>2488</v>
      </c>
      <c r="G9" s="1">
        <v>2648</v>
      </c>
      <c r="H9" s="1">
        <v>2863</v>
      </c>
      <c r="I9" s="1">
        <v>3031</v>
      </c>
      <c r="J9" s="1">
        <v>3292</v>
      </c>
      <c r="K9" s="1">
        <v>3550</v>
      </c>
      <c r="L9" s="1">
        <v>3869</v>
      </c>
      <c r="M9" s="1">
        <v>4241</v>
      </c>
      <c r="N9" s="1">
        <v>4673</v>
      </c>
    </row>
    <row r="10" spans="1:14" x14ac:dyDescent="0.3">
      <c r="A10" s="7" t="s">
        <v>101</v>
      </c>
      <c r="B10" s="1">
        <v>3026</v>
      </c>
      <c r="C10" s="1">
        <v>3246</v>
      </c>
      <c r="D10" s="1">
        <v>3461</v>
      </c>
      <c r="E10" s="1">
        <v>3724</v>
      </c>
      <c r="F10" s="1">
        <v>3902</v>
      </c>
      <c r="G10" s="1">
        <v>4112</v>
      </c>
      <c r="H10" s="1">
        <v>4356</v>
      </c>
      <c r="I10" s="1">
        <v>4610</v>
      </c>
      <c r="J10" s="1">
        <v>4922</v>
      </c>
      <c r="K10" s="1">
        <v>5183</v>
      </c>
      <c r="L10" s="1">
        <v>5528</v>
      </c>
      <c r="M10" s="1">
        <v>5833</v>
      </c>
      <c r="N10" s="1">
        <v>6152</v>
      </c>
    </row>
    <row r="11" spans="1:14" x14ac:dyDescent="0.3">
      <c r="A11" s="7" t="s">
        <v>102</v>
      </c>
      <c r="B11" s="1">
        <v>107196</v>
      </c>
      <c r="C11" s="1">
        <v>108764</v>
      </c>
      <c r="D11" s="1">
        <v>109261</v>
      </c>
      <c r="E11" s="1">
        <v>109975</v>
      </c>
      <c r="F11" s="1">
        <v>111287</v>
      </c>
      <c r="G11" s="1">
        <v>112953</v>
      </c>
      <c r="H11" s="1">
        <v>114477</v>
      </c>
      <c r="I11" s="1">
        <v>116097</v>
      </c>
      <c r="J11" s="1">
        <v>118571</v>
      </c>
      <c r="K11" s="1">
        <v>119729</v>
      </c>
      <c r="L11" s="1">
        <v>121480</v>
      </c>
      <c r="M11" s="1">
        <v>123068</v>
      </c>
      <c r="N11" s="1">
        <v>124507</v>
      </c>
    </row>
    <row r="12" spans="1:14" x14ac:dyDescent="0.3">
      <c r="A12" s="7" t="s">
        <v>103</v>
      </c>
      <c r="B12" s="1">
        <v>2242</v>
      </c>
      <c r="C12" s="1">
        <v>2399</v>
      </c>
      <c r="D12" s="1">
        <v>2575</v>
      </c>
      <c r="E12" s="1">
        <v>2732</v>
      </c>
      <c r="F12" s="1">
        <v>2900</v>
      </c>
      <c r="G12" s="1">
        <v>3049</v>
      </c>
      <c r="H12" s="1">
        <v>3206</v>
      </c>
      <c r="I12" s="1">
        <v>3385</v>
      </c>
      <c r="J12" s="1">
        <v>3592</v>
      </c>
      <c r="K12" s="1">
        <v>3817</v>
      </c>
      <c r="L12" s="1">
        <v>4109</v>
      </c>
      <c r="M12" s="1">
        <v>4417</v>
      </c>
      <c r="N12" s="1">
        <v>4689</v>
      </c>
    </row>
    <row r="13" spans="1:14" x14ac:dyDescent="0.3">
      <c r="A13" s="7" t="s">
        <v>104</v>
      </c>
      <c r="B13" s="1">
        <v>16023</v>
      </c>
      <c r="C13" s="1">
        <v>15514</v>
      </c>
      <c r="D13" s="1">
        <v>14559</v>
      </c>
      <c r="E13" s="1">
        <v>13687</v>
      </c>
      <c r="F13" s="1">
        <v>13241</v>
      </c>
      <c r="G13" s="1">
        <v>12968</v>
      </c>
      <c r="H13" s="1">
        <v>12692</v>
      </c>
      <c r="I13" s="1">
        <v>12525</v>
      </c>
      <c r="J13" s="1">
        <v>12490</v>
      </c>
      <c r="K13" s="1">
        <v>12404</v>
      </c>
      <c r="L13" s="1">
        <v>11003</v>
      </c>
      <c r="M13" s="1">
        <v>10066</v>
      </c>
      <c r="N13" s="1">
        <v>9603</v>
      </c>
    </row>
    <row r="14" spans="1:14" x14ac:dyDescent="0.3">
      <c r="A14" s="7" t="s">
        <v>105</v>
      </c>
      <c r="B14" s="1">
        <v>36632</v>
      </c>
      <c r="C14" s="1">
        <v>36356</v>
      </c>
      <c r="D14" s="1">
        <v>35550</v>
      </c>
      <c r="E14" s="1">
        <v>35008</v>
      </c>
      <c r="F14" s="1">
        <v>35522</v>
      </c>
      <c r="G14" s="1">
        <v>36629</v>
      </c>
      <c r="H14" s="1">
        <v>38634</v>
      </c>
      <c r="I14" s="1">
        <v>41494</v>
      </c>
      <c r="J14" s="1">
        <v>44702</v>
      </c>
      <c r="K14" s="1">
        <v>48829</v>
      </c>
      <c r="L14" s="1">
        <v>54815</v>
      </c>
      <c r="M14" s="1">
        <v>63148</v>
      </c>
      <c r="N14" s="1">
        <v>69430</v>
      </c>
    </row>
    <row r="15" spans="1:14" x14ac:dyDescent="0.3">
      <c r="A15" s="7" t="s">
        <v>106</v>
      </c>
      <c r="B15" s="1">
        <v>6202</v>
      </c>
      <c r="C15" s="1">
        <v>6261</v>
      </c>
      <c r="D15" s="1">
        <v>6225</v>
      </c>
      <c r="E15" s="1">
        <v>6226</v>
      </c>
      <c r="F15" s="1">
        <v>6538</v>
      </c>
      <c r="G15" s="1">
        <v>7091</v>
      </c>
      <c r="H15" s="1">
        <v>8113</v>
      </c>
      <c r="I15" s="1">
        <v>9736</v>
      </c>
      <c r="J15" s="1">
        <v>10983</v>
      </c>
      <c r="K15" s="1">
        <v>12672</v>
      </c>
      <c r="L15" s="1">
        <v>14722</v>
      </c>
      <c r="M15" s="1">
        <v>17047</v>
      </c>
      <c r="N15" s="1">
        <v>19240</v>
      </c>
    </row>
    <row r="16" spans="1:14" x14ac:dyDescent="0.3">
      <c r="A16" s="7" t="s">
        <v>107</v>
      </c>
      <c r="B16" s="1">
        <v>1569</v>
      </c>
      <c r="C16" s="1">
        <v>1588</v>
      </c>
      <c r="D16" s="1">
        <v>1568</v>
      </c>
      <c r="E16" s="1">
        <v>1526</v>
      </c>
      <c r="F16" s="1">
        <v>1520</v>
      </c>
      <c r="G16" s="1">
        <v>1610</v>
      </c>
      <c r="H16" s="1">
        <v>1720</v>
      </c>
      <c r="I16" s="1">
        <v>1902</v>
      </c>
      <c r="J16" s="1">
        <v>2116</v>
      </c>
      <c r="K16" s="1">
        <v>2318</v>
      </c>
      <c r="L16" s="1">
        <v>2446</v>
      </c>
      <c r="M16" s="1">
        <v>2731</v>
      </c>
      <c r="N16" s="1">
        <v>2854</v>
      </c>
    </row>
    <row r="17" spans="1:14" x14ac:dyDescent="0.3">
      <c r="A17" s="7" t="s">
        <v>108</v>
      </c>
      <c r="B17" s="1">
        <v>24760</v>
      </c>
      <c r="C17" s="1">
        <v>25284</v>
      </c>
      <c r="D17" s="1">
        <v>25258</v>
      </c>
      <c r="E17" s="1">
        <v>23361</v>
      </c>
      <c r="F17" s="1">
        <v>22710</v>
      </c>
      <c r="G17" s="1">
        <v>22963</v>
      </c>
      <c r="H17" s="1">
        <v>23238</v>
      </c>
      <c r="I17" s="1">
        <v>23447</v>
      </c>
      <c r="J17" s="1">
        <v>24098</v>
      </c>
      <c r="K17" s="1">
        <v>23972</v>
      </c>
      <c r="L17" s="1">
        <v>23778</v>
      </c>
      <c r="M17" s="1">
        <v>24390</v>
      </c>
      <c r="N17" s="1">
        <v>24298</v>
      </c>
    </row>
    <row r="18" spans="1:14" x14ac:dyDescent="0.3">
      <c r="A18" s="7" t="s">
        <v>109</v>
      </c>
      <c r="B18" s="1">
        <v>4898</v>
      </c>
      <c r="C18" s="1">
        <v>4963</v>
      </c>
      <c r="D18" s="1">
        <v>4949</v>
      </c>
      <c r="E18" s="1">
        <v>4935</v>
      </c>
      <c r="F18" s="1">
        <v>5135</v>
      </c>
      <c r="G18" s="1">
        <v>5541</v>
      </c>
      <c r="H18" s="1">
        <v>6344</v>
      </c>
      <c r="I18" s="1">
        <v>7726</v>
      </c>
      <c r="J18" s="1">
        <v>8939</v>
      </c>
      <c r="K18" s="1">
        <v>10515</v>
      </c>
      <c r="L18" s="1">
        <v>11969</v>
      </c>
      <c r="M18" s="1">
        <v>14182</v>
      </c>
      <c r="N18" s="1">
        <v>15595</v>
      </c>
    </row>
    <row r="19" spans="1:14" x14ac:dyDescent="0.3">
      <c r="A19" s="7" t="s">
        <v>110</v>
      </c>
      <c r="B19" s="1">
        <v>10569</v>
      </c>
      <c r="C19" s="1">
        <v>9393</v>
      </c>
      <c r="D19" s="1">
        <v>7850</v>
      </c>
      <c r="E19" s="1">
        <v>6651</v>
      </c>
      <c r="F19" s="1">
        <v>6301</v>
      </c>
      <c r="G19" s="1">
        <v>6174</v>
      </c>
      <c r="H19" s="1">
        <v>6216</v>
      </c>
      <c r="I19" s="1">
        <v>6474</v>
      </c>
      <c r="J19" s="1">
        <v>6806</v>
      </c>
      <c r="K19" s="1">
        <v>7184</v>
      </c>
      <c r="L19" s="1">
        <v>6883</v>
      </c>
      <c r="M19" s="1">
        <v>6920</v>
      </c>
      <c r="N19" s="1">
        <v>6988</v>
      </c>
    </row>
    <row r="20" spans="1:14" x14ac:dyDescent="0.3">
      <c r="A20" s="10" t="s">
        <v>15</v>
      </c>
      <c r="B20" s="5">
        <v>236244</v>
      </c>
      <c r="C20" s="5">
        <v>238261</v>
      </c>
      <c r="D20" s="5">
        <v>236921</v>
      </c>
      <c r="E20" s="5">
        <v>234732</v>
      </c>
      <c r="F20" s="5">
        <v>237239</v>
      </c>
      <c r="G20" s="5">
        <v>242642</v>
      </c>
      <c r="H20" s="5">
        <v>250210</v>
      </c>
      <c r="I20" s="5">
        <v>260320</v>
      </c>
      <c r="J20" s="5">
        <v>272255</v>
      </c>
      <c r="K20" s="5">
        <v>283663</v>
      </c>
      <c r="L20" s="5">
        <v>296182</v>
      </c>
      <c r="M20" s="5">
        <v>313829</v>
      </c>
      <c r="N20" s="5">
        <v>328149</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0.14001345522181299</v>
      </c>
      <c r="C25" s="2">
        <v>0.14530877629261199</v>
      </c>
      <c r="D25" s="2">
        <v>0.15102783546916501</v>
      </c>
      <c r="E25" s="2">
        <v>0.15660563604521599</v>
      </c>
      <c r="F25" s="2">
        <v>0.161084049575897</v>
      </c>
      <c r="G25" s="2">
        <v>0.16542666355128699</v>
      </c>
      <c r="H25" s="2">
        <v>0.17084576215010999</v>
      </c>
      <c r="I25" s="2">
        <v>0.17631723299968699</v>
      </c>
      <c r="J25" s="2">
        <v>0.18179839758090799</v>
      </c>
      <c r="K25" s="2">
        <v>0.187963383902162</v>
      </c>
      <c r="L25" s="2">
        <v>0.19595856120813601</v>
      </c>
      <c r="M25" s="2">
        <v>0.20379589129016101</v>
      </c>
      <c r="N25" s="2">
        <v>0.211442786069652</v>
      </c>
    </row>
    <row r="26" spans="1:14" x14ac:dyDescent="0.3">
      <c r="A26" s="8" t="s">
        <v>100</v>
      </c>
      <c r="B26" s="2">
        <v>1.2525228540899901E-2</v>
      </c>
      <c r="C26" s="2">
        <v>1.3308206403481499E-2</v>
      </c>
      <c r="D26" s="2">
        <v>1.39981095800567E-2</v>
      </c>
      <c r="E26" s="2">
        <v>1.47492437509951E-2</v>
      </c>
      <c r="F26" s="2">
        <v>1.5597474813965E-2</v>
      </c>
      <c r="G26" s="2">
        <v>1.628195826211E-2</v>
      </c>
      <c r="H26" s="2">
        <v>1.7252704209225901E-2</v>
      </c>
      <c r="I26" s="2">
        <v>1.7877681504768799E-2</v>
      </c>
      <c r="J26" s="2">
        <v>1.88533368459032E-2</v>
      </c>
      <c r="K26" s="2">
        <v>1.9924455444988901E-2</v>
      </c>
      <c r="L26" s="2">
        <v>2.1308703578253999E-2</v>
      </c>
      <c r="M26" s="2">
        <v>2.2873508044290801E-2</v>
      </c>
      <c r="N26" s="2">
        <v>2.46279197234168E-2</v>
      </c>
    </row>
    <row r="27" spans="1:14" x14ac:dyDescent="0.3">
      <c r="A27" s="8" t="s">
        <v>101</v>
      </c>
      <c r="B27" s="2">
        <v>1.99585790230454E-2</v>
      </c>
      <c r="C27" s="2">
        <v>2.10211377059372E-2</v>
      </c>
      <c r="D27" s="2">
        <v>2.2254229332373102E-2</v>
      </c>
      <c r="E27" s="2">
        <v>2.37159687947779E-2</v>
      </c>
      <c r="F27" s="2">
        <v>2.4461956078814899E-2</v>
      </c>
      <c r="G27" s="2">
        <v>2.5283766002189002E-2</v>
      </c>
      <c r="H27" s="2">
        <v>2.6249661032269701E-2</v>
      </c>
      <c r="I27" s="2">
        <v>2.7191062928731101E-2</v>
      </c>
      <c r="J27" s="2">
        <v>2.8188373012009601E-2</v>
      </c>
      <c r="K27" s="2">
        <v>2.9089704949683701E-2</v>
      </c>
      <c r="L27" s="2">
        <v>3.0445725867301099E-2</v>
      </c>
      <c r="M27" s="2">
        <v>3.14598378736968E-2</v>
      </c>
      <c r="N27" s="2">
        <v>3.24226325997133E-2</v>
      </c>
    </row>
    <row r="28" spans="1:14" x14ac:dyDescent="0.3">
      <c r="A28" s="8" t="s">
        <v>102</v>
      </c>
      <c r="B28" s="2">
        <v>0.70703233210653404</v>
      </c>
      <c r="C28" s="2">
        <v>0.70435706144441002</v>
      </c>
      <c r="D28" s="2">
        <v>0.70254820892355396</v>
      </c>
      <c r="E28" s="2">
        <v>0.70036618372870596</v>
      </c>
      <c r="F28" s="2">
        <v>0.69766727476757395</v>
      </c>
      <c r="G28" s="2">
        <v>0.69452267053629602</v>
      </c>
      <c r="H28" s="2">
        <v>0.68984904637078504</v>
      </c>
      <c r="I28" s="2">
        <v>0.68477241493208096</v>
      </c>
      <c r="J28" s="2">
        <v>0.67905802039963103</v>
      </c>
      <c r="K28" s="2">
        <v>0.67198172562621705</v>
      </c>
      <c r="L28" s="2">
        <v>0.66905694253975101</v>
      </c>
      <c r="M28" s="2">
        <v>0.66375781372194698</v>
      </c>
      <c r="N28" s="2">
        <v>0.65618412176406105</v>
      </c>
    </row>
    <row r="29" spans="1:14" x14ac:dyDescent="0.3">
      <c r="A29" s="8" t="s">
        <v>103</v>
      </c>
      <c r="B29" s="2">
        <v>1.4787552600683301E-2</v>
      </c>
      <c r="C29" s="2">
        <v>1.55359548233344E-2</v>
      </c>
      <c r="D29" s="2">
        <v>1.6557249503282499E-2</v>
      </c>
      <c r="E29" s="2">
        <v>1.7398503423021801E-2</v>
      </c>
      <c r="F29" s="2">
        <v>1.8180336398914199E-2</v>
      </c>
      <c r="G29" s="2">
        <v>1.8747617349385699E-2</v>
      </c>
      <c r="H29" s="2">
        <v>1.9319654102262801E-2</v>
      </c>
      <c r="I29" s="2">
        <v>1.9965672020337302E-2</v>
      </c>
      <c r="J29" s="2">
        <v>2.0571441661751001E-2</v>
      </c>
      <c r="K29" s="2">
        <v>2.1422998995358399E-2</v>
      </c>
      <c r="L29" s="2">
        <v>2.2630515120973301E-2</v>
      </c>
      <c r="M29" s="2">
        <v>2.3822750537994E-2</v>
      </c>
      <c r="N29" s="2">
        <v>2.47122438654187E-2</v>
      </c>
    </row>
    <row r="30" spans="1:14" x14ac:dyDescent="0.3">
      <c r="A30" s="8" t="s">
        <v>104</v>
      </c>
      <c r="B30" s="2">
        <v>0.105682852507024</v>
      </c>
      <c r="C30" s="2">
        <v>0.10046886333022501</v>
      </c>
      <c r="D30" s="2">
        <v>9.3614367191569001E-2</v>
      </c>
      <c r="E30" s="2">
        <v>8.71644642572839E-2</v>
      </c>
      <c r="F30" s="2">
        <v>8.3008908364835501E-2</v>
      </c>
      <c r="G30" s="2">
        <v>7.9737324298732107E-2</v>
      </c>
      <c r="H30" s="2">
        <v>7.6483172135346E-2</v>
      </c>
      <c r="I30" s="2">
        <v>7.3875935614394206E-2</v>
      </c>
      <c r="J30" s="2">
        <v>7.1530430499796696E-2</v>
      </c>
      <c r="K30" s="2">
        <v>6.9617731081589196E-2</v>
      </c>
      <c r="L30" s="2">
        <v>6.0599551685585097E-2</v>
      </c>
      <c r="M30" s="2">
        <v>5.4290198531910201E-2</v>
      </c>
      <c r="N30" s="2">
        <v>5.0610295977738397E-2</v>
      </c>
    </row>
    <row r="31" spans="1:14" x14ac:dyDescent="0.3">
      <c r="A31" s="8" t="s">
        <v>105</v>
      </c>
      <c r="B31" s="2">
        <v>0.43284887155854901</v>
      </c>
      <c r="C31" s="2">
        <v>0.43360963682986498</v>
      </c>
      <c r="D31" s="2">
        <v>0.436732186732187</v>
      </c>
      <c r="E31" s="2">
        <v>0.450512823812527</v>
      </c>
      <c r="F31" s="2">
        <v>0.45701567043203001</v>
      </c>
      <c r="G31" s="2">
        <v>0.457816718328167</v>
      </c>
      <c r="H31" s="2">
        <v>0.45848216934670399</v>
      </c>
      <c r="I31" s="2">
        <v>0.45708809306117099</v>
      </c>
      <c r="J31" s="2">
        <v>0.45780590717299602</v>
      </c>
      <c r="K31" s="2">
        <v>0.46287799791449402</v>
      </c>
      <c r="L31" s="2">
        <v>0.47826162826206498</v>
      </c>
      <c r="M31" s="2">
        <v>0.49173791836035402</v>
      </c>
      <c r="N31" s="2">
        <v>0.50164372674397595</v>
      </c>
    </row>
    <row r="32" spans="1:14" x14ac:dyDescent="0.3">
      <c r="A32" s="8" t="s">
        <v>106</v>
      </c>
      <c r="B32" s="2">
        <v>7.3283705541770106E-2</v>
      </c>
      <c r="C32" s="2">
        <v>7.4673504681257094E-2</v>
      </c>
      <c r="D32" s="2">
        <v>7.6474201474201503E-2</v>
      </c>
      <c r="E32" s="2">
        <v>8.01214819771707E-2</v>
      </c>
      <c r="F32" s="2">
        <v>8.4115997221007099E-2</v>
      </c>
      <c r="G32" s="2">
        <v>8.8628637136286395E-2</v>
      </c>
      <c r="H32" s="2">
        <v>9.6279594137542293E-2</v>
      </c>
      <c r="I32" s="2">
        <v>0.10724947399729</v>
      </c>
      <c r="J32" s="2">
        <v>0.11248002949490001</v>
      </c>
      <c r="K32" s="2">
        <v>0.120125130344108</v>
      </c>
      <c r="L32" s="2">
        <v>0.12844965230820199</v>
      </c>
      <c r="M32" s="2">
        <v>0.132746188229064</v>
      </c>
      <c r="N32" s="2">
        <v>0.139012318919114</v>
      </c>
    </row>
    <row r="33" spans="1:15" x14ac:dyDescent="0.3">
      <c r="A33" s="8" t="s">
        <v>107</v>
      </c>
      <c r="B33" s="2">
        <v>1.8539524991137899E-2</v>
      </c>
      <c r="C33" s="2">
        <v>1.8939710179497901E-2</v>
      </c>
      <c r="D33" s="2">
        <v>1.92628992628993E-2</v>
      </c>
      <c r="E33" s="2">
        <v>1.96378704621205E-2</v>
      </c>
      <c r="F33" s="2">
        <v>1.9555875768726E-2</v>
      </c>
      <c r="G33" s="2">
        <v>2.0122987701229899E-2</v>
      </c>
      <c r="H33" s="2">
        <v>2.04117961193853E-2</v>
      </c>
      <c r="I33" s="2">
        <v>2.0951982286652199E-2</v>
      </c>
      <c r="J33" s="2">
        <v>2.1670558354840001E-2</v>
      </c>
      <c r="K33" s="2">
        <v>2.1973646791165001E-2</v>
      </c>
      <c r="L33" s="2">
        <v>2.1341383612679201E-2</v>
      </c>
      <c r="M33" s="2">
        <v>2.1266489121462701E-2</v>
      </c>
      <c r="N33" s="2">
        <v>2.0620642317835301E-2</v>
      </c>
    </row>
    <row r="34" spans="1:15" x14ac:dyDescent="0.3">
      <c r="A34" s="8" t="s">
        <v>108</v>
      </c>
      <c r="B34" s="2">
        <v>0.29256764740635699</v>
      </c>
      <c r="C34" s="2">
        <v>0.30155644343729499</v>
      </c>
      <c r="D34" s="2">
        <v>0.31029484029484</v>
      </c>
      <c r="E34" s="2">
        <v>0.300629286936827</v>
      </c>
      <c r="F34" s="2">
        <v>0.29218022283405798</v>
      </c>
      <c r="G34" s="2">
        <v>0.28700879912008798</v>
      </c>
      <c r="H34" s="2">
        <v>0.275772859431555</v>
      </c>
      <c r="I34" s="2">
        <v>0.25828660813624299</v>
      </c>
      <c r="J34" s="2">
        <v>0.246794477899308</v>
      </c>
      <c r="K34" s="2">
        <v>0.22724428855815701</v>
      </c>
      <c r="L34" s="2">
        <v>0.20746337675481799</v>
      </c>
      <c r="M34" s="2">
        <v>0.18992664579731799</v>
      </c>
      <c r="N34" s="2">
        <v>0.175557241429139</v>
      </c>
    </row>
    <row r="35" spans="1:15" x14ac:dyDescent="0.3">
      <c r="A35" s="8" t="s">
        <v>109</v>
      </c>
      <c r="B35" s="2">
        <v>5.7875457875457899E-2</v>
      </c>
      <c r="C35" s="2">
        <v>5.9192557695748098E-2</v>
      </c>
      <c r="D35" s="2">
        <v>6.07985257985258E-2</v>
      </c>
      <c r="E35" s="2">
        <v>6.3507792090802595E-2</v>
      </c>
      <c r="F35" s="2">
        <v>6.6065409258163302E-2</v>
      </c>
      <c r="G35" s="2">
        <v>6.9255574442555701E-2</v>
      </c>
      <c r="H35" s="2">
        <v>7.5286299175221005E-2</v>
      </c>
      <c r="I35" s="2">
        <v>8.5107789246411603E-2</v>
      </c>
      <c r="J35" s="2">
        <v>9.1546843636065703E-2</v>
      </c>
      <c r="K35" s="2">
        <v>9.9677694568205494E-2</v>
      </c>
      <c r="L35" s="2">
        <v>0.104429689476761</v>
      </c>
      <c r="M35" s="2">
        <v>0.110436231680917</v>
      </c>
      <c r="N35" s="2">
        <v>0.112676565152993</v>
      </c>
    </row>
    <row r="36" spans="1:15" x14ac:dyDescent="0.3">
      <c r="A36" s="8" t="s">
        <v>110</v>
      </c>
      <c r="B36" s="2">
        <v>0.124884792626728</v>
      </c>
      <c r="C36" s="2">
        <v>0.112028147176337</v>
      </c>
      <c r="D36" s="2">
        <v>9.6437346437346402E-2</v>
      </c>
      <c r="E36" s="2">
        <v>8.5590744720552794E-2</v>
      </c>
      <c r="F36" s="2">
        <v>8.1066824486015002E-2</v>
      </c>
      <c r="G36" s="2">
        <v>7.7167283271672799E-2</v>
      </c>
      <c r="H36" s="2">
        <v>7.3767281789592395E-2</v>
      </c>
      <c r="I36" s="2">
        <v>7.1316053272232602E-2</v>
      </c>
      <c r="J36" s="2">
        <v>6.9702183441890997E-2</v>
      </c>
      <c r="K36" s="2">
        <v>6.8101241823869604E-2</v>
      </c>
      <c r="L36" s="2">
        <v>6.00542695854746E-2</v>
      </c>
      <c r="M36" s="2">
        <v>5.3886526810883198E-2</v>
      </c>
      <c r="N36" s="2">
        <v>5.0489505436942299E-2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5.7000188430375E-2</v>
      </c>
      <c r="C41" s="2">
        <v>4.6795614582404797E-2</v>
      </c>
      <c r="D41" s="2">
        <v>4.6960149863760202E-2</v>
      </c>
      <c r="E41" s="2">
        <v>4.4894473587897998E-2</v>
      </c>
      <c r="F41" s="2">
        <v>4.70519556333917E-2</v>
      </c>
      <c r="G41" s="2">
        <v>5.3783823966696398E-2</v>
      </c>
      <c r="H41" s="2">
        <v>5.4389615886564803E-2</v>
      </c>
      <c r="I41" s="2">
        <v>6.1920851035359499E-2</v>
      </c>
      <c r="J41" s="2">
        <v>5.50025201612903E-2</v>
      </c>
      <c r="K41" s="2">
        <v>6.2406688563750402E-2</v>
      </c>
      <c r="L41" s="2">
        <v>6.2001124227093897E-2</v>
      </c>
      <c r="M41" s="2">
        <v>6.1768909119779801E-2</v>
      </c>
      <c r="N41" s="3">
        <v>0.26386088709677402</v>
      </c>
      <c r="O41" s="3">
        <v>0.88995666101375503</v>
      </c>
    </row>
    <row r="42" spans="1:15" x14ac:dyDescent="0.3">
      <c r="A42" s="8" t="s">
        <v>100</v>
      </c>
      <c r="B42" s="2">
        <v>8.2148499210110595E-2</v>
      </c>
      <c r="C42" s="2">
        <v>5.9367396593674002E-2</v>
      </c>
      <c r="D42" s="2">
        <v>6.3849333945797004E-2</v>
      </c>
      <c r="E42" s="2">
        <v>7.4265975820379998E-2</v>
      </c>
      <c r="F42" s="2">
        <v>6.4308681672025705E-2</v>
      </c>
      <c r="G42" s="2">
        <v>8.1193353474320204E-2</v>
      </c>
      <c r="H42" s="2">
        <v>5.8679706601466999E-2</v>
      </c>
      <c r="I42" s="2">
        <v>8.6110194655229302E-2</v>
      </c>
      <c r="J42" s="2">
        <v>7.8371810449574697E-2</v>
      </c>
      <c r="K42" s="2">
        <v>8.9859154929577495E-2</v>
      </c>
      <c r="L42" s="2">
        <v>9.61488756784699E-2</v>
      </c>
      <c r="M42" s="2">
        <v>0.101862768215044</v>
      </c>
      <c r="N42" s="3">
        <v>0.41950182260024299</v>
      </c>
      <c r="O42" s="3">
        <v>1.46076882569774</v>
      </c>
    </row>
    <row r="43" spans="1:15" x14ac:dyDescent="0.3">
      <c r="A43" s="8" t="s">
        <v>101</v>
      </c>
      <c r="B43" s="2">
        <v>7.2703238598810296E-2</v>
      </c>
      <c r="C43" s="2">
        <v>6.6235366605052401E-2</v>
      </c>
      <c r="D43" s="2">
        <v>7.5989598381970502E-2</v>
      </c>
      <c r="E43" s="2">
        <v>4.7798066595059099E-2</v>
      </c>
      <c r="F43" s="2">
        <v>5.3818554587391099E-2</v>
      </c>
      <c r="G43" s="2">
        <v>5.9338521400778201E-2</v>
      </c>
      <c r="H43" s="2">
        <v>5.8310376492194699E-2</v>
      </c>
      <c r="I43" s="2">
        <v>6.7678958785249502E-2</v>
      </c>
      <c r="J43" s="2">
        <v>5.3027224705404302E-2</v>
      </c>
      <c r="K43" s="2">
        <v>6.6563766158595397E-2</v>
      </c>
      <c r="L43" s="2">
        <v>5.5173661360347299E-2</v>
      </c>
      <c r="M43" s="2">
        <v>5.4688839362249303E-2</v>
      </c>
      <c r="N43" s="3">
        <v>0.249898415278342</v>
      </c>
      <c r="O43" s="3">
        <v>1.03304692663582</v>
      </c>
    </row>
    <row r="44" spans="1:15" x14ac:dyDescent="0.3">
      <c r="A44" s="8" t="s">
        <v>102</v>
      </c>
      <c r="B44" s="2">
        <v>1.4627411470577299E-2</v>
      </c>
      <c r="C44" s="2">
        <v>4.5695266816226003E-3</v>
      </c>
      <c r="D44" s="2">
        <v>6.5348111402970897E-3</v>
      </c>
      <c r="E44" s="2">
        <v>1.19299840872926E-2</v>
      </c>
      <c r="F44" s="2">
        <v>1.49703020119151E-2</v>
      </c>
      <c r="G44" s="2">
        <v>1.34923375209158E-2</v>
      </c>
      <c r="H44" s="2">
        <v>1.4151314237794499E-2</v>
      </c>
      <c r="I44" s="2">
        <v>2.1309766832907001E-2</v>
      </c>
      <c r="J44" s="2">
        <v>9.7663003601217799E-3</v>
      </c>
      <c r="K44" s="2">
        <v>1.4624694100844399E-2</v>
      </c>
      <c r="L44" s="2">
        <v>1.30721106354956E-2</v>
      </c>
      <c r="M44" s="2">
        <v>1.16927227223974E-2</v>
      </c>
      <c r="N44" s="3">
        <v>5.0062831552403202E-2</v>
      </c>
      <c r="O44" s="3">
        <v>0.16148923467293599</v>
      </c>
    </row>
    <row r="45" spans="1:15" x14ac:dyDescent="0.3">
      <c r="A45" s="8" t="s">
        <v>103</v>
      </c>
      <c r="B45" s="2">
        <v>7.0026761819803704E-2</v>
      </c>
      <c r="C45" s="2">
        <v>7.3363901625677394E-2</v>
      </c>
      <c r="D45" s="2">
        <v>6.0970873786407802E-2</v>
      </c>
      <c r="E45" s="2">
        <v>6.1493411420205001E-2</v>
      </c>
      <c r="F45" s="2">
        <v>5.1379310344827601E-2</v>
      </c>
      <c r="G45" s="2">
        <v>5.1492292554936002E-2</v>
      </c>
      <c r="H45" s="2">
        <v>5.5832813474734899E-2</v>
      </c>
      <c r="I45" s="2">
        <v>6.1152141802067898E-2</v>
      </c>
      <c r="J45" s="2">
        <v>6.2639198218262804E-2</v>
      </c>
      <c r="K45" s="2">
        <v>7.6499869007073604E-2</v>
      </c>
      <c r="L45" s="2">
        <v>7.4957410562180596E-2</v>
      </c>
      <c r="M45" s="2">
        <v>6.1580258093728801E-2</v>
      </c>
      <c r="N45" s="3">
        <v>0.30540089086859701</v>
      </c>
      <c r="O45" s="3">
        <v>1.0914362176628001</v>
      </c>
    </row>
    <row r="46" spans="1:15" x14ac:dyDescent="0.3">
      <c r="A46" s="8" t="s">
        <v>104</v>
      </c>
      <c r="B46" s="2">
        <v>-3.1766835174436701E-2</v>
      </c>
      <c r="C46" s="2">
        <v>-6.1557303081087998E-2</v>
      </c>
      <c r="D46" s="2">
        <v>-5.9894223504361598E-2</v>
      </c>
      <c r="E46" s="2">
        <v>-3.2585665229780097E-2</v>
      </c>
      <c r="F46" s="2">
        <v>-2.06177781134355E-2</v>
      </c>
      <c r="G46" s="2">
        <v>-2.1283158544108598E-2</v>
      </c>
      <c r="H46" s="2">
        <v>-1.3157894736842099E-2</v>
      </c>
      <c r="I46" s="2">
        <v>-2.7944111776447098E-3</v>
      </c>
      <c r="J46" s="2">
        <v>-6.8855084067253802E-3</v>
      </c>
      <c r="K46" s="2">
        <v>-0.112947436310867</v>
      </c>
      <c r="L46" s="2">
        <v>-8.5158593110969696E-2</v>
      </c>
      <c r="M46" s="2">
        <v>-4.5996423604212203E-2</v>
      </c>
      <c r="N46" s="3">
        <v>-0.231144915932746</v>
      </c>
      <c r="O46" s="3">
        <v>-0.40067403108032201</v>
      </c>
    </row>
    <row r="47" spans="1:15" x14ac:dyDescent="0.3">
      <c r="A47" s="8" t="s">
        <v>105</v>
      </c>
      <c r="B47" s="2">
        <v>-7.5343961563660196E-3</v>
      </c>
      <c r="C47" s="2">
        <v>-2.2169655627681799E-2</v>
      </c>
      <c r="D47" s="2">
        <v>-1.5246132208157501E-2</v>
      </c>
      <c r="E47" s="2">
        <v>1.46823583180987E-2</v>
      </c>
      <c r="F47" s="2">
        <v>3.1163785822870299E-2</v>
      </c>
      <c r="G47" s="2">
        <v>5.4738049086789198E-2</v>
      </c>
      <c r="H47" s="2">
        <v>7.4028058187089102E-2</v>
      </c>
      <c r="I47" s="2">
        <v>7.7312382513134395E-2</v>
      </c>
      <c r="J47" s="2">
        <v>9.2322491163706305E-2</v>
      </c>
      <c r="K47" s="2">
        <v>0.12259108316778999</v>
      </c>
      <c r="L47" s="2">
        <v>0.15202043236340401</v>
      </c>
      <c r="M47" s="2">
        <v>9.9480585291695706E-2</v>
      </c>
      <c r="N47" s="3">
        <v>0.55317435461500597</v>
      </c>
      <c r="O47" s="3">
        <v>0.89533740991482902</v>
      </c>
    </row>
    <row r="48" spans="1:15" x14ac:dyDescent="0.3">
      <c r="A48" s="8" t="s">
        <v>106</v>
      </c>
      <c r="B48" s="2">
        <v>9.5130603031280195E-3</v>
      </c>
      <c r="C48" s="2">
        <v>-5.74988021082894E-3</v>
      </c>
      <c r="D48" s="2">
        <v>1.6064257028112401E-4</v>
      </c>
      <c r="E48" s="2">
        <v>5.01124317378734E-2</v>
      </c>
      <c r="F48" s="2">
        <v>8.4582441113490406E-2</v>
      </c>
      <c r="G48" s="2">
        <v>0.144126357354393</v>
      </c>
      <c r="H48" s="2">
        <v>0.20004930358683601</v>
      </c>
      <c r="I48" s="2">
        <v>0.128081347576007</v>
      </c>
      <c r="J48" s="2">
        <v>0.15378311936629299</v>
      </c>
      <c r="K48" s="2">
        <v>0.16177398989899</v>
      </c>
      <c r="L48" s="2">
        <v>0.15792691210433399</v>
      </c>
      <c r="M48" s="2">
        <v>0.12864433624684701</v>
      </c>
      <c r="N48" s="3">
        <v>0.75179823363379805</v>
      </c>
      <c r="O48" s="3">
        <v>2.1022250886810698</v>
      </c>
    </row>
    <row r="49" spans="1:15" x14ac:dyDescent="0.3">
      <c r="A49" s="8" t="s">
        <v>107</v>
      </c>
      <c r="B49" s="2">
        <v>1.2109623964308499E-2</v>
      </c>
      <c r="C49" s="2">
        <v>-1.2594458438287199E-2</v>
      </c>
      <c r="D49" s="2">
        <v>-2.6785714285714302E-2</v>
      </c>
      <c r="E49" s="2">
        <v>-3.9318479685452202E-3</v>
      </c>
      <c r="F49" s="2">
        <v>5.9210526315789498E-2</v>
      </c>
      <c r="G49" s="2">
        <v>6.8322981366459604E-2</v>
      </c>
      <c r="H49" s="2">
        <v>0.105813953488372</v>
      </c>
      <c r="I49" s="2">
        <v>0.112513144058885</v>
      </c>
      <c r="J49" s="2">
        <v>9.5463137996219305E-2</v>
      </c>
      <c r="K49" s="2">
        <v>5.5220017256255402E-2</v>
      </c>
      <c r="L49" s="2">
        <v>0.116516762060507</v>
      </c>
      <c r="M49" s="2">
        <v>4.5038447455144598E-2</v>
      </c>
      <c r="N49" s="3">
        <v>0.348771266540643</v>
      </c>
      <c r="O49" s="3">
        <v>0.81899298916507302</v>
      </c>
    </row>
    <row r="50" spans="1:15" x14ac:dyDescent="0.3">
      <c r="A50" s="8" t="s">
        <v>108</v>
      </c>
      <c r="B50" s="2">
        <v>2.1163166397415199E-2</v>
      </c>
      <c r="C50" s="2">
        <v>-1.0283183040658099E-3</v>
      </c>
      <c r="D50" s="2">
        <v>-7.5104917253939293E-2</v>
      </c>
      <c r="E50" s="2">
        <v>-2.7866957750096299E-2</v>
      </c>
      <c r="F50" s="2">
        <v>1.11404667547336E-2</v>
      </c>
      <c r="G50" s="2">
        <v>1.19757871358272E-2</v>
      </c>
      <c r="H50" s="2">
        <v>8.9938893192185194E-3</v>
      </c>
      <c r="I50" s="2">
        <v>2.7764746022945399E-2</v>
      </c>
      <c r="J50" s="2">
        <v>-5.2286496804714103E-3</v>
      </c>
      <c r="K50" s="2">
        <v>-8.0927749040547291E-3</v>
      </c>
      <c r="L50" s="2">
        <v>2.5738077214231599E-2</v>
      </c>
      <c r="M50" s="2">
        <v>-3.7720377203772E-3</v>
      </c>
      <c r="N50" s="3">
        <v>8.2994439372561998E-3</v>
      </c>
      <c r="O50" s="3">
        <v>-1.8659127625201902E-2</v>
      </c>
    </row>
    <row r="51" spans="1:15" x14ac:dyDescent="0.3">
      <c r="A51" s="8" t="s">
        <v>109</v>
      </c>
      <c r="B51" s="2">
        <v>1.3270722743977101E-2</v>
      </c>
      <c r="C51" s="2">
        <v>-2.8208744710860401E-3</v>
      </c>
      <c r="D51" s="2">
        <v>-2.8288543140028298E-3</v>
      </c>
      <c r="E51" s="2">
        <v>4.0526849037487302E-2</v>
      </c>
      <c r="F51" s="2">
        <v>7.9065238558909401E-2</v>
      </c>
      <c r="G51" s="2">
        <v>0.144919689586717</v>
      </c>
      <c r="H51" s="2">
        <v>0.21784363177805799</v>
      </c>
      <c r="I51" s="2">
        <v>0.157002329795496</v>
      </c>
      <c r="J51" s="2">
        <v>0.17630607450497801</v>
      </c>
      <c r="K51" s="2">
        <v>0.13827864954826399</v>
      </c>
      <c r="L51" s="2">
        <v>0.18489431030161199</v>
      </c>
      <c r="M51" s="2">
        <v>9.96333380341278E-2</v>
      </c>
      <c r="N51" s="3">
        <v>0.74460230450833398</v>
      </c>
      <c r="O51" s="3">
        <v>2.1839526337280502</v>
      </c>
    </row>
    <row r="52" spans="1:15" x14ac:dyDescent="0.3">
      <c r="A52" s="8" t="s">
        <v>110</v>
      </c>
      <c r="B52" s="2">
        <v>-0.111268804995742</v>
      </c>
      <c r="C52" s="2">
        <v>-0.164271265836261</v>
      </c>
      <c r="D52" s="2">
        <v>-0.152738853503185</v>
      </c>
      <c r="E52" s="2">
        <v>-5.2623665614193398E-2</v>
      </c>
      <c r="F52" s="2">
        <v>-2.0155530868116198E-2</v>
      </c>
      <c r="G52" s="2">
        <v>6.8027210884353704E-3</v>
      </c>
      <c r="H52" s="2">
        <v>4.1505791505791499E-2</v>
      </c>
      <c r="I52" s="2">
        <v>5.1282051282051301E-2</v>
      </c>
      <c r="J52" s="2">
        <v>5.5539230091096098E-2</v>
      </c>
      <c r="K52" s="2">
        <v>-4.1898663697104703E-2</v>
      </c>
      <c r="L52" s="2">
        <v>5.3755629812581697E-3</v>
      </c>
      <c r="M52" s="2">
        <v>9.8265895953757194E-3</v>
      </c>
      <c r="N52" s="3">
        <v>2.6741110784601799E-2</v>
      </c>
      <c r="O52" s="3">
        <v>-0.33882108051849802</v>
      </c>
    </row>
    <row r="53" spans="1:15" x14ac:dyDescent="0.3">
      <c r="A53" s="11" t="s">
        <v>15</v>
      </c>
      <c r="B53" s="3">
        <v>8.53778297014951E-3</v>
      </c>
      <c r="C53" s="3">
        <v>-5.6240845123624898E-3</v>
      </c>
      <c r="D53" s="3">
        <v>-9.2393667087341293E-3</v>
      </c>
      <c r="E53" s="3">
        <v>1.06802651534516E-2</v>
      </c>
      <c r="F53" s="3">
        <v>2.277450166288E-2</v>
      </c>
      <c r="G53" s="3">
        <v>3.1189983597233802E-2</v>
      </c>
      <c r="H53" s="3">
        <v>4.04060589105152E-2</v>
      </c>
      <c r="I53" s="3">
        <v>4.5847418561770097E-2</v>
      </c>
      <c r="J53" s="3">
        <v>4.1901893445483097E-2</v>
      </c>
      <c r="K53" s="3">
        <v>4.41333554252758E-2</v>
      </c>
      <c r="L53" s="3">
        <v>5.9581608605519601E-2</v>
      </c>
      <c r="M53" s="3">
        <v>4.5629944970031401E-2</v>
      </c>
      <c r="N53" s="3">
        <v>0.205300178141816</v>
      </c>
      <c r="O53" s="3">
        <v>0.38902575303499798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437</v>
      </c>
      <c r="B1" s="12"/>
      <c r="C1" s="12"/>
      <c r="D1" s="12"/>
    </row>
    <row r="2" spans="1:5" ht="15.6" x14ac:dyDescent="0.3">
      <c r="A2" s="12" t="s">
        <v>431</v>
      </c>
      <c r="B2" s="12"/>
      <c r="C2" s="12"/>
      <c r="D2" s="12"/>
    </row>
    <row r="3" spans="1:5" ht="15.6" x14ac:dyDescent="0.3">
      <c r="A3" s="12" t="s">
        <v>123</v>
      </c>
      <c r="B3" s="12"/>
      <c r="C3" s="12"/>
      <c r="D3" s="12"/>
    </row>
    <row r="4" spans="1:5" x14ac:dyDescent="0.3">
      <c r="A4" s="15"/>
    </row>
    <row r="5" spans="1:5" x14ac:dyDescent="0.3">
      <c r="A5" s="16" t="str">
        <f>HYPERLINK("#'Table of contents'!A31",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4418</v>
      </c>
      <c r="C8" s="1">
        <v>5399</v>
      </c>
      <c r="D8" s="1">
        <v>6415</v>
      </c>
      <c r="E8" s="1">
        <v>6942</v>
      </c>
    </row>
    <row r="9" spans="1:5" x14ac:dyDescent="0.3">
      <c r="A9" s="7" t="s">
        <v>114</v>
      </c>
      <c r="B9" s="1">
        <v>67854</v>
      </c>
      <c r="C9" s="1">
        <v>76053</v>
      </c>
      <c r="D9" s="1">
        <v>82734</v>
      </c>
      <c r="E9" s="1">
        <v>87381</v>
      </c>
    </row>
    <row r="10" spans="1:5" x14ac:dyDescent="0.3">
      <c r="A10" s="7" t="s">
        <v>115</v>
      </c>
      <c r="B10" s="1">
        <v>20888</v>
      </c>
      <c r="C10" s="1">
        <v>24540</v>
      </c>
      <c r="D10" s="1">
        <v>28416</v>
      </c>
      <c r="E10" s="1">
        <v>31291</v>
      </c>
    </row>
    <row r="11" spans="1:5" x14ac:dyDescent="0.3">
      <c r="A11" s="7" t="s">
        <v>116</v>
      </c>
      <c r="B11" s="1">
        <v>1622</v>
      </c>
      <c r="C11" s="1">
        <v>1798</v>
      </c>
      <c r="D11" s="1">
        <v>1903</v>
      </c>
      <c r="E11" s="1">
        <v>1952</v>
      </c>
    </row>
    <row r="12" spans="1:5" x14ac:dyDescent="0.3">
      <c r="A12" s="7" t="s">
        <v>117</v>
      </c>
      <c r="B12" s="1">
        <v>36932</v>
      </c>
      <c r="C12" s="1">
        <v>44528</v>
      </c>
      <c r="D12" s="1">
        <v>53359</v>
      </c>
      <c r="E12" s="1">
        <v>60103</v>
      </c>
    </row>
    <row r="13" spans="1:5" x14ac:dyDescent="0.3">
      <c r="A13" s="7" t="s">
        <v>118</v>
      </c>
      <c r="B13" s="1">
        <v>2207</v>
      </c>
      <c r="C13" s="1">
        <v>2588</v>
      </c>
      <c r="D13" s="1">
        <v>2873</v>
      </c>
      <c r="E13" s="1">
        <v>3079</v>
      </c>
    </row>
    <row r="14" spans="1:5" x14ac:dyDescent="0.3">
      <c r="A14" s="7" t="s">
        <v>91</v>
      </c>
      <c r="B14" s="1">
        <v>2277</v>
      </c>
      <c r="C14" s="1">
        <v>2645</v>
      </c>
      <c r="D14" s="1">
        <v>2900</v>
      </c>
      <c r="E14" s="1">
        <v>3057</v>
      </c>
    </row>
    <row r="15" spans="1:5" x14ac:dyDescent="0.3">
      <c r="A15" s="7" t="s">
        <v>119</v>
      </c>
      <c r="B15" s="1">
        <v>57208</v>
      </c>
      <c r="C15" s="1">
        <v>65148</v>
      </c>
      <c r="D15" s="1">
        <v>70689</v>
      </c>
      <c r="E15" s="1">
        <v>74460</v>
      </c>
    </row>
    <row r="16" spans="1:5" x14ac:dyDescent="0.3">
      <c r="A16" s="7" t="s">
        <v>120</v>
      </c>
      <c r="B16" s="1">
        <v>20376</v>
      </c>
      <c r="C16" s="1">
        <v>23340</v>
      </c>
      <c r="D16" s="1">
        <v>25443</v>
      </c>
      <c r="E16" s="1">
        <v>26678</v>
      </c>
    </row>
    <row r="17" spans="1:5" x14ac:dyDescent="0.3">
      <c r="A17" s="7" t="s">
        <v>121</v>
      </c>
      <c r="B17" s="1">
        <v>69881</v>
      </c>
      <c r="C17" s="1">
        <v>50143</v>
      </c>
      <c r="D17" s="1">
        <v>39097</v>
      </c>
      <c r="E17" s="1">
        <v>33206</v>
      </c>
    </row>
    <row r="18" spans="1:5" x14ac:dyDescent="0.3">
      <c r="A18" s="10" t="s">
        <v>15</v>
      </c>
      <c r="B18" s="5">
        <v>283663</v>
      </c>
      <c r="C18" s="5">
        <v>296182</v>
      </c>
      <c r="D18" s="5">
        <v>313829</v>
      </c>
      <c r="E18" s="5">
        <v>328149</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1.55748194159972E-2</v>
      </c>
      <c r="C23" s="2">
        <v>1.8228656704323699E-2</v>
      </c>
      <c r="D23" s="2">
        <v>2.0441068225052501E-2</v>
      </c>
      <c r="E23" s="2">
        <v>2.1155024089666599E-2</v>
      </c>
    </row>
    <row r="24" spans="1:5" x14ac:dyDescent="0.3">
      <c r="A24" s="8" t="s">
        <v>114</v>
      </c>
      <c r="B24" s="2">
        <v>0.239206382221157</v>
      </c>
      <c r="C24" s="2">
        <v>0.256777927085373</v>
      </c>
      <c r="D24" s="2">
        <v>0.26362764435409097</v>
      </c>
      <c r="E24" s="2">
        <v>0.26628452318916102</v>
      </c>
    </row>
    <row r="25" spans="1:5" x14ac:dyDescent="0.3">
      <c r="A25" s="8" t="s">
        <v>115</v>
      </c>
      <c r="B25" s="2">
        <v>7.3636674504605801E-2</v>
      </c>
      <c r="C25" s="2">
        <v>8.2854461108372607E-2</v>
      </c>
      <c r="D25" s="2">
        <v>9.0546125437738406E-2</v>
      </c>
      <c r="E25" s="2">
        <v>9.5356073003422206E-2</v>
      </c>
    </row>
    <row r="26" spans="1:5" x14ac:dyDescent="0.3">
      <c r="A26" s="8" t="s">
        <v>116</v>
      </c>
      <c r="B26" s="2">
        <v>5.7180527597888997E-3</v>
      </c>
      <c r="C26" s="2">
        <v>6.0705917307601401E-3</v>
      </c>
      <c r="D26" s="2">
        <v>6.0638118210872803E-3</v>
      </c>
      <c r="E26" s="2">
        <v>5.9485172894020704E-3</v>
      </c>
    </row>
    <row r="27" spans="1:5" x14ac:dyDescent="0.3">
      <c r="A27" s="8" t="s">
        <v>117</v>
      </c>
      <c r="B27" s="2">
        <v>0.13019674754902799</v>
      </c>
      <c r="C27" s="2">
        <v>0.15033999365255099</v>
      </c>
      <c r="D27" s="2">
        <v>0.17002571464077601</v>
      </c>
      <c r="E27" s="2">
        <v>0.18315765094514999</v>
      </c>
    </row>
    <row r="28" spans="1:5" x14ac:dyDescent="0.3">
      <c r="A28" s="8" t="s">
        <v>118</v>
      </c>
      <c r="B28" s="2">
        <v>7.7803590880728196E-3</v>
      </c>
      <c r="C28" s="2">
        <v>8.7378706335969093E-3</v>
      </c>
      <c r="D28" s="2">
        <v>9.1546670320461106E-3</v>
      </c>
      <c r="E28" s="2">
        <v>9.3829327531091099E-3</v>
      </c>
    </row>
    <row r="29" spans="1:5" x14ac:dyDescent="0.3">
      <c r="A29" s="8" t="s">
        <v>91</v>
      </c>
      <c r="B29" s="2">
        <v>8.0271307854743092E-3</v>
      </c>
      <c r="C29" s="2">
        <v>8.9303198708901993E-3</v>
      </c>
      <c r="D29" s="2">
        <v>9.2407011461655905E-3</v>
      </c>
      <c r="E29" s="2">
        <v>9.3158900377572403E-3</v>
      </c>
    </row>
    <row r="30" spans="1:5" x14ac:dyDescent="0.3">
      <c r="A30" s="8" t="s">
        <v>119</v>
      </c>
      <c r="B30" s="2">
        <v>0.20167593235635201</v>
      </c>
      <c r="C30" s="2">
        <v>0.21995934931899999</v>
      </c>
      <c r="D30" s="2">
        <v>0.225246870110793</v>
      </c>
      <c r="E30" s="2">
        <v>0.22690911750454801</v>
      </c>
    </row>
    <row r="31" spans="1:5" x14ac:dyDescent="0.3">
      <c r="A31" s="8" t="s">
        <v>120</v>
      </c>
      <c r="B31" s="2">
        <v>7.1831715803612001E-2</v>
      </c>
      <c r="C31" s="2">
        <v>7.8802898217987596E-2</v>
      </c>
      <c r="D31" s="2">
        <v>8.1072813538583102E-2</v>
      </c>
      <c r="E31" s="2">
        <v>8.1298434552596499E-2</v>
      </c>
    </row>
    <row r="32" spans="1:5" x14ac:dyDescent="0.3">
      <c r="A32" s="8" t="s">
        <v>121</v>
      </c>
      <c r="B32" s="2">
        <v>0.24635218551591101</v>
      </c>
      <c r="C32" s="2">
        <v>0.16929793167714399</v>
      </c>
      <c r="D32" s="2">
        <v>0.12458058369366801</v>
      </c>
      <c r="E32" s="2">
        <v>0.10119183663518699</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438</v>
      </c>
      <c r="B1" s="12"/>
      <c r="C1" s="12"/>
      <c r="D1" s="12"/>
      <c r="E1" s="12"/>
    </row>
    <row r="2" spans="1:5" ht="15.6" x14ac:dyDescent="0.3">
      <c r="A2" s="12" t="s">
        <v>431</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contents'!A32",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1046</v>
      </c>
      <c r="C8" s="1">
        <v>1129</v>
      </c>
      <c r="D8" s="1">
        <v>1227</v>
      </c>
      <c r="E8" s="1">
        <v>1199</v>
      </c>
    </row>
    <row r="9" spans="1:5" x14ac:dyDescent="0.3">
      <c r="A9" s="7" t="s">
        <v>126</v>
      </c>
      <c r="B9" s="1">
        <v>1734</v>
      </c>
      <c r="C9" s="1">
        <v>2148</v>
      </c>
      <c r="D9" s="1">
        <v>2663</v>
      </c>
      <c r="E9" s="1">
        <v>2977</v>
      </c>
    </row>
    <row r="10" spans="1:5" x14ac:dyDescent="0.3">
      <c r="A10" s="7" t="s">
        <v>127</v>
      </c>
      <c r="B10" s="1">
        <v>952</v>
      </c>
      <c r="C10" s="1">
        <v>1255</v>
      </c>
      <c r="D10" s="1">
        <v>1517</v>
      </c>
      <c r="E10" s="1">
        <v>1649</v>
      </c>
    </row>
    <row r="11" spans="1:5" x14ac:dyDescent="0.3">
      <c r="A11" s="7" t="s">
        <v>128</v>
      </c>
      <c r="B11" s="1">
        <v>513</v>
      </c>
      <c r="C11" s="1">
        <v>647</v>
      </c>
      <c r="D11" s="1">
        <v>735</v>
      </c>
      <c r="E11" s="1">
        <v>801</v>
      </c>
    </row>
    <row r="12" spans="1:5" x14ac:dyDescent="0.3">
      <c r="A12" s="7" t="s">
        <v>129</v>
      </c>
      <c r="B12" s="1">
        <v>138</v>
      </c>
      <c r="C12" s="1">
        <v>172</v>
      </c>
      <c r="D12" s="1">
        <v>223</v>
      </c>
      <c r="E12" s="1">
        <v>264</v>
      </c>
    </row>
    <row r="13" spans="1:5" x14ac:dyDescent="0.3">
      <c r="A13" s="7" t="s">
        <v>130</v>
      </c>
      <c r="B13" s="1">
        <v>35</v>
      </c>
      <c r="C13" s="1">
        <v>48</v>
      </c>
      <c r="D13" s="1">
        <v>50</v>
      </c>
      <c r="E13" s="1">
        <v>52</v>
      </c>
    </row>
    <row r="14" spans="1:5" x14ac:dyDescent="0.3">
      <c r="A14" s="7" t="s">
        <v>131</v>
      </c>
      <c r="B14" s="1">
        <v>10778</v>
      </c>
      <c r="C14" s="1">
        <v>11195</v>
      </c>
      <c r="D14" s="1">
        <v>11625</v>
      </c>
      <c r="E14" s="1">
        <v>12149</v>
      </c>
    </row>
    <row r="15" spans="1:5" x14ac:dyDescent="0.3">
      <c r="A15" s="7" t="s">
        <v>132</v>
      </c>
      <c r="B15" s="1">
        <v>24383</v>
      </c>
      <c r="C15" s="1">
        <v>27338</v>
      </c>
      <c r="D15" s="1">
        <v>29546</v>
      </c>
      <c r="E15" s="1">
        <v>30931</v>
      </c>
    </row>
    <row r="16" spans="1:5" x14ac:dyDescent="0.3">
      <c r="A16" s="7" t="s">
        <v>133</v>
      </c>
      <c r="B16" s="1">
        <v>16173</v>
      </c>
      <c r="C16" s="1">
        <v>18564</v>
      </c>
      <c r="D16" s="1">
        <v>20707</v>
      </c>
      <c r="E16" s="1">
        <v>22245</v>
      </c>
    </row>
    <row r="17" spans="1:5" x14ac:dyDescent="0.3">
      <c r="A17" s="7" t="s">
        <v>134</v>
      </c>
      <c r="B17" s="1">
        <v>10997</v>
      </c>
      <c r="C17" s="1">
        <v>12567</v>
      </c>
      <c r="D17" s="1">
        <v>13694</v>
      </c>
      <c r="E17" s="1">
        <v>14324</v>
      </c>
    </row>
    <row r="18" spans="1:5" x14ac:dyDescent="0.3">
      <c r="A18" s="7" t="s">
        <v>135</v>
      </c>
      <c r="B18" s="1">
        <v>4768</v>
      </c>
      <c r="C18" s="1">
        <v>5475</v>
      </c>
      <c r="D18" s="1">
        <v>6104</v>
      </c>
      <c r="E18" s="1">
        <v>6585</v>
      </c>
    </row>
    <row r="19" spans="1:5" x14ac:dyDescent="0.3">
      <c r="A19" s="7" t="s">
        <v>136</v>
      </c>
      <c r="B19" s="1">
        <v>755</v>
      </c>
      <c r="C19" s="1">
        <v>914</v>
      </c>
      <c r="D19" s="1">
        <v>1058</v>
      </c>
      <c r="E19" s="1">
        <v>1147</v>
      </c>
    </row>
    <row r="20" spans="1:5" x14ac:dyDescent="0.3">
      <c r="A20" s="7" t="s">
        <v>137</v>
      </c>
      <c r="B20" s="1">
        <v>3156</v>
      </c>
      <c r="C20" s="1">
        <v>4095</v>
      </c>
      <c r="D20" s="1">
        <v>5109</v>
      </c>
      <c r="E20" s="1">
        <v>6128</v>
      </c>
    </row>
    <row r="21" spans="1:5" x14ac:dyDescent="0.3">
      <c r="A21" s="7" t="s">
        <v>138</v>
      </c>
      <c r="B21" s="1">
        <v>6869</v>
      </c>
      <c r="C21" s="1">
        <v>7891</v>
      </c>
      <c r="D21" s="1">
        <v>9187</v>
      </c>
      <c r="E21" s="1">
        <v>10033</v>
      </c>
    </row>
    <row r="22" spans="1:5" x14ac:dyDescent="0.3">
      <c r="A22" s="7" t="s">
        <v>139</v>
      </c>
      <c r="B22" s="1">
        <v>6437</v>
      </c>
      <c r="C22" s="1">
        <v>7080</v>
      </c>
      <c r="D22" s="1">
        <v>7522</v>
      </c>
      <c r="E22" s="1">
        <v>7651</v>
      </c>
    </row>
    <row r="23" spans="1:5" x14ac:dyDescent="0.3">
      <c r="A23" s="7" t="s">
        <v>140</v>
      </c>
      <c r="B23" s="1">
        <v>3200</v>
      </c>
      <c r="C23" s="1">
        <v>3985</v>
      </c>
      <c r="D23" s="1">
        <v>4847</v>
      </c>
      <c r="E23" s="1">
        <v>5520</v>
      </c>
    </row>
    <row r="24" spans="1:5" x14ac:dyDescent="0.3">
      <c r="A24" s="7" t="s">
        <v>141</v>
      </c>
      <c r="B24" s="1">
        <v>931</v>
      </c>
      <c r="C24" s="1">
        <v>1146</v>
      </c>
      <c r="D24" s="1">
        <v>1367</v>
      </c>
      <c r="E24" s="1">
        <v>1548</v>
      </c>
    </row>
    <row r="25" spans="1:5" x14ac:dyDescent="0.3">
      <c r="A25" s="7" t="s">
        <v>142</v>
      </c>
      <c r="B25" s="1">
        <v>295</v>
      </c>
      <c r="C25" s="1">
        <v>343</v>
      </c>
      <c r="D25" s="1">
        <v>384</v>
      </c>
      <c r="E25" s="1">
        <v>411</v>
      </c>
    </row>
    <row r="26" spans="1:5" x14ac:dyDescent="0.3">
      <c r="A26" s="7" t="s">
        <v>143</v>
      </c>
      <c r="B26" s="1">
        <v>241</v>
      </c>
      <c r="C26" s="1">
        <v>249</v>
      </c>
      <c r="D26" s="1">
        <v>248</v>
      </c>
      <c r="E26" s="1">
        <v>230</v>
      </c>
    </row>
    <row r="27" spans="1:5" x14ac:dyDescent="0.3">
      <c r="A27" s="7" t="s">
        <v>144</v>
      </c>
      <c r="B27" s="1">
        <v>442</v>
      </c>
      <c r="C27" s="1">
        <v>487</v>
      </c>
      <c r="D27" s="1">
        <v>507</v>
      </c>
      <c r="E27" s="1">
        <v>532</v>
      </c>
    </row>
    <row r="28" spans="1:5" x14ac:dyDescent="0.3">
      <c r="A28" s="7" t="s">
        <v>145</v>
      </c>
      <c r="B28" s="1">
        <v>334</v>
      </c>
      <c r="C28" s="1">
        <v>403</v>
      </c>
      <c r="D28" s="1">
        <v>451</v>
      </c>
      <c r="E28" s="1">
        <v>475</v>
      </c>
    </row>
    <row r="29" spans="1:5" x14ac:dyDescent="0.3">
      <c r="A29" s="7" t="s">
        <v>146</v>
      </c>
      <c r="B29" s="1">
        <v>268</v>
      </c>
      <c r="C29" s="1">
        <v>287</v>
      </c>
      <c r="D29" s="1">
        <v>308</v>
      </c>
      <c r="E29" s="1">
        <v>309</v>
      </c>
    </row>
    <row r="30" spans="1:5" x14ac:dyDescent="0.3">
      <c r="A30" s="7" t="s">
        <v>147</v>
      </c>
      <c r="B30" s="1">
        <v>248</v>
      </c>
      <c r="C30" s="1">
        <v>275</v>
      </c>
      <c r="D30" s="1">
        <v>288</v>
      </c>
      <c r="E30" s="1">
        <v>298</v>
      </c>
    </row>
    <row r="31" spans="1:5" x14ac:dyDescent="0.3">
      <c r="A31" s="7" t="s">
        <v>148</v>
      </c>
      <c r="B31" s="1">
        <v>89</v>
      </c>
      <c r="C31" s="1">
        <v>97</v>
      </c>
      <c r="D31" s="1">
        <v>101</v>
      </c>
      <c r="E31" s="1">
        <v>108</v>
      </c>
    </row>
    <row r="32" spans="1:5" x14ac:dyDescent="0.3">
      <c r="A32" s="7" t="s">
        <v>149</v>
      </c>
      <c r="B32" s="1">
        <v>7278</v>
      </c>
      <c r="C32" s="1">
        <v>9180</v>
      </c>
      <c r="D32" s="1">
        <v>11299</v>
      </c>
      <c r="E32" s="1">
        <v>13143</v>
      </c>
    </row>
    <row r="33" spans="1:5" x14ac:dyDescent="0.3">
      <c r="A33" s="7" t="s">
        <v>150</v>
      </c>
      <c r="B33" s="1">
        <v>15251</v>
      </c>
      <c r="C33" s="1">
        <v>18199</v>
      </c>
      <c r="D33" s="1">
        <v>22039</v>
      </c>
      <c r="E33" s="1">
        <v>24885</v>
      </c>
    </row>
    <row r="34" spans="1:5" x14ac:dyDescent="0.3">
      <c r="A34" s="7" t="s">
        <v>151</v>
      </c>
      <c r="B34" s="1">
        <v>9086</v>
      </c>
      <c r="C34" s="1">
        <v>10640</v>
      </c>
      <c r="D34" s="1">
        <v>12233</v>
      </c>
      <c r="E34" s="1">
        <v>13361</v>
      </c>
    </row>
    <row r="35" spans="1:5" x14ac:dyDescent="0.3">
      <c r="A35" s="7" t="s">
        <v>152</v>
      </c>
      <c r="B35" s="1">
        <v>3566</v>
      </c>
      <c r="C35" s="1">
        <v>4312</v>
      </c>
      <c r="D35" s="1">
        <v>5147</v>
      </c>
      <c r="E35" s="1">
        <v>5735</v>
      </c>
    </row>
    <row r="36" spans="1:5" x14ac:dyDescent="0.3">
      <c r="A36" s="7" t="s">
        <v>153</v>
      </c>
      <c r="B36" s="1">
        <v>1481</v>
      </c>
      <c r="C36" s="1">
        <v>1877</v>
      </c>
      <c r="D36" s="1">
        <v>2250</v>
      </c>
      <c r="E36" s="1">
        <v>2503</v>
      </c>
    </row>
    <row r="37" spans="1:5" x14ac:dyDescent="0.3">
      <c r="A37" s="7" t="s">
        <v>154</v>
      </c>
      <c r="B37" s="1">
        <v>270</v>
      </c>
      <c r="C37" s="1">
        <v>320</v>
      </c>
      <c r="D37" s="1">
        <v>391</v>
      </c>
      <c r="E37" s="1">
        <v>476</v>
      </c>
    </row>
    <row r="38" spans="1:5" x14ac:dyDescent="0.3">
      <c r="A38" s="7" t="s">
        <v>155</v>
      </c>
      <c r="B38" s="1">
        <v>528</v>
      </c>
      <c r="C38" s="1">
        <v>591</v>
      </c>
      <c r="D38" s="1">
        <v>642</v>
      </c>
      <c r="E38" s="1">
        <v>696</v>
      </c>
    </row>
    <row r="39" spans="1:5" x14ac:dyDescent="0.3">
      <c r="A39" s="7" t="s">
        <v>156</v>
      </c>
      <c r="B39" s="1">
        <v>878</v>
      </c>
      <c r="C39" s="1">
        <v>1031</v>
      </c>
      <c r="D39" s="1">
        <v>1125</v>
      </c>
      <c r="E39" s="1">
        <v>1162</v>
      </c>
    </row>
    <row r="40" spans="1:5" x14ac:dyDescent="0.3">
      <c r="A40" s="7" t="s">
        <v>157</v>
      </c>
      <c r="B40" s="1">
        <v>496</v>
      </c>
      <c r="C40" s="1">
        <v>585</v>
      </c>
      <c r="D40" s="1">
        <v>675</v>
      </c>
      <c r="E40" s="1">
        <v>752</v>
      </c>
    </row>
    <row r="41" spans="1:5" x14ac:dyDescent="0.3">
      <c r="A41" s="7" t="s">
        <v>158</v>
      </c>
      <c r="B41" s="1">
        <v>206</v>
      </c>
      <c r="C41" s="1">
        <v>272</v>
      </c>
      <c r="D41" s="1">
        <v>316</v>
      </c>
      <c r="E41" s="1">
        <v>340</v>
      </c>
    </row>
    <row r="42" spans="1:5" x14ac:dyDescent="0.3">
      <c r="A42" s="7" t="s">
        <v>159</v>
      </c>
      <c r="B42" s="1">
        <v>80</v>
      </c>
      <c r="C42" s="1">
        <v>84</v>
      </c>
      <c r="D42" s="1">
        <v>90</v>
      </c>
      <c r="E42" s="1">
        <v>102</v>
      </c>
    </row>
    <row r="43" spans="1:5" x14ac:dyDescent="0.3">
      <c r="A43" s="7" t="s">
        <v>160</v>
      </c>
      <c r="B43" s="1">
        <v>19</v>
      </c>
      <c r="C43" s="1">
        <v>25</v>
      </c>
      <c r="D43" s="1">
        <v>25</v>
      </c>
      <c r="E43" s="1">
        <v>27</v>
      </c>
    </row>
    <row r="44" spans="1:5" x14ac:dyDescent="0.3">
      <c r="A44" s="7" t="s">
        <v>161</v>
      </c>
      <c r="B44" s="1">
        <v>450</v>
      </c>
      <c r="C44" s="1">
        <v>495</v>
      </c>
      <c r="D44" s="1">
        <v>507</v>
      </c>
      <c r="E44" s="1">
        <v>504</v>
      </c>
    </row>
    <row r="45" spans="1:5" x14ac:dyDescent="0.3">
      <c r="A45" s="7" t="s">
        <v>162</v>
      </c>
      <c r="B45" s="1">
        <v>801</v>
      </c>
      <c r="C45" s="1">
        <v>909</v>
      </c>
      <c r="D45" s="1">
        <v>999</v>
      </c>
      <c r="E45" s="1">
        <v>1066</v>
      </c>
    </row>
    <row r="46" spans="1:5" x14ac:dyDescent="0.3">
      <c r="A46" s="7" t="s">
        <v>163</v>
      </c>
      <c r="B46" s="1">
        <v>501</v>
      </c>
      <c r="C46" s="1">
        <v>614</v>
      </c>
      <c r="D46" s="1">
        <v>672</v>
      </c>
      <c r="E46" s="1">
        <v>721</v>
      </c>
    </row>
    <row r="47" spans="1:5" x14ac:dyDescent="0.3">
      <c r="A47" s="7" t="s">
        <v>164</v>
      </c>
      <c r="B47" s="1">
        <v>356</v>
      </c>
      <c r="C47" s="1">
        <v>414</v>
      </c>
      <c r="D47" s="1">
        <v>479</v>
      </c>
      <c r="E47" s="1">
        <v>508</v>
      </c>
    </row>
    <row r="48" spans="1:5" x14ac:dyDescent="0.3">
      <c r="A48" s="7" t="s">
        <v>165</v>
      </c>
      <c r="B48" s="1">
        <v>141</v>
      </c>
      <c r="C48" s="1">
        <v>175</v>
      </c>
      <c r="D48" s="1">
        <v>197</v>
      </c>
      <c r="E48" s="1">
        <v>215</v>
      </c>
    </row>
    <row r="49" spans="1:5" x14ac:dyDescent="0.3">
      <c r="A49" s="7" t="s">
        <v>166</v>
      </c>
      <c r="B49" s="1">
        <v>28</v>
      </c>
      <c r="C49" s="1">
        <v>38</v>
      </c>
      <c r="D49" s="1">
        <v>46</v>
      </c>
      <c r="E49" s="1">
        <v>43</v>
      </c>
    </row>
    <row r="50" spans="1:5" x14ac:dyDescent="0.3">
      <c r="A50" s="7" t="s">
        <v>167</v>
      </c>
      <c r="B50" s="1">
        <v>14857</v>
      </c>
      <c r="C50" s="1">
        <v>14997</v>
      </c>
      <c r="D50" s="1">
        <v>14947</v>
      </c>
      <c r="E50" s="1">
        <v>15025</v>
      </c>
    </row>
    <row r="51" spans="1:5" x14ac:dyDescent="0.3">
      <c r="A51" s="7" t="s">
        <v>168</v>
      </c>
      <c r="B51" s="1">
        <v>22282</v>
      </c>
      <c r="C51" s="1">
        <v>26152</v>
      </c>
      <c r="D51" s="1">
        <v>28478</v>
      </c>
      <c r="E51" s="1">
        <v>29799</v>
      </c>
    </row>
    <row r="52" spans="1:5" x14ac:dyDescent="0.3">
      <c r="A52" s="7" t="s">
        <v>169</v>
      </c>
      <c r="B52" s="1">
        <v>10551</v>
      </c>
      <c r="C52" s="1">
        <v>12729</v>
      </c>
      <c r="D52" s="1">
        <v>14540</v>
      </c>
      <c r="E52" s="1">
        <v>15894</v>
      </c>
    </row>
    <row r="53" spans="1:5" x14ac:dyDescent="0.3">
      <c r="A53" s="7" t="s">
        <v>170</v>
      </c>
      <c r="B53" s="1">
        <v>6721</v>
      </c>
      <c r="C53" s="1">
        <v>7881</v>
      </c>
      <c r="D53" s="1">
        <v>8889</v>
      </c>
      <c r="E53" s="1">
        <v>9566</v>
      </c>
    </row>
    <row r="54" spans="1:5" x14ac:dyDescent="0.3">
      <c r="A54" s="7" t="s">
        <v>171</v>
      </c>
      <c r="B54" s="1">
        <v>2452</v>
      </c>
      <c r="C54" s="1">
        <v>2983</v>
      </c>
      <c r="D54" s="1">
        <v>3335</v>
      </c>
      <c r="E54" s="1">
        <v>3647</v>
      </c>
    </row>
    <row r="55" spans="1:5" x14ac:dyDescent="0.3">
      <c r="A55" s="7" t="s">
        <v>172</v>
      </c>
      <c r="B55" s="1">
        <v>345</v>
      </c>
      <c r="C55" s="1">
        <v>406</v>
      </c>
      <c r="D55" s="1">
        <v>500</v>
      </c>
      <c r="E55" s="1">
        <v>529</v>
      </c>
    </row>
    <row r="56" spans="1:5" x14ac:dyDescent="0.3">
      <c r="A56" s="7" t="s">
        <v>173</v>
      </c>
      <c r="B56" s="1">
        <v>3692</v>
      </c>
      <c r="C56" s="1">
        <v>3780</v>
      </c>
      <c r="D56" s="1">
        <v>3971</v>
      </c>
      <c r="E56" s="1">
        <v>4050</v>
      </c>
    </row>
    <row r="57" spans="1:5" x14ac:dyDescent="0.3">
      <c r="A57" s="7" t="s">
        <v>174</v>
      </c>
      <c r="B57" s="1">
        <v>7715</v>
      </c>
      <c r="C57" s="1">
        <v>8949</v>
      </c>
      <c r="D57" s="1">
        <v>9575</v>
      </c>
      <c r="E57" s="1">
        <v>9762</v>
      </c>
    </row>
    <row r="58" spans="1:5" x14ac:dyDescent="0.3">
      <c r="A58" s="7" t="s">
        <v>175</v>
      </c>
      <c r="B58" s="1">
        <v>4723</v>
      </c>
      <c r="C58" s="1">
        <v>5574</v>
      </c>
      <c r="D58" s="1">
        <v>6207</v>
      </c>
      <c r="E58" s="1">
        <v>6664</v>
      </c>
    </row>
    <row r="59" spans="1:5" x14ac:dyDescent="0.3">
      <c r="A59" s="7" t="s">
        <v>176</v>
      </c>
      <c r="B59" s="1">
        <v>2943</v>
      </c>
      <c r="C59" s="1">
        <v>3447</v>
      </c>
      <c r="D59" s="1">
        <v>3886</v>
      </c>
      <c r="E59" s="1">
        <v>4219</v>
      </c>
    </row>
    <row r="60" spans="1:5" x14ac:dyDescent="0.3">
      <c r="A60" s="7" t="s">
        <v>177</v>
      </c>
      <c r="B60" s="1">
        <v>1159</v>
      </c>
      <c r="C60" s="1">
        <v>1404</v>
      </c>
      <c r="D60" s="1">
        <v>1581</v>
      </c>
      <c r="E60" s="1">
        <v>1730</v>
      </c>
    </row>
    <row r="61" spans="1:5" x14ac:dyDescent="0.3">
      <c r="A61" s="7" t="s">
        <v>178</v>
      </c>
      <c r="B61" s="1">
        <v>144</v>
      </c>
      <c r="C61" s="1">
        <v>186</v>
      </c>
      <c r="D61" s="1">
        <v>223</v>
      </c>
      <c r="E61" s="1">
        <v>253</v>
      </c>
    </row>
    <row r="62" spans="1:5" x14ac:dyDescent="0.3">
      <c r="A62" s="7" t="s">
        <v>179</v>
      </c>
      <c r="B62" s="1">
        <v>621</v>
      </c>
      <c r="C62" s="1">
        <v>48</v>
      </c>
      <c r="D62" s="1">
        <v>2</v>
      </c>
      <c r="E62" s="1">
        <v>0</v>
      </c>
    </row>
    <row r="63" spans="1:5" x14ac:dyDescent="0.3">
      <c r="A63" s="7" t="s">
        <v>180</v>
      </c>
      <c r="B63" s="1">
        <v>13508</v>
      </c>
      <c r="C63" s="1">
        <v>6071</v>
      </c>
      <c r="D63" s="1">
        <v>3148</v>
      </c>
      <c r="E63" s="1">
        <v>1816</v>
      </c>
    </row>
    <row r="64" spans="1:5" x14ac:dyDescent="0.3">
      <c r="A64" s="7" t="s">
        <v>181</v>
      </c>
      <c r="B64" s="1">
        <v>23567</v>
      </c>
      <c r="C64" s="1">
        <v>16997</v>
      </c>
      <c r="D64" s="1">
        <v>12569</v>
      </c>
      <c r="E64" s="1">
        <v>10099</v>
      </c>
    </row>
    <row r="65" spans="1:5" x14ac:dyDescent="0.3">
      <c r="A65" s="7" t="s">
        <v>182</v>
      </c>
      <c r="B65" s="1">
        <v>21317</v>
      </c>
      <c r="C65" s="1">
        <v>17627</v>
      </c>
      <c r="D65" s="1">
        <v>14822</v>
      </c>
      <c r="E65" s="1">
        <v>13277</v>
      </c>
    </row>
    <row r="66" spans="1:5" x14ac:dyDescent="0.3">
      <c r="A66" s="7" t="s">
        <v>183</v>
      </c>
      <c r="B66" s="1">
        <v>8846</v>
      </c>
      <c r="C66" s="1">
        <v>7587</v>
      </c>
      <c r="D66" s="1">
        <v>6844</v>
      </c>
      <c r="E66" s="1">
        <v>6415</v>
      </c>
    </row>
    <row r="67" spans="1:5" x14ac:dyDescent="0.3">
      <c r="A67" s="7" t="s">
        <v>184</v>
      </c>
      <c r="B67" s="1">
        <v>2022</v>
      </c>
      <c r="C67" s="1">
        <v>1813</v>
      </c>
      <c r="D67" s="1">
        <v>1712</v>
      </c>
      <c r="E67" s="1">
        <v>1599</v>
      </c>
    </row>
    <row r="68" spans="1:5" x14ac:dyDescent="0.3">
      <c r="A68" s="10" t="s">
        <v>15</v>
      </c>
      <c r="B68" s="5">
        <v>283663</v>
      </c>
      <c r="C68" s="5">
        <v>296182</v>
      </c>
      <c r="D68" s="5">
        <v>313829</v>
      </c>
      <c r="E68" s="5">
        <v>328149</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0.23675871435038501</v>
      </c>
      <c r="C73" s="2">
        <v>0.20911279866641999</v>
      </c>
      <c r="D73" s="2">
        <v>0.19127045985970401</v>
      </c>
      <c r="E73" s="2">
        <v>0.172716796312302</v>
      </c>
    </row>
    <row r="74" spans="1:5" x14ac:dyDescent="0.3">
      <c r="A74" s="8" t="s">
        <v>126</v>
      </c>
      <c r="B74" s="2">
        <v>0.39248528746038902</v>
      </c>
      <c r="C74" s="2">
        <v>0.39785145397295801</v>
      </c>
      <c r="D74" s="2">
        <v>0.41512081060015599</v>
      </c>
      <c r="E74" s="2">
        <v>0.42883895131086103</v>
      </c>
    </row>
    <row r="75" spans="1:5" x14ac:dyDescent="0.3">
      <c r="A75" s="8" t="s">
        <v>127</v>
      </c>
      <c r="B75" s="2">
        <v>0.21548211860570399</v>
      </c>
      <c r="C75" s="2">
        <v>0.23245045378773799</v>
      </c>
      <c r="D75" s="2">
        <v>0.236477007014809</v>
      </c>
      <c r="E75" s="2">
        <v>0.237539613944108</v>
      </c>
    </row>
    <row r="76" spans="1:5" x14ac:dyDescent="0.3">
      <c r="A76" s="8" t="s">
        <v>128</v>
      </c>
      <c r="B76" s="2">
        <v>0.11611588954278</v>
      </c>
      <c r="C76" s="2">
        <v>0.119837006853121</v>
      </c>
      <c r="D76" s="2">
        <v>0.114575214341387</v>
      </c>
      <c r="E76" s="2">
        <v>0.115384615384615</v>
      </c>
    </row>
    <row r="77" spans="1:5" x14ac:dyDescent="0.3">
      <c r="A77" s="8" t="s">
        <v>129</v>
      </c>
      <c r="B77" s="2">
        <v>3.1235853327297398E-2</v>
      </c>
      <c r="C77" s="2">
        <v>3.1857751435450998E-2</v>
      </c>
      <c r="D77" s="2">
        <v>3.4762275915822302E-2</v>
      </c>
      <c r="E77" s="2">
        <v>3.8029386343993103E-2</v>
      </c>
    </row>
    <row r="78" spans="1:5" x14ac:dyDescent="0.3">
      <c r="A78" s="8" t="s">
        <v>130</v>
      </c>
      <c r="B78" s="2">
        <v>7.9221367134450008E-3</v>
      </c>
      <c r="C78" s="2">
        <v>8.8905352843119106E-3</v>
      </c>
      <c r="D78" s="2">
        <v>7.7942322681215899E-3</v>
      </c>
      <c r="E78" s="2">
        <v>7.4906367041198503E-3</v>
      </c>
    </row>
    <row r="79" spans="1:5" x14ac:dyDescent="0.3">
      <c r="A79" s="8" t="s">
        <v>131</v>
      </c>
      <c r="B79" s="2">
        <v>0.158841041058744</v>
      </c>
      <c r="C79" s="2">
        <v>0.14719997896204001</v>
      </c>
      <c r="D79" s="2">
        <v>0.14051055188918701</v>
      </c>
      <c r="E79" s="2">
        <v>0.139034801615912</v>
      </c>
    </row>
    <row r="80" spans="1:5" x14ac:dyDescent="0.3">
      <c r="A80" s="8" t="s">
        <v>132</v>
      </c>
      <c r="B80" s="2">
        <v>0.35934506440298303</v>
      </c>
      <c r="C80" s="2">
        <v>0.35945985036750699</v>
      </c>
      <c r="D80" s="2">
        <v>0.35712040998863798</v>
      </c>
      <c r="E80" s="2">
        <v>0.35397855369016101</v>
      </c>
    </row>
    <row r="81" spans="1:5" x14ac:dyDescent="0.3">
      <c r="A81" s="8" t="s">
        <v>133</v>
      </c>
      <c r="B81" s="2">
        <v>0.23834998673622801</v>
      </c>
      <c r="C81" s="2">
        <v>0.244092935189933</v>
      </c>
      <c r="D81" s="2">
        <v>0.25028404283607703</v>
      </c>
      <c r="E81" s="2">
        <v>0.25457479314725201</v>
      </c>
    </row>
    <row r="82" spans="1:5" x14ac:dyDescent="0.3">
      <c r="A82" s="8" t="s">
        <v>134</v>
      </c>
      <c r="B82" s="2">
        <v>0.16206855896483599</v>
      </c>
      <c r="C82" s="2">
        <v>0.16524002997909401</v>
      </c>
      <c r="D82" s="2">
        <v>0.16551840839316401</v>
      </c>
      <c r="E82" s="2">
        <v>0.16392579622572401</v>
      </c>
    </row>
    <row r="83" spans="1:5" x14ac:dyDescent="0.3">
      <c r="A83" s="8" t="s">
        <v>135</v>
      </c>
      <c r="B83" s="2">
        <v>7.0268517699767094E-2</v>
      </c>
      <c r="C83" s="2">
        <v>7.1989270640211406E-2</v>
      </c>
      <c r="D83" s="2">
        <v>7.3778615804868594E-2</v>
      </c>
      <c r="E83" s="2">
        <v>7.5359631956603806E-2</v>
      </c>
    </row>
    <row r="84" spans="1:5" x14ac:dyDescent="0.3">
      <c r="A84" s="8" t="s">
        <v>136</v>
      </c>
      <c r="B84" s="2">
        <v>1.11268311374422E-2</v>
      </c>
      <c r="C84" s="2">
        <v>1.2017934861215201E-2</v>
      </c>
      <c r="D84" s="2">
        <v>1.2787971088065401E-2</v>
      </c>
      <c r="E84" s="2">
        <v>1.31264233643469E-2</v>
      </c>
    </row>
    <row r="85" spans="1:5" x14ac:dyDescent="0.3">
      <c r="A85" s="8" t="s">
        <v>137</v>
      </c>
      <c r="B85" s="2">
        <v>0.15109153581003401</v>
      </c>
      <c r="C85" s="2">
        <v>0.16687041564792199</v>
      </c>
      <c r="D85" s="2">
        <v>0.17979307432432401</v>
      </c>
      <c r="E85" s="2">
        <v>0.19583905915438901</v>
      </c>
    </row>
    <row r="86" spans="1:5" x14ac:dyDescent="0.3">
      <c r="A86" s="8" t="s">
        <v>138</v>
      </c>
      <c r="B86" s="2">
        <v>0.32884909996169998</v>
      </c>
      <c r="C86" s="2">
        <v>0.32155664221678898</v>
      </c>
      <c r="D86" s="2">
        <v>0.32330377252252301</v>
      </c>
      <c r="E86" s="2">
        <v>0.32063532645169501</v>
      </c>
    </row>
    <row r="87" spans="1:5" x14ac:dyDescent="0.3">
      <c r="A87" s="8" t="s">
        <v>139</v>
      </c>
      <c r="B87" s="2">
        <v>0.30816736882420498</v>
      </c>
      <c r="C87" s="2">
        <v>0.28850855745721299</v>
      </c>
      <c r="D87" s="2">
        <v>0.26471002252252301</v>
      </c>
      <c r="E87" s="2">
        <v>0.24451120130388901</v>
      </c>
    </row>
    <row r="88" spans="1:5" x14ac:dyDescent="0.3">
      <c r="A88" s="8" t="s">
        <v>140</v>
      </c>
      <c r="B88" s="2">
        <v>0.15319800842588999</v>
      </c>
      <c r="C88" s="2">
        <v>0.16238793806030999</v>
      </c>
      <c r="D88" s="2">
        <v>0.17057291666666699</v>
      </c>
      <c r="E88" s="2">
        <v>0.17640855197980199</v>
      </c>
    </row>
    <row r="89" spans="1:5" x14ac:dyDescent="0.3">
      <c r="A89" s="8" t="s">
        <v>141</v>
      </c>
      <c r="B89" s="2">
        <v>4.4571045576407502E-2</v>
      </c>
      <c r="C89" s="2">
        <v>4.66992665036675E-2</v>
      </c>
      <c r="D89" s="2">
        <v>4.8106700450450499E-2</v>
      </c>
      <c r="E89" s="2">
        <v>4.9471093924770698E-2</v>
      </c>
    </row>
    <row r="90" spans="1:5" x14ac:dyDescent="0.3">
      <c r="A90" s="8" t="s">
        <v>142</v>
      </c>
      <c r="B90" s="2">
        <v>1.4122941401761799E-2</v>
      </c>
      <c r="C90" s="2">
        <v>1.3977180114099401E-2</v>
      </c>
      <c r="D90" s="2">
        <v>1.35135135135135E-2</v>
      </c>
      <c r="E90" s="2">
        <v>1.31347671854527E-2</v>
      </c>
    </row>
    <row r="91" spans="1:5" x14ac:dyDescent="0.3">
      <c r="A91" s="8" t="s">
        <v>143</v>
      </c>
      <c r="B91" s="2">
        <v>0.14858199753390899</v>
      </c>
      <c r="C91" s="2">
        <v>0.13848720800889899</v>
      </c>
      <c r="D91" s="2">
        <v>0.130320546505518</v>
      </c>
      <c r="E91" s="2">
        <v>0.11782786885245899</v>
      </c>
    </row>
    <row r="92" spans="1:5" x14ac:dyDescent="0.3">
      <c r="A92" s="8" t="s">
        <v>144</v>
      </c>
      <c r="B92" s="2">
        <v>0.27250308261405698</v>
      </c>
      <c r="C92" s="2">
        <v>0.27085650723025601</v>
      </c>
      <c r="D92" s="2">
        <v>0.26642143983184402</v>
      </c>
      <c r="E92" s="2">
        <v>0.27254098360655699</v>
      </c>
    </row>
    <row r="93" spans="1:5" x14ac:dyDescent="0.3">
      <c r="A93" s="8" t="s">
        <v>145</v>
      </c>
      <c r="B93" s="2">
        <v>0.20591861898890301</v>
      </c>
      <c r="C93" s="2">
        <v>0.22413793103448301</v>
      </c>
      <c r="D93" s="2">
        <v>0.23699421965317899</v>
      </c>
      <c r="E93" s="2">
        <v>0.24334016393442601</v>
      </c>
    </row>
    <row r="94" spans="1:5" x14ac:dyDescent="0.3">
      <c r="A94" s="8" t="s">
        <v>146</v>
      </c>
      <c r="B94" s="2">
        <v>0.165228113440197</v>
      </c>
      <c r="C94" s="2">
        <v>0.15962180200222501</v>
      </c>
      <c r="D94" s="2">
        <v>0.16184971098265899</v>
      </c>
      <c r="E94" s="2">
        <v>0.15829918032786899</v>
      </c>
    </row>
    <row r="95" spans="1:5" x14ac:dyDescent="0.3">
      <c r="A95" s="8" t="s">
        <v>147</v>
      </c>
      <c r="B95" s="2">
        <v>0.152897657213317</v>
      </c>
      <c r="C95" s="2">
        <v>0.15294771968854301</v>
      </c>
      <c r="D95" s="2">
        <v>0.15133998949027899</v>
      </c>
      <c r="E95" s="2">
        <v>0.152663934426229</v>
      </c>
    </row>
    <row r="96" spans="1:5" x14ac:dyDescent="0.3">
      <c r="A96" s="8" t="s">
        <v>148</v>
      </c>
      <c r="B96" s="2">
        <v>5.4870530209617803E-2</v>
      </c>
      <c r="C96" s="2">
        <v>5.3948832035595098E-2</v>
      </c>
      <c r="D96" s="2">
        <v>5.3074093536521302E-2</v>
      </c>
      <c r="E96" s="2">
        <v>5.5327868852459001E-2</v>
      </c>
    </row>
    <row r="97" spans="1:5" x14ac:dyDescent="0.3">
      <c r="A97" s="8" t="s">
        <v>149</v>
      </c>
      <c r="B97" s="2">
        <v>0.197064875988303</v>
      </c>
      <c r="C97" s="2">
        <v>0.206162414660438</v>
      </c>
      <c r="D97" s="2">
        <v>0.211754343222324</v>
      </c>
      <c r="E97" s="2">
        <v>0.21867460858859</v>
      </c>
    </row>
    <row r="98" spans="1:5" x14ac:dyDescent="0.3">
      <c r="A98" s="8" t="s">
        <v>150</v>
      </c>
      <c r="B98" s="2">
        <v>0.41294812087079003</v>
      </c>
      <c r="C98" s="2">
        <v>0.40870912684153798</v>
      </c>
      <c r="D98" s="2">
        <v>0.41303247811990501</v>
      </c>
      <c r="E98" s="2">
        <v>0.41403923265061598</v>
      </c>
    </row>
    <row r="99" spans="1:5" x14ac:dyDescent="0.3">
      <c r="A99" s="8" t="s">
        <v>151</v>
      </c>
      <c r="B99" s="2">
        <v>0.24601971190295699</v>
      </c>
      <c r="C99" s="2">
        <v>0.23895077254760999</v>
      </c>
      <c r="D99" s="2">
        <v>0.22925841938567099</v>
      </c>
      <c r="E99" s="2">
        <v>0.22230171538858301</v>
      </c>
    </row>
    <row r="100" spans="1:5" x14ac:dyDescent="0.3">
      <c r="A100" s="8" t="s">
        <v>152</v>
      </c>
      <c r="B100" s="2">
        <v>9.6555832340517705E-2</v>
      </c>
      <c r="C100" s="2">
        <v>9.6837944664031603E-2</v>
      </c>
      <c r="D100" s="2">
        <v>9.6459828707434594E-2</v>
      </c>
      <c r="E100" s="2">
        <v>9.5419529807164394E-2</v>
      </c>
    </row>
    <row r="101" spans="1:5" x14ac:dyDescent="0.3">
      <c r="A101" s="8" t="s">
        <v>153</v>
      </c>
      <c r="B101" s="2">
        <v>4.0100725657965998E-2</v>
      </c>
      <c r="C101" s="2">
        <v>4.2153251886453497E-2</v>
      </c>
      <c r="D101" s="2">
        <v>4.2167207031616E-2</v>
      </c>
      <c r="E101" s="2">
        <v>4.1645175781574999E-2</v>
      </c>
    </row>
    <row r="102" spans="1:5" x14ac:dyDescent="0.3">
      <c r="A102" s="8" t="s">
        <v>154</v>
      </c>
      <c r="B102" s="2">
        <v>7.31073323946713E-3</v>
      </c>
      <c r="C102" s="2">
        <v>7.1864893999281296E-3</v>
      </c>
      <c r="D102" s="2">
        <v>7.3277235330497202E-3</v>
      </c>
      <c r="E102" s="2">
        <v>7.9197377834717107E-3</v>
      </c>
    </row>
    <row r="103" spans="1:5" x14ac:dyDescent="0.3">
      <c r="A103" s="8" t="s">
        <v>155</v>
      </c>
      <c r="B103" s="2">
        <v>0.239238785681921</v>
      </c>
      <c r="C103" s="2">
        <v>0.22836166924265799</v>
      </c>
      <c r="D103" s="2">
        <v>0.22345979812043201</v>
      </c>
      <c r="E103" s="2">
        <v>0.22604741799285499</v>
      </c>
    </row>
    <row r="104" spans="1:5" x14ac:dyDescent="0.3">
      <c r="A104" s="8" t="s">
        <v>156</v>
      </c>
      <c r="B104" s="2">
        <v>0.39782510194834603</v>
      </c>
      <c r="C104" s="2">
        <v>0.39837712519319901</v>
      </c>
      <c r="D104" s="2">
        <v>0.39157674904281198</v>
      </c>
      <c r="E104" s="2">
        <v>0.37739525820071501</v>
      </c>
    </row>
    <row r="105" spans="1:5" x14ac:dyDescent="0.3">
      <c r="A105" s="8" t="s">
        <v>157</v>
      </c>
      <c r="B105" s="2">
        <v>0.22473946533756201</v>
      </c>
      <c r="C105" s="2">
        <v>0.226043276661515</v>
      </c>
      <c r="D105" s="2">
        <v>0.234946049425687</v>
      </c>
      <c r="E105" s="2">
        <v>0.244235141279636</v>
      </c>
    </row>
    <row r="106" spans="1:5" x14ac:dyDescent="0.3">
      <c r="A106" s="8" t="s">
        <v>158</v>
      </c>
      <c r="B106" s="2">
        <v>9.3339374716810197E-2</v>
      </c>
      <c r="C106" s="2">
        <v>0.105100463678516</v>
      </c>
      <c r="D106" s="2">
        <v>0.109989557953359</v>
      </c>
      <c r="E106" s="2">
        <v>0.110425462812601</v>
      </c>
    </row>
    <row r="107" spans="1:5" x14ac:dyDescent="0.3">
      <c r="A107" s="8" t="s">
        <v>159</v>
      </c>
      <c r="B107" s="2">
        <v>3.6248300860897101E-2</v>
      </c>
      <c r="C107" s="2">
        <v>3.2457496136012398E-2</v>
      </c>
      <c r="D107" s="2">
        <v>3.1326139923424999E-2</v>
      </c>
      <c r="E107" s="2">
        <v>3.3127638843780401E-2</v>
      </c>
    </row>
    <row r="108" spans="1:5" x14ac:dyDescent="0.3">
      <c r="A108" s="8" t="s">
        <v>160</v>
      </c>
      <c r="B108" s="2">
        <v>8.6089714544630696E-3</v>
      </c>
      <c r="C108" s="2">
        <v>9.6599690880989197E-3</v>
      </c>
      <c r="D108" s="2">
        <v>8.7017055342847194E-3</v>
      </c>
      <c r="E108" s="2">
        <v>8.7690808704124698E-3</v>
      </c>
    </row>
    <row r="109" spans="1:5" x14ac:dyDescent="0.3">
      <c r="A109" s="8" t="s">
        <v>161</v>
      </c>
      <c r="B109" s="2">
        <v>0.19762845849802399</v>
      </c>
      <c r="C109" s="2">
        <v>0.187145557655955</v>
      </c>
      <c r="D109" s="2">
        <v>0.17482758620689701</v>
      </c>
      <c r="E109" s="2">
        <v>0.16486751717369999</v>
      </c>
    </row>
    <row r="110" spans="1:5" x14ac:dyDescent="0.3">
      <c r="A110" s="8" t="s">
        <v>162</v>
      </c>
      <c r="B110" s="2">
        <v>0.35177865612648201</v>
      </c>
      <c r="C110" s="2">
        <v>0.34366729678638902</v>
      </c>
      <c r="D110" s="2">
        <v>0.34448275862069</v>
      </c>
      <c r="E110" s="2">
        <v>0.34870788354596</v>
      </c>
    </row>
    <row r="111" spans="1:5" x14ac:dyDescent="0.3">
      <c r="A111" s="8" t="s">
        <v>163</v>
      </c>
      <c r="B111" s="2">
        <v>0.220026350461133</v>
      </c>
      <c r="C111" s="2">
        <v>0.23213610586011299</v>
      </c>
      <c r="D111" s="2">
        <v>0.231724137931034</v>
      </c>
      <c r="E111" s="2">
        <v>0.235852142623487</v>
      </c>
    </row>
    <row r="112" spans="1:5" x14ac:dyDescent="0.3">
      <c r="A112" s="8" t="s">
        <v>164</v>
      </c>
      <c r="B112" s="2">
        <v>0.15634606938954801</v>
      </c>
      <c r="C112" s="2">
        <v>0.15652173913043499</v>
      </c>
      <c r="D112" s="2">
        <v>0.16517241379310299</v>
      </c>
      <c r="E112" s="2">
        <v>0.16617598953222101</v>
      </c>
    </row>
    <row r="113" spans="1:5" x14ac:dyDescent="0.3">
      <c r="A113" s="8" t="s">
        <v>165</v>
      </c>
      <c r="B113" s="2">
        <v>6.1923583662714103E-2</v>
      </c>
      <c r="C113" s="2">
        <v>6.6162570888468802E-2</v>
      </c>
      <c r="D113" s="2">
        <v>6.7931034482758598E-2</v>
      </c>
      <c r="E113" s="2">
        <v>7.0330389270526705E-2</v>
      </c>
    </row>
    <row r="114" spans="1:5" x14ac:dyDescent="0.3">
      <c r="A114" s="8" t="s">
        <v>166</v>
      </c>
      <c r="B114" s="2">
        <v>1.2296881862099301E-2</v>
      </c>
      <c r="C114" s="2">
        <v>1.43667296786389E-2</v>
      </c>
      <c r="D114" s="2">
        <v>1.5862068965517201E-2</v>
      </c>
      <c r="E114" s="2">
        <v>1.40660778541053E-2</v>
      </c>
    </row>
    <row r="115" spans="1:5" x14ac:dyDescent="0.3">
      <c r="A115" s="8" t="s">
        <v>167</v>
      </c>
      <c r="B115" s="2">
        <v>0.25970144035799198</v>
      </c>
      <c r="C115" s="2">
        <v>0.23019893166329</v>
      </c>
      <c r="D115" s="2">
        <v>0.211447325609359</v>
      </c>
      <c r="E115" s="2">
        <v>0.20178619392962699</v>
      </c>
    </row>
    <row r="116" spans="1:5" x14ac:dyDescent="0.3">
      <c r="A116" s="8" t="s">
        <v>168</v>
      </c>
      <c r="B116" s="2">
        <v>0.38949098028247803</v>
      </c>
      <c r="C116" s="2">
        <v>0.40142444894701301</v>
      </c>
      <c r="D116" s="2">
        <v>0.402863246049598</v>
      </c>
      <c r="E116" s="2">
        <v>0.400201450443191</v>
      </c>
    </row>
    <row r="117" spans="1:5" x14ac:dyDescent="0.3">
      <c r="A117" s="8" t="s">
        <v>169</v>
      </c>
      <c r="B117" s="2">
        <v>0.18443224723814899</v>
      </c>
      <c r="C117" s="2">
        <v>0.19538589058758499</v>
      </c>
      <c r="D117" s="2">
        <v>0.20568971127049501</v>
      </c>
      <c r="E117" s="2">
        <v>0.21345688960515699</v>
      </c>
    </row>
    <row r="118" spans="1:5" x14ac:dyDescent="0.3">
      <c r="A118" s="8" t="s">
        <v>170</v>
      </c>
      <c r="B118" s="2">
        <v>0.117483568731646</v>
      </c>
      <c r="C118" s="2">
        <v>0.12097071283846</v>
      </c>
      <c r="D118" s="2">
        <v>0.125747994737512</v>
      </c>
      <c r="E118" s="2">
        <v>0.128471662637658</v>
      </c>
    </row>
    <row r="119" spans="1:5" x14ac:dyDescent="0.3">
      <c r="A119" s="8" t="s">
        <v>171</v>
      </c>
      <c r="B119" s="2">
        <v>4.2861138302335303E-2</v>
      </c>
      <c r="C119" s="2">
        <v>4.5788051820470299E-2</v>
      </c>
      <c r="D119" s="2">
        <v>4.7178486044504801E-2</v>
      </c>
      <c r="E119" s="2">
        <v>4.8979317754499103E-2</v>
      </c>
    </row>
    <row r="120" spans="1:5" x14ac:dyDescent="0.3">
      <c r="A120" s="8" t="s">
        <v>172</v>
      </c>
      <c r="B120" s="2">
        <v>6.0306250874003599E-3</v>
      </c>
      <c r="C120" s="2">
        <v>6.2319641431816796E-3</v>
      </c>
      <c r="D120" s="2">
        <v>7.0732362885314497E-3</v>
      </c>
      <c r="E120" s="2">
        <v>7.1044856298683899E-3</v>
      </c>
    </row>
    <row r="121" spans="1:5" x14ac:dyDescent="0.3">
      <c r="A121" s="8" t="s">
        <v>173</v>
      </c>
      <c r="B121" s="2">
        <v>0.18119356105221801</v>
      </c>
      <c r="C121" s="2">
        <v>0.161953727506427</v>
      </c>
      <c r="D121" s="2">
        <v>0.15607436230004301</v>
      </c>
      <c r="E121" s="2">
        <v>0.15181048054576801</v>
      </c>
    </row>
    <row r="122" spans="1:5" x14ac:dyDescent="0.3">
      <c r="A122" s="8" t="s">
        <v>174</v>
      </c>
      <c r="B122" s="2">
        <v>0.37863172359638803</v>
      </c>
      <c r="C122" s="2">
        <v>0.38341902313624698</v>
      </c>
      <c r="D122" s="2">
        <v>0.37633140745981197</v>
      </c>
      <c r="E122" s="2">
        <v>0.365919484219207</v>
      </c>
    </row>
    <row r="123" spans="1:5" x14ac:dyDescent="0.3">
      <c r="A123" s="8" t="s">
        <v>175</v>
      </c>
      <c r="B123" s="2">
        <v>0.231792304672163</v>
      </c>
      <c r="C123" s="2">
        <v>0.238817480719794</v>
      </c>
      <c r="D123" s="2">
        <v>0.24395708053295601</v>
      </c>
      <c r="E123" s="2">
        <v>0.249793837619012</v>
      </c>
    </row>
    <row r="124" spans="1:5" x14ac:dyDescent="0.3">
      <c r="A124" s="8" t="s">
        <v>176</v>
      </c>
      <c r="B124" s="2">
        <v>0.14443462897526499</v>
      </c>
      <c r="C124" s="2">
        <v>0.14768637532133699</v>
      </c>
      <c r="D124" s="2">
        <v>0.152733561293873</v>
      </c>
      <c r="E124" s="2">
        <v>0.15814528825249299</v>
      </c>
    </row>
    <row r="125" spans="1:5" x14ac:dyDescent="0.3">
      <c r="A125" s="8" t="s">
        <v>177</v>
      </c>
      <c r="B125" s="2">
        <v>5.6880643894778198E-2</v>
      </c>
      <c r="C125" s="2">
        <v>6.0154241645244202E-2</v>
      </c>
      <c r="D125" s="2">
        <v>6.2138898714774203E-2</v>
      </c>
      <c r="E125" s="2">
        <v>6.4847439838068802E-2</v>
      </c>
    </row>
    <row r="126" spans="1:5" x14ac:dyDescent="0.3">
      <c r="A126" s="8" t="s">
        <v>178</v>
      </c>
      <c r="B126" s="2">
        <v>7.0671378091872799E-3</v>
      </c>
      <c r="C126" s="2">
        <v>7.9691516709511599E-3</v>
      </c>
      <c r="D126" s="2">
        <v>8.7646896985418398E-3</v>
      </c>
      <c r="E126" s="2">
        <v>9.48346952545168E-3</v>
      </c>
    </row>
    <row r="127" spans="1:5" x14ac:dyDescent="0.3">
      <c r="A127" s="8" t="s">
        <v>179</v>
      </c>
      <c r="B127" s="2">
        <v>8.8865356820881196E-3</v>
      </c>
      <c r="C127" s="2">
        <v>9.5726223002213704E-4</v>
      </c>
      <c r="D127" s="2">
        <v>5.1154820062920401E-5</v>
      </c>
      <c r="E127" s="2">
        <v>0</v>
      </c>
    </row>
    <row r="128" spans="1:5" x14ac:dyDescent="0.3">
      <c r="A128" s="8" t="s">
        <v>180</v>
      </c>
      <c r="B128" s="2">
        <v>0.19330003863711201</v>
      </c>
      <c r="C128" s="2">
        <v>0.121073729134675</v>
      </c>
      <c r="D128" s="2">
        <v>8.0517686779036798E-2</v>
      </c>
      <c r="E128" s="2">
        <v>5.4688911642474303E-2</v>
      </c>
    </row>
    <row r="129" spans="1:5" x14ac:dyDescent="0.3">
      <c r="A129" s="8" t="s">
        <v>181</v>
      </c>
      <c r="B129" s="2">
        <v>0.33724474463731202</v>
      </c>
      <c r="C129" s="2">
        <v>0.33897054424346401</v>
      </c>
      <c r="D129" s="2">
        <v>0.32148246668542302</v>
      </c>
      <c r="E129" s="2">
        <v>0.30413178341263603</v>
      </c>
    </row>
    <row r="130" spans="1:5" x14ac:dyDescent="0.3">
      <c r="A130" s="8" t="s">
        <v>182</v>
      </c>
      <c r="B130" s="2">
        <v>0.30504715158626799</v>
      </c>
      <c r="C130" s="2">
        <v>0.35153461101250399</v>
      </c>
      <c r="D130" s="2">
        <v>0.379108371486303</v>
      </c>
      <c r="E130" s="2">
        <v>0.39983737878696601</v>
      </c>
    </row>
    <row r="131" spans="1:5" x14ac:dyDescent="0.3">
      <c r="A131" s="8" t="s">
        <v>183</v>
      </c>
      <c r="B131" s="2">
        <v>0.12658662583534899</v>
      </c>
      <c r="C131" s="2">
        <v>0.151307261232874</v>
      </c>
      <c r="D131" s="2">
        <v>0.175051794255314</v>
      </c>
      <c r="E131" s="2">
        <v>0.19318797807625099</v>
      </c>
    </row>
    <row r="132" spans="1:5" x14ac:dyDescent="0.3">
      <c r="A132" s="8" t="s">
        <v>184</v>
      </c>
      <c r="B132" s="2">
        <v>2.89349036218715E-2</v>
      </c>
      <c r="C132" s="2">
        <v>3.6156592146461101E-2</v>
      </c>
      <c r="D132" s="2">
        <v>4.3788525973859897E-2</v>
      </c>
      <c r="E132" s="2">
        <v>4.8153948081671998E-2</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439</v>
      </c>
      <c r="B1" s="12"/>
      <c r="C1" s="12"/>
      <c r="D1" s="12"/>
      <c r="E1" s="12"/>
    </row>
    <row r="2" spans="1:5" ht="15.6" x14ac:dyDescent="0.3">
      <c r="A2" s="12" t="s">
        <v>431</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contents'!A33",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2381</v>
      </c>
      <c r="C8" s="1">
        <v>2928</v>
      </c>
      <c r="D8" s="1">
        <v>3525</v>
      </c>
      <c r="E8" s="1">
        <v>3893</v>
      </c>
    </row>
    <row r="9" spans="1:5" x14ac:dyDescent="0.3">
      <c r="A9" s="7" t="s">
        <v>188</v>
      </c>
      <c r="B9" s="1">
        <v>2037</v>
      </c>
      <c r="C9" s="1">
        <v>2471</v>
      </c>
      <c r="D9" s="1">
        <v>2890</v>
      </c>
      <c r="E9" s="1">
        <v>3049</v>
      </c>
    </row>
    <row r="10" spans="1:5" x14ac:dyDescent="0.3">
      <c r="A10" s="7" t="s">
        <v>189</v>
      </c>
      <c r="B10" s="1">
        <v>37623</v>
      </c>
      <c r="C10" s="1">
        <v>42377</v>
      </c>
      <c r="D10" s="1">
        <v>46272</v>
      </c>
      <c r="E10" s="1">
        <v>49116</v>
      </c>
    </row>
    <row r="11" spans="1:5" x14ac:dyDescent="0.3">
      <c r="A11" s="7" t="s">
        <v>190</v>
      </c>
      <c r="B11" s="1">
        <v>30231</v>
      </c>
      <c r="C11" s="1">
        <v>33676</v>
      </c>
      <c r="D11" s="1">
        <v>36462</v>
      </c>
      <c r="E11" s="1">
        <v>38265</v>
      </c>
    </row>
    <row r="12" spans="1:5" x14ac:dyDescent="0.3">
      <c r="A12" s="7" t="s">
        <v>191</v>
      </c>
      <c r="B12" s="1">
        <v>9070</v>
      </c>
      <c r="C12" s="1">
        <v>11018</v>
      </c>
      <c r="D12" s="1">
        <v>13016</v>
      </c>
      <c r="E12" s="1">
        <v>14719</v>
      </c>
    </row>
    <row r="13" spans="1:5" x14ac:dyDescent="0.3">
      <c r="A13" s="7" t="s">
        <v>192</v>
      </c>
      <c r="B13" s="1">
        <v>11818</v>
      </c>
      <c r="C13" s="1">
        <v>13522</v>
      </c>
      <c r="D13" s="1">
        <v>15400</v>
      </c>
      <c r="E13" s="1">
        <v>16572</v>
      </c>
    </row>
    <row r="14" spans="1:5" x14ac:dyDescent="0.3">
      <c r="A14" s="7" t="s">
        <v>193</v>
      </c>
      <c r="B14" s="1">
        <v>697</v>
      </c>
      <c r="C14" s="1">
        <v>790</v>
      </c>
      <c r="D14" s="1">
        <v>853</v>
      </c>
      <c r="E14" s="1">
        <v>893</v>
      </c>
    </row>
    <row r="15" spans="1:5" x14ac:dyDescent="0.3">
      <c r="A15" s="7" t="s">
        <v>194</v>
      </c>
      <c r="B15" s="1">
        <v>925</v>
      </c>
      <c r="C15" s="1">
        <v>1008</v>
      </c>
      <c r="D15" s="1">
        <v>1050</v>
      </c>
      <c r="E15" s="1">
        <v>1059</v>
      </c>
    </row>
    <row r="16" spans="1:5" x14ac:dyDescent="0.3">
      <c r="A16" s="7" t="s">
        <v>195</v>
      </c>
      <c r="B16" s="1">
        <v>14599</v>
      </c>
      <c r="C16" s="1">
        <v>18203</v>
      </c>
      <c r="D16" s="1">
        <v>22459</v>
      </c>
      <c r="E16" s="1">
        <v>26188</v>
      </c>
    </row>
    <row r="17" spans="1:5" x14ac:dyDescent="0.3">
      <c r="A17" s="7" t="s">
        <v>196</v>
      </c>
      <c r="B17" s="1">
        <v>22333</v>
      </c>
      <c r="C17" s="1">
        <v>26325</v>
      </c>
      <c r="D17" s="1">
        <v>30900</v>
      </c>
      <c r="E17" s="1">
        <v>33915</v>
      </c>
    </row>
    <row r="18" spans="1:5" x14ac:dyDescent="0.3">
      <c r="A18" s="7" t="s">
        <v>197</v>
      </c>
      <c r="B18" s="1">
        <v>1003</v>
      </c>
      <c r="C18" s="1">
        <v>1202</v>
      </c>
      <c r="D18" s="1">
        <v>1367</v>
      </c>
      <c r="E18" s="1">
        <v>1491</v>
      </c>
    </row>
    <row r="19" spans="1:5" x14ac:dyDescent="0.3">
      <c r="A19" s="7" t="s">
        <v>198</v>
      </c>
      <c r="B19" s="1">
        <v>1204</v>
      </c>
      <c r="C19" s="1">
        <v>1386</v>
      </c>
      <c r="D19" s="1">
        <v>1506</v>
      </c>
      <c r="E19" s="1">
        <v>1588</v>
      </c>
    </row>
    <row r="20" spans="1:5" x14ac:dyDescent="0.3">
      <c r="A20" s="7" t="s">
        <v>199</v>
      </c>
      <c r="B20" s="1">
        <v>1059</v>
      </c>
      <c r="C20" s="1">
        <v>1248</v>
      </c>
      <c r="D20" s="1">
        <v>1390</v>
      </c>
      <c r="E20" s="1">
        <v>1484</v>
      </c>
    </row>
    <row r="21" spans="1:5" x14ac:dyDescent="0.3">
      <c r="A21" s="7" t="s">
        <v>200</v>
      </c>
      <c r="B21" s="1">
        <v>1218</v>
      </c>
      <c r="C21" s="1">
        <v>1397</v>
      </c>
      <c r="D21" s="1">
        <v>1510</v>
      </c>
      <c r="E21" s="1">
        <v>1573</v>
      </c>
    </row>
    <row r="22" spans="1:5" x14ac:dyDescent="0.3">
      <c r="A22" s="7" t="s">
        <v>201</v>
      </c>
      <c r="B22" s="1">
        <v>28762</v>
      </c>
      <c r="C22" s="1">
        <v>33134</v>
      </c>
      <c r="D22" s="1">
        <v>36171</v>
      </c>
      <c r="E22" s="1">
        <v>38487</v>
      </c>
    </row>
    <row r="23" spans="1:5" x14ac:dyDescent="0.3">
      <c r="A23" s="7" t="s">
        <v>202</v>
      </c>
      <c r="B23" s="1">
        <v>28446</v>
      </c>
      <c r="C23" s="1">
        <v>32014</v>
      </c>
      <c r="D23" s="1">
        <v>34518</v>
      </c>
      <c r="E23" s="1">
        <v>35973</v>
      </c>
    </row>
    <row r="24" spans="1:5" x14ac:dyDescent="0.3">
      <c r="A24" s="7" t="s">
        <v>203</v>
      </c>
      <c r="B24" s="1">
        <v>9213</v>
      </c>
      <c r="C24" s="1">
        <v>10637</v>
      </c>
      <c r="D24" s="1">
        <v>11667</v>
      </c>
      <c r="E24" s="1">
        <v>12341</v>
      </c>
    </row>
    <row r="25" spans="1:5" x14ac:dyDescent="0.3">
      <c r="A25" s="7" t="s">
        <v>204</v>
      </c>
      <c r="B25" s="1">
        <v>11163</v>
      </c>
      <c r="C25" s="1">
        <v>12703</v>
      </c>
      <c r="D25" s="1">
        <v>13776</v>
      </c>
      <c r="E25" s="1">
        <v>14337</v>
      </c>
    </row>
    <row r="26" spans="1:5" x14ac:dyDescent="0.3">
      <c r="A26" s="7" t="s">
        <v>205</v>
      </c>
      <c r="B26" s="1">
        <v>33094</v>
      </c>
      <c r="C26" s="1">
        <v>23326</v>
      </c>
      <c r="D26" s="1">
        <v>18106</v>
      </c>
      <c r="E26" s="1">
        <v>15468</v>
      </c>
    </row>
    <row r="27" spans="1:5" x14ac:dyDescent="0.3">
      <c r="A27" s="7" t="s">
        <v>206</v>
      </c>
      <c r="B27" s="1">
        <v>36787</v>
      </c>
      <c r="C27" s="1">
        <v>26817</v>
      </c>
      <c r="D27" s="1">
        <v>20991</v>
      </c>
      <c r="E27" s="1">
        <v>17738</v>
      </c>
    </row>
    <row r="28" spans="1:5" x14ac:dyDescent="0.3">
      <c r="A28" s="10" t="s">
        <v>15</v>
      </c>
      <c r="B28" s="5">
        <v>283663</v>
      </c>
      <c r="C28" s="5">
        <v>296182</v>
      </c>
      <c r="D28" s="5">
        <v>313829</v>
      </c>
      <c r="E28" s="5">
        <v>328149</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0.53893164327750098</v>
      </c>
      <c r="C33" s="2">
        <v>0.54232265234302601</v>
      </c>
      <c r="D33" s="2">
        <v>0.549493374902572</v>
      </c>
      <c r="E33" s="2">
        <v>0.56078939786805004</v>
      </c>
    </row>
    <row r="34" spans="1:5" x14ac:dyDescent="0.3">
      <c r="A34" s="8" t="s">
        <v>188</v>
      </c>
      <c r="B34" s="2">
        <v>0.46106835672249902</v>
      </c>
      <c r="C34" s="2">
        <v>0.45767734765697299</v>
      </c>
      <c r="D34" s="2">
        <v>0.450506625097428</v>
      </c>
      <c r="E34" s="2">
        <v>0.43921060213195001</v>
      </c>
    </row>
    <row r="35" spans="1:5" x14ac:dyDescent="0.3">
      <c r="A35" s="8" t="s">
        <v>189</v>
      </c>
      <c r="B35" s="2">
        <v>0.55446989123706802</v>
      </c>
      <c r="C35" s="2">
        <v>0.55720352911785198</v>
      </c>
      <c r="D35" s="2">
        <v>0.559286387700341</v>
      </c>
      <c r="E35" s="2">
        <v>0.56209015689909703</v>
      </c>
    </row>
    <row r="36" spans="1:5" x14ac:dyDescent="0.3">
      <c r="A36" s="8" t="s">
        <v>190</v>
      </c>
      <c r="B36" s="2">
        <v>0.44553010876293198</v>
      </c>
      <c r="C36" s="2">
        <v>0.44279647088214802</v>
      </c>
      <c r="D36" s="2">
        <v>0.440713612299659</v>
      </c>
      <c r="E36" s="2">
        <v>0.43790984310090297</v>
      </c>
    </row>
    <row r="37" spans="1:5" x14ac:dyDescent="0.3">
      <c r="A37" s="8" t="s">
        <v>191</v>
      </c>
      <c r="B37" s="2">
        <v>0.43422060513213301</v>
      </c>
      <c r="C37" s="2">
        <v>0.448981255093725</v>
      </c>
      <c r="D37" s="2">
        <v>0.45805180180180199</v>
      </c>
      <c r="E37" s="2">
        <v>0.47039084720846203</v>
      </c>
    </row>
    <row r="38" spans="1:5" x14ac:dyDescent="0.3">
      <c r="A38" s="8" t="s">
        <v>192</v>
      </c>
      <c r="B38" s="2">
        <v>0.56577939486786699</v>
      </c>
      <c r="C38" s="2">
        <v>0.551018744906275</v>
      </c>
      <c r="D38" s="2">
        <v>0.54194819819819795</v>
      </c>
      <c r="E38" s="2">
        <v>0.52960915279153797</v>
      </c>
    </row>
    <row r="39" spans="1:5" x14ac:dyDescent="0.3">
      <c r="A39" s="8" t="s">
        <v>193</v>
      </c>
      <c r="B39" s="2">
        <v>0.42971639950678198</v>
      </c>
      <c r="C39" s="2">
        <v>0.43937708565072298</v>
      </c>
      <c r="D39" s="2">
        <v>0.44823962165002601</v>
      </c>
      <c r="E39" s="2">
        <v>0.45747950819672101</v>
      </c>
    </row>
    <row r="40" spans="1:5" x14ac:dyDescent="0.3">
      <c r="A40" s="8" t="s">
        <v>194</v>
      </c>
      <c r="B40" s="2">
        <v>0.57028360049321802</v>
      </c>
      <c r="C40" s="2">
        <v>0.56062291434927702</v>
      </c>
      <c r="D40" s="2">
        <v>0.55176037834997405</v>
      </c>
      <c r="E40" s="2">
        <v>0.54252049180327899</v>
      </c>
    </row>
    <row r="41" spans="1:5" x14ac:dyDescent="0.3">
      <c r="A41" s="8" t="s">
        <v>195</v>
      </c>
      <c r="B41" s="2">
        <v>0.39529405393696498</v>
      </c>
      <c r="C41" s="2">
        <v>0.40879895795903698</v>
      </c>
      <c r="D41" s="2">
        <v>0.42090369009914003</v>
      </c>
      <c r="E41" s="2">
        <v>0.43571868292764099</v>
      </c>
    </row>
    <row r="42" spans="1:5" x14ac:dyDescent="0.3">
      <c r="A42" s="8" t="s">
        <v>196</v>
      </c>
      <c r="B42" s="2">
        <v>0.60470594606303496</v>
      </c>
      <c r="C42" s="2">
        <v>0.59120104204096302</v>
      </c>
      <c r="D42" s="2">
        <v>0.57909630990086003</v>
      </c>
      <c r="E42" s="2">
        <v>0.56428131707235896</v>
      </c>
    </row>
    <row r="43" spans="1:5" x14ac:dyDescent="0.3">
      <c r="A43" s="8" t="s">
        <v>197</v>
      </c>
      <c r="B43" s="2">
        <v>0.45446307204349801</v>
      </c>
      <c r="C43" s="2">
        <v>0.46445131375579601</v>
      </c>
      <c r="D43" s="2">
        <v>0.47580925861468798</v>
      </c>
      <c r="E43" s="2">
        <v>0.48424813251055498</v>
      </c>
    </row>
    <row r="44" spans="1:5" x14ac:dyDescent="0.3">
      <c r="A44" s="8" t="s">
        <v>198</v>
      </c>
      <c r="B44" s="2">
        <v>0.54553692795650199</v>
      </c>
      <c r="C44" s="2">
        <v>0.53554868624420404</v>
      </c>
      <c r="D44" s="2">
        <v>0.52419074138531196</v>
      </c>
      <c r="E44" s="2">
        <v>0.51575186748944502</v>
      </c>
    </row>
    <row r="45" spans="1:5" x14ac:dyDescent="0.3">
      <c r="A45" s="8" t="s">
        <v>199</v>
      </c>
      <c r="B45" s="2">
        <v>0.46508563899868199</v>
      </c>
      <c r="C45" s="2">
        <v>0.47183364839319503</v>
      </c>
      <c r="D45" s="2">
        <v>0.479310344827586</v>
      </c>
      <c r="E45" s="2">
        <v>0.48544324501144898</v>
      </c>
    </row>
    <row r="46" spans="1:5" x14ac:dyDescent="0.3">
      <c r="A46" s="8" t="s">
        <v>200</v>
      </c>
      <c r="B46" s="2">
        <v>0.53491436100131795</v>
      </c>
      <c r="C46" s="2">
        <v>0.52816635160680503</v>
      </c>
      <c r="D46" s="2">
        <v>0.52068965517241395</v>
      </c>
      <c r="E46" s="2">
        <v>0.51455675498855102</v>
      </c>
    </row>
    <row r="47" spans="1:5" x14ac:dyDescent="0.3">
      <c r="A47" s="8" t="s">
        <v>201</v>
      </c>
      <c r="B47" s="2">
        <v>0.50276185148930197</v>
      </c>
      <c r="C47" s="2">
        <v>0.50859581261128495</v>
      </c>
      <c r="D47" s="2">
        <v>0.51169205958494202</v>
      </c>
      <c r="E47" s="2">
        <v>0.51688154713940404</v>
      </c>
    </row>
    <row r="48" spans="1:5" x14ac:dyDescent="0.3">
      <c r="A48" s="8" t="s">
        <v>202</v>
      </c>
      <c r="B48" s="2">
        <v>0.49723814851069797</v>
      </c>
      <c r="C48" s="2">
        <v>0.491404187388715</v>
      </c>
      <c r="D48" s="2">
        <v>0.48830794041505698</v>
      </c>
      <c r="E48" s="2">
        <v>0.48311845286059601</v>
      </c>
    </row>
    <row r="49" spans="1:5" x14ac:dyDescent="0.3">
      <c r="A49" s="8" t="s">
        <v>203</v>
      </c>
      <c r="B49" s="2">
        <v>0.45214958775029401</v>
      </c>
      <c r="C49" s="2">
        <v>0.45574121679520102</v>
      </c>
      <c r="D49" s="2">
        <v>0.45855441575285899</v>
      </c>
      <c r="E49" s="2">
        <v>0.46259089886798099</v>
      </c>
    </row>
    <row r="50" spans="1:5" x14ac:dyDescent="0.3">
      <c r="A50" s="8" t="s">
        <v>204</v>
      </c>
      <c r="B50" s="2">
        <v>0.54785041224970599</v>
      </c>
      <c r="C50" s="2">
        <v>0.54425878320479903</v>
      </c>
      <c r="D50" s="2">
        <v>0.54144558424714095</v>
      </c>
      <c r="E50" s="2">
        <v>0.53740910113201901</v>
      </c>
    </row>
    <row r="51" spans="1:5" x14ac:dyDescent="0.3">
      <c r="A51" s="8" t="s">
        <v>205</v>
      </c>
      <c r="B51" s="2">
        <v>0.47357650863611001</v>
      </c>
      <c r="C51" s="2">
        <v>0.465189557864507</v>
      </c>
      <c r="D51" s="2">
        <v>0.46310458602961901</v>
      </c>
      <c r="E51" s="2">
        <v>0.46581943022345401</v>
      </c>
    </row>
    <row r="52" spans="1:5" x14ac:dyDescent="0.3">
      <c r="A52" s="8" t="s">
        <v>206</v>
      </c>
      <c r="B52" s="2">
        <v>0.52642349136388999</v>
      </c>
      <c r="C52" s="2">
        <v>0.534810442135492</v>
      </c>
      <c r="D52" s="2">
        <v>0.53689541397038099</v>
      </c>
      <c r="E52" s="2">
        <v>0.53418056977654604</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440</v>
      </c>
      <c r="B1" s="12"/>
      <c r="C1" s="12"/>
      <c r="D1" s="12"/>
      <c r="E1" s="12"/>
    </row>
    <row r="2" spans="1:5" ht="15.6" x14ac:dyDescent="0.3">
      <c r="A2" s="12" t="s">
        <v>431</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contents'!A34",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1739</v>
      </c>
      <c r="C8" s="1">
        <v>1992</v>
      </c>
      <c r="D8" s="1">
        <v>2172</v>
      </c>
      <c r="E8" s="1">
        <v>2285</v>
      </c>
    </row>
    <row r="9" spans="1:5" x14ac:dyDescent="0.3">
      <c r="A9" s="7" t="s">
        <v>210</v>
      </c>
      <c r="B9" s="1">
        <v>2679</v>
      </c>
      <c r="C9" s="1">
        <v>3407</v>
      </c>
      <c r="D9" s="1">
        <v>4243</v>
      </c>
      <c r="E9" s="1">
        <v>4657</v>
      </c>
    </row>
    <row r="10" spans="1:5" x14ac:dyDescent="0.3">
      <c r="A10" s="7" t="s">
        <v>211</v>
      </c>
      <c r="B10" s="1">
        <v>43134</v>
      </c>
      <c r="C10" s="1">
        <v>47856</v>
      </c>
      <c r="D10" s="1">
        <v>50734</v>
      </c>
      <c r="E10" s="1">
        <v>52500</v>
      </c>
    </row>
    <row r="11" spans="1:5" x14ac:dyDescent="0.3">
      <c r="A11" s="7" t="s">
        <v>212</v>
      </c>
      <c r="B11" s="1">
        <v>24720</v>
      </c>
      <c r="C11" s="1">
        <v>28197</v>
      </c>
      <c r="D11" s="1">
        <v>32000</v>
      </c>
      <c r="E11" s="1">
        <v>34881</v>
      </c>
    </row>
    <row r="12" spans="1:5" x14ac:dyDescent="0.3">
      <c r="A12" s="7" t="s">
        <v>213</v>
      </c>
      <c r="B12" s="1">
        <v>6227</v>
      </c>
      <c r="C12" s="1">
        <v>7240</v>
      </c>
      <c r="D12" s="1">
        <v>8029</v>
      </c>
      <c r="E12" s="1">
        <v>8757</v>
      </c>
    </row>
    <row r="13" spans="1:5" x14ac:dyDescent="0.3">
      <c r="A13" s="7" t="s">
        <v>214</v>
      </c>
      <c r="B13" s="1">
        <v>14661</v>
      </c>
      <c r="C13" s="1">
        <v>17300</v>
      </c>
      <c r="D13" s="1">
        <v>20387</v>
      </c>
      <c r="E13" s="1">
        <v>22534</v>
      </c>
    </row>
    <row r="14" spans="1:5" x14ac:dyDescent="0.3">
      <c r="A14" s="7" t="s">
        <v>215</v>
      </c>
      <c r="B14" s="1">
        <v>1313</v>
      </c>
      <c r="C14" s="1">
        <v>1488</v>
      </c>
      <c r="D14" s="1">
        <v>1566</v>
      </c>
      <c r="E14" s="1">
        <v>1595</v>
      </c>
    </row>
    <row r="15" spans="1:5" x14ac:dyDescent="0.3">
      <c r="A15" s="7" t="s">
        <v>216</v>
      </c>
      <c r="B15" s="1">
        <v>309</v>
      </c>
      <c r="C15" s="1">
        <v>310</v>
      </c>
      <c r="D15" s="1">
        <v>337</v>
      </c>
      <c r="E15" s="1">
        <v>357</v>
      </c>
    </row>
    <row r="16" spans="1:5" x14ac:dyDescent="0.3">
      <c r="A16" s="7" t="s">
        <v>217</v>
      </c>
      <c r="B16" s="1">
        <v>8839</v>
      </c>
      <c r="C16" s="1">
        <v>10484</v>
      </c>
      <c r="D16" s="1">
        <v>11937</v>
      </c>
      <c r="E16" s="1">
        <v>13351</v>
      </c>
    </row>
    <row r="17" spans="1:5" x14ac:dyDescent="0.3">
      <c r="A17" s="7" t="s">
        <v>218</v>
      </c>
      <c r="B17" s="1">
        <v>28093</v>
      </c>
      <c r="C17" s="1">
        <v>34044</v>
      </c>
      <c r="D17" s="1">
        <v>41422</v>
      </c>
      <c r="E17" s="1">
        <v>46752</v>
      </c>
    </row>
    <row r="18" spans="1:5" x14ac:dyDescent="0.3">
      <c r="A18" s="7" t="s">
        <v>219</v>
      </c>
      <c r="B18" s="1">
        <v>1626</v>
      </c>
      <c r="C18" s="1">
        <v>1869</v>
      </c>
      <c r="D18" s="1">
        <v>2039</v>
      </c>
      <c r="E18" s="1">
        <v>2196</v>
      </c>
    </row>
    <row r="19" spans="1:5" x14ac:dyDescent="0.3">
      <c r="A19" s="7" t="s">
        <v>220</v>
      </c>
      <c r="B19" s="1">
        <v>581</v>
      </c>
      <c r="C19" s="1">
        <v>719</v>
      </c>
      <c r="D19" s="1">
        <v>834</v>
      </c>
      <c r="E19" s="1">
        <v>883</v>
      </c>
    </row>
    <row r="20" spans="1:5" x14ac:dyDescent="0.3">
      <c r="A20" s="7" t="s">
        <v>221</v>
      </c>
      <c r="B20" s="1">
        <v>1503</v>
      </c>
      <c r="C20" s="1">
        <v>1749</v>
      </c>
      <c r="D20" s="1">
        <v>1900</v>
      </c>
      <c r="E20" s="1">
        <v>1977</v>
      </c>
    </row>
    <row r="21" spans="1:5" x14ac:dyDescent="0.3">
      <c r="A21" s="7" t="s">
        <v>222</v>
      </c>
      <c r="B21" s="1">
        <v>774</v>
      </c>
      <c r="C21" s="1">
        <v>896</v>
      </c>
      <c r="D21" s="1">
        <v>1000</v>
      </c>
      <c r="E21" s="1">
        <v>1080</v>
      </c>
    </row>
    <row r="22" spans="1:5" x14ac:dyDescent="0.3">
      <c r="A22" s="7" t="s">
        <v>223</v>
      </c>
      <c r="B22" s="1">
        <v>49842</v>
      </c>
      <c r="C22" s="1">
        <v>56906</v>
      </c>
      <c r="D22" s="1">
        <v>61409</v>
      </c>
      <c r="E22" s="1">
        <v>64677</v>
      </c>
    </row>
    <row r="23" spans="1:5" x14ac:dyDescent="0.3">
      <c r="A23" s="7" t="s">
        <v>224</v>
      </c>
      <c r="B23" s="1">
        <v>7366</v>
      </c>
      <c r="C23" s="1">
        <v>8242</v>
      </c>
      <c r="D23" s="1">
        <v>9280</v>
      </c>
      <c r="E23" s="1">
        <v>9783</v>
      </c>
    </row>
    <row r="24" spans="1:5" x14ac:dyDescent="0.3">
      <c r="A24" s="7" t="s">
        <v>225</v>
      </c>
      <c r="B24" s="1">
        <v>15087</v>
      </c>
      <c r="C24" s="1">
        <v>17289</v>
      </c>
      <c r="D24" s="1">
        <v>18587</v>
      </c>
      <c r="E24" s="1">
        <v>19423</v>
      </c>
    </row>
    <row r="25" spans="1:5" x14ac:dyDescent="0.3">
      <c r="A25" s="7" t="s">
        <v>226</v>
      </c>
      <c r="B25" s="1">
        <v>5289</v>
      </c>
      <c r="C25" s="1">
        <v>6051</v>
      </c>
      <c r="D25" s="1">
        <v>6856</v>
      </c>
      <c r="E25" s="1">
        <v>7255</v>
      </c>
    </row>
    <row r="26" spans="1:5" x14ac:dyDescent="0.3">
      <c r="A26" s="7" t="s">
        <v>227</v>
      </c>
      <c r="B26" s="1">
        <v>48863</v>
      </c>
      <c r="C26" s="1">
        <v>34696</v>
      </c>
      <c r="D26" s="1">
        <v>27038</v>
      </c>
      <c r="E26" s="1">
        <v>22983</v>
      </c>
    </row>
    <row r="27" spans="1:5" x14ac:dyDescent="0.3">
      <c r="A27" s="7" t="s">
        <v>228</v>
      </c>
      <c r="B27" s="1">
        <v>21018</v>
      </c>
      <c r="C27" s="1">
        <v>15447</v>
      </c>
      <c r="D27" s="1">
        <v>12059</v>
      </c>
      <c r="E27" s="1">
        <v>10223</v>
      </c>
    </row>
    <row r="28" spans="1:5" x14ac:dyDescent="0.3">
      <c r="A28" s="10" t="s">
        <v>15</v>
      </c>
      <c r="B28" s="5">
        <v>283663</v>
      </c>
      <c r="C28" s="5">
        <v>296182</v>
      </c>
      <c r="D28" s="5">
        <v>313829</v>
      </c>
      <c r="E28" s="5">
        <v>328149</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0.39361702127659598</v>
      </c>
      <c r="C33" s="2">
        <v>0.36895721429894401</v>
      </c>
      <c r="D33" s="2">
        <v>0.338581449727202</v>
      </c>
      <c r="E33" s="2">
        <v>0.329155862863728</v>
      </c>
    </row>
    <row r="34" spans="1:5" x14ac:dyDescent="0.3">
      <c r="A34" s="8" t="s">
        <v>210</v>
      </c>
      <c r="B34" s="2">
        <v>0.60638297872340396</v>
      </c>
      <c r="C34" s="2">
        <v>0.63104278570105599</v>
      </c>
      <c r="D34" s="2">
        <v>0.66141855027279794</v>
      </c>
      <c r="E34" s="2">
        <v>0.670844137136272</v>
      </c>
    </row>
    <row r="35" spans="1:5" x14ac:dyDescent="0.3">
      <c r="A35" s="8" t="s">
        <v>211</v>
      </c>
      <c r="B35" s="2">
        <v>0.63568838977805298</v>
      </c>
      <c r="C35" s="2">
        <v>0.62924539465898799</v>
      </c>
      <c r="D35" s="2">
        <v>0.61321826576739902</v>
      </c>
      <c r="E35" s="2">
        <v>0.60081711127132897</v>
      </c>
    </row>
    <row r="36" spans="1:5" x14ac:dyDescent="0.3">
      <c r="A36" s="8" t="s">
        <v>212</v>
      </c>
      <c r="B36" s="2">
        <v>0.36431161022194702</v>
      </c>
      <c r="C36" s="2">
        <v>0.37075460534101201</v>
      </c>
      <c r="D36" s="2">
        <v>0.38678173423260098</v>
      </c>
      <c r="E36" s="2">
        <v>0.39918288872867103</v>
      </c>
    </row>
    <row r="37" spans="1:5" x14ac:dyDescent="0.3">
      <c r="A37" s="8" t="s">
        <v>213</v>
      </c>
      <c r="B37" s="2">
        <v>0.29811374952125602</v>
      </c>
      <c r="C37" s="2">
        <v>0.29502852485737602</v>
      </c>
      <c r="D37" s="2">
        <v>0.28255208333333298</v>
      </c>
      <c r="E37" s="2">
        <v>0.27985682784187099</v>
      </c>
    </row>
    <row r="38" spans="1:5" x14ac:dyDescent="0.3">
      <c r="A38" s="8" t="s">
        <v>214</v>
      </c>
      <c r="B38" s="2">
        <v>0.70188625047874398</v>
      </c>
      <c r="C38" s="2">
        <v>0.70497147514262404</v>
      </c>
      <c r="D38" s="2">
        <v>0.71744791666666696</v>
      </c>
      <c r="E38" s="2">
        <v>0.72014317215812895</v>
      </c>
    </row>
    <row r="39" spans="1:5" x14ac:dyDescent="0.3">
      <c r="A39" s="8" t="s">
        <v>215</v>
      </c>
      <c r="B39" s="2">
        <v>0.80949445129469799</v>
      </c>
      <c r="C39" s="2">
        <v>0.82758620689655205</v>
      </c>
      <c r="D39" s="2">
        <v>0.82291119285338898</v>
      </c>
      <c r="E39" s="2">
        <v>0.81711065573770503</v>
      </c>
    </row>
    <row r="40" spans="1:5" x14ac:dyDescent="0.3">
      <c r="A40" s="8" t="s">
        <v>216</v>
      </c>
      <c r="B40" s="2">
        <v>0.19050554870530201</v>
      </c>
      <c r="C40" s="2">
        <v>0.17241379310344801</v>
      </c>
      <c r="D40" s="2">
        <v>0.17708880714661099</v>
      </c>
      <c r="E40" s="2">
        <v>0.182889344262295</v>
      </c>
    </row>
    <row r="41" spans="1:5" x14ac:dyDescent="0.3">
      <c r="A41" s="8" t="s">
        <v>217</v>
      </c>
      <c r="B41" s="2">
        <v>0.239331744828333</v>
      </c>
      <c r="C41" s="2">
        <v>0.23544735896514599</v>
      </c>
      <c r="D41" s="2">
        <v>0.22371108903840001</v>
      </c>
      <c r="E41" s="2">
        <v>0.22213533434271199</v>
      </c>
    </row>
    <row r="42" spans="1:5" x14ac:dyDescent="0.3">
      <c r="A42" s="8" t="s">
        <v>218</v>
      </c>
      <c r="B42" s="2">
        <v>0.76066825517166703</v>
      </c>
      <c r="C42" s="2">
        <v>0.76455264103485399</v>
      </c>
      <c r="D42" s="2">
        <v>0.77628891096160002</v>
      </c>
      <c r="E42" s="2">
        <v>0.77786466565728796</v>
      </c>
    </row>
    <row r="43" spans="1:5" x14ac:dyDescent="0.3">
      <c r="A43" s="8" t="s">
        <v>219</v>
      </c>
      <c r="B43" s="2">
        <v>0.73674671499773403</v>
      </c>
      <c r="C43" s="2">
        <v>0.72217928902627504</v>
      </c>
      <c r="D43" s="2">
        <v>0.70971110337626198</v>
      </c>
      <c r="E43" s="2">
        <v>0.713218577460214</v>
      </c>
    </row>
    <row r="44" spans="1:5" x14ac:dyDescent="0.3">
      <c r="A44" s="8" t="s">
        <v>220</v>
      </c>
      <c r="B44" s="2">
        <v>0.26325328500226602</v>
      </c>
      <c r="C44" s="2">
        <v>0.27782071097372502</v>
      </c>
      <c r="D44" s="2">
        <v>0.29028889662373802</v>
      </c>
      <c r="E44" s="2">
        <v>0.286781422539786</v>
      </c>
    </row>
    <row r="45" spans="1:5" x14ac:dyDescent="0.3">
      <c r="A45" s="8" t="s">
        <v>221</v>
      </c>
      <c r="B45" s="2">
        <v>0.66007905138339895</v>
      </c>
      <c r="C45" s="2">
        <v>0.66124763705103995</v>
      </c>
      <c r="D45" s="2">
        <v>0.65517241379310298</v>
      </c>
      <c r="E45" s="2">
        <v>0.64671246319921505</v>
      </c>
    </row>
    <row r="46" spans="1:5" x14ac:dyDescent="0.3">
      <c r="A46" s="8" t="s">
        <v>222</v>
      </c>
      <c r="B46" s="2">
        <v>0.33992094861660099</v>
      </c>
      <c r="C46" s="2">
        <v>0.33875236294896</v>
      </c>
      <c r="D46" s="2">
        <v>0.34482758620689702</v>
      </c>
      <c r="E46" s="2">
        <v>0.35328753680078501</v>
      </c>
    </row>
    <row r="47" spans="1:5" x14ac:dyDescent="0.3">
      <c r="A47" s="8" t="s">
        <v>223</v>
      </c>
      <c r="B47" s="2">
        <v>0.871241784365823</v>
      </c>
      <c r="C47" s="2">
        <v>0.87348805796033602</v>
      </c>
      <c r="D47" s="2">
        <v>0.86872073448485598</v>
      </c>
      <c r="E47" s="2">
        <v>0.86861402095084606</v>
      </c>
    </row>
    <row r="48" spans="1:5" x14ac:dyDescent="0.3">
      <c r="A48" s="8" t="s">
        <v>224</v>
      </c>
      <c r="B48" s="2">
        <v>0.128758215634177</v>
      </c>
      <c r="C48" s="2">
        <v>0.12651194203966401</v>
      </c>
      <c r="D48" s="2">
        <v>0.13127926551514399</v>
      </c>
      <c r="E48" s="2">
        <v>0.131385979049154</v>
      </c>
    </row>
    <row r="49" spans="1:5" x14ac:dyDescent="0.3">
      <c r="A49" s="8" t="s">
        <v>225</v>
      </c>
      <c r="B49" s="2">
        <v>0.74042991755005905</v>
      </c>
      <c r="C49" s="2">
        <v>0.740745501285347</v>
      </c>
      <c r="D49" s="2">
        <v>0.73053492119639996</v>
      </c>
      <c r="E49" s="2">
        <v>0.72805307744208703</v>
      </c>
    </row>
    <row r="50" spans="1:5" x14ac:dyDescent="0.3">
      <c r="A50" s="8" t="s">
        <v>226</v>
      </c>
      <c r="B50" s="2">
        <v>0.25957008244994101</v>
      </c>
      <c r="C50" s="2">
        <v>0.259254498714653</v>
      </c>
      <c r="D50" s="2">
        <v>0.26946507880359999</v>
      </c>
      <c r="E50" s="2">
        <v>0.27194692255791297</v>
      </c>
    </row>
    <row r="51" spans="1:5" x14ac:dyDescent="0.3">
      <c r="A51" s="8" t="s">
        <v>227</v>
      </c>
      <c r="B51" s="2">
        <v>0.69923155077918198</v>
      </c>
      <c r="C51" s="2">
        <v>0.69194104860100103</v>
      </c>
      <c r="D51" s="2">
        <v>0.69156201243062099</v>
      </c>
      <c r="E51" s="2">
        <v>0.69213395169547698</v>
      </c>
    </row>
    <row r="52" spans="1:5" x14ac:dyDescent="0.3">
      <c r="A52" s="8" t="s">
        <v>228</v>
      </c>
      <c r="B52" s="2">
        <v>0.30076844922081802</v>
      </c>
      <c r="C52" s="2">
        <v>0.30805895139899903</v>
      </c>
      <c r="D52" s="2">
        <v>0.30843798756937901</v>
      </c>
      <c r="E52" s="2">
        <v>0.30786604830452302</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441</v>
      </c>
      <c r="B1" s="12"/>
      <c r="C1" s="12"/>
      <c r="D1" s="12"/>
      <c r="E1" s="12"/>
    </row>
    <row r="2" spans="1:5" ht="15.6" x14ac:dyDescent="0.3">
      <c r="A2" s="12" t="s">
        <v>431</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contents'!A35",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3745</v>
      </c>
      <c r="C8" s="1">
        <v>4652</v>
      </c>
      <c r="D8" s="1">
        <v>5594</v>
      </c>
      <c r="E8" s="1">
        <v>6101</v>
      </c>
    </row>
    <row r="9" spans="1:5" x14ac:dyDescent="0.3">
      <c r="A9" s="7" t="s">
        <v>233</v>
      </c>
      <c r="B9" s="1">
        <v>4</v>
      </c>
      <c r="C9" s="1">
        <v>4</v>
      </c>
      <c r="D9" s="1">
        <v>3</v>
      </c>
      <c r="E9" s="1">
        <v>5</v>
      </c>
    </row>
    <row r="10" spans="1:5" x14ac:dyDescent="0.3">
      <c r="A10" s="7" t="s">
        <v>234</v>
      </c>
      <c r="B10" s="1">
        <v>57</v>
      </c>
      <c r="C10" s="1">
        <v>70</v>
      </c>
      <c r="D10" s="1">
        <v>82</v>
      </c>
      <c r="E10" s="1">
        <v>86</v>
      </c>
    </row>
    <row r="11" spans="1:5" x14ac:dyDescent="0.3">
      <c r="A11" s="7" t="s">
        <v>235</v>
      </c>
      <c r="B11" s="1">
        <v>296</v>
      </c>
      <c r="C11" s="1">
        <v>325</v>
      </c>
      <c r="D11" s="1">
        <v>347</v>
      </c>
      <c r="E11" s="1">
        <v>352</v>
      </c>
    </row>
    <row r="12" spans="1:5" x14ac:dyDescent="0.3">
      <c r="A12" s="7" t="s">
        <v>236</v>
      </c>
      <c r="B12" s="1">
        <v>278</v>
      </c>
      <c r="C12" s="1">
        <v>303</v>
      </c>
      <c r="D12" s="1">
        <v>334</v>
      </c>
      <c r="E12" s="1">
        <v>348</v>
      </c>
    </row>
    <row r="13" spans="1:5" x14ac:dyDescent="0.3">
      <c r="A13" s="7" t="s">
        <v>237</v>
      </c>
      <c r="B13" s="1">
        <v>38</v>
      </c>
      <c r="C13" s="1">
        <v>45</v>
      </c>
      <c r="D13" s="1">
        <v>55</v>
      </c>
      <c r="E13" s="1">
        <v>50</v>
      </c>
    </row>
    <row r="14" spans="1:5" x14ac:dyDescent="0.3">
      <c r="A14" s="7" t="s">
        <v>238</v>
      </c>
      <c r="B14" s="1">
        <v>6078</v>
      </c>
      <c r="C14" s="1">
        <v>7185</v>
      </c>
      <c r="D14" s="1">
        <v>8522</v>
      </c>
      <c r="E14" s="1">
        <v>9598</v>
      </c>
    </row>
    <row r="15" spans="1:5" x14ac:dyDescent="0.3">
      <c r="A15" s="7" t="s">
        <v>239</v>
      </c>
      <c r="B15" s="1">
        <v>10266</v>
      </c>
      <c r="C15" s="1">
        <v>12547</v>
      </c>
      <c r="D15" s="1">
        <v>14745</v>
      </c>
      <c r="E15" s="1">
        <v>16862</v>
      </c>
    </row>
    <row r="16" spans="1:5" x14ac:dyDescent="0.3">
      <c r="A16" s="7" t="s">
        <v>240</v>
      </c>
      <c r="B16" s="1">
        <v>1663</v>
      </c>
      <c r="C16" s="1">
        <v>1879</v>
      </c>
      <c r="D16" s="1">
        <v>2054</v>
      </c>
      <c r="E16" s="1">
        <v>2191</v>
      </c>
    </row>
    <row r="17" spans="1:5" x14ac:dyDescent="0.3">
      <c r="A17" s="7" t="s">
        <v>241</v>
      </c>
      <c r="B17" s="1">
        <v>47412</v>
      </c>
      <c r="C17" s="1">
        <v>51510</v>
      </c>
      <c r="D17" s="1">
        <v>54033</v>
      </c>
      <c r="E17" s="1">
        <v>54958</v>
      </c>
    </row>
    <row r="18" spans="1:5" x14ac:dyDescent="0.3">
      <c r="A18" s="7" t="s">
        <v>242</v>
      </c>
      <c r="B18" s="1">
        <v>1813</v>
      </c>
      <c r="C18" s="1">
        <v>2167</v>
      </c>
      <c r="D18" s="1">
        <v>2485</v>
      </c>
      <c r="E18" s="1">
        <v>2762</v>
      </c>
    </row>
    <row r="19" spans="1:5" x14ac:dyDescent="0.3">
      <c r="A19" s="7" t="s">
        <v>243</v>
      </c>
      <c r="B19" s="1">
        <v>622</v>
      </c>
      <c r="C19" s="1">
        <v>765</v>
      </c>
      <c r="D19" s="1">
        <v>895</v>
      </c>
      <c r="E19" s="1">
        <v>1010</v>
      </c>
    </row>
    <row r="20" spans="1:5" x14ac:dyDescent="0.3">
      <c r="A20" s="7" t="s">
        <v>244</v>
      </c>
      <c r="B20" s="1">
        <v>20506</v>
      </c>
      <c r="C20" s="1">
        <v>24068</v>
      </c>
      <c r="D20" s="1">
        <v>27823</v>
      </c>
      <c r="E20" s="1">
        <v>30628</v>
      </c>
    </row>
    <row r="21" spans="1:5" x14ac:dyDescent="0.3">
      <c r="A21" s="7" t="s">
        <v>245</v>
      </c>
      <c r="B21" s="1">
        <v>6</v>
      </c>
      <c r="C21" s="1">
        <v>4</v>
      </c>
      <c r="D21" s="1">
        <v>7</v>
      </c>
      <c r="E21" s="1">
        <v>7</v>
      </c>
    </row>
    <row r="22" spans="1:5" x14ac:dyDescent="0.3">
      <c r="A22" s="7" t="s">
        <v>246</v>
      </c>
      <c r="B22" s="1">
        <v>62</v>
      </c>
      <c r="C22" s="1">
        <v>72</v>
      </c>
      <c r="D22" s="1">
        <v>79</v>
      </c>
      <c r="E22" s="1">
        <v>83</v>
      </c>
    </row>
    <row r="23" spans="1:5" x14ac:dyDescent="0.3">
      <c r="A23" s="7" t="s">
        <v>247</v>
      </c>
      <c r="B23" s="1">
        <v>6</v>
      </c>
      <c r="C23" s="1">
        <v>6</v>
      </c>
      <c r="D23" s="1">
        <v>9</v>
      </c>
      <c r="E23" s="1">
        <v>6</v>
      </c>
    </row>
    <row r="24" spans="1:5" x14ac:dyDescent="0.3">
      <c r="A24" s="7" t="s">
        <v>248</v>
      </c>
      <c r="B24" s="1">
        <v>224</v>
      </c>
      <c r="C24" s="1">
        <v>279</v>
      </c>
      <c r="D24" s="1">
        <v>343</v>
      </c>
      <c r="E24" s="1">
        <v>388</v>
      </c>
    </row>
    <row r="25" spans="1:5" x14ac:dyDescent="0.3">
      <c r="A25" s="7" t="s">
        <v>249</v>
      </c>
      <c r="B25" s="1">
        <v>84</v>
      </c>
      <c r="C25" s="1">
        <v>111</v>
      </c>
      <c r="D25" s="1">
        <v>155</v>
      </c>
      <c r="E25" s="1">
        <v>179</v>
      </c>
    </row>
    <row r="26" spans="1:5" x14ac:dyDescent="0.3">
      <c r="A26" s="7" t="s">
        <v>250</v>
      </c>
      <c r="B26" s="1">
        <v>10</v>
      </c>
      <c r="C26" s="1">
        <v>10</v>
      </c>
      <c r="D26" s="1">
        <v>12</v>
      </c>
      <c r="E26" s="1">
        <v>14</v>
      </c>
    </row>
    <row r="27" spans="1:5" x14ac:dyDescent="0.3">
      <c r="A27" s="7" t="s">
        <v>251</v>
      </c>
      <c r="B27" s="1">
        <v>7</v>
      </c>
      <c r="C27" s="1">
        <v>7</v>
      </c>
      <c r="D27" s="1">
        <v>7</v>
      </c>
      <c r="E27" s="1">
        <v>8</v>
      </c>
    </row>
    <row r="28" spans="1:5" x14ac:dyDescent="0.3">
      <c r="A28" s="7" t="s">
        <v>252</v>
      </c>
      <c r="B28" s="1">
        <v>27</v>
      </c>
      <c r="C28" s="1">
        <v>31</v>
      </c>
      <c r="D28" s="1">
        <v>39</v>
      </c>
      <c r="E28" s="1">
        <v>40</v>
      </c>
    </row>
    <row r="29" spans="1:5" x14ac:dyDescent="0.3">
      <c r="A29" s="7" t="s">
        <v>253</v>
      </c>
      <c r="B29" s="1">
        <v>1513</v>
      </c>
      <c r="C29" s="1">
        <v>1671</v>
      </c>
      <c r="D29" s="1">
        <v>1752</v>
      </c>
      <c r="E29" s="1">
        <v>1790</v>
      </c>
    </row>
    <row r="30" spans="1:5" x14ac:dyDescent="0.3">
      <c r="A30" s="7" t="s">
        <v>254</v>
      </c>
      <c r="B30" s="1">
        <v>52</v>
      </c>
      <c r="C30" s="1">
        <v>64</v>
      </c>
      <c r="D30" s="1">
        <v>77</v>
      </c>
      <c r="E30" s="1">
        <v>81</v>
      </c>
    </row>
    <row r="31" spans="1:5" x14ac:dyDescent="0.3">
      <c r="A31" s="7" t="s">
        <v>255</v>
      </c>
      <c r="B31" s="1">
        <v>13</v>
      </c>
      <c r="C31" s="1">
        <v>15</v>
      </c>
      <c r="D31" s="1">
        <v>16</v>
      </c>
      <c r="E31" s="1">
        <v>19</v>
      </c>
    </row>
    <row r="32" spans="1:5" x14ac:dyDescent="0.3">
      <c r="A32" s="7" t="s">
        <v>256</v>
      </c>
      <c r="B32" s="1">
        <v>22080</v>
      </c>
      <c r="C32" s="1">
        <v>26897</v>
      </c>
      <c r="D32" s="1">
        <v>32212</v>
      </c>
      <c r="E32" s="1">
        <v>36627</v>
      </c>
    </row>
    <row r="33" spans="1:5" x14ac:dyDescent="0.3">
      <c r="A33" s="7" t="s">
        <v>257</v>
      </c>
      <c r="B33" s="1">
        <v>2878</v>
      </c>
      <c r="C33" s="1">
        <v>3418</v>
      </c>
      <c r="D33" s="1">
        <v>4050</v>
      </c>
      <c r="E33" s="1">
        <v>4602</v>
      </c>
    </row>
    <row r="34" spans="1:5" x14ac:dyDescent="0.3">
      <c r="A34" s="7" t="s">
        <v>258</v>
      </c>
      <c r="B34" s="1">
        <v>1217</v>
      </c>
      <c r="C34" s="1">
        <v>1401</v>
      </c>
      <c r="D34" s="1">
        <v>1637</v>
      </c>
      <c r="E34" s="1">
        <v>1751</v>
      </c>
    </row>
    <row r="35" spans="1:5" x14ac:dyDescent="0.3">
      <c r="A35" s="7" t="s">
        <v>259</v>
      </c>
      <c r="B35" s="1">
        <v>1368</v>
      </c>
      <c r="C35" s="1">
        <v>1563</v>
      </c>
      <c r="D35" s="1">
        <v>1843</v>
      </c>
      <c r="E35" s="1">
        <v>2023</v>
      </c>
    </row>
    <row r="36" spans="1:5" x14ac:dyDescent="0.3">
      <c r="A36" s="7" t="s">
        <v>260</v>
      </c>
      <c r="B36" s="1">
        <v>8046</v>
      </c>
      <c r="C36" s="1">
        <v>9490</v>
      </c>
      <c r="D36" s="1">
        <v>11472</v>
      </c>
      <c r="E36" s="1">
        <v>12670</v>
      </c>
    </row>
    <row r="37" spans="1:5" x14ac:dyDescent="0.3">
      <c r="A37" s="7" t="s">
        <v>261</v>
      </c>
      <c r="B37" s="1">
        <v>1343</v>
      </c>
      <c r="C37" s="1">
        <v>1759</v>
      </c>
      <c r="D37" s="1">
        <v>2145</v>
      </c>
      <c r="E37" s="1">
        <v>2430</v>
      </c>
    </row>
    <row r="38" spans="1:5" x14ac:dyDescent="0.3">
      <c r="A38" s="7" t="s">
        <v>262</v>
      </c>
      <c r="B38" s="1">
        <v>2160</v>
      </c>
      <c r="C38" s="1">
        <v>2532</v>
      </c>
      <c r="D38" s="1">
        <v>2809</v>
      </c>
      <c r="E38" s="1">
        <v>3015</v>
      </c>
    </row>
    <row r="39" spans="1:5" x14ac:dyDescent="0.3">
      <c r="A39" s="7" t="s">
        <v>263</v>
      </c>
      <c r="B39" s="1">
        <v>0</v>
      </c>
      <c r="C39" s="1">
        <v>0</v>
      </c>
      <c r="D39" s="1">
        <v>0</v>
      </c>
      <c r="E39" s="1">
        <v>0</v>
      </c>
    </row>
    <row r="40" spans="1:5" x14ac:dyDescent="0.3">
      <c r="A40" s="7" t="s">
        <v>264</v>
      </c>
      <c r="B40" s="1">
        <v>10</v>
      </c>
      <c r="C40" s="1">
        <v>14</v>
      </c>
      <c r="D40" s="1">
        <v>18</v>
      </c>
      <c r="E40" s="1">
        <v>18</v>
      </c>
    </row>
    <row r="41" spans="1:5" x14ac:dyDescent="0.3">
      <c r="A41" s="7" t="s">
        <v>265</v>
      </c>
      <c r="B41" s="1">
        <v>5</v>
      </c>
      <c r="C41" s="1">
        <v>5</v>
      </c>
      <c r="D41" s="1">
        <v>5</v>
      </c>
      <c r="E41" s="1">
        <v>5</v>
      </c>
    </row>
    <row r="42" spans="1:5" x14ac:dyDescent="0.3">
      <c r="A42" s="7" t="s">
        <v>266</v>
      </c>
      <c r="B42" s="1">
        <v>19</v>
      </c>
      <c r="C42" s="1">
        <v>20</v>
      </c>
      <c r="D42" s="1">
        <v>21</v>
      </c>
      <c r="E42" s="1">
        <v>23</v>
      </c>
    </row>
    <row r="43" spans="1:5" x14ac:dyDescent="0.3">
      <c r="A43" s="7" t="s">
        <v>267</v>
      </c>
      <c r="B43" s="1">
        <v>13</v>
      </c>
      <c r="C43" s="1">
        <v>17</v>
      </c>
      <c r="D43" s="1">
        <v>20</v>
      </c>
      <c r="E43" s="1">
        <v>18</v>
      </c>
    </row>
    <row r="44" spans="1:5" x14ac:dyDescent="0.3">
      <c r="A44" s="7" t="s">
        <v>268</v>
      </c>
      <c r="B44" s="1">
        <v>751</v>
      </c>
      <c r="C44" s="1">
        <v>865</v>
      </c>
      <c r="D44" s="1">
        <v>946</v>
      </c>
      <c r="E44" s="1">
        <v>1014</v>
      </c>
    </row>
    <row r="45" spans="1:5" x14ac:dyDescent="0.3">
      <c r="A45" s="7" t="s">
        <v>269</v>
      </c>
      <c r="B45" s="1">
        <v>63</v>
      </c>
      <c r="C45" s="1">
        <v>77</v>
      </c>
      <c r="D45" s="1">
        <v>95</v>
      </c>
      <c r="E45" s="1">
        <v>105</v>
      </c>
    </row>
    <row r="46" spans="1:5" x14ac:dyDescent="0.3">
      <c r="A46" s="7" t="s">
        <v>270</v>
      </c>
      <c r="B46" s="1">
        <v>156</v>
      </c>
      <c r="C46" s="1">
        <v>177</v>
      </c>
      <c r="D46" s="1">
        <v>200</v>
      </c>
      <c r="E46" s="1">
        <v>210</v>
      </c>
    </row>
    <row r="47" spans="1:5" x14ac:dyDescent="0.3">
      <c r="A47" s="7" t="s">
        <v>271</v>
      </c>
      <c r="B47" s="1">
        <v>1056</v>
      </c>
      <c r="C47" s="1">
        <v>1214</v>
      </c>
      <c r="D47" s="1">
        <v>1304</v>
      </c>
      <c r="E47" s="1">
        <v>1326</v>
      </c>
    </row>
    <row r="48" spans="1:5" x14ac:dyDescent="0.3">
      <c r="A48" s="7" t="s">
        <v>272</v>
      </c>
      <c r="B48" s="1">
        <v>168</v>
      </c>
      <c r="C48" s="1">
        <v>198</v>
      </c>
      <c r="D48" s="1">
        <v>224</v>
      </c>
      <c r="E48" s="1">
        <v>257</v>
      </c>
    </row>
    <row r="49" spans="1:5" x14ac:dyDescent="0.3">
      <c r="A49" s="7" t="s">
        <v>273</v>
      </c>
      <c r="B49" s="1">
        <v>83</v>
      </c>
      <c r="C49" s="1">
        <v>114</v>
      </c>
      <c r="D49" s="1">
        <v>131</v>
      </c>
      <c r="E49" s="1">
        <v>145</v>
      </c>
    </row>
    <row r="50" spans="1:5" x14ac:dyDescent="0.3">
      <c r="A50" s="7" t="s">
        <v>274</v>
      </c>
      <c r="B50" s="1">
        <v>6523</v>
      </c>
      <c r="C50" s="1">
        <v>7612</v>
      </c>
      <c r="D50" s="1">
        <v>8516</v>
      </c>
      <c r="E50" s="1">
        <v>9028</v>
      </c>
    </row>
    <row r="51" spans="1:5" x14ac:dyDescent="0.3">
      <c r="A51" s="7" t="s">
        <v>275</v>
      </c>
      <c r="B51" s="1">
        <v>434</v>
      </c>
      <c r="C51" s="1">
        <v>514</v>
      </c>
      <c r="D51" s="1">
        <v>603</v>
      </c>
      <c r="E51" s="1">
        <v>644</v>
      </c>
    </row>
    <row r="52" spans="1:5" x14ac:dyDescent="0.3">
      <c r="A52" s="7" t="s">
        <v>276</v>
      </c>
      <c r="B52" s="1">
        <v>2311</v>
      </c>
      <c r="C52" s="1">
        <v>2677</v>
      </c>
      <c r="D52" s="1">
        <v>2907</v>
      </c>
      <c r="E52" s="1">
        <v>3130</v>
      </c>
    </row>
    <row r="53" spans="1:5" x14ac:dyDescent="0.3">
      <c r="A53" s="7" t="s">
        <v>277</v>
      </c>
      <c r="B53" s="1">
        <v>46208</v>
      </c>
      <c r="C53" s="1">
        <v>52294</v>
      </c>
      <c r="D53" s="1">
        <v>56343</v>
      </c>
      <c r="E53" s="1">
        <v>59127</v>
      </c>
    </row>
    <row r="54" spans="1:5" x14ac:dyDescent="0.3">
      <c r="A54" s="7" t="s">
        <v>278</v>
      </c>
      <c r="B54" s="1">
        <v>1171</v>
      </c>
      <c r="C54" s="1">
        <v>1348</v>
      </c>
      <c r="D54" s="1">
        <v>1528</v>
      </c>
      <c r="E54" s="1">
        <v>1689</v>
      </c>
    </row>
    <row r="55" spans="1:5" x14ac:dyDescent="0.3">
      <c r="A55" s="7" t="s">
        <v>279</v>
      </c>
      <c r="B55" s="1">
        <v>561</v>
      </c>
      <c r="C55" s="1">
        <v>703</v>
      </c>
      <c r="D55" s="1">
        <v>792</v>
      </c>
      <c r="E55" s="1">
        <v>842</v>
      </c>
    </row>
    <row r="56" spans="1:5" x14ac:dyDescent="0.3">
      <c r="A56" s="7" t="s">
        <v>280</v>
      </c>
      <c r="B56" s="1">
        <v>3943</v>
      </c>
      <c r="C56" s="1">
        <v>4693</v>
      </c>
      <c r="D56" s="1">
        <v>5251</v>
      </c>
      <c r="E56" s="1">
        <v>5644</v>
      </c>
    </row>
    <row r="57" spans="1:5" x14ac:dyDescent="0.3">
      <c r="A57" s="7" t="s">
        <v>281</v>
      </c>
      <c r="B57" s="1">
        <v>582</v>
      </c>
      <c r="C57" s="1">
        <v>673</v>
      </c>
      <c r="D57" s="1">
        <v>756</v>
      </c>
      <c r="E57" s="1">
        <v>835</v>
      </c>
    </row>
    <row r="58" spans="1:5" x14ac:dyDescent="0.3">
      <c r="A58" s="7" t="s">
        <v>282</v>
      </c>
      <c r="B58" s="1">
        <v>738</v>
      </c>
      <c r="C58" s="1">
        <v>857</v>
      </c>
      <c r="D58" s="1">
        <v>938</v>
      </c>
      <c r="E58" s="1">
        <v>1000</v>
      </c>
    </row>
    <row r="59" spans="1:5" x14ac:dyDescent="0.3">
      <c r="A59" s="7" t="s">
        <v>283</v>
      </c>
      <c r="B59" s="1">
        <v>10836</v>
      </c>
      <c r="C59" s="1">
        <v>12146</v>
      </c>
      <c r="D59" s="1">
        <v>12968</v>
      </c>
      <c r="E59" s="1">
        <v>13343</v>
      </c>
    </row>
    <row r="60" spans="1:5" x14ac:dyDescent="0.3">
      <c r="A60" s="7" t="s">
        <v>284</v>
      </c>
      <c r="B60" s="1">
        <v>890</v>
      </c>
      <c r="C60" s="1">
        <v>1068</v>
      </c>
      <c r="D60" s="1">
        <v>1246</v>
      </c>
      <c r="E60" s="1">
        <v>1331</v>
      </c>
    </row>
    <row r="61" spans="1:5" x14ac:dyDescent="0.3">
      <c r="A61" s="7" t="s">
        <v>285</v>
      </c>
      <c r="B61" s="1">
        <v>3387</v>
      </c>
      <c r="C61" s="1">
        <v>3903</v>
      </c>
      <c r="D61" s="1">
        <v>4284</v>
      </c>
      <c r="E61" s="1">
        <v>4525</v>
      </c>
    </row>
    <row r="62" spans="1:5" x14ac:dyDescent="0.3">
      <c r="A62" s="7" t="s">
        <v>286</v>
      </c>
      <c r="B62" s="1">
        <v>16523</v>
      </c>
      <c r="C62" s="1">
        <v>11881</v>
      </c>
      <c r="D62" s="1">
        <v>9249</v>
      </c>
      <c r="E62" s="1">
        <v>7881</v>
      </c>
    </row>
    <row r="63" spans="1:5" x14ac:dyDescent="0.3">
      <c r="A63" s="7" t="s">
        <v>287</v>
      </c>
      <c r="B63" s="1">
        <v>1982</v>
      </c>
      <c r="C63" s="1">
        <v>1347</v>
      </c>
      <c r="D63" s="1">
        <v>1022</v>
      </c>
      <c r="E63" s="1">
        <v>845</v>
      </c>
    </row>
    <row r="64" spans="1:5" x14ac:dyDescent="0.3">
      <c r="A64" s="7" t="s">
        <v>288</v>
      </c>
      <c r="B64" s="1">
        <v>1260</v>
      </c>
      <c r="C64" s="1">
        <v>796</v>
      </c>
      <c r="D64" s="1">
        <v>610</v>
      </c>
      <c r="E64" s="1">
        <v>497</v>
      </c>
    </row>
    <row r="65" spans="1:5" x14ac:dyDescent="0.3">
      <c r="A65" s="7" t="s">
        <v>289</v>
      </c>
      <c r="B65" s="1">
        <v>35001</v>
      </c>
      <c r="C65" s="1">
        <v>24524</v>
      </c>
      <c r="D65" s="1">
        <v>18854</v>
      </c>
      <c r="E65" s="1">
        <v>15875</v>
      </c>
    </row>
    <row r="66" spans="1:5" x14ac:dyDescent="0.3">
      <c r="A66" s="7" t="s">
        <v>290</v>
      </c>
      <c r="B66" s="1">
        <v>1671</v>
      </c>
      <c r="C66" s="1">
        <v>1141</v>
      </c>
      <c r="D66" s="1">
        <v>869</v>
      </c>
      <c r="E66" s="1">
        <v>735</v>
      </c>
    </row>
    <row r="67" spans="1:5" x14ac:dyDescent="0.3">
      <c r="A67" s="7" t="s">
        <v>291</v>
      </c>
      <c r="B67" s="1">
        <v>13444</v>
      </c>
      <c r="C67" s="1">
        <v>10454</v>
      </c>
      <c r="D67" s="1">
        <v>8493</v>
      </c>
      <c r="E67" s="1">
        <v>7373</v>
      </c>
    </row>
    <row r="68" spans="1:5" x14ac:dyDescent="0.3">
      <c r="A68" s="10" t="s">
        <v>15</v>
      </c>
      <c r="B68" s="5">
        <v>283663</v>
      </c>
      <c r="C68" s="5">
        <v>296182</v>
      </c>
      <c r="D68" s="5">
        <v>313829</v>
      </c>
      <c r="E68" s="5">
        <v>328149</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0.847668628338615</v>
      </c>
      <c r="C73" s="2">
        <v>0.86164104463789604</v>
      </c>
      <c r="D73" s="2">
        <v>0.87201870615744304</v>
      </c>
      <c r="E73" s="2">
        <v>0.87885335638144602</v>
      </c>
    </row>
    <row r="74" spans="1:5" x14ac:dyDescent="0.3">
      <c r="A74" s="8" t="s">
        <v>233</v>
      </c>
      <c r="B74" s="2">
        <v>9.0538705296514302E-4</v>
      </c>
      <c r="C74" s="2">
        <v>7.4087794035932603E-4</v>
      </c>
      <c r="D74" s="2">
        <v>4.6765393608729498E-4</v>
      </c>
      <c r="E74" s="2">
        <v>7.2025352924229302E-4</v>
      </c>
    </row>
    <row r="75" spans="1:5" x14ac:dyDescent="0.3">
      <c r="A75" s="8" t="s">
        <v>234</v>
      </c>
      <c r="B75" s="2">
        <v>1.2901765504753301E-2</v>
      </c>
      <c r="C75" s="2">
        <v>1.29653639562882E-2</v>
      </c>
      <c r="D75" s="2">
        <v>1.27825409197194E-2</v>
      </c>
      <c r="E75" s="2">
        <v>1.2388360702967401E-2</v>
      </c>
    </row>
    <row r="76" spans="1:5" x14ac:dyDescent="0.3">
      <c r="A76" s="8" t="s">
        <v>235</v>
      </c>
      <c r="B76" s="2">
        <v>6.6998641919420607E-2</v>
      </c>
      <c r="C76" s="2">
        <v>6.0196332654195203E-2</v>
      </c>
      <c r="D76" s="2">
        <v>5.4091971940763803E-2</v>
      </c>
      <c r="E76" s="2">
        <v>5.0705848458657499E-2</v>
      </c>
    </row>
    <row r="77" spans="1:5" x14ac:dyDescent="0.3">
      <c r="A77" s="8" t="s">
        <v>236</v>
      </c>
      <c r="B77" s="2">
        <v>6.2924400181077395E-2</v>
      </c>
      <c r="C77" s="2">
        <v>5.61215039822189E-2</v>
      </c>
      <c r="D77" s="2">
        <v>5.2065471551052199E-2</v>
      </c>
      <c r="E77" s="2">
        <v>5.0129645635263599E-2</v>
      </c>
    </row>
    <row r="78" spans="1:5" x14ac:dyDescent="0.3">
      <c r="A78" s="8" t="s">
        <v>237</v>
      </c>
      <c r="B78" s="2">
        <v>8.6011770031688504E-3</v>
      </c>
      <c r="C78" s="2">
        <v>8.3348768290424195E-3</v>
      </c>
      <c r="D78" s="2">
        <v>8.5736554949337497E-3</v>
      </c>
      <c r="E78" s="2">
        <v>7.20253529242293E-3</v>
      </c>
    </row>
    <row r="79" spans="1:5" x14ac:dyDescent="0.3">
      <c r="A79" s="8" t="s">
        <v>238</v>
      </c>
      <c r="B79" s="2">
        <v>8.9574675037580695E-2</v>
      </c>
      <c r="C79" s="2">
        <v>9.4473590785373401E-2</v>
      </c>
      <c r="D79" s="2">
        <v>0.10300481059782</v>
      </c>
      <c r="E79" s="2">
        <v>0.109840812075852</v>
      </c>
    </row>
    <row r="80" spans="1:5" x14ac:dyDescent="0.3">
      <c r="A80" s="8" t="s">
        <v>239</v>
      </c>
      <c r="B80" s="2">
        <v>0.151295428419843</v>
      </c>
      <c r="C80" s="2">
        <v>0.164977055474472</v>
      </c>
      <c r="D80" s="2">
        <v>0.17822177097686601</v>
      </c>
      <c r="E80" s="2">
        <v>0.192971012004898</v>
      </c>
    </row>
    <row r="81" spans="1:5" x14ac:dyDescent="0.3">
      <c r="A81" s="8" t="s">
        <v>240</v>
      </c>
      <c r="B81" s="2">
        <v>2.4508503551743499E-2</v>
      </c>
      <c r="C81" s="2">
        <v>2.4706454709215901E-2</v>
      </c>
      <c r="D81" s="2">
        <v>2.48265525660551E-2</v>
      </c>
      <c r="E81" s="2">
        <v>2.5074100777056799E-2</v>
      </c>
    </row>
    <row r="82" spans="1:5" x14ac:dyDescent="0.3">
      <c r="A82" s="8" t="s">
        <v>241</v>
      </c>
      <c r="B82" s="2">
        <v>0.69873552038199704</v>
      </c>
      <c r="C82" s="2">
        <v>0.67729083665338596</v>
      </c>
      <c r="D82" s="2">
        <v>0.65309304518094102</v>
      </c>
      <c r="E82" s="2">
        <v>0.62894679621427996</v>
      </c>
    </row>
    <row r="83" spans="1:5" x14ac:dyDescent="0.3">
      <c r="A83" s="8" t="s">
        <v>242</v>
      </c>
      <c r="B83" s="2">
        <v>2.6719132254546502E-2</v>
      </c>
      <c r="C83" s="2">
        <v>2.8493287575769501E-2</v>
      </c>
      <c r="D83" s="2">
        <v>3.0036019049000402E-2</v>
      </c>
      <c r="E83" s="2">
        <v>3.1608702120598298E-2</v>
      </c>
    </row>
    <row r="84" spans="1:5" x14ac:dyDescent="0.3">
      <c r="A84" s="8" t="s">
        <v>243</v>
      </c>
      <c r="B84" s="2">
        <v>9.1667403542900899E-3</v>
      </c>
      <c r="C84" s="2">
        <v>1.0058774801783001E-2</v>
      </c>
      <c r="D84" s="2">
        <v>1.08178016293181E-2</v>
      </c>
      <c r="E84" s="2">
        <v>1.1558576807315099E-2</v>
      </c>
    </row>
    <row r="85" spans="1:5" x14ac:dyDescent="0.3">
      <c r="A85" s="8" t="s">
        <v>244</v>
      </c>
      <c r="B85" s="2">
        <v>0.98171198774415902</v>
      </c>
      <c r="C85" s="2">
        <v>0.98076609616951904</v>
      </c>
      <c r="D85" s="2">
        <v>0.97913147522522503</v>
      </c>
      <c r="E85" s="2">
        <v>0.97881179891981696</v>
      </c>
    </row>
    <row r="86" spans="1:5" x14ac:dyDescent="0.3">
      <c r="A86" s="8" t="s">
        <v>245</v>
      </c>
      <c r="B86" s="2">
        <v>2.8724626579854502E-4</v>
      </c>
      <c r="C86" s="2">
        <v>1.6299918500407501E-4</v>
      </c>
      <c r="D86" s="2">
        <v>2.4634009009009001E-4</v>
      </c>
      <c r="E86" s="2">
        <v>2.2370649707583601E-4</v>
      </c>
    </row>
    <row r="87" spans="1:5" x14ac:dyDescent="0.3">
      <c r="A87" s="8" t="s">
        <v>246</v>
      </c>
      <c r="B87" s="2">
        <v>2.9682114132516301E-3</v>
      </c>
      <c r="C87" s="2">
        <v>2.9339853300733498E-3</v>
      </c>
      <c r="D87" s="2">
        <v>2.7801238738738702E-3</v>
      </c>
      <c r="E87" s="2">
        <v>2.6525198938992002E-3</v>
      </c>
    </row>
    <row r="88" spans="1:5" x14ac:dyDescent="0.3">
      <c r="A88" s="8" t="s">
        <v>247</v>
      </c>
      <c r="B88" s="2">
        <v>2.8724626579854502E-4</v>
      </c>
      <c r="C88" s="2">
        <v>2.4449877750611201E-4</v>
      </c>
      <c r="D88" s="2">
        <v>3.1672297297297299E-4</v>
      </c>
      <c r="E88" s="2">
        <v>1.9174842606500299E-4</v>
      </c>
    </row>
    <row r="89" spans="1:5" x14ac:dyDescent="0.3">
      <c r="A89" s="8" t="s">
        <v>248</v>
      </c>
      <c r="B89" s="2">
        <v>1.07238605898123E-2</v>
      </c>
      <c r="C89" s="2">
        <v>1.13691931540342E-2</v>
      </c>
      <c r="D89" s="2">
        <v>1.20706644144144E-2</v>
      </c>
      <c r="E89" s="2">
        <v>1.2399731552203501E-2</v>
      </c>
    </row>
    <row r="90" spans="1:5" x14ac:dyDescent="0.3">
      <c r="A90" s="8" t="s">
        <v>249</v>
      </c>
      <c r="B90" s="2">
        <v>4.0214477211796204E-3</v>
      </c>
      <c r="C90" s="2">
        <v>4.5232273838630797E-3</v>
      </c>
      <c r="D90" s="2">
        <v>5.4546734234234198E-3</v>
      </c>
      <c r="E90" s="2">
        <v>5.7204947109392498E-3</v>
      </c>
    </row>
    <row r="91" spans="1:5" x14ac:dyDescent="0.3">
      <c r="A91" s="8" t="s">
        <v>250</v>
      </c>
      <c r="B91" s="2">
        <v>6.1652281134402E-3</v>
      </c>
      <c r="C91" s="2">
        <v>5.5617352614015601E-3</v>
      </c>
      <c r="D91" s="2">
        <v>6.3058328954282697E-3</v>
      </c>
      <c r="E91" s="2">
        <v>7.1721311475409803E-3</v>
      </c>
    </row>
    <row r="92" spans="1:5" x14ac:dyDescent="0.3">
      <c r="A92" s="8" t="s">
        <v>251</v>
      </c>
      <c r="B92" s="2">
        <v>4.3156596794081403E-3</v>
      </c>
      <c r="C92" s="2">
        <v>3.89321468298109E-3</v>
      </c>
      <c r="D92" s="2">
        <v>3.6784025223331601E-3</v>
      </c>
      <c r="E92" s="2">
        <v>4.0983606557377103E-3</v>
      </c>
    </row>
    <row r="93" spans="1:5" x14ac:dyDescent="0.3">
      <c r="A93" s="8" t="s">
        <v>252</v>
      </c>
      <c r="B93" s="2">
        <v>1.6646115906288499E-2</v>
      </c>
      <c r="C93" s="2">
        <v>1.72413793103448E-2</v>
      </c>
      <c r="D93" s="2">
        <v>2.04939569101419E-2</v>
      </c>
      <c r="E93" s="2">
        <v>2.0491803278688499E-2</v>
      </c>
    </row>
    <row r="94" spans="1:5" x14ac:dyDescent="0.3">
      <c r="A94" s="8" t="s">
        <v>253</v>
      </c>
      <c r="B94" s="2">
        <v>0.93279901356350203</v>
      </c>
      <c r="C94" s="2">
        <v>0.92936596218019996</v>
      </c>
      <c r="D94" s="2">
        <v>0.920651602732528</v>
      </c>
      <c r="E94" s="2">
        <v>0.91700819672131195</v>
      </c>
    </row>
    <row r="95" spans="1:5" x14ac:dyDescent="0.3">
      <c r="A95" s="8" t="s">
        <v>254</v>
      </c>
      <c r="B95" s="2">
        <v>3.2059186189888997E-2</v>
      </c>
      <c r="C95" s="2">
        <v>3.5595105672970001E-2</v>
      </c>
      <c r="D95" s="2">
        <v>4.0462427745664699E-2</v>
      </c>
      <c r="E95" s="2">
        <v>4.1495901639344301E-2</v>
      </c>
    </row>
    <row r="96" spans="1:5" x14ac:dyDescent="0.3">
      <c r="A96" s="8" t="s">
        <v>255</v>
      </c>
      <c r="B96" s="2">
        <v>8.0147965474722596E-3</v>
      </c>
      <c r="C96" s="2">
        <v>8.3426028921023392E-3</v>
      </c>
      <c r="D96" s="2">
        <v>8.4077771939043595E-3</v>
      </c>
      <c r="E96" s="2">
        <v>9.7336065573770496E-3</v>
      </c>
    </row>
    <row r="97" spans="1:5" x14ac:dyDescent="0.3">
      <c r="A97" s="8" t="s">
        <v>256</v>
      </c>
      <c r="B97" s="2">
        <v>0.59785551824975602</v>
      </c>
      <c r="C97" s="2">
        <v>0.60404689184333404</v>
      </c>
      <c r="D97" s="2">
        <v>0.60368447684551796</v>
      </c>
      <c r="E97" s="2">
        <v>0.60940385671264297</v>
      </c>
    </row>
    <row r="98" spans="1:5" x14ac:dyDescent="0.3">
      <c r="A98" s="8" t="s">
        <v>257</v>
      </c>
      <c r="B98" s="2">
        <v>7.7927000974764404E-2</v>
      </c>
      <c r="C98" s="2">
        <v>7.6760689902982404E-2</v>
      </c>
      <c r="D98" s="2">
        <v>7.5900972656908899E-2</v>
      </c>
      <c r="E98" s="2">
        <v>7.6568557309951296E-2</v>
      </c>
    </row>
    <row r="99" spans="1:5" x14ac:dyDescent="0.3">
      <c r="A99" s="8" t="s">
        <v>258</v>
      </c>
      <c r="B99" s="2">
        <v>3.2952453157153699E-2</v>
      </c>
      <c r="C99" s="2">
        <v>3.1463348904060398E-2</v>
      </c>
      <c r="D99" s="2">
        <v>3.06789857381135E-2</v>
      </c>
      <c r="E99" s="2">
        <v>2.9133321132056599E-2</v>
      </c>
    </row>
    <row r="100" spans="1:5" x14ac:dyDescent="0.3">
      <c r="A100" s="8" t="s">
        <v>259</v>
      </c>
      <c r="B100" s="2">
        <v>3.7041048413300103E-2</v>
      </c>
      <c r="C100" s="2">
        <v>3.5101509162773999E-2</v>
      </c>
      <c r="D100" s="2">
        <v>3.4539627804119302E-2</v>
      </c>
      <c r="E100" s="2">
        <v>3.3658885579754799E-2</v>
      </c>
    </row>
    <row r="101" spans="1:5" x14ac:dyDescent="0.3">
      <c r="A101" s="8" t="s">
        <v>260</v>
      </c>
      <c r="B101" s="2">
        <v>0.21785985053612</v>
      </c>
      <c r="C101" s="2">
        <v>0.21312432626661901</v>
      </c>
      <c r="D101" s="2">
        <v>0.21499653291853299</v>
      </c>
      <c r="E101" s="2">
        <v>0.21080478511887901</v>
      </c>
    </row>
    <row r="102" spans="1:5" x14ac:dyDescent="0.3">
      <c r="A102" s="8" t="s">
        <v>261</v>
      </c>
      <c r="B102" s="2">
        <v>3.6364128668905003E-2</v>
      </c>
      <c r="C102" s="2">
        <v>3.9503233920230002E-2</v>
      </c>
      <c r="D102" s="2">
        <v>4.0199404036807301E-2</v>
      </c>
      <c r="E102" s="2">
        <v>4.04305941467148E-2</v>
      </c>
    </row>
    <row r="103" spans="1:5" x14ac:dyDescent="0.3">
      <c r="A103" s="8" t="s">
        <v>262</v>
      </c>
      <c r="B103" s="2">
        <v>0.97870412324422296</v>
      </c>
      <c r="C103" s="2">
        <v>0.97836166924265799</v>
      </c>
      <c r="D103" s="2">
        <v>0.97772363383223104</v>
      </c>
      <c r="E103" s="2">
        <v>0.97921403052939304</v>
      </c>
    </row>
    <row r="104" spans="1:5" x14ac:dyDescent="0.3">
      <c r="A104" s="8" t="s">
        <v>263</v>
      </c>
      <c r="B104" s="2">
        <v>0</v>
      </c>
      <c r="C104" s="2">
        <v>0</v>
      </c>
      <c r="D104" s="2">
        <v>0</v>
      </c>
      <c r="E104" s="2">
        <v>0</v>
      </c>
    </row>
    <row r="105" spans="1:5" x14ac:dyDescent="0.3">
      <c r="A105" s="8" t="s">
        <v>264</v>
      </c>
      <c r="B105" s="2">
        <v>4.5310376076121402E-3</v>
      </c>
      <c r="C105" s="2">
        <v>5.4095826893353896E-3</v>
      </c>
      <c r="D105" s="2">
        <v>6.2652279846850002E-3</v>
      </c>
      <c r="E105" s="2">
        <v>5.84605391360831E-3</v>
      </c>
    </row>
    <row r="106" spans="1:5" x14ac:dyDescent="0.3">
      <c r="A106" s="8" t="s">
        <v>265</v>
      </c>
      <c r="B106" s="2">
        <v>2.2655188038060701E-3</v>
      </c>
      <c r="C106" s="2">
        <v>1.9319938176197799E-3</v>
      </c>
      <c r="D106" s="2">
        <v>1.74034110685694E-3</v>
      </c>
      <c r="E106" s="2">
        <v>1.6239038648912E-3</v>
      </c>
    </row>
    <row r="107" spans="1:5" x14ac:dyDescent="0.3">
      <c r="A107" s="8" t="s">
        <v>266</v>
      </c>
      <c r="B107" s="2">
        <v>8.6089714544630696E-3</v>
      </c>
      <c r="C107" s="2">
        <v>7.7279752704791302E-3</v>
      </c>
      <c r="D107" s="2">
        <v>7.3094326487991596E-3</v>
      </c>
      <c r="E107" s="2">
        <v>7.4699577784995098E-3</v>
      </c>
    </row>
    <row r="108" spans="1:5" x14ac:dyDescent="0.3">
      <c r="A108" s="8" t="s">
        <v>267</v>
      </c>
      <c r="B108" s="2">
        <v>5.89034888989579E-3</v>
      </c>
      <c r="C108" s="2">
        <v>6.5687789799072603E-3</v>
      </c>
      <c r="D108" s="2">
        <v>6.9613644274277801E-3</v>
      </c>
      <c r="E108" s="2">
        <v>5.84605391360831E-3</v>
      </c>
    </row>
    <row r="109" spans="1:5" x14ac:dyDescent="0.3">
      <c r="A109" s="8" t="s">
        <v>268</v>
      </c>
      <c r="B109" s="2">
        <v>0.32981993851559099</v>
      </c>
      <c r="C109" s="2">
        <v>0.32703213610586002</v>
      </c>
      <c r="D109" s="2">
        <v>0.32620689655172402</v>
      </c>
      <c r="E109" s="2">
        <v>0.331697742885182</v>
      </c>
    </row>
    <row r="110" spans="1:5" x14ac:dyDescent="0.3">
      <c r="A110" s="8" t="s">
        <v>269</v>
      </c>
      <c r="B110" s="2">
        <v>2.7667984189723299E-2</v>
      </c>
      <c r="C110" s="2">
        <v>2.9111531190926299E-2</v>
      </c>
      <c r="D110" s="2">
        <v>3.2758620689655203E-2</v>
      </c>
      <c r="E110" s="2">
        <v>3.4347399411187397E-2</v>
      </c>
    </row>
    <row r="111" spans="1:5" x14ac:dyDescent="0.3">
      <c r="A111" s="8" t="s">
        <v>270</v>
      </c>
      <c r="B111" s="2">
        <v>6.8511198945981594E-2</v>
      </c>
      <c r="C111" s="2">
        <v>6.6918714555765604E-2</v>
      </c>
      <c r="D111" s="2">
        <v>6.8965517241379296E-2</v>
      </c>
      <c r="E111" s="2">
        <v>6.8694798822374906E-2</v>
      </c>
    </row>
    <row r="112" spans="1:5" x14ac:dyDescent="0.3">
      <c r="A112" s="8" t="s">
        <v>271</v>
      </c>
      <c r="B112" s="2">
        <v>0.46376811594202899</v>
      </c>
      <c r="C112" s="2">
        <v>0.45897920604914899</v>
      </c>
      <c r="D112" s="2">
        <v>0.44965517241379299</v>
      </c>
      <c r="E112" s="2">
        <v>0.43375858684985302</v>
      </c>
    </row>
    <row r="113" spans="1:5" x14ac:dyDescent="0.3">
      <c r="A113" s="8" t="s">
        <v>272</v>
      </c>
      <c r="B113" s="2">
        <v>7.3781291172595506E-2</v>
      </c>
      <c r="C113" s="2">
        <v>7.4858223062381907E-2</v>
      </c>
      <c r="D113" s="2">
        <v>7.7241379310344804E-2</v>
      </c>
      <c r="E113" s="2">
        <v>8.40693490350016E-2</v>
      </c>
    </row>
    <row r="114" spans="1:5" x14ac:dyDescent="0.3">
      <c r="A114" s="8" t="s">
        <v>273</v>
      </c>
      <c r="B114" s="2">
        <v>3.64514712340799E-2</v>
      </c>
      <c r="C114" s="2">
        <v>4.3100189035916801E-2</v>
      </c>
      <c r="D114" s="2">
        <v>4.5172413793103397E-2</v>
      </c>
      <c r="E114" s="2">
        <v>4.7432122996401697E-2</v>
      </c>
    </row>
    <row r="115" spans="1:5" x14ac:dyDescent="0.3">
      <c r="A115" s="8" t="s">
        <v>274</v>
      </c>
      <c r="B115" s="2">
        <v>0.11402251433365999</v>
      </c>
      <c r="C115" s="2">
        <v>0.116841652851968</v>
      </c>
      <c r="D115" s="2">
        <v>0.120471360466268</v>
      </c>
      <c r="E115" s="2">
        <v>0.121246306741875</v>
      </c>
    </row>
    <row r="116" spans="1:5" x14ac:dyDescent="0.3">
      <c r="A116" s="8" t="s">
        <v>275</v>
      </c>
      <c r="B116" s="2">
        <v>7.5863515592224902E-3</v>
      </c>
      <c r="C116" s="2">
        <v>7.8897280039295203E-3</v>
      </c>
      <c r="D116" s="2">
        <v>8.5303229639689306E-3</v>
      </c>
      <c r="E116" s="2">
        <v>8.6489390276658605E-3</v>
      </c>
    </row>
    <row r="117" spans="1:5" x14ac:dyDescent="0.3">
      <c r="A117" s="8" t="s">
        <v>276</v>
      </c>
      <c r="B117" s="2">
        <v>4.0396448049223897E-2</v>
      </c>
      <c r="C117" s="2">
        <v>4.1091054215018102E-2</v>
      </c>
      <c r="D117" s="2">
        <v>4.11237957815219E-2</v>
      </c>
      <c r="E117" s="2">
        <v>4.20359924791835E-2</v>
      </c>
    </row>
    <row r="118" spans="1:5" x14ac:dyDescent="0.3">
      <c r="A118" s="8" t="s">
        <v>277</v>
      </c>
      <c r="B118" s="2">
        <v>0.80771920011187204</v>
      </c>
      <c r="C118" s="2">
        <v>0.80269540124025296</v>
      </c>
      <c r="D118" s="2">
        <v>0.79705470440945503</v>
      </c>
      <c r="E118" s="2">
        <v>0.794077356970185</v>
      </c>
    </row>
    <row r="119" spans="1:5" x14ac:dyDescent="0.3">
      <c r="A119" s="8" t="s">
        <v>278</v>
      </c>
      <c r="B119" s="2">
        <v>2.0469165151727E-2</v>
      </c>
      <c r="C119" s="2">
        <v>2.0691348928593398E-2</v>
      </c>
      <c r="D119" s="2">
        <v>2.1615810097752101E-2</v>
      </c>
      <c r="E119" s="2">
        <v>2.26833199033038E-2</v>
      </c>
    </row>
    <row r="120" spans="1:5" x14ac:dyDescent="0.3">
      <c r="A120" s="8" t="s">
        <v>279</v>
      </c>
      <c r="B120" s="2">
        <v>9.8063207942945003E-3</v>
      </c>
      <c r="C120" s="2">
        <v>1.07908147602382E-2</v>
      </c>
      <c r="D120" s="2">
        <v>1.1204006281033799E-2</v>
      </c>
      <c r="E120" s="2">
        <v>1.13080848777867E-2</v>
      </c>
    </row>
    <row r="121" spans="1:5" x14ac:dyDescent="0.3">
      <c r="A121" s="8" t="s">
        <v>280</v>
      </c>
      <c r="B121" s="2">
        <v>0.19351197487239899</v>
      </c>
      <c r="C121" s="2">
        <v>0.20107112253641801</v>
      </c>
      <c r="D121" s="2">
        <v>0.206382895098848</v>
      </c>
      <c r="E121" s="2">
        <v>0.21156008696304099</v>
      </c>
    </row>
    <row r="122" spans="1:5" x14ac:dyDescent="0.3">
      <c r="A122" s="8" t="s">
        <v>281</v>
      </c>
      <c r="B122" s="2">
        <v>2.8563015312131901E-2</v>
      </c>
      <c r="C122" s="2">
        <v>2.8834618680377001E-2</v>
      </c>
      <c r="D122" s="2">
        <v>2.9713477184294301E-2</v>
      </c>
      <c r="E122" s="2">
        <v>3.12991978409176E-2</v>
      </c>
    </row>
    <row r="123" spans="1:5" x14ac:dyDescent="0.3">
      <c r="A123" s="8" t="s">
        <v>282</v>
      </c>
      <c r="B123" s="2">
        <v>3.6219081272084799E-2</v>
      </c>
      <c r="C123" s="2">
        <v>3.6718080548414703E-2</v>
      </c>
      <c r="D123" s="2">
        <v>3.6866721691624402E-2</v>
      </c>
      <c r="E123" s="2">
        <v>3.748406927056E-2</v>
      </c>
    </row>
    <row r="124" spans="1:5" x14ac:dyDescent="0.3">
      <c r="A124" s="8" t="s">
        <v>283</v>
      </c>
      <c r="B124" s="2">
        <v>0.53180212014134298</v>
      </c>
      <c r="C124" s="2">
        <v>0.52039417309340197</v>
      </c>
      <c r="D124" s="2">
        <v>0.50968832291789501</v>
      </c>
      <c r="E124" s="2">
        <v>0.50014993627708204</v>
      </c>
    </row>
    <row r="125" spans="1:5" x14ac:dyDescent="0.3">
      <c r="A125" s="8" t="s">
        <v>284</v>
      </c>
      <c r="B125" s="2">
        <v>4.3678837848449198E-2</v>
      </c>
      <c r="C125" s="2">
        <v>4.5758354755784103E-2</v>
      </c>
      <c r="D125" s="2">
        <v>4.8972212396336902E-2</v>
      </c>
      <c r="E125" s="2">
        <v>4.9891296199115399E-2</v>
      </c>
    </row>
    <row r="126" spans="1:5" x14ac:dyDescent="0.3">
      <c r="A126" s="8" t="s">
        <v>285</v>
      </c>
      <c r="B126" s="2">
        <v>0.16622497055359201</v>
      </c>
      <c r="C126" s="2">
        <v>0.16722365038560399</v>
      </c>
      <c r="D126" s="2">
        <v>0.16837637071100101</v>
      </c>
      <c r="E126" s="2">
        <v>0.16961541344928399</v>
      </c>
    </row>
    <row r="127" spans="1:5" x14ac:dyDescent="0.3">
      <c r="A127" s="8" t="s">
        <v>286</v>
      </c>
      <c r="B127" s="2">
        <v>0.23644481332551101</v>
      </c>
      <c r="C127" s="2">
        <v>0.236942344893604</v>
      </c>
      <c r="D127" s="2">
        <v>0.236565465380976</v>
      </c>
      <c r="E127" s="2">
        <v>0.23733662591098001</v>
      </c>
    </row>
    <row r="128" spans="1:5" x14ac:dyDescent="0.3">
      <c r="A128" s="8" t="s">
        <v>287</v>
      </c>
      <c r="B128" s="2">
        <v>2.83625019676307E-2</v>
      </c>
      <c r="C128" s="2">
        <v>2.6863171329996199E-2</v>
      </c>
      <c r="D128" s="2">
        <v>2.6140113052152299E-2</v>
      </c>
      <c r="E128" s="2">
        <v>2.5447208335842901E-2</v>
      </c>
    </row>
    <row r="129" spans="1:5" x14ac:dyDescent="0.3">
      <c r="A129" s="8" t="s">
        <v>288</v>
      </c>
      <c r="B129" s="2">
        <v>1.8030652108584601E-2</v>
      </c>
      <c r="C129" s="2">
        <v>1.58745986478671E-2</v>
      </c>
      <c r="D129" s="2">
        <v>1.5602220119190701E-2</v>
      </c>
      <c r="E129" s="2">
        <v>1.4967174606998699E-2</v>
      </c>
    </row>
    <row r="130" spans="1:5" x14ac:dyDescent="0.3">
      <c r="A130" s="8" t="s">
        <v>289</v>
      </c>
      <c r="B130" s="2">
        <v>0.50086575750203899</v>
      </c>
      <c r="C130" s="2">
        <v>0.48908122768881002</v>
      </c>
      <c r="D130" s="2">
        <v>0.482236488733151</v>
      </c>
      <c r="E130" s="2">
        <v>0.47807625127988901</v>
      </c>
    </row>
    <row r="131" spans="1:5" x14ac:dyDescent="0.3">
      <c r="A131" s="8" t="s">
        <v>290</v>
      </c>
      <c r="B131" s="2">
        <v>2.3912079105908601E-2</v>
      </c>
      <c r="C131" s="2">
        <v>2.2754920926151199E-2</v>
      </c>
      <c r="D131" s="2">
        <v>2.2226769317338899E-2</v>
      </c>
      <c r="E131" s="2">
        <v>2.21345539962657E-2</v>
      </c>
    </row>
    <row r="132" spans="1:5" x14ac:dyDescent="0.3">
      <c r="A132" s="8" t="s">
        <v>291</v>
      </c>
      <c r="B132" s="2">
        <v>0.192384195990326</v>
      </c>
      <c r="C132" s="2">
        <v>0.20848373651357099</v>
      </c>
      <c r="D132" s="2">
        <v>0.21722894339719201</v>
      </c>
      <c r="E132" s="2">
        <v>0.222038185870023</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442</v>
      </c>
      <c r="B1" s="12"/>
      <c r="C1" s="12"/>
      <c r="D1" s="12"/>
    </row>
    <row r="2" spans="1:5" ht="15.6" x14ac:dyDescent="0.3">
      <c r="A2" s="12" t="s">
        <v>431</v>
      </c>
      <c r="B2" s="12"/>
      <c r="C2" s="12"/>
      <c r="D2" s="12"/>
    </row>
    <row r="3" spans="1:5" ht="15.6" x14ac:dyDescent="0.3">
      <c r="A3" s="12" t="s">
        <v>299</v>
      </c>
      <c r="B3" s="12"/>
      <c r="C3" s="12"/>
      <c r="D3" s="12"/>
    </row>
    <row r="4" spans="1:5" x14ac:dyDescent="0.3">
      <c r="A4" s="15"/>
    </row>
    <row r="5" spans="1:5" x14ac:dyDescent="0.3">
      <c r="A5" s="16" t="str">
        <f>HYPERLINK("#'Table of contents'!A36",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2083</v>
      </c>
      <c r="C8" s="1">
        <v>2607</v>
      </c>
      <c r="D8" s="1">
        <v>3117</v>
      </c>
      <c r="E8" s="1">
        <v>3588</v>
      </c>
    </row>
    <row r="9" spans="1:5" x14ac:dyDescent="0.3">
      <c r="A9" s="7" t="s">
        <v>296</v>
      </c>
      <c r="B9" s="1">
        <v>183083</v>
      </c>
      <c r="C9" s="1">
        <v>210088</v>
      </c>
      <c r="D9" s="1">
        <v>234672</v>
      </c>
      <c r="E9" s="1">
        <v>252321</v>
      </c>
    </row>
    <row r="10" spans="1:5" x14ac:dyDescent="0.3">
      <c r="A10" s="7" t="s">
        <v>297</v>
      </c>
      <c r="B10" s="1">
        <v>4130</v>
      </c>
      <c r="C10" s="1">
        <v>4640</v>
      </c>
      <c r="D10" s="1">
        <v>5046</v>
      </c>
      <c r="E10" s="1">
        <v>5405</v>
      </c>
    </row>
    <row r="11" spans="1:5" x14ac:dyDescent="0.3">
      <c r="A11" s="7" t="s">
        <v>91</v>
      </c>
      <c r="B11" s="1">
        <v>724</v>
      </c>
      <c r="C11" s="1">
        <v>894</v>
      </c>
      <c r="D11" s="1">
        <v>1037</v>
      </c>
      <c r="E11" s="1">
        <v>1171</v>
      </c>
    </row>
    <row r="12" spans="1:5" x14ac:dyDescent="0.3">
      <c r="A12" s="7" t="s">
        <v>120</v>
      </c>
      <c r="B12" s="1">
        <v>23758</v>
      </c>
      <c r="C12" s="1">
        <v>27809</v>
      </c>
      <c r="D12" s="1">
        <v>30860</v>
      </c>
      <c r="E12" s="1">
        <v>32458</v>
      </c>
    </row>
    <row r="13" spans="1:5" x14ac:dyDescent="0.3">
      <c r="A13" s="7" t="s">
        <v>121</v>
      </c>
      <c r="B13" s="1">
        <v>69885</v>
      </c>
      <c r="C13" s="1">
        <v>50144</v>
      </c>
      <c r="D13" s="1">
        <v>39097</v>
      </c>
      <c r="E13" s="1">
        <v>33206</v>
      </c>
    </row>
    <row r="14" spans="1:5" x14ac:dyDescent="0.3">
      <c r="A14" s="10" t="s">
        <v>15</v>
      </c>
      <c r="B14" s="5">
        <v>283663</v>
      </c>
      <c r="C14" s="5">
        <v>296182</v>
      </c>
      <c r="D14" s="5">
        <v>313829</v>
      </c>
      <c r="E14" s="5">
        <v>328149</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7.34322065267589E-3</v>
      </c>
      <c r="C19" s="2">
        <v>8.8020203793613399E-3</v>
      </c>
      <c r="D19" s="2">
        <v>9.9321605077924598E-3</v>
      </c>
      <c r="E19" s="2">
        <v>1.0934057394659099E-2</v>
      </c>
    </row>
    <row r="20" spans="1:5" x14ac:dyDescent="0.3">
      <c r="A20" s="8" t="s">
        <v>296</v>
      </c>
      <c r="B20" s="2">
        <v>0.64542432393368199</v>
      </c>
      <c r="C20" s="2">
        <v>0.70932062042933097</v>
      </c>
      <c r="D20" s="2">
        <v>0.74777028254240396</v>
      </c>
      <c r="E20" s="2">
        <v>0.76892204455902702</v>
      </c>
    </row>
    <row r="21" spans="1:5" x14ac:dyDescent="0.3">
      <c r="A21" s="8" t="s">
        <v>297</v>
      </c>
      <c r="B21" s="2">
        <v>1.45595301466881E-2</v>
      </c>
      <c r="C21" s="2">
        <v>1.5666043176155199E-2</v>
      </c>
      <c r="D21" s="2">
        <v>1.60788199943281E-2</v>
      </c>
      <c r="E21" s="2">
        <v>1.64711762034929E-2</v>
      </c>
    </row>
    <row r="22" spans="1:5" x14ac:dyDescent="0.3">
      <c r="A22" s="8" t="s">
        <v>91</v>
      </c>
      <c r="B22" s="2">
        <v>2.5523244131240201E-3</v>
      </c>
      <c r="C22" s="2">
        <v>3.0184143533368E-3</v>
      </c>
      <c r="D22" s="2">
        <v>3.3043472719219702E-3</v>
      </c>
      <c r="E22" s="2">
        <v>3.5685008944107699E-3</v>
      </c>
    </row>
    <row r="23" spans="1:5" x14ac:dyDescent="0.3">
      <c r="A23" s="8" t="s">
        <v>120</v>
      </c>
      <c r="B23" s="2">
        <v>8.3754314098067106E-2</v>
      </c>
      <c r="C23" s="2">
        <v>9.3891593682262894E-2</v>
      </c>
      <c r="D23" s="2">
        <v>9.8333805989886197E-2</v>
      </c>
      <c r="E23" s="2">
        <v>9.8912384313223606E-2</v>
      </c>
    </row>
    <row r="24" spans="1:5" x14ac:dyDescent="0.3">
      <c r="A24" s="8" t="s">
        <v>121</v>
      </c>
      <c r="B24" s="2">
        <v>0.246366286755763</v>
      </c>
      <c r="C24" s="2">
        <v>0.16930130797955301</v>
      </c>
      <c r="D24" s="2">
        <v>0.12458058369366801</v>
      </c>
      <c r="E24" s="2">
        <v>0.10119183663518699</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443</v>
      </c>
      <c r="B1" s="12"/>
      <c r="C1" s="12"/>
      <c r="D1" s="12"/>
      <c r="E1" s="12"/>
    </row>
    <row r="2" spans="1:5" ht="15.6" x14ac:dyDescent="0.3">
      <c r="A2" s="12" t="s">
        <v>431</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contents'!A37",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834</v>
      </c>
      <c r="C8" s="1">
        <v>1070</v>
      </c>
      <c r="D8" s="1">
        <v>1306</v>
      </c>
      <c r="E8" s="1">
        <v>1556</v>
      </c>
    </row>
    <row r="9" spans="1:5" x14ac:dyDescent="0.3">
      <c r="A9" s="7" t="s">
        <v>301</v>
      </c>
      <c r="B9" s="1">
        <v>657</v>
      </c>
      <c r="C9" s="1">
        <v>859</v>
      </c>
      <c r="D9" s="1">
        <v>1023</v>
      </c>
      <c r="E9" s="1">
        <v>1184</v>
      </c>
    </row>
    <row r="10" spans="1:5" x14ac:dyDescent="0.3">
      <c r="A10" s="7" t="s">
        <v>302</v>
      </c>
      <c r="B10" s="1">
        <v>280</v>
      </c>
      <c r="C10" s="1">
        <v>327</v>
      </c>
      <c r="D10" s="1">
        <v>401</v>
      </c>
      <c r="E10" s="1">
        <v>441</v>
      </c>
    </row>
    <row r="11" spans="1:5" x14ac:dyDescent="0.3">
      <c r="A11" s="7" t="s">
        <v>303</v>
      </c>
      <c r="B11" s="1">
        <v>175</v>
      </c>
      <c r="C11" s="1">
        <v>195</v>
      </c>
      <c r="D11" s="1">
        <v>221</v>
      </c>
      <c r="E11" s="1">
        <v>232</v>
      </c>
    </row>
    <row r="12" spans="1:5" x14ac:dyDescent="0.3">
      <c r="A12" s="7" t="s">
        <v>304</v>
      </c>
      <c r="B12" s="1">
        <v>100</v>
      </c>
      <c r="C12" s="1">
        <v>115</v>
      </c>
      <c r="D12" s="1">
        <v>124</v>
      </c>
      <c r="E12" s="1">
        <v>129</v>
      </c>
    </row>
    <row r="13" spans="1:5" x14ac:dyDescent="0.3">
      <c r="A13" s="7" t="s">
        <v>305</v>
      </c>
      <c r="B13" s="1">
        <v>37</v>
      </c>
      <c r="C13" s="1">
        <v>41</v>
      </c>
      <c r="D13" s="1">
        <v>42</v>
      </c>
      <c r="E13" s="1">
        <v>46</v>
      </c>
    </row>
    <row r="14" spans="1:5" x14ac:dyDescent="0.3">
      <c r="A14" s="7" t="s">
        <v>306</v>
      </c>
      <c r="B14" s="1">
        <v>36316</v>
      </c>
      <c r="C14" s="1">
        <v>39456</v>
      </c>
      <c r="D14" s="1">
        <v>42612</v>
      </c>
      <c r="E14" s="1">
        <v>45559</v>
      </c>
    </row>
    <row r="15" spans="1:5" x14ac:dyDescent="0.3">
      <c r="A15" s="7" t="s">
        <v>307</v>
      </c>
      <c r="B15" s="1">
        <v>69275</v>
      </c>
      <c r="C15" s="1">
        <v>80000</v>
      </c>
      <c r="D15" s="1">
        <v>89836</v>
      </c>
      <c r="E15" s="1">
        <v>96377</v>
      </c>
    </row>
    <row r="16" spans="1:5" x14ac:dyDescent="0.3">
      <c r="A16" s="7" t="s">
        <v>308</v>
      </c>
      <c r="B16" s="1">
        <v>42023</v>
      </c>
      <c r="C16" s="1">
        <v>48884</v>
      </c>
      <c r="D16" s="1">
        <v>54882</v>
      </c>
      <c r="E16" s="1">
        <v>59041</v>
      </c>
    </row>
    <row r="17" spans="1:5" x14ac:dyDescent="0.3">
      <c r="A17" s="7" t="s">
        <v>309</v>
      </c>
      <c r="B17" s="1">
        <v>24185</v>
      </c>
      <c r="C17" s="1">
        <v>28338</v>
      </c>
      <c r="D17" s="1">
        <v>32062</v>
      </c>
      <c r="E17" s="1">
        <v>34613</v>
      </c>
    </row>
    <row r="18" spans="1:5" x14ac:dyDescent="0.3">
      <c r="A18" s="7" t="s">
        <v>310</v>
      </c>
      <c r="B18" s="1">
        <v>9555</v>
      </c>
      <c r="C18" s="1">
        <v>11341</v>
      </c>
      <c r="D18" s="1">
        <v>12878</v>
      </c>
      <c r="E18" s="1">
        <v>14090</v>
      </c>
    </row>
    <row r="19" spans="1:5" x14ac:dyDescent="0.3">
      <c r="A19" s="7" t="s">
        <v>311</v>
      </c>
      <c r="B19" s="1">
        <v>1729</v>
      </c>
      <c r="C19" s="1">
        <v>2069</v>
      </c>
      <c r="D19" s="1">
        <v>2402</v>
      </c>
      <c r="E19" s="1">
        <v>2641</v>
      </c>
    </row>
    <row r="20" spans="1:5" x14ac:dyDescent="0.3">
      <c r="A20" s="7" t="s">
        <v>312</v>
      </c>
      <c r="B20" s="1">
        <v>1003</v>
      </c>
      <c r="C20" s="1">
        <v>1062</v>
      </c>
      <c r="D20" s="1">
        <v>1091</v>
      </c>
      <c r="E20" s="1">
        <v>1149</v>
      </c>
    </row>
    <row r="21" spans="1:5" x14ac:dyDescent="0.3">
      <c r="A21" s="7" t="s">
        <v>313</v>
      </c>
      <c r="B21" s="1">
        <v>1766</v>
      </c>
      <c r="C21" s="1">
        <v>1995</v>
      </c>
      <c r="D21" s="1">
        <v>2181</v>
      </c>
      <c r="E21" s="1">
        <v>2284</v>
      </c>
    </row>
    <row r="22" spans="1:5" x14ac:dyDescent="0.3">
      <c r="A22" s="7" t="s">
        <v>314</v>
      </c>
      <c r="B22" s="1">
        <v>843</v>
      </c>
      <c r="C22" s="1">
        <v>993</v>
      </c>
      <c r="D22" s="1">
        <v>1097</v>
      </c>
      <c r="E22" s="1">
        <v>1224</v>
      </c>
    </row>
    <row r="23" spans="1:5" x14ac:dyDescent="0.3">
      <c r="A23" s="7" t="s">
        <v>315</v>
      </c>
      <c r="B23" s="1">
        <v>430</v>
      </c>
      <c r="C23" s="1">
        <v>485</v>
      </c>
      <c r="D23" s="1">
        <v>543</v>
      </c>
      <c r="E23" s="1">
        <v>594</v>
      </c>
    </row>
    <row r="24" spans="1:5" x14ac:dyDescent="0.3">
      <c r="A24" s="7" t="s">
        <v>316</v>
      </c>
      <c r="B24" s="1">
        <v>84</v>
      </c>
      <c r="C24" s="1">
        <v>100</v>
      </c>
      <c r="D24" s="1">
        <v>127</v>
      </c>
      <c r="E24" s="1">
        <v>146</v>
      </c>
    </row>
    <row r="25" spans="1:5" x14ac:dyDescent="0.3">
      <c r="A25" s="7" t="s">
        <v>317</v>
      </c>
      <c r="B25" s="1">
        <v>4</v>
      </c>
      <c r="C25" s="1">
        <v>5</v>
      </c>
      <c r="D25" s="1">
        <v>7</v>
      </c>
      <c r="E25" s="1">
        <v>8</v>
      </c>
    </row>
    <row r="26" spans="1:5" x14ac:dyDescent="0.3">
      <c r="A26" s="7" t="s">
        <v>161</v>
      </c>
      <c r="B26" s="1">
        <v>138</v>
      </c>
      <c r="C26" s="1">
        <v>180</v>
      </c>
      <c r="D26" s="1">
        <v>209</v>
      </c>
      <c r="E26" s="1">
        <v>242</v>
      </c>
    </row>
    <row r="27" spans="1:5" x14ac:dyDescent="0.3">
      <c r="A27" s="7" t="s">
        <v>162</v>
      </c>
      <c r="B27" s="1">
        <v>238</v>
      </c>
      <c r="C27" s="1">
        <v>301</v>
      </c>
      <c r="D27" s="1">
        <v>363</v>
      </c>
      <c r="E27" s="1">
        <v>410</v>
      </c>
    </row>
    <row r="28" spans="1:5" x14ac:dyDescent="0.3">
      <c r="A28" s="7" t="s">
        <v>163</v>
      </c>
      <c r="B28" s="1">
        <v>160</v>
      </c>
      <c r="C28" s="1">
        <v>179</v>
      </c>
      <c r="D28" s="1">
        <v>209</v>
      </c>
      <c r="E28" s="1">
        <v>255</v>
      </c>
    </row>
    <row r="29" spans="1:5" x14ac:dyDescent="0.3">
      <c r="A29" s="7" t="s">
        <v>164</v>
      </c>
      <c r="B29" s="1">
        <v>101</v>
      </c>
      <c r="C29" s="1">
        <v>134</v>
      </c>
      <c r="D29" s="1">
        <v>153</v>
      </c>
      <c r="E29" s="1">
        <v>158</v>
      </c>
    </row>
    <row r="30" spans="1:5" x14ac:dyDescent="0.3">
      <c r="A30" s="7" t="s">
        <v>165</v>
      </c>
      <c r="B30" s="1">
        <v>75</v>
      </c>
      <c r="C30" s="1">
        <v>86</v>
      </c>
      <c r="D30" s="1">
        <v>81</v>
      </c>
      <c r="E30" s="1">
        <v>87</v>
      </c>
    </row>
    <row r="31" spans="1:5" x14ac:dyDescent="0.3">
      <c r="A31" s="7" t="s">
        <v>166</v>
      </c>
      <c r="B31" s="1">
        <v>12</v>
      </c>
      <c r="C31" s="1">
        <v>14</v>
      </c>
      <c r="D31" s="1">
        <v>22</v>
      </c>
      <c r="E31" s="1">
        <v>19</v>
      </c>
    </row>
    <row r="32" spans="1:5" x14ac:dyDescent="0.3">
      <c r="A32" s="7" t="s">
        <v>173</v>
      </c>
      <c r="B32" s="1">
        <v>3734</v>
      </c>
      <c r="C32" s="1">
        <v>3943</v>
      </c>
      <c r="D32" s="1">
        <v>4357</v>
      </c>
      <c r="E32" s="1">
        <v>4618</v>
      </c>
    </row>
    <row r="33" spans="1:5" x14ac:dyDescent="0.3">
      <c r="A33" s="7" t="s">
        <v>174</v>
      </c>
      <c r="B33" s="1">
        <v>8418</v>
      </c>
      <c r="C33" s="1">
        <v>9949</v>
      </c>
      <c r="D33" s="1">
        <v>10716</v>
      </c>
      <c r="E33" s="1">
        <v>10892</v>
      </c>
    </row>
    <row r="34" spans="1:5" x14ac:dyDescent="0.3">
      <c r="A34" s="7" t="s">
        <v>175</v>
      </c>
      <c r="B34" s="1">
        <v>5947</v>
      </c>
      <c r="C34" s="1">
        <v>7061</v>
      </c>
      <c r="D34" s="1">
        <v>7935</v>
      </c>
      <c r="E34" s="1">
        <v>8451</v>
      </c>
    </row>
    <row r="35" spans="1:5" x14ac:dyDescent="0.3">
      <c r="A35" s="7" t="s">
        <v>176</v>
      </c>
      <c r="B35" s="1">
        <v>3878</v>
      </c>
      <c r="C35" s="1">
        <v>4660</v>
      </c>
      <c r="D35" s="1">
        <v>5322</v>
      </c>
      <c r="E35" s="1">
        <v>5725</v>
      </c>
    </row>
    <row r="36" spans="1:5" x14ac:dyDescent="0.3">
      <c r="A36" s="7" t="s">
        <v>177</v>
      </c>
      <c r="B36" s="1">
        <v>1583</v>
      </c>
      <c r="C36" s="1">
        <v>1948</v>
      </c>
      <c r="D36" s="1">
        <v>2225</v>
      </c>
      <c r="E36" s="1">
        <v>2440</v>
      </c>
    </row>
    <row r="37" spans="1:5" x14ac:dyDescent="0.3">
      <c r="A37" s="7" t="s">
        <v>178</v>
      </c>
      <c r="B37" s="1">
        <v>198</v>
      </c>
      <c r="C37" s="1">
        <v>248</v>
      </c>
      <c r="D37" s="1">
        <v>305</v>
      </c>
      <c r="E37" s="1">
        <v>332</v>
      </c>
    </row>
    <row r="38" spans="1:5" x14ac:dyDescent="0.3">
      <c r="A38" s="7" t="s">
        <v>179</v>
      </c>
      <c r="B38" s="1">
        <v>622</v>
      </c>
      <c r="C38" s="1">
        <v>48</v>
      </c>
      <c r="D38" s="1">
        <v>2</v>
      </c>
      <c r="E38" s="1">
        <v>0</v>
      </c>
    </row>
    <row r="39" spans="1:5" x14ac:dyDescent="0.3">
      <c r="A39" s="7" t="s">
        <v>180</v>
      </c>
      <c r="B39" s="1">
        <v>13509</v>
      </c>
      <c r="C39" s="1">
        <v>6071</v>
      </c>
      <c r="D39" s="1">
        <v>3148</v>
      </c>
      <c r="E39" s="1">
        <v>1816</v>
      </c>
    </row>
    <row r="40" spans="1:5" x14ac:dyDescent="0.3">
      <c r="A40" s="7" t="s">
        <v>181</v>
      </c>
      <c r="B40" s="1">
        <v>23567</v>
      </c>
      <c r="C40" s="1">
        <v>16997</v>
      </c>
      <c r="D40" s="1">
        <v>12569</v>
      </c>
      <c r="E40" s="1">
        <v>10099</v>
      </c>
    </row>
    <row r="41" spans="1:5" x14ac:dyDescent="0.3">
      <c r="A41" s="7" t="s">
        <v>182</v>
      </c>
      <c r="B41" s="1">
        <v>21318</v>
      </c>
      <c r="C41" s="1">
        <v>17627</v>
      </c>
      <c r="D41" s="1">
        <v>14822</v>
      </c>
      <c r="E41" s="1">
        <v>13277</v>
      </c>
    </row>
    <row r="42" spans="1:5" x14ac:dyDescent="0.3">
      <c r="A42" s="7" t="s">
        <v>183</v>
      </c>
      <c r="B42" s="1">
        <v>8847</v>
      </c>
      <c r="C42" s="1">
        <v>7588</v>
      </c>
      <c r="D42" s="1">
        <v>6844</v>
      </c>
      <c r="E42" s="1">
        <v>6415</v>
      </c>
    </row>
    <row r="43" spans="1:5" x14ac:dyDescent="0.3">
      <c r="A43" s="7" t="s">
        <v>184</v>
      </c>
      <c r="B43" s="1">
        <v>2022</v>
      </c>
      <c r="C43" s="1">
        <v>1813</v>
      </c>
      <c r="D43" s="1">
        <v>1712</v>
      </c>
      <c r="E43" s="1">
        <v>1599</v>
      </c>
    </row>
    <row r="44" spans="1:5" x14ac:dyDescent="0.3">
      <c r="A44" s="10" t="s">
        <v>15</v>
      </c>
      <c r="B44" s="5">
        <v>283663</v>
      </c>
      <c r="C44" s="5">
        <v>296182</v>
      </c>
      <c r="D44" s="5">
        <v>313829</v>
      </c>
      <c r="E44" s="5">
        <v>328149</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0.40038406144983202</v>
      </c>
      <c r="C49" s="2">
        <v>0.41043344840813201</v>
      </c>
      <c r="D49" s="2">
        <v>0.41899262111004199</v>
      </c>
      <c r="E49" s="2">
        <v>0.43366778149386798</v>
      </c>
    </row>
    <row r="50" spans="1:5" x14ac:dyDescent="0.3">
      <c r="A50" s="8" t="s">
        <v>301</v>
      </c>
      <c r="B50" s="2">
        <v>0.31541046567450798</v>
      </c>
      <c r="C50" s="2">
        <v>0.32949750671269701</v>
      </c>
      <c r="D50" s="2">
        <v>0.32820019249278198</v>
      </c>
      <c r="E50" s="2">
        <v>0.32998885172798198</v>
      </c>
    </row>
    <row r="51" spans="1:5" x14ac:dyDescent="0.3">
      <c r="A51" s="8" t="s">
        <v>302</v>
      </c>
      <c r="B51" s="2">
        <v>0.134421507441191</v>
      </c>
      <c r="C51" s="2">
        <v>0.125431530494822</v>
      </c>
      <c r="D51" s="2">
        <v>0.12864934231632999</v>
      </c>
      <c r="E51" s="2">
        <v>0.12290969899665601</v>
      </c>
    </row>
    <row r="52" spans="1:5" x14ac:dyDescent="0.3">
      <c r="A52" s="8" t="s">
        <v>303</v>
      </c>
      <c r="B52" s="2">
        <v>8.4013442150744105E-2</v>
      </c>
      <c r="C52" s="2">
        <v>7.47986191024166E-2</v>
      </c>
      <c r="D52" s="2">
        <v>7.0901507860121907E-2</v>
      </c>
      <c r="E52" s="2">
        <v>6.4659977703455995E-2</v>
      </c>
    </row>
    <row r="53" spans="1:5" x14ac:dyDescent="0.3">
      <c r="A53" s="8" t="s">
        <v>304</v>
      </c>
      <c r="B53" s="2">
        <v>4.8007681228996603E-2</v>
      </c>
      <c r="C53" s="2">
        <v>4.41120061373226E-2</v>
      </c>
      <c r="D53" s="2">
        <v>3.9781841514276599E-2</v>
      </c>
      <c r="E53" s="2">
        <v>3.5953177257525101E-2</v>
      </c>
    </row>
    <row r="54" spans="1:5" x14ac:dyDescent="0.3">
      <c r="A54" s="8" t="s">
        <v>305</v>
      </c>
      <c r="B54" s="2">
        <v>1.7762842054728799E-2</v>
      </c>
      <c r="C54" s="2">
        <v>1.5726889144610699E-2</v>
      </c>
      <c r="D54" s="2">
        <v>1.34744947064485E-2</v>
      </c>
      <c r="E54" s="2">
        <v>1.2820512820512799E-2</v>
      </c>
    </row>
    <row r="55" spans="1:5" x14ac:dyDescent="0.3">
      <c r="A55" s="8" t="s">
        <v>306</v>
      </c>
      <c r="B55" s="2">
        <v>0.19835812172621201</v>
      </c>
      <c r="C55" s="2">
        <v>0.18780701420357199</v>
      </c>
      <c r="D55" s="2">
        <v>0.18158110042953601</v>
      </c>
      <c r="E55" s="2">
        <v>0.18055968389472099</v>
      </c>
    </row>
    <row r="56" spans="1:5" x14ac:dyDescent="0.3">
      <c r="A56" s="8" t="s">
        <v>307</v>
      </c>
      <c r="B56" s="2">
        <v>0.378380297460715</v>
      </c>
      <c r="C56" s="2">
        <v>0.38079281063173498</v>
      </c>
      <c r="D56" s="2">
        <v>0.38281516329174298</v>
      </c>
      <c r="E56" s="2">
        <v>0.38196186603572402</v>
      </c>
    </row>
    <row r="57" spans="1:5" x14ac:dyDescent="0.3">
      <c r="A57" s="8" t="s">
        <v>308</v>
      </c>
      <c r="B57" s="2">
        <v>0.22952977611247399</v>
      </c>
      <c r="C57" s="2">
        <v>0.23268344693652199</v>
      </c>
      <c r="D57" s="2">
        <v>0.233866843935365</v>
      </c>
      <c r="E57" s="2">
        <v>0.233991621783363</v>
      </c>
    </row>
    <row r="58" spans="1:5" x14ac:dyDescent="0.3">
      <c r="A58" s="8" t="s">
        <v>309</v>
      </c>
      <c r="B58" s="2">
        <v>0.13209855639245599</v>
      </c>
      <c r="C58" s="2">
        <v>0.13488633334602601</v>
      </c>
      <c r="D58" s="2">
        <v>0.13662473580145901</v>
      </c>
      <c r="E58" s="2">
        <v>0.13717843540569399</v>
      </c>
    </row>
    <row r="59" spans="1:5" x14ac:dyDescent="0.3">
      <c r="A59" s="8" t="s">
        <v>310</v>
      </c>
      <c r="B59" s="2">
        <v>5.2189444131896502E-2</v>
      </c>
      <c r="C59" s="2">
        <v>5.3982140817181397E-2</v>
      </c>
      <c r="D59" s="2">
        <v>5.4876593713779197E-2</v>
      </c>
      <c r="E59" s="2">
        <v>5.5841566892965697E-2</v>
      </c>
    </row>
    <row r="60" spans="1:5" x14ac:dyDescent="0.3">
      <c r="A60" s="8" t="s">
        <v>311</v>
      </c>
      <c r="B60" s="2">
        <v>9.4438041762479295E-3</v>
      </c>
      <c r="C60" s="2">
        <v>9.8482540649632508E-3</v>
      </c>
      <c r="D60" s="2">
        <v>1.02355628281175E-2</v>
      </c>
      <c r="E60" s="2">
        <v>1.04668259875318E-2</v>
      </c>
    </row>
    <row r="61" spans="1:5" x14ac:dyDescent="0.3">
      <c r="A61" s="8" t="s">
        <v>312</v>
      </c>
      <c r="B61" s="2">
        <v>0.24285714285714299</v>
      </c>
      <c r="C61" s="2">
        <v>0.228879310344828</v>
      </c>
      <c r="D61" s="2">
        <v>0.216210860087198</v>
      </c>
      <c r="E61" s="2">
        <v>0.21258094357076801</v>
      </c>
    </row>
    <row r="62" spans="1:5" x14ac:dyDescent="0.3">
      <c r="A62" s="8" t="s">
        <v>313</v>
      </c>
      <c r="B62" s="2">
        <v>0.42760290556900699</v>
      </c>
      <c r="C62" s="2">
        <v>0.42995689655172398</v>
      </c>
      <c r="D62" s="2">
        <v>0.43222354340071301</v>
      </c>
      <c r="E62" s="2">
        <v>0.422571692876966</v>
      </c>
    </row>
    <row r="63" spans="1:5" x14ac:dyDescent="0.3">
      <c r="A63" s="8" t="s">
        <v>314</v>
      </c>
      <c r="B63" s="2">
        <v>0.20411622276029101</v>
      </c>
      <c r="C63" s="2">
        <v>0.21400862068965501</v>
      </c>
      <c r="D63" s="2">
        <v>0.21739992072929101</v>
      </c>
      <c r="E63" s="2">
        <v>0.22645698427382099</v>
      </c>
    </row>
    <row r="64" spans="1:5" x14ac:dyDescent="0.3">
      <c r="A64" s="8" t="s">
        <v>315</v>
      </c>
      <c r="B64" s="2">
        <v>0.10411622276029101</v>
      </c>
      <c r="C64" s="2">
        <v>0.104525862068966</v>
      </c>
      <c r="D64" s="2">
        <v>0.107609988109394</v>
      </c>
      <c r="E64" s="2">
        <v>0.109898242368178</v>
      </c>
    </row>
    <row r="65" spans="1:5" x14ac:dyDescent="0.3">
      <c r="A65" s="8" t="s">
        <v>316</v>
      </c>
      <c r="B65" s="2">
        <v>2.0338983050847501E-2</v>
      </c>
      <c r="C65" s="2">
        <v>2.1551724137931001E-2</v>
      </c>
      <c r="D65" s="2">
        <v>2.5168450257629801E-2</v>
      </c>
      <c r="E65" s="2">
        <v>2.7012025901942599E-2</v>
      </c>
    </row>
    <row r="66" spans="1:5" x14ac:dyDescent="0.3">
      <c r="A66" s="8" t="s">
        <v>317</v>
      </c>
      <c r="B66" s="2">
        <v>9.6852300242130805E-4</v>
      </c>
      <c r="C66" s="2">
        <v>1.07758620689655E-3</v>
      </c>
      <c r="D66" s="2">
        <v>1.38723741577487E-3</v>
      </c>
      <c r="E66" s="2">
        <v>1.48011100832562E-3</v>
      </c>
    </row>
    <row r="67" spans="1:5" x14ac:dyDescent="0.3">
      <c r="A67" s="8" t="s">
        <v>161</v>
      </c>
      <c r="B67" s="2">
        <v>0.19060773480663001</v>
      </c>
      <c r="C67" s="2">
        <v>0.20134228187919501</v>
      </c>
      <c r="D67" s="2">
        <v>0.20154291224686599</v>
      </c>
      <c r="E67" s="2">
        <v>0.20666097352689999</v>
      </c>
    </row>
    <row r="68" spans="1:5" x14ac:dyDescent="0.3">
      <c r="A68" s="8" t="s">
        <v>162</v>
      </c>
      <c r="B68" s="2">
        <v>0.32872928176795602</v>
      </c>
      <c r="C68" s="2">
        <v>0.33668903803132</v>
      </c>
      <c r="D68" s="2">
        <v>0.35004821600771502</v>
      </c>
      <c r="E68" s="2">
        <v>0.35012809564474801</v>
      </c>
    </row>
    <row r="69" spans="1:5" x14ac:dyDescent="0.3">
      <c r="A69" s="8" t="s">
        <v>163</v>
      </c>
      <c r="B69" s="2">
        <v>0.22099447513812201</v>
      </c>
      <c r="C69" s="2">
        <v>0.20022371364653199</v>
      </c>
      <c r="D69" s="2">
        <v>0.20154291224686599</v>
      </c>
      <c r="E69" s="2">
        <v>0.21776259607173401</v>
      </c>
    </row>
    <row r="70" spans="1:5" x14ac:dyDescent="0.3">
      <c r="A70" s="8" t="s">
        <v>164</v>
      </c>
      <c r="B70" s="2">
        <v>0.13950276243093901</v>
      </c>
      <c r="C70" s="2">
        <v>0.14988814317673399</v>
      </c>
      <c r="D70" s="2">
        <v>0.14754098360655701</v>
      </c>
      <c r="E70" s="2">
        <v>0.13492741246797599</v>
      </c>
    </row>
    <row r="71" spans="1:5" x14ac:dyDescent="0.3">
      <c r="A71" s="8" t="s">
        <v>165</v>
      </c>
      <c r="B71" s="2">
        <v>0.103591160220994</v>
      </c>
      <c r="C71" s="2">
        <v>9.61968680089485E-2</v>
      </c>
      <c r="D71" s="2">
        <v>7.8109932497589199E-2</v>
      </c>
      <c r="E71" s="2">
        <v>7.4295473953885596E-2</v>
      </c>
    </row>
    <row r="72" spans="1:5" x14ac:dyDescent="0.3">
      <c r="A72" s="8" t="s">
        <v>166</v>
      </c>
      <c r="B72" s="2">
        <v>1.6574585635359101E-2</v>
      </c>
      <c r="C72" s="2">
        <v>1.5659955257270701E-2</v>
      </c>
      <c r="D72" s="2">
        <v>2.1215043394406899E-2</v>
      </c>
      <c r="E72" s="2">
        <v>1.6225448334756601E-2</v>
      </c>
    </row>
    <row r="73" spans="1:5" x14ac:dyDescent="0.3">
      <c r="A73" s="8" t="s">
        <v>173</v>
      </c>
      <c r="B73" s="2">
        <v>0.15716811179392201</v>
      </c>
      <c r="C73" s="2">
        <v>0.14178862958035199</v>
      </c>
      <c r="D73" s="2">
        <v>0.14118600129617601</v>
      </c>
      <c r="E73" s="2">
        <v>0.14227617228418299</v>
      </c>
    </row>
    <row r="74" spans="1:5" x14ac:dyDescent="0.3">
      <c r="A74" s="8" t="s">
        <v>174</v>
      </c>
      <c r="B74" s="2">
        <v>0.35432275444060901</v>
      </c>
      <c r="C74" s="2">
        <v>0.35776187565176698</v>
      </c>
      <c r="D74" s="2">
        <v>0.34724562540505499</v>
      </c>
      <c r="E74" s="2">
        <v>0.33557212397559899</v>
      </c>
    </row>
    <row r="75" spans="1:5" x14ac:dyDescent="0.3">
      <c r="A75" s="8" t="s">
        <v>175</v>
      </c>
      <c r="B75" s="2">
        <v>0.25031568313831098</v>
      </c>
      <c r="C75" s="2">
        <v>0.25391060448056402</v>
      </c>
      <c r="D75" s="2">
        <v>0.25712896953985698</v>
      </c>
      <c r="E75" s="2">
        <v>0.26036724382278598</v>
      </c>
    </row>
    <row r="76" spans="1:5" x14ac:dyDescent="0.3">
      <c r="A76" s="8" t="s">
        <v>176</v>
      </c>
      <c r="B76" s="2">
        <v>0.16322922804949899</v>
      </c>
      <c r="C76" s="2">
        <v>0.16757164946600001</v>
      </c>
      <c r="D76" s="2">
        <v>0.17245625405055101</v>
      </c>
      <c r="E76" s="2">
        <v>0.176381785692279</v>
      </c>
    </row>
    <row r="77" spans="1:5" x14ac:dyDescent="0.3">
      <c r="A77" s="8" t="s">
        <v>177</v>
      </c>
      <c r="B77" s="2">
        <v>6.6630187726239604E-2</v>
      </c>
      <c r="C77" s="2">
        <v>7.0049264626559707E-2</v>
      </c>
      <c r="D77" s="2">
        <v>7.2099805573557996E-2</v>
      </c>
      <c r="E77" s="2">
        <v>7.5174071107277099E-2</v>
      </c>
    </row>
    <row r="78" spans="1:5" x14ac:dyDescent="0.3">
      <c r="A78" s="8" t="s">
        <v>178</v>
      </c>
      <c r="B78" s="2">
        <v>8.3340348514184693E-3</v>
      </c>
      <c r="C78" s="2">
        <v>8.91797619475709E-3</v>
      </c>
      <c r="D78" s="2">
        <v>9.8833441348023295E-3</v>
      </c>
      <c r="E78" s="2">
        <v>1.02286031178754E-2</v>
      </c>
    </row>
    <row r="79" spans="1:5" x14ac:dyDescent="0.3">
      <c r="A79" s="8" t="s">
        <v>179</v>
      </c>
      <c r="B79" s="2">
        <v>8.9003362667238999E-3</v>
      </c>
      <c r="C79" s="2">
        <v>9.5724313975749798E-4</v>
      </c>
      <c r="D79" s="2">
        <v>5.1154820062920401E-5</v>
      </c>
      <c r="E79" s="2">
        <v>0</v>
      </c>
    </row>
    <row r="80" spans="1:5" x14ac:dyDescent="0.3">
      <c r="A80" s="8" t="s">
        <v>180</v>
      </c>
      <c r="B80" s="2">
        <v>0.193303283966516</v>
      </c>
      <c r="C80" s="2">
        <v>0.121071314613912</v>
      </c>
      <c r="D80" s="2">
        <v>8.0517686779036798E-2</v>
      </c>
      <c r="E80" s="2">
        <v>5.4688911642474303E-2</v>
      </c>
    </row>
    <row r="81" spans="1:5" x14ac:dyDescent="0.3">
      <c r="A81" s="8" t="s">
        <v>181</v>
      </c>
      <c r="B81" s="2">
        <v>0.33722544179723801</v>
      </c>
      <c r="C81" s="2">
        <v>0.33896378430121199</v>
      </c>
      <c r="D81" s="2">
        <v>0.32148246668542302</v>
      </c>
      <c r="E81" s="2">
        <v>0.30413178341263603</v>
      </c>
    </row>
    <row r="82" spans="1:5" x14ac:dyDescent="0.3">
      <c r="A82" s="8" t="s">
        <v>182</v>
      </c>
      <c r="B82" s="2">
        <v>0.30504400085855299</v>
      </c>
      <c r="C82" s="2">
        <v>0.35152760051053</v>
      </c>
      <c r="D82" s="2">
        <v>0.379108371486303</v>
      </c>
      <c r="E82" s="2">
        <v>0.39983737878696601</v>
      </c>
    </row>
    <row r="83" spans="1:5" x14ac:dyDescent="0.3">
      <c r="A83" s="8" t="s">
        <v>183</v>
      </c>
      <c r="B83" s="2">
        <v>0.12659368963296799</v>
      </c>
      <c r="C83" s="2">
        <v>0.151324186343331</v>
      </c>
      <c r="D83" s="2">
        <v>0.175051794255314</v>
      </c>
      <c r="E83" s="2">
        <v>0.19318797807625099</v>
      </c>
    </row>
    <row r="84" spans="1:5" x14ac:dyDescent="0.3">
      <c r="A84" s="8" t="s">
        <v>184</v>
      </c>
      <c r="B84" s="2">
        <v>2.89332474779996E-2</v>
      </c>
      <c r="C84" s="2">
        <v>3.6155871091257202E-2</v>
      </c>
      <c r="D84" s="2">
        <v>4.3788525973859897E-2</v>
      </c>
      <c r="E84" s="2">
        <v>4.8153948081671998E-2</v>
      </c>
    </row>
    <row r="85" spans="1:5" x14ac:dyDescent="0.3">
      <c r="A85" s="15"/>
    </row>
    <row r="86" spans="1:5" x14ac:dyDescent="0.3">
      <c r="A86" s="13" t="s">
        <v>39</v>
      </c>
    </row>
    <row r="87" spans="1:5" x14ac:dyDescent="0.3">
      <c r="A87" s="14" t="s">
        <v>40</v>
      </c>
    </row>
    <row r="88" spans="1:5" x14ac:dyDescent="0.3">
      <c r="A88" s="14" t="s">
        <v>124</v>
      </c>
    </row>
    <row r="89" spans="1:5" x14ac:dyDescent="0.3">
      <c r="A89" s="14" t="s">
        <v>444</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445</v>
      </c>
      <c r="B1" s="12"/>
      <c r="C1" s="12"/>
      <c r="D1" s="12"/>
      <c r="E1" s="12"/>
    </row>
    <row r="2" spans="1:5" ht="15.6" x14ac:dyDescent="0.3">
      <c r="A2" s="12" t="s">
        <v>431</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contents'!A38",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1350</v>
      </c>
      <c r="C8" s="1">
        <v>1727</v>
      </c>
      <c r="D8" s="1">
        <v>2104</v>
      </c>
      <c r="E8" s="1">
        <v>2483</v>
      </c>
    </row>
    <row r="9" spans="1:5" x14ac:dyDescent="0.3">
      <c r="A9" s="7" t="s">
        <v>321</v>
      </c>
      <c r="B9" s="1">
        <v>733</v>
      </c>
      <c r="C9" s="1">
        <v>880</v>
      </c>
      <c r="D9" s="1">
        <v>1013</v>
      </c>
      <c r="E9" s="1">
        <v>1105</v>
      </c>
    </row>
    <row r="10" spans="1:5" x14ac:dyDescent="0.3">
      <c r="A10" s="7" t="s">
        <v>322</v>
      </c>
      <c r="B10" s="1">
        <v>90506</v>
      </c>
      <c r="C10" s="1">
        <v>104921</v>
      </c>
      <c r="D10" s="1">
        <v>117923</v>
      </c>
      <c r="E10" s="1">
        <v>128294</v>
      </c>
    </row>
    <row r="11" spans="1:5" x14ac:dyDescent="0.3">
      <c r="A11" s="7" t="s">
        <v>323</v>
      </c>
      <c r="B11" s="1">
        <v>92577</v>
      </c>
      <c r="C11" s="1">
        <v>105167</v>
      </c>
      <c r="D11" s="1">
        <v>116749</v>
      </c>
      <c r="E11" s="1">
        <v>124027</v>
      </c>
    </row>
    <row r="12" spans="1:5" x14ac:dyDescent="0.3">
      <c r="A12" s="7" t="s">
        <v>324</v>
      </c>
      <c r="B12" s="1">
        <v>937</v>
      </c>
      <c r="C12" s="1">
        <v>1103</v>
      </c>
      <c r="D12" s="1">
        <v>1210</v>
      </c>
      <c r="E12" s="1">
        <v>1331</v>
      </c>
    </row>
    <row r="13" spans="1:5" x14ac:dyDescent="0.3">
      <c r="A13" s="7" t="s">
        <v>325</v>
      </c>
      <c r="B13" s="1">
        <v>3193</v>
      </c>
      <c r="C13" s="1">
        <v>3537</v>
      </c>
      <c r="D13" s="1">
        <v>3836</v>
      </c>
      <c r="E13" s="1">
        <v>4074</v>
      </c>
    </row>
    <row r="14" spans="1:5" x14ac:dyDescent="0.3">
      <c r="A14" s="7" t="s">
        <v>199</v>
      </c>
      <c r="B14" s="1">
        <v>337</v>
      </c>
      <c r="C14" s="1">
        <v>434</v>
      </c>
      <c r="D14" s="1">
        <v>513</v>
      </c>
      <c r="E14" s="1">
        <v>598</v>
      </c>
    </row>
    <row r="15" spans="1:5" x14ac:dyDescent="0.3">
      <c r="A15" s="7" t="s">
        <v>200</v>
      </c>
      <c r="B15" s="1">
        <v>387</v>
      </c>
      <c r="C15" s="1">
        <v>460</v>
      </c>
      <c r="D15" s="1">
        <v>524</v>
      </c>
      <c r="E15" s="1">
        <v>573</v>
      </c>
    </row>
    <row r="16" spans="1:5" x14ac:dyDescent="0.3">
      <c r="A16" s="7" t="s">
        <v>203</v>
      </c>
      <c r="B16" s="1">
        <v>11277</v>
      </c>
      <c r="C16" s="1">
        <v>13352</v>
      </c>
      <c r="D16" s="1">
        <v>14970</v>
      </c>
      <c r="E16" s="1">
        <v>15906</v>
      </c>
    </row>
    <row r="17" spans="1:5" x14ac:dyDescent="0.3">
      <c r="A17" s="7" t="s">
        <v>204</v>
      </c>
      <c r="B17" s="1">
        <v>12481</v>
      </c>
      <c r="C17" s="1">
        <v>14457</v>
      </c>
      <c r="D17" s="1">
        <v>15890</v>
      </c>
      <c r="E17" s="1">
        <v>16552</v>
      </c>
    </row>
    <row r="18" spans="1:5" x14ac:dyDescent="0.3">
      <c r="A18" s="7" t="s">
        <v>205</v>
      </c>
      <c r="B18" s="1">
        <v>33094</v>
      </c>
      <c r="C18" s="1">
        <v>23326</v>
      </c>
      <c r="D18" s="1">
        <v>18106</v>
      </c>
      <c r="E18" s="1">
        <v>15468</v>
      </c>
    </row>
    <row r="19" spans="1:5" x14ac:dyDescent="0.3">
      <c r="A19" s="7" t="s">
        <v>206</v>
      </c>
      <c r="B19" s="1">
        <v>36791</v>
      </c>
      <c r="C19" s="1">
        <v>26818</v>
      </c>
      <c r="D19" s="1">
        <v>20991</v>
      </c>
      <c r="E19" s="1">
        <v>17738</v>
      </c>
    </row>
    <row r="20" spans="1:5" x14ac:dyDescent="0.3">
      <c r="A20" s="10" t="s">
        <v>15</v>
      </c>
      <c r="B20" s="5">
        <v>283663</v>
      </c>
      <c r="C20" s="5">
        <v>296182</v>
      </c>
      <c r="D20" s="5">
        <v>313829</v>
      </c>
      <c r="E20" s="5">
        <v>328149</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0.64810369659145495</v>
      </c>
      <c r="C25" s="2">
        <v>0.66244725738396604</v>
      </c>
      <c r="D25" s="2">
        <v>0.67500802053256304</v>
      </c>
      <c r="E25" s="2">
        <v>0.69202898550724601</v>
      </c>
    </row>
    <row r="26" spans="1:5" x14ac:dyDescent="0.3">
      <c r="A26" s="8" t="s">
        <v>321</v>
      </c>
      <c r="B26" s="2">
        <v>0.351896303408545</v>
      </c>
      <c r="C26" s="2">
        <v>0.33755274261603402</v>
      </c>
      <c r="D26" s="2">
        <v>0.32499197946743702</v>
      </c>
      <c r="E26" s="2">
        <v>0.30797101449275399</v>
      </c>
    </row>
    <row r="27" spans="1:5" x14ac:dyDescent="0.3">
      <c r="A27" s="8" t="s">
        <v>322</v>
      </c>
      <c r="B27" s="2">
        <v>0.49434409530103801</v>
      </c>
      <c r="C27" s="2">
        <v>0.49941453105365402</v>
      </c>
      <c r="D27" s="2">
        <v>0.50250136360537301</v>
      </c>
      <c r="E27" s="2">
        <v>0.50845549914592902</v>
      </c>
    </row>
    <row r="28" spans="1:5" x14ac:dyDescent="0.3">
      <c r="A28" s="8" t="s">
        <v>323</v>
      </c>
      <c r="B28" s="2">
        <v>0.50565590469896204</v>
      </c>
      <c r="C28" s="2">
        <v>0.50058546894634603</v>
      </c>
      <c r="D28" s="2">
        <v>0.49749863639462699</v>
      </c>
      <c r="E28" s="2">
        <v>0.49154450085407098</v>
      </c>
    </row>
    <row r="29" spans="1:5" x14ac:dyDescent="0.3">
      <c r="A29" s="8" t="s">
        <v>324</v>
      </c>
      <c r="B29" s="2">
        <v>0.226876513317191</v>
      </c>
      <c r="C29" s="2">
        <v>0.23771551724137899</v>
      </c>
      <c r="D29" s="2">
        <v>0.239793896155371</v>
      </c>
      <c r="E29" s="2">
        <v>0.246253469010176</v>
      </c>
    </row>
    <row r="30" spans="1:5" x14ac:dyDescent="0.3">
      <c r="A30" s="8" t="s">
        <v>325</v>
      </c>
      <c r="B30" s="2">
        <v>0.77312348668280895</v>
      </c>
      <c r="C30" s="2">
        <v>0.76228448275862104</v>
      </c>
      <c r="D30" s="2">
        <v>0.76020610384462906</v>
      </c>
      <c r="E30" s="2">
        <v>0.75374653098982403</v>
      </c>
    </row>
    <row r="31" spans="1:5" x14ac:dyDescent="0.3">
      <c r="A31" s="8" t="s">
        <v>199</v>
      </c>
      <c r="B31" s="2">
        <v>0.46546961325966901</v>
      </c>
      <c r="C31" s="2">
        <v>0.485458612975392</v>
      </c>
      <c r="D31" s="2">
        <v>0.49469623915139799</v>
      </c>
      <c r="E31" s="2">
        <v>0.51067463706233995</v>
      </c>
    </row>
    <row r="32" spans="1:5" x14ac:dyDescent="0.3">
      <c r="A32" s="8" t="s">
        <v>200</v>
      </c>
      <c r="B32" s="2">
        <v>0.53453038674033104</v>
      </c>
      <c r="C32" s="2">
        <v>0.51454138702460805</v>
      </c>
      <c r="D32" s="2">
        <v>0.50530376084860196</v>
      </c>
      <c r="E32" s="2">
        <v>0.48932536293765999</v>
      </c>
    </row>
    <row r="33" spans="1:5" x14ac:dyDescent="0.3">
      <c r="A33" s="8" t="s">
        <v>203</v>
      </c>
      <c r="B33" s="2">
        <v>0.47466116676487902</v>
      </c>
      <c r="C33" s="2">
        <v>0.48013233125966398</v>
      </c>
      <c r="D33" s="2">
        <v>0.48509397278029798</v>
      </c>
      <c r="E33" s="2">
        <v>0.49004867829194698</v>
      </c>
    </row>
    <row r="34" spans="1:5" x14ac:dyDescent="0.3">
      <c r="A34" s="8" t="s">
        <v>204</v>
      </c>
      <c r="B34" s="2">
        <v>0.52533883323512098</v>
      </c>
      <c r="C34" s="2">
        <v>0.51986766874033596</v>
      </c>
      <c r="D34" s="2">
        <v>0.51490602721970202</v>
      </c>
      <c r="E34" s="2">
        <v>0.50995132170805302</v>
      </c>
    </row>
    <row r="35" spans="1:5" x14ac:dyDescent="0.3">
      <c r="A35" s="8" t="s">
        <v>205</v>
      </c>
      <c r="B35" s="2">
        <v>0.47354940258996903</v>
      </c>
      <c r="C35" s="2">
        <v>0.46518028079132101</v>
      </c>
      <c r="D35" s="2">
        <v>0.46310458602961901</v>
      </c>
      <c r="E35" s="2">
        <v>0.46581943022345401</v>
      </c>
    </row>
    <row r="36" spans="1:5" x14ac:dyDescent="0.3">
      <c r="A36" s="8" t="s">
        <v>206</v>
      </c>
      <c r="B36" s="2">
        <v>0.52645059741003097</v>
      </c>
      <c r="C36" s="2">
        <v>0.53481971920867899</v>
      </c>
      <c r="D36" s="2">
        <v>0.53689541397038099</v>
      </c>
      <c r="E36" s="2">
        <v>0.53418056977654604</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446</v>
      </c>
      <c r="B1" s="12"/>
      <c r="C1" s="12"/>
      <c r="D1" s="12"/>
      <c r="E1" s="12"/>
    </row>
    <row r="2" spans="1:5" ht="15.6" x14ac:dyDescent="0.3">
      <c r="A2" s="12" t="s">
        <v>431</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contents'!A39",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1463</v>
      </c>
      <c r="C8" s="1">
        <v>1871</v>
      </c>
      <c r="D8" s="1">
        <v>2252</v>
      </c>
      <c r="E8" s="1">
        <v>2639</v>
      </c>
    </row>
    <row r="9" spans="1:5" x14ac:dyDescent="0.3">
      <c r="A9" s="7" t="s">
        <v>329</v>
      </c>
      <c r="B9" s="1">
        <v>620</v>
      </c>
      <c r="C9" s="1">
        <v>736</v>
      </c>
      <c r="D9" s="1">
        <v>865</v>
      </c>
      <c r="E9" s="1">
        <v>949</v>
      </c>
    </row>
    <row r="10" spans="1:5" x14ac:dyDescent="0.3">
      <c r="A10" s="7" t="s">
        <v>330</v>
      </c>
      <c r="B10" s="1">
        <v>107156</v>
      </c>
      <c r="C10" s="1">
        <v>120905</v>
      </c>
      <c r="D10" s="1">
        <v>129917</v>
      </c>
      <c r="E10" s="1">
        <v>136567</v>
      </c>
    </row>
    <row r="11" spans="1:5" x14ac:dyDescent="0.3">
      <c r="A11" s="7" t="s">
        <v>331</v>
      </c>
      <c r="B11" s="1">
        <v>75927</v>
      </c>
      <c r="C11" s="1">
        <v>89183</v>
      </c>
      <c r="D11" s="1">
        <v>104755</v>
      </c>
      <c r="E11" s="1">
        <v>115754</v>
      </c>
    </row>
    <row r="12" spans="1:5" x14ac:dyDescent="0.3">
      <c r="A12" s="7" t="s">
        <v>332</v>
      </c>
      <c r="B12" s="1">
        <v>3371</v>
      </c>
      <c r="C12" s="1">
        <v>3787</v>
      </c>
      <c r="D12" s="1">
        <v>4061</v>
      </c>
      <c r="E12" s="1">
        <v>4334</v>
      </c>
    </row>
    <row r="13" spans="1:5" x14ac:dyDescent="0.3">
      <c r="A13" s="7" t="s">
        <v>333</v>
      </c>
      <c r="B13" s="1">
        <v>759</v>
      </c>
      <c r="C13" s="1">
        <v>853</v>
      </c>
      <c r="D13" s="1">
        <v>985</v>
      </c>
      <c r="E13" s="1">
        <v>1071</v>
      </c>
    </row>
    <row r="14" spans="1:5" x14ac:dyDescent="0.3">
      <c r="A14" s="7" t="s">
        <v>221</v>
      </c>
      <c r="B14" s="1">
        <v>444</v>
      </c>
      <c r="C14" s="1">
        <v>551</v>
      </c>
      <c r="D14" s="1">
        <v>631</v>
      </c>
      <c r="E14" s="1">
        <v>684</v>
      </c>
    </row>
    <row r="15" spans="1:5" x14ac:dyDescent="0.3">
      <c r="A15" s="7" t="s">
        <v>222</v>
      </c>
      <c r="B15" s="1">
        <v>280</v>
      </c>
      <c r="C15" s="1">
        <v>343</v>
      </c>
      <c r="D15" s="1">
        <v>406</v>
      </c>
      <c r="E15" s="1">
        <v>487</v>
      </c>
    </row>
    <row r="16" spans="1:5" x14ac:dyDescent="0.3">
      <c r="A16" s="7" t="s">
        <v>225</v>
      </c>
      <c r="B16" s="1">
        <v>16873</v>
      </c>
      <c r="C16" s="1">
        <v>19759</v>
      </c>
      <c r="D16" s="1">
        <v>21512</v>
      </c>
      <c r="E16" s="1">
        <v>22537</v>
      </c>
    </row>
    <row r="17" spans="1:5" x14ac:dyDescent="0.3">
      <c r="A17" s="7" t="s">
        <v>226</v>
      </c>
      <c r="B17" s="1">
        <v>6885</v>
      </c>
      <c r="C17" s="1">
        <v>8050</v>
      </c>
      <c r="D17" s="1">
        <v>9348</v>
      </c>
      <c r="E17" s="1">
        <v>9921</v>
      </c>
    </row>
    <row r="18" spans="1:5" x14ac:dyDescent="0.3">
      <c r="A18" s="7" t="s">
        <v>227</v>
      </c>
      <c r="B18" s="1">
        <v>48866</v>
      </c>
      <c r="C18" s="1">
        <v>34696</v>
      </c>
      <c r="D18" s="1">
        <v>27038</v>
      </c>
      <c r="E18" s="1">
        <v>22983</v>
      </c>
    </row>
    <row r="19" spans="1:5" x14ac:dyDescent="0.3">
      <c r="A19" s="7" t="s">
        <v>228</v>
      </c>
      <c r="B19" s="1">
        <v>21019</v>
      </c>
      <c r="C19" s="1">
        <v>15448</v>
      </c>
      <c r="D19" s="1">
        <v>12059</v>
      </c>
      <c r="E19" s="1">
        <v>10223</v>
      </c>
    </row>
    <row r="20" spans="1:5" x14ac:dyDescent="0.3">
      <c r="A20" s="10" t="s">
        <v>15</v>
      </c>
      <c r="B20" s="5">
        <v>283663</v>
      </c>
      <c r="C20" s="5">
        <v>296182</v>
      </c>
      <c r="D20" s="5">
        <v>313829</v>
      </c>
      <c r="E20" s="5">
        <v>328149</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0.70235237638022097</v>
      </c>
      <c r="C25" s="2">
        <v>0.71768316072113503</v>
      </c>
      <c r="D25" s="2">
        <v>0.72248957330766805</v>
      </c>
      <c r="E25" s="2">
        <v>0.73550724637681197</v>
      </c>
    </row>
    <row r="26" spans="1:5" x14ac:dyDescent="0.3">
      <c r="A26" s="8" t="s">
        <v>329</v>
      </c>
      <c r="B26" s="2">
        <v>0.29764762361977898</v>
      </c>
      <c r="C26" s="2">
        <v>0.28231683927886497</v>
      </c>
      <c r="D26" s="2">
        <v>0.277510426692332</v>
      </c>
      <c r="E26" s="2">
        <v>0.26449275362318803</v>
      </c>
    </row>
    <row r="27" spans="1:5" x14ac:dyDescent="0.3">
      <c r="A27" s="8" t="s">
        <v>330</v>
      </c>
      <c r="B27" s="2">
        <v>0.58528645477734098</v>
      </c>
      <c r="C27" s="2">
        <v>0.57549693461787399</v>
      </c>
      <c r="D27" s="2">
        <v>0.55361099747733</v>
      </c>
      <c r="E27" s="2">
        <v>0.54124309906824997</v>
      </c>
    </row>
    <row r="28" spans="1:5" x14ac:dyDescent="0.3">
      <c r="A28" s="8" t="s">
        <v>331</v>
      </c>
      <c r="B28" s="2">
        <v>0.41471354522265902</v>
      </c>
      <c r="C28" s="2">
        <v>0.42450306538212601</v>
      </c>
      <c r="D28" s="2">
        <v>0.44638900252267</v>
      </c>
      <c r="E28" s="2">
        <v>0.45875690093174998</v>
      </c>
    </row>
    <row r="29" spans="1:5" x14ac:dyDescent="0.3">
      <c r="A29" s="8" t="s">
        <v>332</v>
      </c>
      <c r="B29" s="2">
        <v>0.81622276029055696</v>
      </c>
      <c r="C29" s="2">
        <v>0.816163793103448</v>
      </c>
      <c r="D29" s="2">
        <v>0.80479587792310703</v>
      </c>
      <c r="E29" s="2">
        <v>0.80185013876040701</v>
      </c>
    </row>
    <row r="30" spans="1:5" x14ac:dyDescent="0.3">
      <c r="A30" s="8" t="s">
        <v>333</v>
      </c>
      <c r="B30" s="2">
        <v>0.18377723970944301</v>
      </c>
      <c r="C30" s="2">
        <v>0.183836206896552</v>
      </c>
      <c r="D30" s="2">
        <v>0.195204122076893</v>
      </c>
      <c r="E30" s="2">
        <v>0.19814986123959299</v>
      </c>
    </row>
    <row r="31" spans="1:5" x14ac:dyDescent="0.3">
      <c r="A31" s="8" t="s">
        <v>221</v>
      </c>
      <c r="B31" s="2">
        <v>0.61325966850828695</v>
      </c>
      <c r="C31" s="2">
        <v>0.61633109619686799</v>
      </c>
      <c r="D31" s="2">
        <v>0.60848601735776298</v>
      </c>
      <c r="E31" s="2">
        <v>0.58411614005123802</v>
      </c>
    </row>
    <row r="32" spans="1:5" x14ac:dyDescent="0.3">
      <c r="A32" s="8" t="s">
        <v>222</v>
      </c>
      <c r="B32" s="2">
        <v>0.386740331491713</v>
      </c>
      <c r="C32" s="2">
        <v>0.38366890380313201</v>
      </c>
      <c r="D32" s="2">
        <v>0.39151398264223702</v>
      </c>
      <c r="E32" s="2">
        <v>0.41588385994876198</v>
      </c>
    </row>
    <row r="33" spans="1:5" x14ac:dyDescent="0.3">
      <c r="A33" s="8" t="s">
        <v>225</v>
      </c>
      <c r="B33" s="2">
        <v>0.71020287903022095</v>
      </c>
      <c r="C33" s="2">
        <v>0.71052536948469902</v>
      </c>
      <c r="D33" s="2">
        <v>0.69708360337005804</v>
      </c>
      <c r="E33" s="2">
        <v>0.69434345923963303</v>
      </c>
    </row>
    <row r="34" spans="1:5" x14ac:dyDescent="0.3">
      <c r="A34" s="8" t="s">
        <v>226</v>
      </c>
      <c r="B34" s="2">
        <v>0.289797120969779</v>
      </c>
      <c r="C34" s="2">
        <v>0.28947463051530098</v>
      </c>
      <c r="D34" s="2">
        <v>0.30291639662994202</v>
      </c>
      <c r="E34" s="2">
        <v>0.30565654076036702</v>
      </c>
    </row>
    <row r="35" spans="1:5" x14ac:dyDescent="0.3">
      <c r="A35" s="8" t="s">
        <v>227</v>
      </c>
      <c r="B35" s="2">
        <v>0.69923445660728301</v>
      </c>
      <c r="C35" s="2">
        <v>0.69192724952137796</v>
      </c>
      <c r="D35" s="2">
        <v>0.69156201243062099</v>
      </c>
      <c r="E35" s="2">
        <v>0.69213395169547698</v>
      </c>
    </row>
    <row r="36" spans="1:5" x14ac:dyDescent="0.3">
      <c r="A36" s="8" t="s">
        <v>228</v>
      </c>
      <c r="B36" s="2">
        <v>0.30076554339271699</v>
      </c>
      <c r="C36" s="2">
        <v>0.30807275047862198</v>
      </c>
      <c r="D36" s="2">
        <v>0.30843798756937901</v>
      </c>
      <c r="E36" s="2">
        <v>0.30786604830452302</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v>
      </c>
    </row>
    <row r="2" spans="1:14" ht="15.6" x14ac:dyDescent="0.3">
      <c r="A2" s="12" t="s">
        <v>31</v>
      </c>
    </row>
    <row r="3" spans="1:14" ht="15.6" x14ac:dyDescent="0.3">
      <c r="A3" s="12" t="s">
        <v>48</v>
      </c>
    </row>
    <row r="4" spans="1:14" x14ac:dyDescent="0.3">
      <c r="A4" s="15"/>
    </row>
    <row r="5" spans="1:14" x14ac:dyDescent="0.3">
      <c r="A5" s="16" t="str">
        <f>HYPERLINK("#'Table of contents'!A4",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42</v>
      </c>
      <c r="B8" s="1">
        <v>61071</v>
      </c>
      <c r="C8" s="1">
        <v>62355</v>
      </c>
      <c r="D8" s="1">
        <v>63682</v>
      </c>
      <c r="E8" s="1">
        <v>64870</v>
      </c>
      <c r="F8" s="1">
        <v>66240</v>
      </c>
      <c r="G8" s="1">
        <v>67437</v>
      </c>
      <c r="H8" s="1">
        <v>68578</v>
      </c>
      <c r="I8" s="1">
        <v>69854</v>
      </c>
      <c r="J8" s="1">
        <v>67873</v>
      </c>
      <c r="K8" s="1">
        <v>70104</v>
      </c>
      <c r="L8" s="1">
        <v>73109</v>
      </c>
      <c r="M8" s="1">
        <v>75291</v>
      </c>
      <c r="N8" s="1">
        <v>78522</v>
      </c>
    </row>
    <row r="9" spans="1:14" x14ac:dyDescent="0.3">
      <c r="A9" s="7" t="s">
        <v>43</v>
      </c>
      <c r="B9" s="1">
        <v>73500</v>
      </c>
      <c r="C9" s="1">
        <v>77450</v>
      </c>
      <c r="D9" s="1">
        <v>81409</v>
      </c>
      <c r="E9" s="1">
        <v>84524</v>
      </c>
      <c r="F9" s="1">
        <v>87607</v>
      </c>
      <c r="G9" s="1">
        <v>90487</v>
      </c>
      <c r="H9" s="1">
        <v>93401</v>
      </c>
      <c r="I9" s="1">
        <v>96229</v>
      </c>
      <c r="J9" s="1">
        <v>94268</v>
      </c>
      <c r="K9" s="1">
        <v>97773</v>
      </c>
      <c r="L9" s="1">
        <v>102450</v>
      </c>
      <c r="M9" s="1">
        <v>105807</v>
      </c>
      <c r="N9" s="1">
        <v>110324</v>
      </c>
    </row>
    <row r="10" spans="1:14" x14ac:dyDescent="0.3">
      <c r="A10" s="7" t="s">
        <v>44</v>
      </c>
      <c r="B10" s="1">
        <v>1374</v>
      </c>
      <c r="C10" s="1">
        <v>1409</v>
      </c>
      <c r="D10" s="1">
        <v>1439</v>
      </c>
      <c r="E10" s="1">
        <v>1470</v>
      </c>
      <c r="F10" s="1">
        <v>1512</v>
      </c>
      <c r="G10" s="1">
        <v>1534</v>
      </c>
      <c r="H10" s="1">
        <v>1555</v>
      </c>
      <c r="I10" s="1">
        <v>1590</v>
      </c>
      <c r="J10" s="1">
        <v>1508</v>
      </c>
      <c r="K10" s="1">
        <v>1557</v>
      </c>
      <c r="L10" s="1">
        <v>1594</v>
      </c>
      <c r="M10" s="1">
        <v>1627</v>
      </c>
      <c r="N10" s="1">
        <v>1714</v>
      </c>
    </row>
    <row r="11" spans="1:14" x14ac:dyDescent="0.3">
      <c r="A11" s="7" t="s">
        <v>45</v>
      </c>
      <c r="B11" s="1">
        <v>57190</v>
      </c>
      <c r="C11" s="1">
        <v>60093</v>
      </c>
      <c r="D11" s="1">
        <v>61796</v>
      </c>
      <c r="E11" s="1">
        <v>63668</v>
      </c>
      <c r="F11" s="1">
        <v>65766</v>
      </c>
      <c r="G11" s="1">
        <v>69167</v>
      </c>
      <c r="H11" s="1">
        <v>72743</v>
      </c>
      <c r="I11" s="1">
        <v>79304</v>
      </c>
      <c r="J11" s="1">
        <v>80017</v>
      </c>
      <c r="K11" s="1">
        <v>88327</v>
      </c>
      <c r="L11" s="1">
        <v>98394</v>
      </c>
      <c r="M11" s="1">
        <v>111282</v>
      </c>
      <c r="N11" s="1">
        <v>123626</v>
      </c>
    </row>
    <row r="12" spans="1:14" x14ac:dyDescent="0.3">
      <c r="A12" s="7" t="s">
        <v>46</v>
      </c>
      <c r="B12" s="1">
        <v>59416</v>
      </c>
      <c r="C12" s="1">
        <v>58351</v>
      </c>
      <c r="D12" s="1">
        <v>58842</v>
      </c>
      <c r="E12" s="1">
        <v>59215</v>
      </c>
      <c r="F12" s="1">
        <v>59650</v>
      </c>
      <c r="G12" s="1">
        <v>59851</v>
      </c>
      <c r="H12" s="1">
        <v>62200</v>
      </c>
      <c r="I12" s="1">
        <v>64342</v>
      </c>
      <c r="J12" s="1">
        <v>66621</v>
      </c>
      <c r="K12" s="1">
        <v>69962</v>
      </c>
      <c r="L12" s="1">
        <v>72534</v>
      </c>
      <c r="M12" s="1">
        <v>75600</v>
      </c>
      <c r="N12" s="1">
        <v>79171</v>
      </c>
    </row>
    <row r="13" spans="1:14" x14ac:dyDescent="0.3">
      <c r="A13" s="10" t="s">
        <v>15</v>
      </c>
      <c r="B13" s="5">
        <v>252551</v>
      </c>
      <c r="C13" s="5">
        <v>259658</v>
      </c>
      <c r="D13" s="5">
        <v>267168</v>
      </c>
      <c r="E13" s="5">
        <v>273747</v>
      </c>
      <c r="F13" s="5">
        <v>280775</v>
      </c>
      <c r="G13" s="5">
        <v>288476</v>
      </c>
      <c r="H13" s="5">
        <v>298477</v>
      </c>
      <c r="I13" s="5">
        <v>311319</v>
      </c>
      <c r="J13" s="5">
        <v>310287</v>
      </c>
      <c r="K13" s="5">
        <v>327723</v>
      </c>
      <c r="L13" s="5">
        <v>348081</v>
      </c>
      <c r="M13" s="5">
        <v>369607</v>
      </c>
      <c r="N13" s="5">
        <v>393357</v>
      </c>
    </row>
    <row r="14" spans="1:14" x14ac:dyDescent="0.3">
      <c r="A14" s="15"/>
    </row>
    <row r="15" spans="1:14" x14ac:dyDescent="0.3">
      <c r="A15" s="15"/>
    </row>
    <row r="16" spans="1:14" x14ac:dyDescent="0.3">
      <c r="A16" s="15"/>
      <c r="B16" s="17" t="s">
        <v>34</v>
      </c>
      <c r="C16" s="18"/>
      <c r="D16" s="18"/>
      <c r="E16" s="18"/>
      <c r="F16" s="18"/>
      <c r="G16" s="18"/>
      <c r="H16" s="18"/>
      <c r="I16" s="18"/>
      <c r="J16" s="18"/>
      <c r="K16" s="18"/>
      <c r="L16" s="18"/>
      <c r="M16" s="18"/>
      <c r="N16" s="18"/>
    </row>
    <row r="17" spans="1:15" x14ac:dyDescent="0.3">
      <c r="A17" s="9" t="s">
        <v>38</v>
      </c>
      <c r="B17" s="4" t="s">
        <v>0</v>
      </c>
      <c r="C17" s="4" t="s">
        <v>1</v>
      </c>
      <c r="D17" s="4" t="s">
        <v>2</v>
      </c>
      <c r="E17" s="4" t="s">
        <v>3</v>
      </c>
      <c r="F17" s="4" t="s">
        <v>4</v>
      </c>
      <c r="G17" s="4" t="s">
        <v>5</v>
      </c>
      <c r="H17" s="4" t="s">
        <v>6</v>
      </c>
      <c r="I17" s="4" t="s">
        <v>7</v>
      </c>
      <c r="J17" s="4" t="s">
        <v>8</v>
      </c>
      <c r="K17" s="4" t="s">
        <v>9</v>
      </c>
      <c r="L17" s="4" t="s">
        <v>10</v>
      </c>
      <c r="M17" s="4" t="s">
        <v>11</v>
      </c>
      <c r="N17" s="4" t="s">
        <v>12</v>
      </c>
    </row>
    <row r="18" spans="1:15" x14ac:dyDescent="0.3">
      <c r="A18" s="8" t="s">
        <v>42</v>
      </c>
      <c r="B18" s="2">
        <v>0.24181650438921201</v>
      </c>
      <c r="C18" s="2">
        <v>0.24014280322578199</v>
      </c>
      <c r="D18" s="2">
        <v>0.238359384357408</v>
      </c>
      <c r="E18" s="2">
        <v>0.23697063346812899</v>
      </c>
      <c r="F18" s="2">
        <v>0.23591844003205401</v>
      </c>
      <c r="G18" s="2">
        <v>0.23376988033666601</v>
      </c>
      <c r="H18" s="2">
        <v>0.22975974698217999</v>
      </c>
      <c r="I18" s="2">
        <v>0.224380779843183</v>
      </c>
      <c r="J18" s="2">
        <v>0.21874264793562101</v>
      </c>
      <c r="K18" s="2">
        <v>0.21391235891286201</v>
      </c>
      <c r="L18" s="2">
        <v>0.21003444600538401</v>
      </c>
      <c r="M18" s="2">
        <v>0.203705557524614</v>
      </c>
      <c r="N18" s="2">
        <v>0.19962019234435899</v>
      </c>
    </row>
    <row r="19" spans="1:15" x14ac:dyDescent="0.3">
      <c r="A19" s="8" t="s">
        <v>43</v>
      </c>
      <c r="B19" s="2">
        <v>0.291030326547905</v>
      </c>
      <c r="C19" s="2">
        <v>0.29827696431459799</v>
      </c>
      <c r="D19" s="2">
        <v>0.30471089352018199</v>
      </c>
      <c r="E19" s="2">
        <v>0.30876685406598098</v>
      </c>
      <c r="F19" s="2">
        <v>0.31201852016739401</v>
      </c>
      <c r="G19" s="2">
        <v>0.31367254121659999</v>
      </c>
      <c r="H19" s="2">
        <v>0.31292528402523501</v>
      </c>
      <c r="I19" s="2">
        <v>0.30910095432659102</v>
      </c>
      <c r="J19" s="2">
        <v>0.30380905419821003</v>
      </c>
      <c r="K19" s="2">
        <v>0.29834036671213199</v>
      </c>
      <c r="L19" s="2">
        <v>0.29432804433450799</v>
      </c>
      <c r="M19" s="2">
        <v>0.28626892888933397</v>
      </c>
      <c r="N19" s="2">
        <v>0.28046787015357499</v>
      </c>
    </row>
    <row r="20" spans="1:15" x14ac:dyDescent="0.3">
      <c r="A20" s="8" t="s">
        <v>44</v>
      </c>
      <c r="B20" s="2">
        <v>5.4404852881200201E-3</v>
      </c>
      <c r="C20" s="2">
        <v>5.42636853091374E-3</v>
      </c>
      <c r="D20" s="2">
        <v>5.3861240867169704E-3</v>
      </c>
      <c r="E20" s="2">
        <v>5.3699218621573903E-3</v>
      </c>
      <c r="F20" s="2">
        <v>5.38509482681863E-3</v>
      </c>
      <c r="G20" s="2">
        <v>5.3176000776494403E-3</v>
      </c>
      <c r="H20" s="2">
        <v>5.2097816582182196E-3</v>
      </c>
      <c r="I20" s="2">
        <v>5.1073015138812603E-3</v>
      </c>
      <c r="J20" s="2">
        <v>4.8600166942217998E-3</v>
      </c>
      <c r="K20" s="2">
        <v>4.7509634660978899E-3</v>
      </c>
      <c r="L20" s="2">
        <v>4.5793938767126003E-3</v>
      </c>
      <c r="M20" s="2">
        <v>4.4019729063572901E-3</v>
      </c>
      <c r="N20" s="2">
        <v>4.3573649382113496E-3</v>
      </c>
    </row>
    <row r="21" spans="1:15" x14ac:dyDescent="0.3">
      <c r="A21" s="8" t="s">
        <v>45</v>
      </c>
      <c r="B21" s="2">
        <v>0.22644931122822701</v>
      </c>
      <c r="C21" s="2">
        <v>0.231431344306742</v>
      </c>
      <c r="D21" s="2">
        <v>0.23130015570727</v>
      </c>
      <c r="E21" s="2">
        <v>0.23257971776859701</v>
      </c>
      <c r="F21" s="2">
        <v>0.234230255542694</v>
      </c>
      <c r="G21" s="2">
        <v>0.23976691301876099</v>
      </c>
      <c r="H21" s="2">
        <v>0.24371392100563899</v>
      </c>
      <c r="I21" s="2">
        <v>0.25473549638794901</v>
      </c>
      <c r="J21" s="2">
        <v>0.25788060730871698</v>
      </c>
      <c r="K21" s="2">
        <v>0.26951724474632499</v>
      </c>
      <c r="L21" s="2">
        <v>0.28267558413128002</v>
      </c>
      <c r="M21" s="2">
        <v>0.30108196002781301</v>
      </c>
      <c r="N21" s="2">
        <v>0.314284479493183</v>
      </c>
    </row>
    <row r="22" spans="1:15" x14ac:dyDescent="0.3">
      <c r="A22" s="8" t="s">
        <v>46</v>
      </c>
      <c r="B22" s="2">
        <v>0.23526337254653501</v>
      </c>
      <c r="C22" s="2">
        <v>0.22472251962196399</v>
      </c>
      <c r="D22" s="2">
        <v>0.22024344232842299</v>
      </c>
      <c r="E22" s="2">
        <v>0.21631287283513601</v>
      </c>
      <c r="F22" s="2">
        <v>0.21244768943103901</v>
      </c>
      <c r="G22" s="2">
        <v>0.207473065350324</v>
      </c>
      <c r="H22" s="2">
        <v>0.20839126632872901</v>
      </c>
      <c r="I22" s="2">
        <v>0.206675467928395</v>
      </c>
      <c r="J22" s="2">
        <v>0.21470767386323</v>
      </c>
      <c r="K22" s="2">
        <v>0.213479066162582</v>
      </c>
      <c r="L22" s="2">
        <v>0.20838253165211501</v>
      </c>
      <c r="M22" s="2">
        <v>0.20454158065188199</v>
      </c>
      <c r="N22" s="2">
        <v>0.20127009307067101</v>
      </c>
    </row>
    <row r="23" spans="1:15" x14ac:dyDescent="0.3">
      <c r="A23" s="15"/>
    </row>
    <row r="24" spans="1:15" x14ac:dyDescent="0.3">
      <c r="A24" s="15"/>
    </row>
    <row r="25" spans="1:15" x14ac:dyDescent="0.3">
      <c r="A25" s="15"/>
      <c r="B25" s="17" t="s">
        <v>35</v>
      </c>
      <c r="C25" s="17"/>
      <c r="D25" s="17"/>
      <c r="E25" s="17"/>
      <c r="F25" s="17"/>
      <c r="G25" s="17"/>
      <c r="H25" s="17"/>
      <c r="I25" s="17"/>
      <c r="J25" s="17"/>
      <c r="K25" s="17"/>
      <c r="L25" s="17"/>
      <c r="M25" s="17"/>
      <c r="N25" s="6" t="s">
        <v>36</v>
      </c>
      <c r="O25" s="6" t="s">
        <v>37</v>
      </c>
    </row>
    <row r="26" spans="1:15" x14ac:dyDescent="0.3">
      <c r="A26" s="9" t="s">
        <v>38</v>
      </c>
      <c r="B26" s="4" t="s">
        <v>16</v>
      </c>
      <c r="C26" s="4" t="s">
        <v>17</v>
      </c>
      <c r="D26" s="4" t="s">
        <v>18</v>
      </c>
      <c r="E26" s="4" t="s">
        <v>19</v>
      </c>
      <c r="F26" s="4" t="s">
        <v>20</v>
      </c>
      <c r="G26" s="4" t="s">
        <v>21</v>
      </c>
      <c r="H26" s="4" t="s">
        <v>22</v>
      </c>
      <c r="I26" s="4" t="s">
        <v>23</v>
      </c>
      <c r="J26" s="4" t="s">
        <v>24</v>
      </c>
      <c r="K26" s="4" t="s">
        <v>25</v>
      </c>
      <c r="L26" s="4" t="s">
        <v>26</v>
      </c>
      <c r="M26" s="4" t="s">
        <v>27</v>
      </c>
      <c r="N26" s="4" t="s">
        <v>28</v>
      </c>
      <c r="O26" s="4" t="s">
        <v>29</v>
      </c>
    </row>
    <row r="27" spans="1:15" x14ac:dyDescent="0.3">
      <c r="A27" s="8" t="s">
        <v>42</v>
      </c>
      <c r="B27" s="2">
        <v>2.10247089453259E-2</v>
      </c>
      <c r="C27" s="2">
        <v>2.1281372784860898E-2</v>
      </c>
      <c r="D27" s="2">
        <v>1.8655192990169898E-2</v>
      </c>
      <c r="E27" s="2">
        <v>2.1119161399722499E-2</v>
      </c>
      <c r="F27" s="2">
        <v>1.8070652173913002E-2</v>
      </c>
      <c r="G27" s="2">
        <v>1.6919495232587501E-2</v>
      </c>
      <c r="H27" s="2">
        <v>1.86065502056053E-2</v>
      </c>
      <c r="I27" s="2">
        <v>-2.8359149082371801E-2</v>
      </c>
      <c r="J27" s="2">
        <v>3.2870213486953598E-2</v>
      </c>
      <c r="K27" s="2">
        <v>4.2864886454410597E-2</v>
      </c>
      <c r="L27" s="2">
        <v>2.9845846612592201E-2</v>
      </c>
      <c r="M27" s="2">
        <v>4.29134956369287E-2</v>
      </c>
      <c r="N27" s="3">
        <v>0.156895967468655</v>
      </c>
      <c r="O27" s="3">
        <v>0.28574937367981501</v>
      </c>
    </row>
    <row r="28" spans="1:15" x14ac:dyDescent="0.3">
      <c r="A28" s="8" t="s">
        <v>43</v>
      </c>
      <c r="B28" s="2">
        <v>5.3741496598639499E-2</v>
      </c>
      <c r="C28" s="2">
        <v>5.11168495803744E-2</v>
      </c>
      <c r="D28" s="2">
        <v>3.8263582650566903E-2</v>
      </c>
      <c r="E28" s="2">
        <v>3.6474847380625598E-2</v>
      </c>
      <c r="F28" s="2">
        <v>3.2874085404134397E-2</v>
      </c>
      <c r="G28" s="2">
        <v>3.2203520947760501E-2</v>
      </c>
      <c r="H28" s="2">
        <v>3.02780484148992E-2</v>
      </c>
      <c r="I28" s="2">
        <v>-2.03784721861393E-2</v>
      </c>
      <c r="J28" s="2">
        <v>3.7181227988288698E-2</v>
      </c>
      <c r="K28" s="2">
        <v>4.78352919517658E-2</v>
      </c>
      <c r="L28" s="2">
        <v>3.2767203513909202E-2</v>
      </c>
      <c r="M28" s="2">
        <v>4.2690937272581199E-2</v>
      </c>
      <c r="N28" s="3">
        <v>0.17032290915262899</v>
      </c>
      <c r="O28" s="3">
        <v>0.501006802721088</v>
      </c>
    </row>
    <row r="29" spans="1:15" x14ac:dyDescent="0.3">
      <c r="A29" s="8" t="s">
        <v>44</v>
      </c>
      <c r="B29" s="2">
        <v>2.5473071324599701E-2</v>
      </c>
      <c r="C29" s="2">
        <v>2.1291696238466998E-2</v>
      </c>
      <c r="D29" s="2">
        <v>2.1542738012508701E-2</v>
      </c>
      <c r="E29" s="2">
        <v>2.8571428571428598E-2</v>
      </c>
      <c r="F29" s="2">
        <v>1.4550264550264499E-2</v>
      </c>
      <c r="G29" s="2">
        <v>1.36897001303781E-2</v>
      </c>
      <c r="H29" s="2">
        <v>2.2508038585209E-2</v>
      </c>
      <c r="I29" s="2">
        <v>-5.1572327044025201E-2</v>
      </c>
      <c r="J29" s="2">
        <v>3.2493368700265299E-2</v>
      </c>
      <c r="K29" s="2">
        <v>2.3763648041104701E-2</v>
      </c>
      <c r="L29" s="2">
        <v>2.0702634880803001E-2</v>
      </c>
      <c r="M29" s="2">
        <v>5.3472649047326397E-2</v>
      </c>
      <c r="N29" s="3">
        <v>0.13660477453580899</v>
      </c>
      <c r="O29" s="3">
        <v>0.24745269286753999</v>
      </c>
    </row>
    <row r="30" spans="1:15" x14ac:dyDescent="0.3">
      <c r="A30" s="8" t="s">
        <v>45</v>
      </c>
      <c r="B30" s="2">
        <v>5.0760622486448699E-2</v>
      </c>
      <c r="C30" s="2">
        <v>2.8339407252092601E-2</v>
      </c>
      <c r="D30" s="2">
        <v>3.0293222862321199E-2</v>
      </c>
      <c r="E30" s="2">
        <v>3.2952189482942797E-2</v>
      </c>
      <c r="F30" s="2">
        <v>5.1713651430830503E-2</v>
      </c>
      <c r="G30" s="2">
        <v>5.1700955658045E-2</v>
      </c>
      <c r="H30" s="2">
        <v>9.0194245494411796E-2</v>
      </c>
      <c r="I30" s="2">
        <v>8.9907192575405994E-3</v>
      </c>
      <c r="J30" s="2">
        <v>0.103852931252109</v>
      </c>
      <c r="K30" s="2">
        <v>0.113974209471622</v>
      </c>
      <c r="L30" s="2">
        <v>0.130983596560766</v>
      </c>
      <c r="M30" s="2">
        <v>0.110925396739814</v>
      </c>
      <c r="N30" s="3">
        <v>0.54499668820375702</v>
      </c>
      <c r="O30" s="3">
        <v>1.16167162091275</v>
      </c>
    </row>
    <row r="31" spans="1:15" x14ac:dyDescent="0.3">
      <c r="A31" s="8" t="s">
        <v>46</v>
      </c>
      <c r="B31" s="2">
        <v>-1.79244647906288E-2</v>
      </c>
      <c r="C31" s="2">
        <v>8.4145944371133308E-3</v>
      </c>
      <c r="D31" s="2">
        <v>6.3390095510009901E-3</v>
      </c>
      <c r="E31" s="2">
        <v>7.3461116271215099E-3</v>
      </c>
      <c r="F31" s="2">
        <v>3.3696563285834E-3</v>
      </c>
      <c r="G31" s="2">
        <v>3.9247464536933403E-2</v>
      </c>
      <c r="H31" s="2">
        <v>3.4437299035369802E-2</v>
      </c>
      <c r="I31" s="2">
        <v>3.5420098846787498E-2</v>
      </c>
      <c r="J31" s="2">
        <v>5.0149352306329803E-2</v>
      </c>
      <c r="K31" s="2">
        <v>3.67628140990824E-2</v>
      </c>
      <c r="L31" s="2">
        <v>4.2269832078749299E-2</v>
      </c>
      <c r="M31" s="2">
        <v>4.72354497354497E-2</v>
      </c>
      <c r="N31" s="3">
        <v>0.18837903964215499</v>
      </c>
      <c r="O31" s="3">
        <v>0.33248619900363502</v>
      </c>
    </row>
    <row r="32" spans="1:15" x14ac:dyDescent="0.3">
      <c r="A32" s="11" t="s">
        <v>15</v>
      </c>
      <c r="B32" s="3">
        <v>2.8140850758856601E-2</v>
      </c>
      <c r="C32" s="3">
        <v>2.89226598063607E-2</v>
      </c>
      <c r="D32" s="3">
        <v>2.4624955084441201E-2</v>
      </c>
      <c r="E32" s="3">
        <v>2.5673340712409599E-2</v>
      </c>
      <c r="F32" s="3">
        <v>2.74276555961179E-2</v>
      </c>
      <c r="G32" s="3">
        <v>3.4668395291116101E-2</v>
      </c>
      <c r="H32" s="3">
        <v>4.3025090710507002E-2</v>
      </c>
      <c r="I32" s="3">
        <v>-3.3149277750474599E-3</v>
      </c>
      <c r="J32" s="3">
        <v>5.6193137321254201E-2</v>
      </c>
      <c r="K32" s="3">
        <v>6.2119533874644098E-2</v>
      </c>
      <c r="L32" s="3">
        <v>6.18419275973121E-2</v>
      </c>
      <c r="M32" s="3">
        <v>6.4257441011669206E-2</v>
      </c>
      <c r="N32" s="3">
        <v>0.26771988513859801</v>
      </c>
      <c r="O32" s="3">
        <v>0.55753491374019504</v>
      </c>
    </row>
    <row r="33" spans="1:1" x14ac:dyDescent="0.3">
      <c r="A33" s="15"/>
    </row>
    <row r="34" spans="1:1" x14ac:dyDescent="0.3">
      <c r="A34" s="13" t="s">
        <v>39</v>
      </c>
    </row>
    <row r="35" spans="1:1" x14ac:dyDescent="0.3">
      <c r="A35" s="14" t="s">
        <v>40</v>
      </c>
    </row>
    <row r="36" spans="1:1" x14ac:dyDescent="0.3">
      <c r="A36" s="14" t="s">
        <v>41</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6:N16"/>
    <mergeCell ref="B25:M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447</v>
      </c>
      <c r="B1" s="12"/>
      <c r="C1" s="12"/>
      <c r="D1" s="12"/>
      <c r="E1" s="12"/>
    </row>
    <row r="2" spans="1:5" ht="15.6" x14ac:dyDescent="0.3">
      <c r="A2" s="12" t="s">
        <v>431</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contents'!A40",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434</v>
      </c>
      <c r="C8" s="1">
        <v>517</v>
      </c>
      <c r="D8" s="1">
        <v>646</v>
      </c>
      <c r="E8" s="1">
        <v>733</v>
      </c>
    </row>
    <row r="9" spans="1:5" x14ac:dyDescent="0.3">
      <c r="A9" s="7" t="s">
        <v>337</v>
      </c>
      <c r="B9" s="1">
        <v>95</v>
      </c>
      <c r="C9" s="1">
        <v>127</v>
      </c>
      <c r="D9" s="1">
        <v>154</v>
      </c>
      <c r="E9" s="1">
        <v>168</v>
      </c>
    </row>
    <row r="10" spans="1:5" x14ac:dyDescent="0.3">
      <c r="A10" s="7" t="s">
        <v>338</v>
      </c>
      <c r="B10" s="1">
        <v>84</v>
      </c>
      <c r="C10" s="1">
        <v>116</v>
      </c>
      <c r="D10" s="1">
        <v>140</v>
      </c>
      <c r="E10" s="1">
        <v>170</v>
      </c>
    </row>
    <row r="11" spans="1:5" x14ac:dyDescent="0.3">
      <c r="A11" s="7" t="s">
        <v>339</v>
      </c>
      <c r="B11" s="1">
        <v>1376</v>
      </c>
      <c r="C11" s="1">
        <v>1726</v>
      </c>
      <c r="D11" s="1">
        <v>2042</v>
      </c>
      <c r="E11" s="1">
        <v>2354</v>
      </c>
    </row>
    <row r="12" spans="1:5" x14ac:dyDescent="0.3">
      <c r="A12" s="7" t="s">
        <v>340</v>
      </c>
      <c r="B12" s="1">
        <v>77</v>
      </c>
      <c r="C12" s="1">
        <v>99</v>
      </c>
      <c r="D12" s="1">
        <v>111</v>
      </c>
      <c r="E12" s="1">
        <v>135</v>
      </c>
    </row>
    <row r="13" spans="1:5" x14ac:dyDescent="0.3">
      <c r="A13" s="7" t="s">
        <v>341</v>
      </c>
      <c r="B13" s="1">
        <v>17</v>
      </c>
      <c r="C13" s="1">
        <v>22</v>
      </c>
      <c r="D13" s="1">
        <v>24</v>
      </c>
      <c r="E13" s="1">
        <v>28</v>
      </c>
    </row>
    <row r="14" spans="1:5" x14ac:dyDescent="0.3">
      <c r="A14" s="7" t="s">
        <v>342</v>
      </c>
      <c r="B14" s="1">
        <v>59450</v>
      </c>
      <c r="C14" s="1">
        <v>70825</v>
      </c>
      <c r="D14" s="1">
        <v>82675</v>
      </c>
      <c r="E14" s="1">
        <v>91897</v>
      </c>
    </row>
    <row r="15" spans="1:5" x14ac:dyDescent="0.3">
      <c r="A15" s="7" t="s">
        <v>343</v>
      </c>
      <c r="B15" s="1">
        <v>13375</v>
      </c>
      <c r="C15" s="1">
        <v>16181</v>
      </c>
      <c r="D15" s="1">
        <v>19033</v>
      </c>
      <c r="E15" s="1">
        <v>21697</v>
      </c>
    </row>
    <row r="16" spans="1:5" x14ac:dyDescent="0.3">
      <c r="A16" s="7" t="s">
        <v>344</v>
      </c>
      <c r="B16" s="1">
        <v>5245</v>
      </c>
      <c r="C16" s="1">
        <v>5983</v>
      </c>
      <c r="D16" s="1">
        <v>6594</v>
      </c>
      <c r="E16" s="1">
        <v>7036</v>
      </c>
    </row>
    <row r="17" spans="1:5" x14ac:dyDescent="0.3">
      <c r="A17" s="7" t="s">
        <v>345</v>
      </c>
      <c r="B17" s="1">
        <v>90861</v>
      </c>
      <c r="C17" s="1">
        <v>100232</v>
      </c>
      <c r="D17" s="1">
        <v>106296</v>
      </c>
      <c r="E17" s="1">
        <v>109494</v>
      </c>
    </row>
    <row r="18" spans="1:5" x14ac:dyDescent="0.3">
      <c r="A18" s="7" t="s">
        <v>346</v>
      </c>
      <c r="B18" s="1">
        <v>11591</v>
      </c>
      <c r="C18" s="1">
        <v>13633</v>
      </c>
      <c r="D18" s="1">
        <v>16187</v>
      </c>
      <c r="E18" s="1">
        <v>17850</v>
      </c>
    </row>
    <row r="19" spans="1:5" x14ac:dyDescent="0.3">
      <c r="A19" s="7" t="s">
        <v>347</v>
      </c>
      <c r="B19" s="1">
        <v>2561</v>
      </c>
      <c r="C19" s="1">
        <v>3234</v>
      </c>
      <c r="D19" s="1">
        <v>3887</v>
      </c>
      <c r="E19" s="1">
        <v>4347</v>
      </c>
    </row>
    <row r="20" spans="1:5" x14ac:dyDescent="0.3">
      <c r="A20" s="7" t="s">
        <v>348</v>
      </c>
      <c r="B20" s="1">
        <v>490</v>
      </c>
      <c r="C20" s="1">
        <v>578</v>
      </c>
      <c r="D20" s="1">
        <v>666</v>
      </c>
      <c r="E20" s="1">
        <v>719</v>
      </c>
    </row>
    <row r="21" spans="1:5" x14ac:dyDescent="0.3">
      <c r="A21" s="7" t="s">
        <v>349</v>
      </c>
      <c r="B21" s="1">
        <v>49</v>
      </c>
      <c r="C21" s="1">
        <v>65</v>
      </c>
      <c r="D21" s="1">
        <v>74</v>
      </c>
      <c r="E21" s="1">
        <v>81</v>
      </c>
    </row>
    <row r="22" spans="1:5" x14ac:dyDescent="0.3">
      <c r="A22" s="7" t="s">
        <v>350</v>
      </c>
      <c r="B22" s="1">
        <v>162</v>
      </c>
      <c r="C22" s="1">
        <v>179</v>
      </c>
      <c r="D22" s="1">
        <v>199</v>
      </c>
      <c r="E22" s="1">
        <v>222</v>
      </c>
    </row>
    <row r="23" spans="1:5" x14ac:dyDescent="0.3">
      <c r="A23" s="7" t="s">
        <v>351</v>
      </c>
      <c r="B23" s="1">
        <v>3318</v>
      </c>
      <c r="C23" s="1">
        <v>3678</v>
      </c>
      <c r="D23" s="1">
        <v>3941</v>
      </c>
      <c r="E23" s="1">
        <v>4192</v>
      </c>
    </row>
    <row r="24" spans="1:5" x14ac:dyDescent="0.3">
      <c r="A24" s="7" t="s">
        <v>352</v>
      </c>
      <c r="B24" s="1">
        <v>98</v>
      </c>
      <c r="C24" s="1">
        <v>123</v>
      </c>
      <c r="D24" s="1">
        <v>147</v>
      </c>
      <c r="E24" s="1">
        <v>165</v>
      </c>
    </row>
    <row r="25" spans="1:5" x14ac:dyDescent="0.3">
      <c r="A25" s="7" t="s">
        <v>353</v>
      </c>
      <c r="B25" s="1">
        <v>13</v>
      </c>
      <c r="C25" s="1">
        <v>17</v>
      </c>
      <c r="D25" s="1">
        <v>19</v>
      </c>
      <c r="E25" s="1">
        <v>26</v>
      </c>
    </row>
    <row r="26" spans="1:5" x14ac:dyDescent="0.3">
      <c r="A26" s="7" t="s">
        <v>268</v>
      </c>
      <c r="B26" s="1">
        <v>134</v>
      </c>
      <c r="C26" s="1">
        <v>181</v>
      </c>
      <c r="D26" s="1">
        <v>215</v>
      </c>
      <c r="E26" s="1">
        <v>254</v>
      </c>
    </row>
    <row r="27" spans="1:5" x14ac:dyDescent="0.3">
      <c r="A27" s="7" t="s">
        <v>269</v>
      </c>
      <c r="B27" s="1">
        <v>42</v>
      </c>
      <c r="C27" s="1">
        <v>52</v>
      </c>
      <c r="D27" s="1">
        <v>65</v>
      </c>
      <c r="E27" s="1">
        <v>84</v>
      </c>
    </row>
    <row r="28" spans="1:5" x14ac:dyDescent="0.3">
      <c r="A28" s="7" t="s">
        <v>270</v>
      </c>
      <c r="B28" s="1">
        <v>35</v>
      </c>
      <c r="C28" s="1">
        <v>45</v>
      </c>
      <c r="D28" s="1">
        <v>52</v>
      </c>
      <c r="E28" s="1">
        <v>55</v>
      </c>
    </row>
    <row r="29" spans="1:5" x14ac:dyDescent="0.3">
      <c r="A29" s="7" t="s">
        <v>271</v>
      </c>
      <c r="B29" s="1">
        <v>361</v>
      </c>
      <c r="C29" s="1">
        <v>425</v>
      </c>
      <c r="D29" s="1">
        <v>489</v>
      </c>
      <c r="E29" s="1">
        <v>527</v>
      </c>
    </row>
    <row r="30" spans="1:5" x14ac:dyDescent="0.3">
      <c r="A30" s="7" t="s">
        <v>272</v>
      </c>
      <c r="B30" s="1">
        <v>90</v>
      </c>
      <c r="C30" s="1">
        <v>108</v>
      </c>
      <c r="D30" s="1">
        <v>123</v>
      </c>
      <c r="E30" s="1">
        <v>152</v>
      </c>
    </row>
    <row r="31" spans="1:5" x14ac:dyDescent="0.3">
      <c r="A31" s="7" t="s">
        <v>273</v>
      </c>
      <c r="B31" s="1">
        <v>62</v>
      </c>
      <c r="C31" s="1">
        <v>83</v>
      </c>
      <c r="D31" s="1">
        <v>93</v>
      </c>
      <c r="E31" s="1">
        <v>99</v>
      </c>
    </row>
    <row r="32" spans="1:5" x14ac:dyDescent="0.3">
      <c r="A32" s="7" t="s">
        <v>280</v>
      </c>
      <c r="B32" s="1">
        <v>5287</v>
      </c>
      <c r="C32" s="1">
        <v>6413</v>
      </c>
      <c r="D32" s="1">
        <v>7483</v>
      </c>
      <c r="E32" s="1">
        <v>8066</v>
      </c>
    </row>
    <row r="33" spans="1:5" x14ac:dyDescent="0.3">
      <c r="A33" s="7" t="s">
        <v>281</v>
      </c>
      <c r="B33" s="1">
        <v>679</v>
      </c>
      <c r="C33" s="1">
        <v>819</v>
      </c>
      <c r="D33" s="1">
        <v>940</v>
      </c>
      <c r="E33" s="1">
        <v>1038</v>
      </c>
    </row>
    <row r="34" spans="1:5" x14ac:dyDescent="0.3">
      <c r="A34" s="7" t="s">
        <v>282</v>
      </c>
      <c r="B34" s="1">
        <v>714</v>
      </c>
      <c r="C34" s="1">
        <v>854</v>
      </c>
      <c r="D34" s="1">
        <v>969</v>
      </c>
      <c r="E34" s="1">
        <v>1026</v>
      </c>
    </row>
    <row r="35" spans="1:5" x14ac:dyDescent="0.3">
      <c r="A35" s="7" t="s">
        <v>283</v>
      </c>
      <c r="B35" s="1">
        <v>12782</v>
      </c>
      <c r="C35" s="1">
        <v>14673</v>
      </c>
      <c r="D35" s="1">
        <v>15836</v>
      </c>
      <c r="E35" s="1">
        <v>16363</v>
      </c>
    </row>
    <row r="36" spans="1:5" x14ac:dyDescent="0.3">
      <c r="A36" s="7" t="s">
        <v>284</v>
      </c>
      <c r="B36" s="1">
        <v>805</v>
      </c>
      <c r="C36" s="1">
        <v>974</v>
      </c>
      <c r="D36" s="1">
        <v>1162</v>
      </c>
      <c r="E36" s="1">
        <v>1247</v>
      </c>
    </row>
    <row r="37" spans="1:5" x14ac:dyDescent="0.3">
      <c r="A37" s="7" t="s">
        <v>285</v>
      </c>
      <c r="B37" s="1">
        <v>3491</v>
      </c>
      <c r="C37" s="1">
        <v>4076</v>
      </c>
      <c r="D37" s="1">
        <v>4470</v>
      </c>
      <c r="E37" s="1">
        <v>4718</v>
      </c>
    </row>
    <row r="38" spans="1:5" x14ac:dyDescent="0.3">
      <c r="A38" s="7" t="s">
        <v>286</v>
      </c>
      <c r="B38" s="1">
        <v>16524</v>
      </c>
      <c r="C38" s="1">
        <v>11881</v>
      </c>
      <c r="D38" s="1">
        <v>9249</v>
      </c>
      <c r="E38" s="1">
        <v>7881</v>
      </c>
    </row>
    <row r="39" spans="1:5" x14ac:dyDescent="0.3">
      <c r="A39" s="7" t="s">
        <v>287</v>
      </c>
      <c r="B39" s="1">
        <v>1982</v>
      </c>
      <c r="C39" s="1">
        <v>1347</v>
      </c>
      <c r="D39" s="1">
        <v>1022</v>
      </c>
      <c r="E39" s="1">
        <v>845</v>
      </c>
    </row>
    <row r="40" spans="1:5" x14ac:dyDescent="0.3">
      <c r="A40" s="7" t="s">
        <v>288</v>
      </c>
      <c r="B40" s="1">
        <v>1261</v>
      </c>
      <c r="C40" s="1">
        <v>797</v>
      </c>
      <c r="D40" s="1">
        <v>610</v>
      </c>
      <c r="E40" s="1">
        <v>497</v>
      </c>
    </row>
    <row r="41" spans="1:5" x14ac:dyDescent="0.3">
      <c r="A41" s="7" t="s">
        <v>289</v>
      </c>
      <c r="B41" s="1">
        <v>35003</v>
      </c>
      <c r="C41" s="1">
        <v>24524</v>
      </c>
      <c r="D41" s="1">
        <v>18854</v>
      </c>
      <c r="E41" s="1">
        <v>15875</v>
      </c>
    </row>
    <row r="42" spans="1:5" x14ac:dyDescent="0.3">
      <c r="A42" s="7" t="s">
        <v>290</v>
      </c>
      <c r="B42" s="1">
        <v>1671</v>
      </c>
      <c r="C42" s="1">
        <v>1141</v>
      </c>
      <c r="D42" s="1">
        <v>869</v>
      </c>
      <c r="E42" s="1">
        <v>735</v>
      </c>
    </row>
    <row r="43" spans="1:5" x14ac:dyDescent="0.3">
      <c r="A43" s="7" t="s">
        <v>291</v>
      </c>
      <c r="B43" s="1">
        <v>13444</v>
      </c>
      <c r="C43" s="1">
        <v>10454</v>
      </c>
      <c r="D43" s="1">
        <v>8493</v>
      </c>
      <c r="E43" s="1">
        <v>7373</v>
      </c>
    </row>
    <row r="44" spans="1:5" x14ac:dyDescent="0.3">
      <c r="A44" s="10" t="s">
        <v>15</v>
      </c>
      <c r="B44" s="5">
        <v>283663</v>
      </c>
      <c r="C44" s="5">
        <v>296182</v>
      </c>
      <c r="D44" s="5">
        <v>313829</v>
      </c>
      <c r="E44" s="5">
        <v>328149</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0.208353336533845</v>
      </c>
      <c r="C49" s="2">
        <v>0.19831223628691999</v>
      </c>
      <c r="D49" s="2">
        <v>0.20725056143727899</v>
      </c>
      <c r="E49" s="2">
        <v>0.204292084726867</v>
      </c>
    </row>
    <row r="50" spans="1:5" x14ac:dyDescent="0.3">
      <c r="A50" s="8" t="s">
        <v>337</v>
      </c>
      <c r="B50" s="2">
        <v>4.5607297167546801E-2</v>
      </c>
      <c r="C50" s="2">
        <v>4.8714998082086701E-2</v>
      </c>
      <c r="D50" s="2">
        <v>4.9406480590311198E-2</v>
      </c>
      <c r="E50" s="2">
        <v>4.6822742474916398E-2</v>
      </c>
    </row>
    <row r="51" spans="1:5" x14ac:dyDescent="0.3">
      <c r="A51" s="8" t="s">
        <v>338</v>
      </c>
      <c r="B51" s="2">
        <v>4.0326452232357202E-2</v>
      </c>
      <c r="C51" s="2">
        <v>4.4495588799386303E-2</v>
      </c>
      <c r="D51" s="2">
        <v>4.4914982354828402E-2</v>
      </c>
      <c r="E51" s="2">
        <v>4.73801560758082E-2</v>
      </c>
    </row>
    <row r="52" spans="1:5" x14ac:dyDescent="0.3">
      <c r="A52" s="8" t="s">
        <v>339</v>
      </c>
      <c r="B52" s="2">
        <v>0.66058569371099396</v>
      </c>
      <c r="C52" s="2">
        <v>0.66206367472190297</v>
      </c>
      <c r="D52" s="2">
        <v>0.65511709977542498</v>
      </c>
      <c r="E52" s="2">
        <v>0.656075808249721</v>
      </c>
    </row>
    <row r="53" spans="1:5" x14ac:dyDescent="0.3">
      <c r="A53" s="8" t="s">
        <v>340</v>
      </c>
      <c r="B53" s="2">
        <v>3.6965914546327402E-2</v>
      </c>
      <c r="C53" s="2">
        <v>3.7974683544303799E-2</v>
      </c>
      <c r="D53" s="2">
        <v>3.5611164581328202E-2</v>
      </c>
      <c r="E53" s="2">
        <v>3.7625418060200699E-2</v>
      </c>
    </row>
    <row r="54" spans="1:5" x14ac:dyDescent="0.3">
      <c r="A54" s="8" t="s">
        <v>341</v>
      </c>
      <c r="B54" s="2">
        <v>8.1613058089294293E-3</v>
      </c>
      <c r="C54" s="2">
        <v>8.4388185654008397E-3</v>
      </c>
      <c r="D54" s="2">
        <v>7.6997112608277202E-3</v>
      </c>
      <c r="E54" s="2">
        <v>7.8037904124860598E-3</v>
      </c>
    </row>
    <row r="55" spans="1:5" x14ac:dyDescent="0.3">
      <c r="A55" s="8" t="s">
        <v>342</v>
      </c>
      <c r="B55" s="2">
        <v>0.32471611236433801</v>
      </c>
      <c r="C55" s="2">
        <v>0.33712063516240798</v>
      </c>
      <c r="D55" s="2">
        <v>0.35230023181291298</v>
      </c>
      <c r="E55" s="2">
        <v>0.36420670495123297</v>
      </c>
    </row>
    <row r="56" spans="1:5" x14ac:dyDescent="0.3">
      <c r="A56" s="8" t="s">
        <v>343</v>
      </c>
      <c r="B56" s="2">
        <v>7.3054297777510699E-2</v>
      </c>
      <c r="C56" s="2">
        <v>7.7020105860401394E-2</v>
      </c>
      <c r="D56" s="2">
        <v>8.1104690802481796E-2</v>
      </c>
      <c r="E56" s="2">
        <v>8.5989671886208402E-2</v>
      </c>
    </row>
    <row r="57" spans="1:5" x14ac:dyDescent="0.3">
      <c r="A57" s="8" t="s">
        <v>344</v>
      </c>
      <c r="B57" s="2">
        <v>2.86482087359285E-2</v>
      </c>
      <c r="C57" s="2">
        <v>2.8478542325120901E-2</v>
      </c>
      <c r="D57" s="2">
        <v>2.8098793209245201E-2</v>
      </c>
      <c r="E57" s="2">
        <v>2.7885114596089899E-2</v>
      </c>
    </row>
    <row r="58" spans="1:5" x14ac:dyDescent="0.3">
      <c r="A58" s="8" t="s">
        <v>345</v>
      </c>
      <c r="B58" s="2">
        <v>0.49628310656915198</v>
      </c>
      <c r="C58" s="2">
        <v>0.47709531244050102</v>
      </c>
      <c r="D58" s="2">
        <v>0.45295561464512202</v>
      </c>
      <c r="E58" s="2">
        <v>0.43394723388065198</v>
      </c>
    </row>
    <row r="59" spans="1:5" x14ac:dyDescent="0.3">
      <c r="A59" s="8" t="s">
        <v>346</v>
      </c>
      <c r="B59" s="2">
        <v>6.3310083404794507E-2</v>
      </c>
      <c r="C59" s="2">
        <v>6.4891854841780602E-2</v>
      </c>
      <c r="D59" s="2">
        <v>6.8977125519874505E-2</v>
      </c>
      <c r="E59" s="2">
        <v>7.0743219946021105E-2</v>
      </c>
    </row>
    <row r="60" spans="1:5" x14ac:dyDescent="0.3">
      <c r="A60" s="8" t="s">
        <v>347</v>
      </c>
      <c r="B60" s="2">
        <v>1.3988191148277001E-2</v>
      </c>
      <c r="C60" s="2">
        <v>1.5393549369787899E-2</v>
      </c>
      <c r="D60" s="2">
        <v>1.6563544010363401E-2</v>
      </c>
      <c r="E60" s="2">
        <v>1.72280547397957E-2</v>
      </c>
    </row>
    <row r="61" spans="1:5" x14ac:dyDescent="0.3">
      <c r="A61" s="8" t="s">
        <v>348</v>
      </c>
      <c r="B61" s="2">
        <v>0.11864406779661001</v>
      </c>
      <c r="C61" s="2">
        <v>0.124568965517241</v>
      </c>
      <c r="D61" s="2">
        <v>0.13198573127229499</v>
      </c>
      <c r="E61" s="2">
        <v>0.133024976873266</v>
      </c>
    </row>
    <row r="62" spans="1:5" x14ac:dyDescent="0.3">
      <c r="A62" s="8" t="s">
        <v>349</v>
      </c>
      <c r="B62" s="2">
        <v>1.1864406779661E-2</v>
      </c>
      <c r="C62" s="2">
        <v>1.40086206896552E-2</v>
      </c>
      <c r="D62" s="2">
        <v>1.4665081252477201E-2</v>
      </c>
      <c r="E62" s="2">
        <v>1.4986123959296899E-2</v>
      </c>
    </row>
    <row r="63" spans="1:5" x14ac:dyDescent="0.3">
      <c r="A63" s="8" t="s">
        <v>350</v>
      </c>
      <c r="B63" s="2">
        <v>3.9225181598063E-2</v>
      </c>
      <c r="C63" s="2">
        <v>3.8577586206896601E-2</v>
      </c>
      <c r="D63" s="2">
        <v>3.9437177962742799E-2</v>
      </c>
      <c r="E63" s="2">
        <v>4.1073080481036098E-2</v>
      </c>
    </row>
    <row r="64" spans="1:5" x14ac:dyDescent="0.3">
      <c r="A64" s="8" t="s">
        <v>351</v>
      </c>
      <c r="B64" s="2">
        <v>0.80338983050847501</v>
      </c>
      <c r="C64" s="2">
        <v>0.79267241379310305</v>
      </c>
      <c r="D64" s="2">
        <v>0.78101466508125295</v>
      </c>
      <c r="E64" s="2">
        <v>0.77557816836262705</v>
      </c>
    </row>
    <row r="65" spans="1:5" x14ac:dyDescent="0.3">
      <c r="A65" s="8" t="s">
        <v>352</v>
      </c>
      <c r="B65" s="2">
        <v>2.3728813559322E-2</v>
      </c>
      <c r="C65" s="2">
        <v>2.6508620689655201E-2</v>
      </c>
      <c r="D65" s="2">
        <v>2.9131985731272299E-2</v>
      </c>
      <c r="E65" s="2">
        <v>3.0527289546716001E-2</v>
      </c>
    </row>
    <row r="66" spans="1:5" x14ac:dyDescent="0.3">
      <c r="A66" s="8" t="s">
        <v>353</v>
      </c>
      <c r="B66" s="2">
        <v>3.1476997578692499E-3</v>
      </c>
      <c r="C66" s="2">
        <v>3.6637931034482801E-3</v>
      </c>
      <c r="D66" s="2">
        <v>3.76535869996036E-3</v>
      </c>
      <c r="E66" s="2">
        <v>4.8103607770582802E-3</v>
      </c>
    </row>
    <row r="67" spans="1:5" x14ac:dyDescent="0.3">
      <c r="A67" s="8" t="s">
        <v>268</v>
      </c>
      <c r="B67" s="2">
        <v>0.18508287292817699</v>
      </c>
      <c r="C67" s="2">
        <v>0.20246085011185699</v>
      </c>
      <c r="D67" s="2">
        <v>0.207328833172613</v>
      </c>
      <c r="E67" s="2">
        <v>0.21690862510674599</v>
      </c>
    </row>
    <row r="68" spans="1:5" x14ac:dyDescent="0.3">
      <c r="A68" s="8" t="s">
        <v>269</v>
      </c>
      <c r="B68" s="2">
        <v>5.8011049723756897E-2</v>
      </c>
      <c r="C68" s="2">
        <v>5.8165548098434001E-2</v>
      </c>
      <c r="D68" s="2">
        <v>6.2680810028929598E-2</v>
      </c>
      <c r="E68" s="2">
        <v>7.1733561058924006E-2</v>
      </c>
    </row>
    <row r="69" spans="1:5" x14ac:dyDescent="0.3">
      <c r="A69" s="8" t="s">
        <v>270</v>
      </c>
      <c r="B69" s="2">
        <v>4.8342541436464097E-2</v>
      </c>
      <c r="C69" s="2">
        <v>5.0335570469798703E-2</v>
      </c>
      <c r="D69" s="2">
        <v>5.0144648023143702E-2</v>
      </c>
      <c r="E69" s="2">
        <v>4.6968403074295499E-2</v>
      </c>
    </row>
    <row r="70" spans="1:5" x14ac:dyDescent="0.3">
      <c r="A70" s="8" t="s">
        <v>271</v>
      </c>
      <c r="B70" s="2">
        <v>0.49861878453038699</v>
      </c>
      <c r="C70" s="2">
        <v>0.47539149888143201</v>
      </c>
      <c r="D70" s="2">
        <v>0.47155255544840902</v>
      </c>
      <c r="E70" s="2">
        <v>0.45004269854824902</v>
      </c>
    </row>
    <row r="71" spans="1:5" x14ac:dyDescent="0.3">
      <c r="A71" s="8" t="s">
        <v>272</v>
      </c>
      <c r="B71" s="2">
        <v>0.124309392265193</v>
      </c>
      <c r="C71" s="2">
        <v>0.12080536912751701</v>
      </c>
      <c r="D71" s="2">
        <v>0.11861137897782099</v>
      </c>
      <c r="E71" s="2">
        <v>0.129803586678053</v>
      </c>
    </row>
    <row r="72" spans="1:5" x14ac:dyDescent="0.3">
      <c r="A72" s="8" t="s">
        <v>273</v>
      </c>
      <c r="B72" s="2">
        <v>8.5635359116022103E-2</v>
      </c>
      <c r="C72" s="2">
        <v>9.2841163310961997E-2</v>
      </c>
      <c r="D72" s="2">
        <v>8.9681774349083906E-2</v>
      </c>
      <c r="E72" s="2">
        <v>8.4543125533731805E-2</v>
      </c>
    </row>
    <row r="73" spans="1:5" x14ac:dyDescent="0.3">
      <c r="A73" s="8" t="s">
        <v>280</v>
      </c>
      <c r="B73" s="2">
        <v>0.22253556696691601</v>
      </c>
      <c r="C73" s="2">
        <v>0.230608795713618</v>
      </c>
      <c r="D73" s="2">
        <v>0.24248217757615001</v>
      </c>
      <c r="E73" s="2">
        <v>0.248505761291515</v>
      </c>
    </row>
    <row r="74" spans="1:5" x14ac:dyDescent="0.3">
      <c r="A74" s="8" t="s">
        <v>281</v>
      </c>
      <c r="B74" s="2">
        <v>2.85798467884502E-2</v>
      </c>
      <c r="C74" s="2">
        <v>2.9450897191556701E-2</v>
      </c>
      <c r="D74" s="2">
        <v>3.0460142579390798E-2</v>
      </c>
      <c r="E74" s="2">
        <v>3.1979789266128503E-2</v>
      </c>
    </row>
    <row r="75" spans="1:5" x14ac:dyDescent="0.3">
      <c r="A75" s="8" t="s">
        <v>282</v>
      </c>
      <c r="B75" s="2">
        <v>3.0053034767236302E-2</v>
      </c>
      <c r="C75" s="2">
        <v>3.0709482541623201E-2</v>
      </c>
      <c r="D75" s="2">
        <v>3.1399870382371999E-2</v>
      </c>
      <c r="E75" s="2">
        <v>3.1610080719699299E-2</v>
      </c>
    </row>
    <row r="76" spans="1:5" x14ac:dyDescent="0.3">
      <c r="A76" s="8" t="s">
        <v>283</v>
      </c>
      <c r="B76" s="2">
        <v>0.53800824985268103</v>
      </c>
      <c r="C76" s="2">
        <v>0.52763493832931796</v>
      </c>
      <c r="D76" s="2">
        <v>0.513156189241737</v>
      </c>
      <c r="E76" s="2">
        <v>0.50412841210179304</v>
      </c>
    </row>
    <row r="77" spans="1:5" x14ac:dyDescent="0.3">
      <c r="A77" s="8" t="s">
        <v>284</v>
      </c>
      <c r="B77" s="2">
        <v>3.38833235120801E-2</v>
      </c>
      <c r="C77" s="2">
        <v>3.5024632313279902E-2</v>
      </c>
      <c r="D77" s="2">
        <v>3.7653920933246897E-2</v>
      </c>
      <c r="E77" s="2">
        <v>3.84188797831043E-2</v>
      </c>
    </row>
    <row r="78" spans="1:5" x14ac:dyDescent="0.3">
      <c r="A78" s="8" t="s">
        <v>285</v>
      </c>
      <c r="B78" s="2">
        <v>0.14693997811263601</v>
      </c>
      <c r="C78" s="2">
        <v>0.14657125391060399</v>
      </c>
      <c r="D78" s="2">
        <v>0.144847699287103</v>
      </c>
      <c r="E78" s="2">
        <v>0.14535707683776</v>
      </c>
    </row>
    <row r="79" spans="1:5" x14ac:dyDescent="0.3">
      <c r="A79" s="8" t="s">
        <v>286</v>
      </c>
      <c r="B79" s="2">
        <v>0.23644558918222799</v>
      </c>
      <c r="C79" s="2">
        <v>0.23693761965539201</v>
      </c>
      <c r="D79" s="2">
        <v>0.236565465380976</v>
      </c>
      <c r="E79" s="2">
        <v>0.23733662591098001</v>
      </c>
    </row>
    <row r="80" spans="1:5" x14ac:dyDescent="0.3">
      <c r="A80" s="8" t="s">
        <v>287</v>
      </c>
      <c r="B80" s="2">
        <v>2.8360878586248799E-2</v>
      </c>
      <c r="C80" s="2">
        <v>2.6862635609444799E-2</v>
      </c>
      <c r="D80" s="2">
        <v>2.6140113052152299E-2</v>
      </c>
      <c r="E80" s="2">
        <v>2.5447208335842901E-2</v>
      </c>
    </row>
    <row r="81" spans="1:5" x14ac:dyDescent="0.3">
      <c r="A81" s="8" t="s">
        <v>288</v>
      </c>
      <c r="B81" s="2">
        <v>1.8043929312441899E-2</v>
      </c>
      <c r="C81" s="2">
        <v>1.58942246330568E-2</v>
      </c>
      <c r="D81" s="2">
        <v>1.5602220119190701E-2</v>
      </c>
      <c r="E81" s="2">
        <v>1.4967174606998699E-2</v>
      </c>
    </row>
    <row r="82" spans="1:5" x14ac:dyDescent="0.3">
      <c r="A82" s="8" t="s">
        <v>289</v>
      </c>
      <c r="B82" s="2">
        <v>0.50086570794877305</v>
      </c>
      <c r="C82" s="2">
        <v>0.48907147415443503</v>
      </c>
      <c r="D82" s="2">
        <v>0.482236488733151</v>
      </c>
      <c r="E82" s="2">
        <v>0.47807625127988901</v>
      </c>
    </row>
    <row r="83" spans="1:5" x14ac:dyDescent="0.3">
      <c r="A83" s="8" t="s">
        <v>290</v>
      </c>
      <c r="B83" s="2">
        <v>2.39107104528869E-2</v>
      </c>
      <c r="C83" s="2">
        <v>2.27544671346522E-2</v>
      </c>
      <c r="D83" s="2">
        <v>2.2226769317338899E-2</v>
      </c>
      <c r="E83" s="2">
        <v>2.21345539962657E-2</v>
      </c>
    </row>
    <row r="84" spans="1:5" x14ac:dyDescent="0.3">
      <c r="A84" s="8" t="s">
        <v>291</v>
      </c>
      <c r="B84" s="2">
        <v>0.192373184517421</v>
      </c>
      <c r="C84" s="2">
        <v>0.20847957881301901</v>
      </c>
      <c r="D84" s="2">
        <v>0.21722894339719201</v>
      </c>
      <c r="E84" s="2">
        <v>0.222038185870023</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448</v>
      </c>
      <c r="B1" s="12"/>
      <c r="C1" s="12"/>
      <c r="D1" s="12"/>
      <c r="E1" s="12"/>
    </row>
    <row r="2" spans="1:5" ht="15.6" x14ac:dyDescent="0.3">
      <c r="A2" s="12" t="s">
        <v>431</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contents'!A41",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50</v>
      </c>
      <c r="C8" s="1">
        <v>54</v>
      </c>
      <c r="D8" s="1">
        <v>64</v>
      </c>
      <c r="E8" s="1">
        <v>68</v>
      </c>
    </row>
    <row r="9" spans="1:5" x14ac:dyDescent="0.3">
      <c r="A9" s="7" t="s">
        <v>357</v>
      </c>
      <c r="B9" s="1">
        <v>430</v>
      </c>
      <c r="C9" s="1">
        <v>509</v>
      </c>
      <c r="D9" s="1">
        <v>606</v>
      </c>
      <c r="E9" s="1">
        <v>694</v>
      </c>
    </row>
    <row r="10" spans="1:5" x14ac:dyDescent="0.3">
      <c r="A10" s="7" t="s">
        <v>358</v>
      </c>
      <c r="B10" s="1">
        <v>118</v>
      </c>
      <c r="C10" s="1">
        <v>136</v>
      </c>
      <c r="D10" s="1">
        <v>175</v>
      </c>
      <c r="E10" s="1">
        <v>198</v>
      </c>
    </row>
    <row r="11" spans="1:5" x14ac:dyDescent="0.3">
      <c r="A11" s="7" t="s">
        <v>359</v>
      </c>
      <c r="B11" s="1">
        <v>16</v>
      </c>
      <c r="C11" s="1">
        <v>20</v>
      </c>
      <c r="D11" s="1">
        <v>22</v>
      </c>
      <c r="E11" s="1">
        <v>24</v>
      </c>
    </row>
    <row r="12" spans="1:5" x14ac:dyDescent="0.3">
      <c r="A12" s="7" t="s">
        <v>360</v>
      </c>
      <c r="B12" s="1">
        <v>228</v>
      </c>
      <c r="C12" s="1">
        <v>290</v>
      </c>
      <c r="D12" s="1">
        <v>326</v>
      </c>
      <c r="E12" s="1">
        <v>363</v>
      </c>
    </row>
    <row r="13" spans="1:5" x14ac:dyDescent="0.3">
      <c r="A13" s="7" t="s">
        <v>361</v>
      </c>
      <c r="B13" s="1">
        <v>15</v>
      </c>
      <c r="C13" s="1">
        <v>16</v>
      </c>
      <c r="D13" s="1">
        <v>18</v>
      </c>
      <c r="E13" s="1">
        <v>19</v>
      </c>
    </row>
    <row r="14" spans="1:5" x14ac:dyDescent="0.3">
      <c r="A14" s="7" t="s">
        <v>340</v>
      </c>
      <c r="B14" s="1">
        <v>78</v>
      </c>
      <c r="C14" s="1">
        <v>95</v>
      </c>
      <c r="D14" s="1">
        <v>109</v>
      </c>
      <c r="E14" s="1">
        <v>115</v>
      </c>
    </row>
    <row r="15" spans="1:5" x14ac:dyDescent="0.3">
      <c r="A15" s="7" t="s">
        <v>362</v>
      </c>
      <c r="B15" s="1">
        <v>1088</v>
      </c>
      <c r="C15" s="1">
        <v>1409</v>
      </c>
      <c r="D15" s="1">
        <v>1697</v>
      </c>
      <c r="E15" s="1">
        <v>1981</v>
      </c>
    </row>
    <row r="16" spans="1:5" x14ac:dyDescent="0.3">
      <c r="A16" s="7" t="s">
        <v>363</v>
      </c>
      <c r="B16" s="1">
        <v>60</v>
      </c>
      <c r="C16" s="1">
        <v>78</v>
      </c>
      <c r="D16" s="1">
        <v>100</v>
      </c>
      <c r="E16" s="1">
        <v>126</v>
      </c>
    </row>
    <row r="17" spans="1:5" x14ac:dyDescent="0.3">
      <c r="A17" s="7" t="s">
        <v>364</v>
      </c>
      <c r="B17" s="1">
        <v>0</v>
      </c>
      <c r="C17" s="1">
        <v>0</v>
      </c>
      <c r="D17" s="1">
        <v>0</v>
      </c>
      <c r="E17" s="1">
        <v>0</v>
      </c>
    </row>
    <row r="18" spans="1:5" x14ac:dyDescent="0.3">
      <c r="A18" s="7" t="s">
        <v>365</v>
      </c>
      <c r="B18" s="1">
        <v>3986</v>
      </c>
      <c r="C18" s="1">
        <v>4867</v>
      </c>
      <c r="D18" s="1">
        <v>5767</v>
      </c>
      <c r="E18" s="1">
        <v>6245</v>
      </c>
    </row>
    <row r="19" spans="1:5" x14ac:dyDescent="0.3">
      <c r="A19" s="7" t="s">
        <v>366</v>
      </c>
      <c r="B19" s="1">
        <v>63991</v>
      </c>
      <c r="C19" s="1">
        <v>71596</v>
      </c>
      <c r="D19" s="1">
        <v>77818</v>
      </c>
      <c r="E19" s="1">
        <v>82174</v>
      </c>
    </row>
    <row r="20" spans="1:5" x14ac:dyDescent="0.3">
      <c r="A20" s="7" t="s">
        <v>367</v>
      </c>
      <c r="B20" s="1">
        <v>19908</v>
      </c>
      <c r="C20" s="1">
        <v>23354</v>
      </c>
      <c r="D20" s="1">
        <v>26999</v>
      </c>
      <c r="E20" s="1">
        <v>29749</v>
      </c>
    </row>
    <row r="21" spans="1:5" x14ac:dyDescent="0.3">
      <c r="A21" s="7" t="s">
        <v>368</v>
      </c>
      <c r="B21" s="1">
        <v>1482</v>
      </c>
      <c r="C21" s="1">
        <v>1636</v>
      </c>
      <c r="D21" s="1">
        <v>1725</v>
      </c>
      <c r="E21" s="1">
        <v>1755</v>
      </c>
    </row>
    <row r="22" spans="1:5" x14ac:dyDescent="0.3">
      <c r="A22" s="7" t="s">
        <v>369</v>
      </c>
      <c r="B22" s="1">
        <v>34772</v>
      </c>
      <c r="C22" s="1">
        <v>41887</v>
      </c>
      <c r="D22" s="1">
        <v>50154</v>
      </c>
      <c r="E22" s="1">
        <v>56552</v>
      </c>
    </row>
    <row r="23" spans="1:5" x14ac:dyDescent="0.3">
      <c r="A23" s="7" t="s">
        <v>370</v>
      </c>
      <c r="B23" s="1">
        <v>2095</v>
      </c>
      <c r="C23" s="1">
        <v>2459</v>
      </c>
      <c r="D23" s="1">
        <v>2729</v>
      </c>
      <c r="E23" s="1">
        <v>2928</v>
      </c>
    </row>
    <row r="24" spans="1:5" x14ac:dyDescent="0.3">
      <c r="A24" s="7" t="s">
        <v>346</v>
      </c>
      <c r="B24" s="1">
        <v>1774</v>
      </c>
      <c r="C24" s="1">
        <v>2040</v>
      </c>
      <c r="D24" s="1">
        <v>2220</v>
      </c>
      <c r="E24" s="1">
        <v>2326</v>
      </c>
    </row>
    <row r="25" spans="1:5" x14ac:dyDescent="0.3">
      <c r="A25" s="7" t="s">
        <v>371</v>
      </c>
      <c r="B25" s="1">
        <v>48197</v>
      </c>
      <c r="C25" s="1">
        <v>54405</v>
      </c>
      <c r="D25" s="1">
        <v>58678</v>
      </c>
      <c r="E25" s="1">
        <v>61482</v>
      </c>
    </row>
    <row r="26" spans="1:5" x14ac:dyDescent="0.3">
      <c r="A26" s="7" t="s">
        <v>372</v>
      </c>
      <c r="B26" s="1">
        <v>6878</v>
      </c>
      <c r="C26" s="1">
        <v>7844</v>
      </c>
      <c r="D26" s="1">
        <v>8582</v>
      </c>
      <c r="E26" s="1">
        <v>9110</v>
      </c>
    </row>
    <row r="27" spans="1:5" x14ac:dyDescent="0.3">
      <c r="A27" s="7" t="s">
        <v>373</v>
      </c>
      <c r="B27" s="1">
        <v>0</v>
      </c>
      <c r="C27" s="1">
        <v>0</v>
      </c>
      <c r="D27" s="1">
        <v>0</v>
      </c>
      <c r="E27" s="1">
        <v>0</v>
      </c>
    </row>
    <row r="28" spans="1:5" x14ac:dyDescent="0.3">
      <c r="A28" s="7" t="s">
        <v>374</v>
      </c>
      <c r="B28" s="1">
        <v>83</v>
      </c>
      <c r="C28" s="1">
        <v>100</v>
      </c>
      <c r="D28" s="1">
        <v>116</v>
      </c>
      <c r="E28" s="1">
        <v>124</v>
      </c>
    </row>
    <row r="29" spans="1:5" x14ac:dyDescent="0.3">
      <c r="A29" s="7" t="s">
        <v>375</v>
      </c>
      <c r="B29" s="1">
        <v>930</v>
      </c>
      <c r="C29" s="1">
        <v>1035</v>
      </c>
      <c r="D29" s="1">
        <v>1104</v>
      </c>
      <c r="E29" s="1">
        <v>1162</v>
      </c>
    </row>
    <row r="30" spans="1:5" x14ac:dyDescent="0.3">
      <c r="A30" s="7" t="s">
        <v>376</v>
      </c>
      <c r="B30" s="1">
        <v>92</v>
      </c>
      <c r="C30" s="1">
        <v>103</v>
      </c>
      <c r="D30" s="1">
        <v>130</v>
      </c>
      <c r="E30" s="1">
        <v>145</v>
      </c>
    </row>
    <row r="31" spans="1:5" x14ac:dyDescent="0.3">
      <c r="A31" s="7" t="s">
        <v>377</v>
      </c>
      <c r="B31" s="1">
        <v>45</v>
      </c>
      <c r="C31" s="1">
        <v>48</v>
      </c>
      <c r="D31" s="1">
        <v>56</v>
      </c>
      <c r="E31" s="1">
        <v>59</v>
      </c>
    </row>
    <row r="32" spans="1:5" x14ac:dyDescent="0.3">
      <c r="A32" s="7" t="s">
        <v>378</v>
      </c>
      <c r="B32" s="1">
        <v>76</v>
      </c>
      <c r="C32" s="1">
        <v>104</v>
      </c>
      <c r="D32" s="1">
        <v>117</v>
      </c>
      <c r="E32" s="1">
        <v>130</v>
      </c>
    </row>
    <row r="33" spans="1:5" x14ac:dyDescent="0.3">
      <c r="A33" s="7" t="s">
        <v>379</v>
      </c>
      <c r="B33" s="1">
        <v>22</v>
      </c>
      <c r="C33" s="1">
        <v>25</v>
      </c>
      <c r="D33" s="1">
        <v>26</v>
      </c>
      <c r="E33" s="1">
        <v>23</v>
      </c>
    </row>
    <row r="34" spans="1:5" x14ac:dyDescent="0.3">
      <c r="A34" s="7" t="s">
        <v>352</v>
      </c>
      <c r="B34" s="1">
        <v>74</v>
      </c>
      <c r="C34" s="1">
        <v>87</v>
      </c>
      <c r="D34" s="1">
        <v>95</v>
      </c>
      <c r="E34" s="1">
        <v>110</v>
      </c>
    </row>
    <row r="35" spans="1:5" x14ac:dyDescent="0.3">
      <c r="A35" s="7" t="s">
        <v>380</v>
      </c>
      <c r="B35" s="1">
        <v>2685</v>
      </c>
      <c r="C35" s="1">
        <v>2989</v>
      </c>
      <c r="D35" s="1">
        <v>3233</v>
      </c>
      <c r="E35" s="1">
        <v>3469</v>
      </c>
    </row>
    <row r="36" spans="1:5" x14ac:dyDescent="0.3">
      <c r="A36" s="7" t="s">
        <v>381</v>
      </c>
      <c r="B36" s="1">
        <v>123</v>
      </c>
      <c r="C36" s="1">
        <v>149</v>
      </c>
      <c r="D36" s="1">
        <v>169</v>
      </c>
      <c r="E36" s="1">
        <v>183</v>
      </c>
    </row>
    <row r="37" spans="1:5" x14ac:dyDescent="0.3">
      <c r="A37" s="7" t="s">
        <v>382</v>
      </c>
      <c r="B37" s="1">
        <v>0</v>
      </c>
      <c r="C37" s="1">
        <v>0</v>
      </c>
      <c r="D37" s="1">
        <v>0</v>
      </c>
      <c r="E37" s="1">
        <v>0</v>
      </c>
    </row>
    <row r="38" spans="1:5" x14ac:dyDescent="0.3">
      <c r="A38" s="7" t="s">
        <v>383</v>
      </c>
      <c r="B38" s="1">
        <v>21</v>
      </c>
      <c r="C38" s="1">
        <v>25</v>
      </c>
      <c r="D38" s="1">
        <v>32</v>
      </c>
      <c r="E38" s="1">
        <v>38</v>
      </c>
    </row>
    <row r="39" spans="1:5" x14ac:dyDescent="0.3">
      <c r="A39" s="7" t="s">
        <v>384</v>
      </c>
      <c r="B39" s="1">
        <v>116</v>
      </c>
      <c r="C39" s="1">
        <v>142</v>
      </c>
      <c r="D39" s="1">
        <v>164</v>
      </c>
      <c r="E39" s="1">
        <v>190</v>
      </c>
    </row>
    <row r="40" spans="1:5" x14ac:dyDescent="0.3">
      <c r="A40" s="7" t="s">
        <v>385</v>
      </c>
      <c r="B40" s="1">
        <v>16</v>
      </c>
      <c r="C40" s="1">
        <v>25</v>
      </c>
      <c r="D40" s="1">
        <v>32</v>
      </c>
      <c r="E40" s="1">
        <v>35</v>
      </c>
    </row>
    <row r="41" spans="1:5" x14ac:dyDescent="0.3">
      <c r="A41" s="7" t="s">
        <v>386</v>
      </c>
      <c r="B41" s="1">
        <v>6</v>
      </c>
      <c r="C41" s="1">
        <v>7</v>
      </c>
      <c r="D41" s="1">
        <v>8</v>
      </c>
      <c r="E41" s="1">
        <v>8</v>
      </c>
    </row>
    <row r="42" spans="1:5" x14ac:dyDescent="0.3">
      <c r="A42" s="7" t="s">
        <v>387</v>
      </c>
      <c r="B42" s="1">
        <v>126</v>
      </c>
      <c r="C42" s="1">
        <v>156</v>
      </c>
      <c r="D42" s="1">
        <v>190</v>
      </c>
      <c r="E42" s="1">
        <v>232</v>
      </c>
    </row>
    <row r="43" spans="1:5" x14ac:dyDescent="0.3">
      <c r="A43" s="7" t="s">
        <v>388</v>
      </c>
      <c r="B43" s="1">
        <v>1</v>
      </c>
      <c r="C43" s="1">
        <v>1</v>
      </c>
      <c r="D43" s="1">
        <v>1</v>
      </c>
      <c r="E43" s="1">
        <v>1</v>
      </c>
    </row>
    <row r="44" spans="1:5" x14ac:dyDescent="0.3">
      <c r="A44" s="7" t="s">
        <v>272</v>
      </c>
      <c r="B44" s="1">
        <v>136</v>
      </c>
      <c r="C44" s="1">
        <v>166</v>
      </c>
      <c r="D44" s="1">
        <v>191</v>
      </c>
      <c r="E44" s="1">
        <v>196</v>
      </c>
    </row>
    <row r="45" spans="1:5" x14ac:dyDescent="0.3">
      <c r="A45" s="7" t="s">
        <v>389</v>
      </c>
      <c r="B45" s="1">
        <v>271</v>
      </c>
      <c r="C45" s="1">
        <v>332</v>
      </c>
      <c r="D45" s="1">
        <v>377</v>
      </c>
      <c r="E45" s="1">
        <v>425</v>
      </c>
    </row>
    <row r="46" spans="1:5" x14ac:dyDescent="0.3">
      <c r="A46" s="7" t="s">
        <v>390</v>
      </c>
      <c r="B46" s="1">
        <v>31</v>
      </c>
      <c r="C46" s="1">
        <v>40</v>
      </c>
      <c r="D46" s="1">
        <v>42</v>
      </c>
      <c r="E46" s="1">
        <v>46</v>
      </c>
    </row>
    <row r="47" spans="1:5" x14ac:dyDescent="0.3">
      <c r="A47" s="7" t="s">
        <v>391</v>
      </c>
      <c r="B47" s="1">
        <v>0</v>
      </c>
      <c r="C47" s="1">
        <v>0</v>
      </c>
      <c r="D47" s="1">
        <v>0</v>
      </c>
      <c r="E47" s="1">
        <v>0</v>
      </c>
    </row>
    <row r="48" spans="1:5" x14ac:dyDescent="0.3">
      <c r="A48" s="7" t="s">
        <v>392</v>
      </c>
      <c r="B48" s="1">
        <v>278</v>
      </c>
      <c r="C48" s="1">
        <v>353</v>
      </c>
      <c r="D48" s="1">
        <v>436</v>
      </c>
      <c r="E48" s="1">
        <v>467</v>
      </c>
    </row>
    <row r="49" spans="1:5" x14ac:dyDescent="0.3">
      <c r="A49" s="7" t="s">
        <v>393</v>
      </c>
      <c r="B49" s="1">
        <v>2387</v>
      </c>
      <c r="C49" s="1">
        <v>2771</v>
      </c>
      <c r="D49" s="1">
        <v>3042</v>
      </c>
      <c r="E49" s="1">
        <v>3161</v>
      </c>
    </row>
    <row r="50" spans="1:5" x14ac:dyDescent="0.3">
      <c r="A50" s="7" t="s">
        <v>394</v>
      </c>
      <c r="B50" s="1">
        <v>753</v>
      </c>
      <c r="C50" s="1">
        <v>922</v>
      </c>
      <c r="D50" s="1">
        <v>1080</v>
      </c>
      <c r="E50" s="1">
        <v>1164</v>
      </c>
    </row>
    <row r="51" spans="1:5" x14ac:dyDescent="0.3">
      <c r="A51" s="7" t="s">
        <v>395</v>
      </c>
      <c r="B51" s="1">
        <v>73</v>
      </c>
      <c r="C51" s="1">
        <v>87</v>
      </c>
      <c r="D51" s="1">
        <v>92</v>
      </c>
      <c r="E51" s="1">
        <v>106</v>
      </c>
    </row>
    <row r="52" spans="1:5" x14ac:dyDescent="0.3">
      <c r="A52" s="7" t="s">
        <v>396</v>
      </c>
      <c r="B52" s="1">
        <v>1729</v>
      </c>
      <c r="C52" s="1">
        <v>2090</v>
      </c>
      <c r="D52" s="1">
        <v>2572</v>
      </c>
      <c r="E52" s="1">
        <v>2826</v>
      </c>
    </row>
    <row r="53" spans="1:5" x14ac:dyDescent="0.3">
      <c r="A53" s="7" t="s">
        <v>397</v>
      </c>
      <c r="B53" s="1">
        <v>74</v>
      </c>
      <c r="C53" s="1">
        <v>87</v>
      </c>
      <c r="D53" s="1">
        <v>99</v>
      </c>
      <c r="E53" s="1">
        <v>108</v>
      </c>
    </row>
    <row r="54" spans="1:5" x14ac:dyDescent="0.3">
      <c r="A54" s="7" t="s">
        <v>284</v>
      </c>
      <c r="B54" s="1">
        <v>215</v>
      </c>
      <c r="C54" s="1">
        <v>257</v>
      </c>
      <c r="D54" s="1">
        <v>285</v>
      </c>
      <c r="E54" s="1">
        <v>310</v>
      </c>
    </row>
    <row r="55" spans="1:5" x14ac:dyDescent="0.3">
      <c r="A55" s="7" t="s">
        <v>398</v>
      </c>
      <c r="B55" s="1">
        <v>4965</v>
      </c>
      <c r="C55" s="1">
        <v>6013</v>
      </c>
      <c r="D55" s="1">
        <v>6704</v>
      </c>
      <c r="E55" s="1">
        <v>7103</v>
      </c>
    </row>
    <row r="56" spans="1:5" x14ac:dyDescent="0.3">
      <c r="A56" s="7" t="s">
        <v>399</v>
      </c>
      <c r="B56" s="1">
        <v>13284</v>
      </c>
      <c r="C56" s="1">
        <v>15229</v>
      </c>
      <c r="D56" s="1">
        <v>16550</v>
      </c>
      <c r="E56" s="1">
        <v>17213</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1</v>
      </c>
      <c r="C60" s="1">
        <v>0</v>
      </c>
      <c r="D60" s="1">
        <v>0</v>
      </c>
      <c r="E60" s="1">
        <v>0</v>
      </c>
    </row>
    <row r="61" spans="1:5" x14ac:dyDescent="0.3">
      <c r="A61" s="7" t="s">
        <v>404</v>
      </c>
      <c r="B61" s="1">
        <v>0</v>
      </c>
      <c r="C61" s="1">
        <v>0</v>
      </c>
      <c r="D61" s="1">
        <v>0</v>
      </c>
      <c r="E61" s="1">
        <v>0</v>
      </c>
    </row>
    <row r="62" spans="1:5" x14ac:dyDescent="0.3">
      <c r="A62" s="7" t="s">
        <v>405</v>
      </c>
      <c r="B62" s="1">
        <v>1</v>
      </c>
      <c r="C62" s="1">
        <v>1</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2</v>
      </c>
      <c r="C65" s="1">
        <v>0</v>
      </c>
      <c r="D65" s="1">
        <v>0</v>
      </c>
      <c r="E65" s="1">
        <v>0</v>
      </c>
    </row>
    <row r="66" spans="1:5" x14ac:dyDescent="0.3">
      <c r="A66" s="7" t="s">
        <v>408</v>
      </c>
      <c r="B66" s="1">
        <v>0</v>
      </c>
      <c r="C66" s="1">
        <v>0</v>
      </c>
      <c r="D66" s="1">
        <v>0</v>
      </c>
      <c r="E66" s="1">
        <v>0</v>
      </c>
    </row>
    <row r="67" spans="1:5" x14ac:dyDescent="0.3">
      <c r="A67" s="7" t="s">
        <v>409</v>
      </c>
      <c r="B67" s="1">
        <v>69881</v>
      </c>
      <c r="C67" s="1">
        <v>50143</v>
      </c>
      <c r="D67" s="1">
        <v>39097</v>
      </c>
      <c r="E67" s="1">
        <v>33206</v>
      </c>
    </row>
    <row r="68" spans="1:5" x14ac:dyDescent="0.3">
      <c r="A68" s="10" t="s">
        <v>15</v>
      </c>
      <c r="B68" s="5">
        <v>283663</v>
      </c>
      <c r="C68" s="5">
        <v>296182</v>
      </c>
      <c r="D68" s="5">
        <v>313829</v>
      </c>
      <c r="E68" s="5">
        <v>328149</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2.4003840614498301E-2</v>
      </c>
      <c r="C73" s="2">
        <v>2.0713463751438399E-2</v>
      </c>
      <c r="D73" s="2">
        <v>2.0532563362207299E-2</v>
      </c>
      <c r="E73" s="2">
        <v>1.89520624303233E-2</v>
      </c>
    </row>
    <row r="74" spans="1:5" x14ac:dyDescent="0.3">
      <c r="A74" s="8" t="s">
        <v>357</v>
      </c>
      <c r="B74" s="2">
        <v>0.20643302928468599</v>
      </c>
      <c r="C74" s="2">
        <v>0.19524357499041001</v>
      </c>
      <c r="D74" s="2">
        <v>0.1944177093359</v>
      </c>
      <c r="E74" s="2">
        <v>0.193422519509476</v>
      </c>
    </row>
    <row r="75" spans="1:5" x14ac:dyDescent="0.3">
      <c r="A75" s="8" t="s">
        <v>358</v>
      </c>
      <c r="B75" s="2">
        <v>5.6649063850216001E-2</v>
      </c>
      <c r="C75" s="2">
        <v>5.2167242040659798E-2</v>
      </c>
      <c r="D75" s="2">
        <v>5.61437279435354E-2</v>
      </c>
      <c r="E75" s="2">
        <v>5.5183946488294298E-2</v>
      </c>
    </row>
    <row r="76" spans="1:5" x14ac:dyDescent="0.3">
      <c r="A76" s="8" t="s">
        <v>359</v>
      </c>
      <c r="B76" s="2">
        <v>7.6812289966394602E-3</v>
      </c>
      <c r="C76" s="2">
        <v>7.6716532412734904E-3</v>
      </c>
      <c r="D76" s="2">
        <v>7.0580686557587397E-3</v>
      </c>
      <c r="E76" s="2">
        <v>6.6889632107023402E-3</v>
      </c>
    </row>
    <row r="77" spans="1:5" x14ac:dyDescent="0.3">
      <c r="A77" s="8" t="s">
        <v>360</v>
      </c>
      <c r="B77" s="2">
        <v>0.109457513202112</v>
      </c>
      <c r="C77" s="2">
        <v>0.111238971998466</v>
      </c>
      <c r="D77" s="2">
        <v>0.104587744626243</v>
      </c>
      <c r="E77" s="2">
        <v>0.10117056856187299</v>
      </c>
    </row>
    <row r="78" spans="1:5" x14ac:dyDescent="0.3">
      <c r="A78" s="8" t="s">
        <v>361</v>
      </c>
      <c r="B78" s="2">
        <v>7.2011521843494998E-3</v>
      </c>
      <c r="C78" s="2">
        <v>6.1373225930187996E-3</v>
      </c>
      <c r="D78" s="2">
        <v>5.7747834456207897E-3</v>
      </c>
      <c r="E78" s="2">
        <v>5.2954292084726896E-3</v>
      </c>
    </row>
    <row r="79" spans="1:5" x14ac:dyDescent="0.3">
      <c r="A79" s="8" t="s">
        <v>340</v>
      </c>
      <c r="B79" s="2">
        <v>3.7445991358617398E-2</v>
      </c>
      <c r="C79" s="2">
        <v>3.6440352896049098E-2</v>
      </c>
      <c r="D79" s="2">
        <v>3.4969521976259202E-2</v>
      </c>
      <c r="E79" s="2">
        <v>3.2051282051282E-2</v>
      </c>
    </row>
    <row r="80" spans="1:5" x14ac:dyDescent="0.3">
      <c r="A80" s="8" t="s">
        <v>362</v>
      </c>
      <c r="B80" s="2">
        <v>0.52232357177148303</v>
      </c>
      <c r="C80" s="2">
        <v>0.54046797084771803</v>
      </c>
      <c r="D80" s="2">
        <v>0.54443375040102704</v>
      </c>
      <c r="E80" s="2">
        <v>0.55211817168338895</v>
      </c>
    </row>
    <row r="81" spans="1:5" x14ac:dyDescent="0.3">
      <c r="A81" s="8" t="s">
        <v>363</v>
      </c>
      <c r="B81" s="2">
        <v>2.8804608737397999E-2</v>
      </c>
      <c r="C81" s="2">
        <v>2.9919447640966601E-2</v>
      </c>
      <c r="D81" s="2">
        <v>3.2082130253448797E-2</v>
      </c>
      <c r="E81" s="2">
        <v>3.5117056856187302E-2</v>
      </c>
    </row>
    <row r="82" spans="1:5" x14ac:dyDescent="0.3">
      <c r="A82" s="8" t="s">
        <v>364</v>
      </c>
      <c r="B82" s="2">
        <v>0</v>
      </c>
      <c r="C82" s="2">
        <v>0</v>
      </c>
      <c r="D82" s="2">
        <v>0</v>
      </c>
      <c r="E82" s="2">
        <v>0</v>
      </c>
    </row>
    <row r="83" spans="1:5" x14ac:dyDescent="0.3">
      <c r="A83" s="8" t="s">
        <v>365</v>
      </c>
      <c r="B83" s="2">
        <v>2.1771546238591202E-2</v>
      </c>
      <c r="C83" s="2">
        <v>2.31664826168082E-2</v>
      </c>
      <c r="D83" s="2">
        <v>2.4574725574418799E-2</v>
      </c>
      <c r="E83" s="2">
        <v>2.47502189671094E-2</v>
      </c>
    </row>
    <row r="84" spans="1:5" x14ac:dyDescent="0.3">
      <c r="A84" s="8" t="s">
        <v>366</v>
      </c>
      <c r="B84" s="2">
        <v>0.34951907058547199</v>
      </c>
      <c r="C84" s="2">
        <v>0.34079052587487102</v>
      </c>
      <c r="D84" s="2">
        <v>0.33160325901684101</v>
      </c>
      <c r="E84" s="2">
        <v>0.32567245691004698</v>
      </c>
    </row>
    <row r="85" spans="1:5" x14ac:dyDescent="0.3">
      <c r="A85" s="8" t="s">
        <v>367</v>
      </c>
      <c r="B85" s="2">
        <v>0.10873756711436899</v>
      </c>
      <c r="C85" s="2">
        <v>0.111162941243669</v>
      </c>
      <c r="D85" s="2">
        <v>0.11504994204677201</v>
      </c>
      <c r="E85" s="2">
        <v>0.117901403371103</v>
      </c>
    </row>
    <row r="86" spans="1:5" x14ac:dyDescent="0.3">
      <c r="A86" s="8" t="s">
        <v>368</v>
      </c>
      <c r="B86" s="2">
        <v>8.0946892939268E-3</v>
      </c>
      <c r="C86" s="2">
        <v>7.7872129774189903E-3</v>
      </c>
      <c r="D86" s="2">
        <v>7.3506852116997298E-3</v>
      </c>
      <c r="E86" s="2">
        <v>6.9554258266256103E-3</v>
      </c>
    </row>
    <row r="87" spans="1:5" x14ac:dyDescent="0.3">
      <c r="A87" s="8" t="s">
        <v>369</v>
      </c>
      <c r="B87" s="2">
        <v>0.18992478821081099</v>
      </c>
      <c r="C87" s="2">
        <v>0.199378355736644</v>
      </c>
      <c r="D87" s="2">
        <v>0.213719574555124</v>
      </c>
      <c r="E87" s="2">
        <v>0.224127203046912</v>
      </c>
    </row>
    <row r="88" spans="1:5" x14ac:dyDescent="0.3">
      <c r="A88" s="8" t="s">
        <v>370</v>
      </c>
      <c r="B88" s="2">
        <v>1.1442897483655E-2</v>
      </c>
      <c r="C88" s="2">
        <v>1.1704619016793E-2</v>
      </c>
      <c r="D88" s="2">
        <v>1.16289970682484E-2</v>
      </c>
      <c r="E88" s="2">
        <v>1.1604265994507E-2</v>
      </c>
    </row>
    <row r="89" spans="1:5" x14ac:dyDescent="0.3">
      <c r="A89" s="8" t="s">
        <v>346</v>
      </c>
      <c r="B89" s="2">
        <v>9.6895943369947005E-3</v>
      </c>
      <c r="C89" s="2">
        <v>9.7102166711092504E-3</v>
      </c>
      <c r="D89" s="2">
        <v>9.4600122724483506E-3</v>
      </c>
      <c r="E89" s="2">
        <v>9.2184162237784403E-3</v>
      </c>
    </row>
    <row r="90" spans="1:5" x14ac:dyDescent="0.3">
      <c r="A90" s="8" t="s">
        <v>371</v>
      </c>
      <c r="B90" s="2">
        <v>0.26325218616693002</v>
      </c>
      <c r="C90" s="2">
        <v>0.25896291078024403</v>
      </c>
      <c r="D90" s="2">
        <v>0.25004261266789402</v>
      </c>
      <c r="E90" s="2">
        <v>0.243665806651052</v>
      </c>
    </row>
    <row r="91" spans="1:5" x14ac:dyDescent="0.3">
      <c r="A91" s="8" t="s">
        <v>372</v>
      </c>
      <c r="B91" s="2">
        <v>3.7567660569249997E-2</v>
      </c>
      <c r="C91" s="2">
        <v>3.7336735082441598E-2</v>
      </c>
      <c r="D91" s="2">
        <v>3.65701915865548E-2</v>
      </c>
      <c r="E91" s="2">
        <v>3.6104803008865698E-2</v>
      </c>
    </row>
    <row r="92" spans="1:5" x14ac:dyDescent="0.3">
      <c r="A92" s="8" t="s">
        <v>373</v>
      </c>
      <c r="B92" s="2">
        <v>0</v>
      </c>
      <c r="C92" s="2">
        <v>0</v>
      </c>
      <c r="D92" s="2">
        <v>0</v>
      </c>
      <c r="E92" s="2">
        <v>0</v>
      </c>
    </row>
    <row r="93" spans="1:5" x14ac:dyDescent="0.3">
      <c r="A93" s="8" t="s">
        <v>374</v>
      </c>
      <c r="B93" s="2">
        <v>2.00968523002421E-2</v>
      </c>
      <c r="C93" s="2">
        <v>2.1551724137931001E-2</v>
      </c>
      <c r="D93" s="2">
        <v>2.2988505747126398E-2</v>
      </c>
      <c r="E93" s="2">
        <v>2.2941720629047199E-2</v>
      </c>
    </row>
    <row r="94" spans="1:5" x14ac:dyDescent="0.3">
      <c r="A94" s="8" t="s">
        <v>375</v>
      </c>
      <c r="B94" s="2">
        <v>0.22518159806295401</v>
      </c>
      <c r="C94" s="2">
        <v>0.22306034482758599</v>
      </c>
      <c r="D94" s="2">
        <v>0.218787158145065</v>
      </c>
      <c r="E94" s="2">
        <v>0.214986123959297</v>
      </c>
    </row>
    <row r="95" spans="1:5" x14ac:dyDescent="0.3">
      <c r="A95" s="8" t="s">
        <v>376</v>
      </c>
      <c r="B95" s="2">
        <v>2.2276029055690101E-2</v>
      </c>
      <c r="C95" s="2">
        <v>2.2198275862068999E-2</v>
      </c>
      <c r="D95" s="2">
        <v>2.5762980578676199E-2</v>
      </c>
      <c r="E95" s="2">
        <v>2.6827012025901899E-2</v>
      </c>
    </row>
    <row r="96" spans="1:5" x14ac:dyDescent="0.3">
      <c r="A96" s="8" t="s">
        <v>377</v>
      </c>
      <c r="B96" s="2">
        <v>1.08958837772397E-2</v>
      </c>
      <c r="C96" s="2">
        <v>1.03448275862069E-2</v>
      </c>
      <c r="D96" s="2">
        <v>1.1097899326199E-2</v>
      </c>
      <c r="E96" s="2">
        <v>1.0915818686401501E-2</v>
      </c>
    </row>
    <row r="97" spans="1:5" x14ac:dyDescent="0.3">
      <c r="A97" s="8" t="s">
        <v>378</v>
      </c>
      <c r="B97" s="2">
        <v>1.8401937046004801E-2</v>
      </c>
      <c r="C97" s="2">
        <v>2.24137931034483E-2</v>
      </c>
      <c r="D97" s="2">
        <v>2.3186682520808601E-2</v>
      </c>
      <c r="E97" s="2">
        <v>2.4051803885291399E-2</v>
      </c>
    </row>
    <row r="98" spans="1:5" x14ac:dyDescent="0.3">
      <c r="A98" s="8" t="s">
        <v>379</v>
      </c>
      <c r="B98" s="2">
        <v>5.3268765133171903E-3</v>
      </c>
      <c r="C98" s="2">
        <v>5.3879310344827598E-3</v>
      </c>
      <c r="D98" s="2">
        <v>5.1525961157352397E-3</v>
      </c>
      <c r="E98" s="2">
        <v>4.2553191489361703E-3</v>
      </c>
    </row>
    <row r="99" spans="1:5" x14ac:dyDescent="0.3">
      <c r="A99" s="8" t="s">
        <v>352</v>
      </c>
      <c r="B99" s="2">
        <v>1.79176755447942E-2</v>
      </c>
      <c r="C99" s="2">
        <v>1.8749999999999999E-2</v>
      </c>
      <c r="D99" s="2">
        <v>1.8826793499801799E-2</v>
      </c>
      <c r="E99" s="2">
        <v>2.0351526364477301E-2</v>
      </c>
    </row>
    <row r="100" spans="1:5" x14ac:dyDescent="0.3">
      <c r="A100" s="8" t="s">
        <v>380</v>
      </c>
      <c r="B100" s="2">
        <v>0.65012106537530301</v>
      </c>
      <c r="C100" s="2">
        <v>0.64418103448275899</v>
      </c>
      <c r="D100" s="2">
        <v>0.64070550931430803</v>
      </c>
      <c r="E100" s="2">
        <v>0.64181313598519896</v>
      </c>
    </row>
    <row r="101" spans="1:5" x14ac:dyDescent="0.3">
      <c r="A101" s="8" t="s">
        <v>381</v>
      </c>
      <c r="B101" s="2">
        <v>2.97820823244552E-2</v>
      </c>
      <c r="C101" s="2">
        <v>3.2112068965517201E-2</v>
      </c>
      <c r="D101" s="2">
        <v>3.3491874752279001E-2</v>
      </c>
      <c r="E101" s="2">
        <v>3.3857539315448701E-2</v>
      </c>
    </row>
    <row r="102" spans="1:5" x14ac:dyDescent="0.3">
      <c r="A102" s="8" t="s">
        <v>382</v>
      </c>
      <c r="B102" s="2">
        <v>0</v>
      </c>
      <c r="C102" s="2">
        <v>0</v>
      </c>
      <c r="D102" s="2">
        <v>0</v>
      </c>
      <c r="E102" s="2">
        <v>0</v>
      </c>
    </row>
    <row r="103" spans="1:5" x14ac:dyDescent="0.3">
      <c r="A103" s="8" t="s">
        <v>383</v>
      </c>
      <c r="B103" s="2">
        <v>2.90055248618785E-2</v>
      </c>
      <c r="C103" s="2">
        <v>2.7964205816554798E-2</v>
      </c>
      <c r="D103" s="2">
        <v>3.0858244937319201E-2</v>
      </c>
      <c r="E103" s="2">
        <v>3.2450896669513202E-2</v>
      </c>
    </row>
    <row r="104" spans="1:5" x14ac:dyDescent="0.3">
      <c r="A104" s="8" t="s">
        <v>384</v>
      </c>
      <c r="B104" s="2">
        <v>0.16022099447513799</v>
      </c>
      <c r="C104" s="2">
        <v>0.158836689038031</v>
      </c>
      <c r="D104" s="2">
        <v>0.15814850530376101</v>
      </c>
      <c r="E104" s="2">
        <v>0.16225448334756601</v>
      </c>
    </row>
    <row r="105" spans="1:5" x14ac:dyDescent="0.3">
      <c r="A105" s="8" t="s">
        <v>385</v>
      </c>
      <c r="B105" s="2">
        <v>2.2099447513812199E-2</v>
      </c>
      <c r="C105" s="2">
        <v>2.7964205816554798E-2</v>
      </c>
      <c r="D105" s="2">
        <v>3.0858244937319201E-2</v>
      </c>
      <c r="E105" s="2">
        <v>2.9888983774551701E-2</v>
      </c>
    </row>
    <row r="106" spans="1:5" x14ac:dyDescent="0.3">
      <c r="A106" s="8" t="s">
        <v>386</v>
      </c>
      <c r="B106" s="2">
        <v>8.2872928176795594E-3</v>
      </c>
      <c r="C106" s="2">
        <v>7.8299776286353505E-3</v>
      </c>
      <c r="D106" s="2">
        <v>7.7145612343298003E-3</v>
      </c>
      <c r="E106" s="2">
        <v>6.8317677198975199E-3</v>
      </c>
    </row>
    <row r="107" spans="1:5" x14ac:dyDescent="0.3">
      <c r="A107" s="8" t="s">
        <v>387</v>
      </c>
      <c r="B107" s="2">
        <v>0.174033149171271</v>
      </c>
      <c r="C107" s="2">
        <v>0.17449664429530201</v>
      </c>
      <c r="D107" s="2">
        <v>0.18322082931533301</v>
      </c>
      <c r="E107" s="2">
        <v>0.198121263877028</v>
      </c>
    </row>
    <row r="108" spans="1:5" x14ac:dyDescent="0.3">
      <c r="A108" s="8" t="s">
        <v>388</v>
      </c>
      <c r="B108" s="2">
        <v>1.38121546961326E-3</v>
      </c>
      <c r="C108" s="2">
        <v>1.11856823266219E-3</v>
      </c>
      <c r="D108" s="2">
        <v>9.6432015429122504E-4</v>
      </c>
      <c r="E108" s="2">
        <v>8.5397096498718999E-4</v>
      </c>
    </row>
    <row r="109" spans="1:5" x14ac:dyDescent="0.3">
      <c r="A109" s="8" t="s">
        <v>272</v>
      </c>
      <c r="B109" s="2">
        <v>0.187845303867403</v>
      </c>
      <c r="C109" s="2">
        <v>0.18568232662192399</v>
      </c>
      <c r="D109" s="2">
        <v>0.184185149469624</v>
      </c>
      <c r="E109" s="2">
        <v>0.167378309137489</v>
      </c>
    </row>
    <row r="110" spans="1:5" x14ac:dyDescent="0.3">
      <c r="A110" s="8" t="s">
        <v>389</v>
      </c>
      <c r="B110" s="2">
        <v>0.374309392265193</v>
      </c>
      <c r="C110" s="2">
        <v>0.37136465324384799</v>
      </c>
      <c r="D110" s="2">
        <v>0.36354869816779201</v>
      </c>
      <c r="E110" s="2">
        <v>0.36293766011955603</v>
      </c>
    </row>
    <row r="111" spans="1:5" x14ac:dyDescent="0.3">
      <c r="A111" s="8" t="s">
        <v>390</v>
      </c>
      <c r="B111" s="2">
        <v>4.28176795580111E-2</v>
      </c>
      <c r="C111" s="2">
        <v>4.4742729306487698E-2</v>
      </c>
      <c r="D111" s="2">
        <v>4.05014464802314E-2</v>
      </c>
      <c r="E111" s="2">
        <v>3.9282664389410797E-2</v>
      </c>
    </row>
    <row r="112" spans="1:5" x14ac:dyDescent="0.3">
      <c r="A112" s="8" t="s">
        <v>391</v>
      </c>
      <c r="B112" s="2">
        <v>0</v>
      </c>
      <c r="C112" s="2">
        <v>0</v>
      </c>
      <c r="D112" s="2">
        <v>0</v>
      </c>
      <c r="E112" s="2">
        <v>0</v>
      </c>
    </row>
    <row r="113" spans="1:5" x14ac:dyDescent="0.3">
      <c r="A113" s="8" t="s">
        <v>392</v>
      </c>
      <c r="B113" s="2">
        <v>1.17013216600724E-2</v>
      </c>
      <c r="C113" s="2">
        <v>1.26937322449567E-2</v>
      </c>
      <c r="D113" s="2">
        <v>1.4128321451717401E-2</v>
      </c>
      <c r="E113" s="2">
        <v>1.43878242652043E-2</v>
      </c>
    </row>
    <row r="114" spans="1:5" x14ac:dyDescent="0.3">
      <c r="A114" s="8" t="s">
        <v>393</v>
      </c>
      <c r="B114" s="2">
        <v>0.100471420153212</v>
      </c>
      <c r="C114" s="2">
        <v>9.9644000143838299E-2</v>
      </c>
      <c r="D114" s="2">
        <v>9.8574206092028493E-2</v>
      </c>
      <c r="E114" s="2">
        <v>9.7387392938566797E-2</v>
      </c>
    </row>
    <row r="115" spans="1:5" x14ac:dyDescent="0.3">
      <c r="A115" s="8" t="s">
        <v>394</v>
      </c>
      <c r="B115" s="2">
        <v>3.1694587086455103E-2</v>
      </c>
      <c r="C115" s="2">
        <v>3.3154734078895298E-2</v>
      </c>
      <c r="D115" s="2">
        <v>3.4996759559300102E-2</v>
      </c>
      <c r="E115" s="2">
        <v>3.5861729003635497E-2</v>
      </c>
    </row>
    <row r="116" spans="1:5" x14ac:dyDescent="0.3">
      <c r="A116" s="8" t="s">
        <v>395</v>
      </c>
      <c r="B116" s="2">
        <v>3.07264921289671E-3</v>
      </c>
      <c r="C116" s="2">
        <v>3.12848358445108E-3</v>
      </c>
      <c r="D116" s="2">
        <v>2.9812054439403799E-3</v>
      </c>
      <c r="E116" s="2">
        <v>3.2657588267915498E-3</v>
      </c>
    </row>
    <row r="117" spans="1:5" x14ac:dyDescent="0.3">
      <c r="A117" s="8" t="s">
        <v>396</v>
      </c>
      <c r="B117" s="2">
        <v>7.2775486152032998E-2</v>
      </c>
      <c r="C117" s="2">
        <v>7.5155525189686795E-2</v>
      </c>
      <c r="D117" s="2">
        <v>8.3344134802333103E-2</v>
      </c>
      <c r="E117" s="2">
        <v>8.7066362684084006E-2</v>
      </c>
    </row>
    <row r="118" spans="1:5" x14ac:dyDescent="0.3">
      <c r="A118" s="8" t="s">
        <v>397</v>
      </c>
      <c r="B118" s="2">
        <v>3.1147402980048798E-3</v>
      </c>
      <c r="C118" s="2">
        <v>3.12848358445108E-3</v>
      </c>
      <c r="D118" s="2">
        <v>3.2080362929358401E-3</v>
      </c>
      <c r="E118" s="2">
        <v>3.3273769178630802E-3</v>
      </c>
    </row>
    <row r="119" spans="1:5" x14ac:dyDescent="0.3">
      <c r="A119" s="8" t="s">
        <v>284</v>
      </c>
      <c r="B119" s="2">
        <v>9.0495832982574308E-3</v>
      </c>
      <c r="C119" s="2">
        <v>9.2416124276313398E-3</v>
      </c>
      <c r="D119" s="2">
        <v>9.2352559948153008E-3</v>
      </c>
      <c r="E119" s="2">
        <v>9.5508041160884804E-3</v>
      </c>
    </row>
    <row r="120" spans="1:5" x14ac:dyDescent="0.3">
      <c r="A120" s="8" t="s">
        <v>398</v>
      </c>
      <c r="B120" s="2">
        <v>0.20898223756208401</v>
      </c>
      <c r="C120" s="2">
        <v>0.216224963141429</v>
      </c>
      <c r="D120" s="2">
        <v>0.217239144523655</v>
      </c>
      <c r="E120" s="2">
        <v>0.21883665044056899</v>
      </c>
    </row>
    <row r="121" spans="1:5" x14ac:dyDescent="0.3">
      <c r="A121" s="8" t="s">
        <v>399</v>
      </c>
      <c r="B121" s="2">
        <v>0.559137974576985</v>
      </c>
      <c r="C121" s="2">
        <v>0.54762846560466005</v>
      </c>
      <c r="D121" s="2">
        <v>0.53629293583927395</v>
      </c>
      <c r="E121" s="2">
        <v>0.53031610080719704</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1.4309222293768301E-5</v>
      </c>
      <c r="C125" s="2">
        <v>0</v>
      </c>
      <c r="D125" s="2">
        <v>0</v>
      </c>
      <c r="E125" s="2">
        <v>0</v>
      </c>
    </row>
    <row r="126" spans="1:5" x14ac:dyDescent="0.3">
      <c r="A126" s="8" t="s">
        <v>404</v>
      </c>
      <c r="B126" s="2">
        <v>0</v>
      </c>
      <c r="C126" s="2">
        <v>0</v>
      </c>
      <c r="D126" s="2">
        <v>0</v>
      </c>
      <c r="E126" s="2">
        <v>0</v>
      </c>
    </row>
    <row r="127" spans="1:5" x14ac:dyDescent="0.3">
      <c r="A127" s="8" t="s">
        <v>405</v>
      </c>
      <c r="B127" s="2">
        <v>1.4309222293768301E-5</v>
      </c>
      <c r="C127" s="2">
        <v>1.9942565411614599E-5</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2.86184445875367E-5</v>
      </c>
      <c r="C130" s="2">
        <v>0</v>
      </c>
      <c r="D130" s="2">
        <v>0</v>
      </c>
      <c r="E130" s="2">
        <v>0</v>
      </c>
    </row>
    <row r="131" spans="1:5" x14ac:dyDescent="0.3">
      <c r="A131" s="8" t="s">
        <v>408</v>
      </c>
      <c r="B131" s="2">
        <v>0</v>
      </c>
      <c r="C131" s="2">
        <v>0</v>
      </c>
      <c r="D131" s="2">
        <v>0</v>
      </c>
      <c r="E131" s="2">
        <v>0</v>
      </c>
    </row>
    <row r="132" spans="1:5" x14ac:dyDescent="0.3">
      <c r="A132" s="8" t="s">
        <v>409</v>
      </c>
      <c r="B132" s="2">
        <v>0.99994276311082497</v>
      </c>
      <c r="C132" s="2">
        <v>0.99998005743458795</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449</v>
      </c>
      <c r="B1" s="12"/>
      <c r="C1" s="12"/>
      <c r="D1" s="12"/>
    </row>
    <row r="2" spans="1:5" ht="15.6" x14ac:dyDescent="0.3">
      <c r="A2" s="12" t="s">
        <v>431</v>
      </c>
      <c r="B2" s="12"/>
      <c r="C2" s="12"/>
      <c r="D2" s="12"/>
    </row>
    <row r="3" spans="1:5" ht="15.6" x14ac:dyDescent="0.3">
      <c r="A3" s="12" t="s">
        <v>415</v>
      </c>
      <c r="B3" s="12"/>
      <c r="C3" s="12"/>
      <c r="D3" s="12"/>
    </row>
    <row r="4" spans="1:5" x14ac:dyDescent="0.3">
      <c r="A4" s="15"/>
    </row>
    <row r="5" spans="1:5" x14ac:dyDescent="0.3">
      <c r="A5" s="16" t="str">
        <f>HYPERLINK("#'Table of contents'!A42",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10614</v>
      </c>
      <c r="C8" s="1">
        <v>14486</v>
      </c>
      <c r="D8" s="1">
        <v>16083</v>
      </c>
      <c r="E8" s="1">
        <v>17451</v>
      </c>
    </row>
    <row r="9" spans="1:5" x14ac:dyDescent="0.3">
      <c r="A9" s="7" t="s">
        <v>413</v>
      </c>
      <c r="B9" s="1">
        <v>273049</v>
      </c>
      <c r="C9" s="1">
        <v>281696</v>
      </c>
      <c r="D9" s="1">
        <v>297746</v>
      </c>
      <c r="E9" s="1">
        <v>310698</v>
      </c>
    </row>
    <row r="10" spans="1:5" x14ac:dyDescent="0.3">
      <c r="A10" s="10" t="s">
        <v>15</v>
      </c>
      <c r="B10" s="5">
        <v>283663</v>
      </c>
      <c r="C10" s="5">
        <v>296182</v>
      </c>
      <c r="D10" s="5">
        <v>313829</v>
      </c>
      <c r="E10" s="5">
        <v>328149</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3.7417639945992301E-2</v>
      </c>
      <c r="C15" s="2">
        <v>4.8909116691763899E-2</v>
      </c>
      <c r="D15" s="2">
        <v>5.1247653977165901E-2</v>
      </c>
      <c r="E15" s="2">
        <v>5.3180110254792801E-2</v>
      </c>
    </row>
    <row r="16" spans="1:5" x14ac:dyDescent="0.3">
      <c r="A16" s="8" t="s">
        <v>413</v>
      </c>
      <c r="B16" s="2">
        <v>0.96258236005400799</v>
      </c>
      <c r="C16" s="2">
        <v>0.95109088330823599</v>
      </c>
      <c r="D16" s="2">
        <v>0.94875234602283398</v>
      </c>
      <c r="E16" s="2">
        <v>0.94681988974520703</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450</v>
      </c>
      <c r="B1" s="12"/>
      <c r="C1" s="12"/>
      <c r="D1" s="12"/>
    </row>
    <row r="2" spans="1:5" ht="15.6" x14ac:dyDescent="0.3">
      <c r="A2" s="12" t="s">
        <v>431</v>
      </c>
      <c r="B2" s="12"/>
      <c r="C2" s="12"/>
      <c r="D2" s="12"/>
    </row>
    <row r="3" spans="1:5" ht="15.6" x14ac:dyDescent="0.3">
      <c r="A3" s="12" t="s">
        <v>428</v>
      </c>
      <c r="B3" s="12"/>
      <c r="C3" s="12"/>
      <c r="D3" s="12"/>
    </row>
    <row r="4" spans="1:5" x14ac:dyDescent="0.3">
      <c r="A4" s="15"/>
    </row>
    <row r="5" spans="1:5" x14ac:dyDescent="0.3">
      <c r="A5" s="16" t="str">
        <f>HYPERLINK("#'Table of contents'!A43",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416</v>
      </c>
      <c r="B8" s="1">
        <v>167</v>
      </c>
      <c r="C8" s="1">
        <v>206</v>
      </c>
      <c r="D8" s="1">
        <v>225</v>
      </c>
      <c r="E8" s="1">
        <v>244</v>
      </c>
    </row>
    <row r="9" spans="1:5" x14ac:dyDescent="0.3">
      <c r="A9" s="7" t="s">
        <v>417</v>
      </c>
      <c r="B9" s="1">
        <v>126</v>
      </c>
      <c r="C9" s="1">
        <v>221</v>
      </c>
      <c r="D9" s="1">
        <v>276</v>
      </c>
      <c r="E9" s="1">
        <v>369</v>
      </c>
    </row>
    <row r="10" spans="1:5" x14ac:dyDescent="0.3">
      <c r="A10" s="7" t="s">
        <v>418</v>
      </c>
      <c r="B10" s="1">
        <v>799</v>
      </c>
      <c r="C10" s="1">
        <v>1004</v>
      </c>
      <c r="D10" s="1">
        <v>1082</v>
      </c>
      <c r="E10" s="1">
        <v>1123</v>
      </c>
    </row>
    <row r="11" spans="1:5" x14ac:dyDescent="0.3">
      <c r="A11" s="7" t="s">
        <v>419</v>
      </c>
      <c r="B11" s="1">
        <v>3549</v>
      </c>
      <c r="C11" s="1">
        <v>4915</v>
      </c>
      <c r="D11" s="1">
        <v>5525</v>
      </c>
      <c r="E11" s="1">
        <v>6049</v>
      </c>
    </row>
    <row r="12" spans="1:5" x14ac:dyDescent="0.3">
      <c r="A12" s="7" t="s">
        <v>420</v>
      </c>
      <c r="B12" s="1">
        <v>186</v>
      </c>
      <c r="C12" s="1">
        <v>235</v>
      </c>
      <c r="D12" s="1">
        <v>245</v>
      </c>
      <c r="E12" s="1">
        <v>258</v>
      </c>
    </row>
    <row r="13" spans="1:5" x14ac:dyDescent="0.3">
      <c r="A13" s="7" t="s">
        <v>421</v>
      </c>
      <c r="B13" s="1">
        <v>2408</v>
      </c>
      <c r="C13" s="1">
        <v>3347</v>
      </c>
      <c r="D13" s="1">
        <v>3744</v>
      </c>
      <c r="E13" s="1">
        <v>4126</v>
      </c>
    </row>
    <row r="14" spans="1:5" x14ac:dyDescent="0.3">
      <c r="A14" s="7" t="s">
        <v>422</v>
      </c>
      <c r="B14" s="1">
        <v>462</v>
      </c>
      <c r="C14" s="1">
        <v>613</v>
      </c>
      <c r="D14" s="1">
        <v>648</v>
      </c>
      <c r="E14" s="1">
        <v>674</v>
      </c>
    </row>
    <row r="15" spans="1:5" x14ac:dyDescent="0.3">
      <c r="A15" s="7" t="s">
        <v>423</v>
      </c>
      <c r="B15" s="1">
        <v>75</v>
      </c>
      <c r="C15" s="1">
        <v>105</v>
      </c>
      <c r="D15" s="1">
        <v>114</v>
      </c>
      <c r="E15" s="1">
        <v>132</v>
      </c>
    </row>
    <row r="16" spans="1:5" x14ac:dyDescent="0.3">
      <c r="A16" s="7" t="s">
        <v>424</v>
      </c>
      <c r="B16" s="1">
        <v>3174</v>
      </c>
      <c r="C16" s="1">
        <v>4243</v>
      </c>
      <c r="D16" s="1">
        <v>4671</v>
      </c>
      <c r="E16" s="1">
        <v>5045</v>
      </c>
    </row>
    <row r="17" spans="1:5" x14ac:dyDescent="0.3">
      <c r="A17" s="7" t="s">
        <v>425</v>
      </c>
      <c r="B17" s="1">
        <v>672</v>
      </c>
      <c r="C17" s="1">
        <v>1039</v>
      </c>
      <c r="D17" s="1">
        <v>1198</v>
      </c>
      <c r="E17" s="1">
        <v>1307</v>
      </c>
    </row>
    <row r="18" spans="1:5" x14ac:dyDescent="0.3">
      <c r="A18" s="7" t="s">
        <v>426</v>
      </c>
      <c r="B18" s="1">
        <v>273049</v>
      </c>
      <c r="C18" s="1">
        <v>281709</v>
      </c>
      <c r="D18" s="1">
        <v>297787</v>
      </c>
      <c r="E18" s="1">
        <v>310758</v>
      </c>
    </row>
    <row r="19" spans="1:5" x14ac:dyDescent="0.3">
      <c r="A19" s="10" t="s">
        <v>15</v>
      </c>
      <c r="B19" s="5">
        <v>284667</v>
      </c>
      <c r="C19" s="5">
        <v>297637</v>
      </c>
      <c r="D19" s="5">
        <v>315515</v>
      </c>
      <c r="E19" s="5">
        <v>330085</v>
      </c>
    </row>
    <row r="20" spans="1:5" x14ac:dyDescent="0.3">
      <c r="A20" s="15"/>
    </row>
    <row r="21" spans="1:5" x14ac:dyDescent="0.3">
      <c r="A21" s="15"/>
    </row>
    <row r="22" spans="1:5" x14ac:dyDescent="0.3">
      <c r="A22" s="15"/>
      <c r="B22" s="17" t="s">
        <v>34</v>
      </c>
      <c r="C22" s="18"/>
      <c r="D22" s="18"/>
      <c r="E22" s="18"/>
    </row>
    <row r="23" spans="1:5" x14ac:dyDescent="0.3">
      <c r="A23" s="9" t="s">
        <v>38</v>
      </c>
      <c r="B23" s="4" t="s">
        <v>9</v>
      </c>
      <c r="C23" s="4" t="s">
        <v>10</v>
      </c>
      <c r="D23" s="4" t="s">
        <v>11</v>
      </c>
      <c r="E23" s="4" t="s">
        <v>12</v>
      </c>
    </row>
    <row r="24" spans="1:5" x14ac:dyDescent="0.3">
      <c r="A24" s="8" t="s">
        <v>416</v>
      </c>
      <c r="B24" s="2">
        <v>5.8665036691994503E-4</v>
      </c>
      <c r="C24" s="2">
        <v>6.9211825142707396E-4</v>
      </c>
      <c r="D24" s="2">
        <v>7.1311981997686301E-4</v>
      </c>
      <c r="E24" s="2">
        <v>7.3920353848251196E-4</v>
      </c>
    </row>
    <row r="25" spans="1:5" x14ac:dyDescent="0.3">
      <c r="A25" s="8" t="s">
        <v>417</v>
      </c>
      <c r="B25" s="2">
        <v>4.4262243252642602E-4</v>
      </c>
      <c r="C25" s="2">
        <v>7.4251521148244301E-4</v>
      </c>
      <c r="D25" s="2">
        <v>8.7476031250495196E-4</v>
      </c>
      <c r="E25" s="2">
        <v>1.11789387581986E-3</v>
      </c>
    </row>
    <row r="26" spans="1:5" x14ac:dyDescent="0.3">
      <c r="A26" s="8" t="s">
        <v>418</v>
      </c>
      <c r="B26" s="2">
        <v>2.8067882824493202E-3</v>
      </c>
      <c r="C26" s="2">
        <v>3.3732365263727301E-3</v>
      </c>
      <c r="D26" s="2">
        <v>3.4293139787331798E-3</v>
      </c>
      <c r="E26" s="2">
        <v>3.40215399063877E-3</v>
      </c>
    </row>
    <row r="27" spans="1:5" x14ac:dyDescent="0.3">
      <c r="A27" s="8" t="s">
        <v>419</v>
      </c>
      <c r="B27" s="2">
        <v>1.2467198516161E-2</v>
      </c>
      <c r="C27" s="2">
        <v>1.6513403911476099E-2</v>
      </c>
      <c r="D27" s="2">
        <v>1.7511053357209601E-2</v>
      </c>
      <c r="E27" s="2">
        <v>1.83255828044292E-2</v>
      </c>
    </row>
    <row r="28" spans="1:5" x14ac:dyDescent="0.3">
      <c r="A28" s="8" t="s">
        <v>420</v>
      </c>
      <c r="B28" s="2">
        <v>6.53395019443771E-4</v>
      </c>
      <c r="C28" s="2">
        <v>7.8955237420078798E-4</v>
      </c>
      <c r="D28" s="2">
        <v>7.7650824841925096E-4</v>
      </c>
      <c r="E28" s="2">
        <v>7.8161685626429596E-4</v>
      </c>
    </row>
    <row r="29" spans="1:5" x14ac:dyDescent="0.3">
      <c r="A29" s="8" t="s">
        <v>421</v>
      </c>
      <c r="B29" s="2">
        <v>8.4590064882827994E-3</v>
      </c>
      <c r="C29" s="2">
        <v>1.1245241687021399E-2</v>
      </c>
      <c r="D29" s="2">
        <v>1.1866313804415E-2</v>
      </c>
      <c r="E29" s="2">
        <v>1.24998106548313E-2</v>
      </c>
    </row>
    <row r="30" spans="1:5" x14ac:dyDescent="0.3">
      <c r="A30" s="8" t="s">
        <v>422</v>
      </c>
      <c r="B30" s="2">
        <v>1.6229489192635599E-3</v>
      </c>
      <c r="C30" s="2">
        <v>2.0595557675961002E-3</v>
      </c>
      <c r="D30" s="2">
        <v>2.0537850815333701E-3</v>
      </c>
      <c r="E30" s="2">
        <v>2.041898298923E-3</v>
      </c>
    </row>
    <row r="31" spans="1:5" x14ac:dyDescent="0.3">
      <c r="A31" s="8" t="s">
        <v>423</v>
      </c>
      <c r="B31" s="2">
        <v>2.6346573364668198E-4</v>
      </c>
      <c r="C31" s="2">
        <v>3.52778720387586E-4</v>
      </c>
      <c r="D31" s="2">
        <v>3.61314042121611E-4</v>
      </c>
      <c r="E31" s="2">
        <v>3.99896996228244E-4</v>
      </c>
    </row>
    <row r="32" spans="1:5" x14ac:dyDescent="0.3">
      <c r="A32" s="8" t="s">
        <v>424</v>
      </c>
      <c r="B32" s="2">
        <v>1.1149869847927599E-2</v>
      </c>
      <c r="C32" s="2">
        <v>1.42556201009955E-2</v>
      </c>
      <c r="D32" s="2">
        <v>1.48043674627197E-2</v>
      </c>
      <c r="E32" s="2">
        <v>1.5283942014935501E-2</v>
      </c>
    </row>
    <row r="33" spans="1:5" x14ac:dyDescent="0.3">
      <c r="A33" s="8" t="s">
        <v>425</v>
      </c>
      <c r="B33" s="2">
        <v>2.3606529734742699E-3</v>
      </c>
      <c r="C33" s="2">
        <v>3.49082943316859E-3</v>
      </c>
      <c r="D33" s="2">
        <v>3.79696686369903E-3</v>
      </c>
      <c r="E33" s="2">
        <v>3.9595861671993596E-3</v>
      </c>
    </row>
    <row r="34" spans="1:5" x14ac:dyDescent="0.3">
      <c r="A34" s="8" t="s">
        <v>426</v>
      </c>
      <c r="B34" s="2">
        <v>0.95918740141990499</v>
      </c>
      <c r="C34" s="2">
        <v>0.94648514801587202</v>
      </c>
      <c r="D34" s="2">
        <v>0.94381249702866699</v>
      </c>
      <c r="E34" s="2">
        <v>0.94144841480224795</v>
      </c>
    </row>
    <row r="35" spans="1:5" x14ac:dyDescent="0.3">
      <c r="A35" s="15"/>
    </row>
    <row r="36" spans="1:5" x14ac:dyDescent="0.3">
      <c r="A36" s="13" t="s">
        <v>39</v>
      </c>
    </row>
    <row r="37" spans="1:5" x14ac:dyDescent="0.3">
      <c r="A37" s="14" t="s">
        <v>40</v>
      </c>
    </row>
    <row r="38" spans="1:5" x14ac:dyDescent="0.3">
      <c r="A38" s="14" t="s">
        <v>124</v>
      </c>
    </row>
    <row r="39" spans="1:5" x14ac:dyDescent="0.3">
      <c r="A39" s="14" t="s">
        <v>429</v>
      </c>
    </row>
    <row r="40" spans="1:5" x14ac:dyDescent="0.3">
      <c r="A40" s="15"/>
    </row>
    <row r="41" spans="1:5" x14ac:dyDescent="0.3">
      <c r="A41" s="15"/>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2:E22"/>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451</v>
      </c>
    </row>
    <row r="2" spans="1:14" ht="15.6" x14ac:dyDescent="0.3">
      <c r="A2" s="12" t="s">
        <v>452</v>
      </c>
    </row>
    <row r="3" spans="1:14" ht="15.6" x14ac:dyDescent="0.3">
      <c r="A3" s="12" t="s">
        <v>68</v>
      </c>
    </row>
    <row r="4" spans="1:14" x14ac:dyDescent="0.3">
      <c r="A4" s="15"/>
    </row>
    <row r="5" spans="1:14" x14ac:dyDescent="0.3">
      <c r="A5" s="16" t="str">
        <f>HYPERLINK("#'Table of contents'!A44",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949</v>
      </c>
      <c r="C8" s="1">
        <v>870</v>
      </c>
      <c r="D8" s="1">
        <v>907</v>
      </c>
      <c r="E8" s="1">
        <v>906</v>
      </c>
      <c r="F8" s="1">
        <v>831</v>
      </c>
      <c r="G8" s="1">
        <v>727</v>
      </c>
      <c r="H8" s="1">
        <v>633</v>
      </c>
      <c r="I8" s="1">
        <v>598</v>
      </c>
      <c r="J8" s="1">
        <v>511</v>
      </c>
      <c r="K8" s="1">
        <v>441</v>
      </c>
      <c r="L8" s="1">
        <v>394</v>
      </c>
      <c r="M8" s="1">
        <v>357</v>
      </c>
      <c r="N8" s="1">
        <v>342</v>
      </c>
    </row>
    <row r="9" spans="1:14" x14ac:dyDescent="0.3">
      <c r="A9" s="7" t="s">
        <v>62</v>
      </c>
      <c r="B9" s="1">
        <v>16636</v>
      </c>
      <c r="C9" s="1">
        <v>17057</v>
      </c>
      <c r="D9" s="1">
        <v>17456</v>
      </c>
      <c r="E9" s="1">
        <v>17756</v>
      </c>
      <c r="F9" s="1">
        <v>18229</v>
      </c>
      <c r="G9" s="1">
        <v>18645</v>
      </c>
      <c r="H9" s="1">
        <v>18813</v>
      </c>
      <c r="I9" s="1">
        <v>18959</v>
      </c>
      <c r="J9" s="1">
        <v>19216</v>
      </c>
      <c r="K9" s="1">
        <v>19583</v>
      </c>
      <c r="L9" s="1">
        <v>19891</v>
      </c>
      <c r="M9" s="1">
        <v>20297</v>
      </c>
      <c r="N9" s="1">
        <v>20819</v>
      </c>
    </row>
    <row r="10" spans="1:14" x14ac:dyDescent="0.3">
      <c r="A10" s="7" t="s">
        <v>63</v>
      </c>
      <c r="B10" s="1">
        <v>17370</v>
      </c>
      <c r="C10" s="1">
        <v>17407</v>
      </c>
      <c r="D10" s="1">
        <v>17436</v>
      </c>
      <c r="E10" s="1">
        <v>17495</v>
      </c>
      <c r="F10" s="1">
        <v>17921</v>
      </c>
      <c r="G10" s="1">
        <v>18554</v>
      </c>
      <c r="H10" s="1">
        <v>19226</v>
      </c>
      <c r="I10" s="1">
        <v>19976</v>
      </c>
      <c r="J10" s="1">
        <v>20776</v>
      </c>
      <c r="K10" s="1">
        <v>21560</v>
      </c>
      <c r="L10" s="1">
        <v>22162</v>
      </c>
      <c r="M10" s="1">
        <v>23013</v>
      </c>
      <c r="N10" s="1">
        <v>23906</v>
      </c>
    </row>
    <row r="11" spans="1:14" x14ac:dyDescent="0.3">
      <c r="A11" s="7" t="s">
        <v>64</v>
      </c>
      <c r="B11" s="1">
        <v>16031</v>
      </c>
      <c r="C11" s="1">
        <v>16202</v>
      </c>
      <c r="D11" s="1">
        <v>16242</v>
      </c>
      <c r="E11" s="1">
        <v>16274</v>
      </c>
      <c r="F11" s="1">
        <v>16282</v>
      </c>
      <c r="G11" s="1">
        <v>16101</v>
      </c>
      <c r="H11" s="1">
        <v>15765</v>
      </c>
      <c r="I11" s="1">
        <v>15634</v>
      </c>
      <c r="J11" s="1">
        <v>15651</v>
      </c>
      <c r="K11" s="1">
        <v>15771</v>
      </c>
      <c r="L11" s="1">
        <v>15859</v>
      </c>
      <c r="M11" s="1">
        <v>16074</v>
      </c>
      <c r="N11" s="1">
        <v>16302</v>
      </c>
    </row>
    <row r="12" spans="1:14" x14ac:dyDescent="0.3">
      <c r="A12" s="7" t="s">
        <v>65</v>
      </c>
      <c r="B12" s="1">
        <v>6255</v>
      </c>
      <c r="C12" s="1">
        <v>6073</v>
      </c>
      <c r="D12" s="1">
        <v>5688</v>
      </c>
      <c r="E12" s="1">
        <v>5447</v>
      </c>
      <c r="F12" s="1">
        <v>5414</v>
      </c>
      <c r="G12" s="1">
        <v>5427</v>
      </c>
      <c r="H12" s="1">
        <v>5557</v>
      </c>
      <c r="I12" s="1">
        <v>5730</v>
      </c>
      <c r="J12" s="1">
        <v>6190</v>
      </c>
      <c r="K12" s="1">
        <v>6402</v>
      </c>
      <c r="L12" s="1">
        <v>6456</v>
      </c>
      <c r="M12" s="1">
        <v>6554</v>
      </c>
      <c r="N12" s="1">
        <v>6657</v>
      </c>
    </row>
    <row r="13" spans="1:14" x14ac:dyDescent="0.3">
      <c r="A13" s="7" t="s">
        <v>66</v>
      </c>
      <c r="B13" s="1">
        <v>1419</v>
      </c>
      <c r="C13" s="1">
        <v>1397</v>
      </c>
      <c r="D13" s="1">
        <v>1286</v>
      </c>
      <c r="E13" s="1">
        <v>1185</v>
      </c>
      <c r="F13" s="1">
        <v>1193</v>
      </c>
      <c r="G13" s="1">
        <v>1236</v>
      </c>
      <c r="H13" s="1">
        <v>1319</v>
      </c>
      <c r="I13" s="1">
        <v>1359</v>
      </c>
      <c r="J13" s="1">
        <v>1397</v>
      </c>
      <c r="K13" s="1">
        <v>1403</v>
      </c>
      <c r="L13" s="1">
        <v>1408</v>
      </c>
      <c r="M13" s="1">
        <v>1448</v>
      </c>
      <c r="N13" s="1">
        <v>1417</v>
      </c>
    </row>
    <row r="14" spans="1:14" x14ac:dyDescent="0.3">
      <c r="A14" s="10" t="s">
        <v>15</v>
      </c>
      <c r="B14" s="5">
        <v>58660</v>
      </c>
      <c r="C14" s="5">
        <v>59006</v>
      </c>
      <c r="D14" s="5">
        <v>59015</v>
      </c>
      <c r="E14" s="5">
        <v>59063</v>
      </c>
      <c r="F14" s="5">
        <v>59870</v>
      </c>
      <c r="G14" s="5">
        <v>60690</v>
      </c>
      <c r="H14" s="5">
        <v>61313</v>
      </c>
      <c r="I14" s="5">
        <v>62256</v>
      </c>
      <c r="J14" s="5">
        <v>63741</v>
      </c>
      <c r="K14" s="5">
        <v>65160</v>
      </c>
      <c r="L14" s="5">
        <v>66170</v>
      </c>
      <c r="M14" s="5">
        <v>67743</v>
      </c>
      <c r="N14" s="5">
        <v>69443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1.6177974769860201E-2</v>
      </c>
      <c r="C19" s="2">
        <v>1.47442632952581E-2</v>
      </c>
      <c r="D19" s="2">
        <v>1.53689739896636E-2</v>
      </c>
      <c r="E19" s="2">
        <v>1.53395526810355E-2</v>
      </c>
      <c r="F19" s="2">
        <v>1.38800734925672E-2</v>
      </c>
      <c r="G19" s="2">
        <v>1.1978909210743099E-2</v>
      </c>
      <c r="H19" s="2">
        <v>1.0324074829155301E-2</v>
      </c>
      <c r="I19" s="2">
        <v>9.6054998714983301E-3</v>
      </c>
      <c r="J19" s="2">
        <v>8.0168180605889507E-3</v>
      </c>
      <c r="K19" s="2">
        <v>6.7679558011049697E-3</v>
      </c>
      <c r="L19" s="2">
        <v>5.95435998186489E-3</v>
      </c>
      <c r="M19" s="2">
        <v>5.2699171870156302E-3</v>
      </c>
      <c r="N19" s="2">
        <v>4.9249024379707101E-3</v>
      </c>
    </row>
    <row r="20" spans="1:15" x14ac:dyDescent="0.3">
      <c r="A20" s="8" t="s">
        <v>62</v>
      </c>
      <c r="B20" s="2">
        <v>0.28360040913740198</v>
      </c>
      <c r="C20" s="2">
        <v>0.28907229773243398</v>
      </c>
      <c r="D20" s="2">
        <v>0.29578920613403398</v>
      </c>
      <c r="E20" s="2">
        <v>0.30062814283053702</v>
      </c>
      <c r="F20" s="2">
        <v>0.30447636545849299</v>
      </c>
      <c r="G20" s="2">
        <v>0.30721700444883798</v>
      </c>
      <c r="H20" s="2">
        <v>0.30683541826366401</v>
      </c>
      <c r="I20" s="2">
        <v>0.30453289642765402</v>
      </c>
      <c r="J20" s="2">
        <v>0.301470011452597</v>
      </c>
      <c r="K20" s="2">
        <v>0.30053713934929399</v>
      </c>
      <c r="L20" s="2">
        <v>0.30060450355145801</v>
      </c>
      <c r="M20" s="2">
        <v>0.29961767267466699</v>
      </c>
      <c r="N20" s="2">
        <v>0.29979983583658498</v>
      </c>
    </row>
    <row r="21" spans="1:15" x14ac:dyDescent="0.3">
      <c r="A21" s="8" t="s">
        <v>63</v>
      </c>
      <c r="B21" s="2">
        <v>0.296113194681214</v>
      </c>
      <c r="C21" s="2">
        <v>0.29500389790868697</v>
      </c>
      <c r="D21" s="2">
        <v>0.29545030924341298</v>
      </c>
      <c r="E21" s="2">
        <v>0.29620913262109899</v>
      </c>
      <c r="F21" s="2">
        <v>0.299331885752464</v>
      </c>
      <c r="G21" s="2">
        <v>0.305717581150107</v>
      </c>
      <c r="H21" s="2">
        <v>0.31357134702265399</v>
      </c>
      <c r="I21" s="2">
        <v>0.320868671292727</v>
      </c>
      <c r="J21" s="2">
        <v>0.32594405484695899</v>
      </c>
      <c r="K21" s="2">
        <v>0.33087783916513203</v>
      </c>
      <c r="L21" s="2">
        <v>0.33492519268550702</v>
      </c>
      <c r="M21" s="2">
        <v>0.33971037597980602</v>
      </c>
      <c r="N21" s="2">
        <v>0.34425356047405797</v>
      </c>
    </row>
    <row r="22" spans="1:15" x14ac:dyDescent="0.3">
      <c r="A22" s="8" t="s">
        <v>64</v>
      </c>
      <c r="B22" s="2">
        <v>0.27328673712921903</v>
      </c>
      <c r="C22" s="2">
        <v>0.27458224587330099</v>
      </c>
      <c r="D22" s="2">
        <v>0.275218164873337</v>
      </c>
      <c r="E22" s="2">
        <v>0.27553629175625999</v>
      </c>
      <c r="F22" s="2">
        <v>0.271955904459663</v>
      </c>
      <c r="G22" s="2">
        <v>0.26529906080079102</v>
      </c>
      <c r="H22" s="2">
        <v>0.25712328543702001</v>
      </c>
      <c r="I22" s="2">
        <v>0.25112438961706501</v>
      </c>
      <c r="J22" s="2">
        <v>0.24554054690073901</v>
      </c>
      <c r="K22" s="2">
        <v>0.242034990791897</v>
      </c>
      <c r="L22" s="2">
        <v>0.239670545564455</v>
      </c>
      <c r="M22" s="2">
        <v>0.23727912847083801</v>
      </c>
      <c r="N22" s="2">
        <v>0.234753682876604</v>
      </c>
    </row>
    <row r="23" spans="1:15" x14ac:dyDescent="0.3">
      <c r="A23" s="8" t="s">
        <v>65</v>
      </c>
      <c r="B23" s="2">
        <v>0.106631435390385</v>
      </c>
      <c r="C23" s="2">
        <v>0.102921736772532</v>
      </c>
      <c r="D23" s="2">
        <v>9.6382275692620506E-2</v>
      </c>
      <c r="E23" s="2">
        <v>9.2223557895806205E-2</v>
      </c>
      <c r="F23" s="2">
        <v>9.0429263404042101E-2</v>
      </c>
      <c r="G23" s="2">
        <v>8.9421651013346495E-2</v>
      </c>
      <c r="H23" s="2">
        <v>9.0633307781384106E-2</v>
      </c>
      <c r="I23" s="2">
        <v>9.2039321511179606E-2</v>
      </c>
      <c r="J23" s="2">
        <v>9.7111749109678194E-2</v>
      </c>
      <c r="K23" s="2">
        <v>9.8250460405156503E-2</v>
      </c>
      <c r="L23" s="2">
        <v>9.75668732053801E-2</v>
      </c>
      <c r="M23" s="2">
        <v>9.6748003483754799E-2</v>
      </c>
      <c r="N23" s="2">
        <v>9.5862793946114105E-2</v>
      </c>
    </row>
    <row r="24" spans="1:15" x14ac:dyDescent="0.3">
      <c r="A24" s="8" t="s">
        <v>66</v>
      </c>
      <c r="B24" s="2">
        <v>2.4190248891919501E-2</v>
      </c>
      <c r="C24" s="2">
        <v>2.3675558417788001E-2</v>
      </c>
      <c r="D24" s="2">
        <v>2.1791070066932101E-2</v>
      </c>
      <c r="E24" s="2">
        <v>2.0063322215261699E-2</v>
      </c>
      <c r="F24" s="2">
        <v>1.9926507432770999E-2</v>
      </c>
      <c r="G24" s="2">
        <v>2.0365793376173998E-2</v>
      </c>
      <c r="H24" s="2">
        <v>2.1512566666123001E-2</v>
      </c>
      <c r="I24" s="2">
        <v>2.18292212798766E-2</v>
      </c>
      <c r="J24" s="2">
        <v>2.1916819629437902E-2</v>
      </c>
      <c r="K24" s="2">
        <v>2.1531614487415598E-2</v>
      </c>
      <c r="L24" s="2">
        <v>2.1278525011334402E-2</v>
      </c>
      <c r="M24" s="2">
        <v>2.13749022039177E-2</v>
      </c>
      <c r="N24" s="2">
        <v>2.0405224428668101E-2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-8.3245521601685996E-2</v>
      </c>
      <c r="C29" s="2">
        <v>4.2528735632183901E-2</v>
      </c>
      <c r="D29" s="2">
        <v>-1.10253583241455E-3</v>
      </c>
      <c r="E29" s="2">
        <v>-8.2781456953642404E-2</v>
      </c>
      <c r="F29" s="2">
        <v>-0.125150421179302</v>
      </c>
      <c r="G29" s="2">
        <v>-0.12929848693259999</v>
      </c>
      <c r="H29" s="2">
        <v>-5.5292259083728298E-2</v>
      </c>
      <c r="I29" s="2">
        <v>-0.14548494983277599</v>
      </c>
      <c r="J29" s="2">
        <v>-0.13698630136986301</v>
      </c>
      <c r="K29" s="2">
        <v>-0.106575963718821</v>
      </c>
      <c r="L29" s="2">
        <v>-9.3908629441624397E-2</v>
      </c>
      <c r="M29" s="2">
        <v>-4.20168067226891E-2</v>
      </c>
      <c r="N29" s="3">
        <v>-0.330724070450098</v>
      </c>
      <c r="O29" s="3">
        <v>-0.63962065331928297</v>
      </c>
    </row>
    <row r="30" spans="1:15" x14ac:dyDescent="0.3">
      <c r="A30" s="8" t="s">
        <v>62</v>
      </c>
      <c r="B30" s="2">
        <v>2.5306564077903299E-2</v>
      </c>
      <c r="C30" s="2">
        <v>2.3392155713196899E-2</v>
      </c>
      <c r="D30" s="2">
        <v>1.7186067827680999E-2</v>
      </c>
      <c r="E30" s="2">
        <v>2.6638882631223201E-2</v>
      </c>
      <c r="F30" s="2">
        <v>2.2820780075703501E-2</v>
      </c>
      <c r="G30" s="2">
        <v>9.0104585679806892E-3</v>
      </c>
      <c r="H30" s="2">
        <v>7.7605910806357297E-3</v>
      </c>
      <c r="I30" s="2">
        <v>1.3555567276755101E-2</v>
      </c>
      <c r="J30" s="2">
        <v>1.9098667776852599E-2</v>
      </c>
      <c r="K30" s="2">
        <v>1.5727927283868699E-2</v>
      </c>
      <c r="L30" s="2">
        <v>2.0411241264893701E-2</v>
      </c>
      <c r="M30" s="2">
        <v>2.5718086416711802E-2</v>
      </c>
      <c r="N30" s="3">
        <v>8.3420066611157404E-2</v>
      </c>
      <c r="O30" s="3">
        <v>0.25144265448425102</v>
      </c>
    </row>
    <row r="31" spans="1:15" x14ac:dyDescent="0.3">
      <c r="A31" s="8" t="s">
        <v>63</v>
      </c>
      <c r="B31" s="2">
        <v>2.13010938399539E-3</v>
      </c>
      <c r="C31" s="2">
        <v>1.6659964382145099E-3</v>
      </c>
      <c r="D31" s="2">
        <v>3.3838036246845601E-3</v>
      </c>
      <c r="E31" s="2">
        <v>2.4349814232637899E-2</v>
      </c>
      <c r="F31" s="2">
        <v>3.5321689637855001E-2</v>
      </c>
      <c r="G31" s="2">
        <v>3.6218605152527797E-2</v>
      </c>
      <c r="H31" s="2">
        <v>3.9009674399251001E-2</v>
      </c>
      <c r="I31" s="2">
        <v>4.0048057669202997E-2</v>
      </c>
      <c r="J31" s="2">
        <v>3.77358490566038E-2</v>
      </c>
      <c r="K31" s="2">
        <v>2.79220779220779E-2</v>
      </c>
      <c r="L31" s="2">
        <v>3.8399061456547201E-2</v>
      </c>
      <c r="M31" s="2">
        <v>3.8804154173727901E-2</v>
      </c>
      <c r="N31" s="3">
        <v>0.15065460146322701</v>
      </c>
      <c r="O31" s="3">
        <v>0.37628094415659202</v>
      </c>
    </row>
    <row r="32" spans="1:15" x14ac:dyDescent="0.3">
      <c r="A32" s="8" t="s">
        <v>64</v>
      </c>
      <c r="B32" s="2">
        <v>1.0666833011041099E-2</v>
      </c>
      <c r="C32" s="2">
        <v>2.46883100851747E-3</v>
      </c>
      <c r="D32" s="2">
        <v>1.97020071419776E-3</v>
      </c>
      <c r="E32" s="2">
        <v>4.9158166400393305E-4</v>
      </c>
      <c r="F32" s="2">
        <v>-1.11165704458912E-2</v>
      </c>
      <c r="G32" s="2">
        <v>-2.0868269051611699E-2</v>
      </c>
      <c r="H32" s="2">
        <v>-8.3095464636853793E-3</v>
      </c>
      <c r="I32" s="2">
        <v>1.0873736727644899E-3</v>
      </c>
      <c r="J32" s="2">
        <v>7.6672417097948999E-3</v>
      </c>
      <c r="K32" s="2">
        <v>5.5798617716061099E-3</v>
      </c>
      <c r="L32" s="2">
        <v>1.3556970805221001E-2</v>
      </c>
      <c r="M32" s="2">
        <v>1.41843971631206E-2</v>
      </c>
      <c r="N32" s="3">
        <v>4.1594786275637299E-2</v>
      </c>
      <c r="O32" s="3">
        <v>1.69047470525856E-2</v>
      </c>
    </row>
    <row r="33" spans="1:15" x14ac:dyDescent="0.3">
      <c r="A33" s="8" t="s">
        <v>65</v>
      </c>
      <c r="B33" s="2">
        <v>-2.90967226219025E-2</v>
      </c>
      <c r="C33" s="2">
        <v>-6.3395356495965796E-2</v>
      </c>
      <c r="D33" s="2">
        <v>-4.2369901547116701E-2</v>
      </c>
      <c r="E33" s="2">
        <v>-6.0583807600513998E-3</v>
      </c>
      <c r="F33" s="2">
        <v>2.40118212042852E-3</v>
      </c>
      <c r="G33" s="2">
        <v>2.3954302561267699E-2</v>
      </c>
      <c r="H33" s="2">
        <v>3.11319057045168E-2</v>
      </c>
      <c r="I33" s="2">
        <v>8.02792321116928E-2</v>
      </c>
      <c r="J33" s="2">
        <v>3.4248788368336003E-2</v>
      </c>
      <c r="K33" s="2">
        <v>8.4348641049672001E-3</v>
      </c>
      <c r="L33" s="2">
        <v>1.5179677819083E-2</v>
      </c>
      <c r="M33" s="2">
        <v>1.5715593530668301E-2</v>
      </c>
      <c r="N33" s="3">
        <v>7.5444264943457198E-2</v>
      </c>
      <c r="O33" s="3">
        <v>6.4268585131894498E-2</v>
      </c>
    </row>
    <row r="34" spans="1:15" x14ac:dyDescent="0.3">
      <c r="A34" s="8" t="s">
        <v>66</v>
      </c>
      <c r="B34" s="2">
        <v>-1.5503875968992199E-2</v>
      </c>
      <c r="C34" s="2">
        <v>-7.9455977093772404E-2</v>
      </c>
      <c r="D34" s="2">
        <v>-7.8538102643856897E-2</v>
      </c>
      <c r="E34" s="2">
        <v>6.7510548523206796E-3</v>
      </c>
      <c r="F34" s="2">
        <v>3.6043587594300097E-2</v>
      </c>
      <c r="G34" s="2">
        <v>6.7152103559870502E-2</v>
      </c>
      <c r="H34" s="2">
        <v>3.0326004548900699E-2</v>
      </c>
      <c r="I34" s="2">
        <v>2.7961736571008099E-2</v>
      </c>
      <c r="J34" s="2">
        <v>4.2949176807444501E-3</v>
      </c>
      <c r="K34" s="2">
        <v>3.5637918745545301E-3</v>
      </c>
      <c r="L34" s="2">
        <v>2.8409090909090901E-2</v>
      </c>
      <c r="M34" s="2">
        <v>-2.1408839779005501E-2</v>
      </c>
      <c r="N34" s="3">
        <v>1.4316392269148199E-2</v>
      </c>
      <c r="O34" s="3">
        <v>-1.4094432699083899E-3</v>
      </c>
    </row>
    <row r="35" spans="1:15" x14ac:dyDescent="0.3">
      <c r="A35" s="11" t="s">
        <v>15</v>
      </c>
      <c r="B35" s="3">
        <v>5.8983975451755901E-3</v>
      </c>
      <c r="C35" s="3">
        <v>1.5252686167508401E-4</v>
      </c>
      <c r="D35" s="3">
        <v>8.1335253749046895E-4</v>
      </c>
      <c r="E35" s="3">
        <v>1.36633763946972E-2</v>
      </c>
      <c r="F35" s="3">
        <v>1.3696342074494701E-2</v>
      </c>
      <c r="G35" s="3">
        <v>1.02652825836217E-2</v>
      </c>
      <c r="H35" s="3">
        <v>1.5380098837114499E-2</v>
      </c>
      <c r="I35" s="3">
        <v>2.38531225905937E-2</v>
      </c>
      <c r="J35" s="3">
        <v>2.2261966395255801E-2</v>
      </c>
      <c r="K35" s="3">
        <v>1.5500306936770999E-2</v>
      </c>
      <c r="L35" s="3">
        <v>2.3772102161100199E-2</v>
      </c>
      <c r="M35" s="3">
        <v>2.5094843747693499E-2</v>
      </c>
      <c r="N35" s="3">
        <v>8.9455766304262593E-2</v>
      </c>
      <c r="O35" s="3">
        <v>0.18382202523013999</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453</v>
      </c>
    </row>
    <row r="2" spans="1:14" ht="15.6" x14ac:dyDescent="0.3">
      <c r="A2" s="12" t="s">
        <v>452</v>
      </c>
    </row>
    <row r="3" spans="1:14" ht="15.6" x14ac:dyDescent="0.3">
      <c r="A3" s="12" t="s">
        <v>72</v>
      </c>
    </row>
    <row r="4" spans="1:14" x14ac:dyDescent="0.3">
      <c r="A4" s="15"/>
    </row>
    <row r="5" spans="1:14" x14ac:dyDescent="0.3">
      <c r="A5" s="16" t="str">
        <f>HYPERLINK("#'Table of contents'!A45",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28314</v>
      </c>
      <c r="C8" s="1">
        <v>29168</v>
      </c>
      <c r="D8" s="1">
        <v>29938</v>
      </c>
      <c r="E8" s="1">
        <v>30752</v>
      </c>
      <c r="F8" s="1">
        <v>31829</v>
      </c>
      <c r="G8" s="1">
        <v>32893</v>
      </c>
      <c r="H8" s="1">
        <v>33778</v>
      </c>
      <c r="I8" s="1">
        <v>34881</v>
      </c>
      <c r="J8" s="1">
        <v>36114</v>
      </c>
      <c r="K8" s="1">
        <v>37274</v>
      </c>
      <c r="L8" s="1">
        <v>38084</v>
      </c>
      <c r="M8" s="1">
        <v>39136</v>
      </c>
      <c r="N8" s="1">
        <v>40321</v>
      </c>
    </row>
    <row r="9" spans="1:14" x14ac:dyDescent="0.3">
      <c r="A9" s="7" t="s">
        <v>70</v>
      </c>
      <c r="B9" s="1">
        <v>30346</v>
      </c>
      <c r="C9" s="1">
        <v>29838</v>
      </c>
      <c r="D9" s="1">
        <v>29077</v>
      </c>
      <c r="E9" s="1">
        <v>28311</v>
      </c>
      <c r="F9" s="1">
        <v>28041</v>
      </c>
      <c r="G9" s="1">
        <v>27797</v>
      </c>
      <c r="H9" s="1">
        <v>27535</v>
      </c>
      <c r="I9" s="1">
        <v>27375</v>
      </c>
      <c r="J9" s="1">
        <v>27627</v>
      </c>
      <c r="K9" s="1">
        <v>27886</v>
      </c>
      <c r="L9" s="1">
        <v>28086</v>
      </c>
      <c r="M9" s="1">
        <v>28607</v>
      </c>
      <c r="N9" s="1">
        <v>29122</v>
      </c>
    </row>
    <row r="10" spans="1:14" x14ac:dyDescent="0.3">
      <c r="A10" s="10" t="s">
        <v>15</v>
      </c>
      <c r="B10" s="5">
        <v>58660</v>
      </c>
      <c r="C10" s="5">
        <v>59006</v>
      </c>
      <c r="D10" s="5">
        <v>59015</v>
      </c>
      <c r="E10" s="5">
        <v>59063</v>
      </c>
      <c r="F10" s="5">
        <v>59870</v>
      </c>
      <c r="G10" s="5">
        <v>60690</v>
      </c>
      <c r="H10" s="5">
        <v>61313</v>
      </c>
      <c r="I10" s="5">
        <v>62256</v>
      </c>
      <c r="J10" s="5">
        <v>63741</v>
      </c>
      <c r="K10" s="5">
        <v>65160</v>
      </c>
      <c r="L10" s="5">
        <v>66170</v>
      </c>
      <c r="M10" s="5">
        <v>67743</v>
      </c>
      <c r="N10" s="5">
        <v>69443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0.48267984998295299</v>
      </c>
      <c r="C15" s="2">
        <v>0.49432261125987198</v>
      </c>
      <c r="D15" s="2">
        <v>0.50729475557061798</v>
      </c>
      <c r="E15" s="2">
        <v>0.52066437532804</v>
      </c>
      <c r="F15" s="2">
        <v>0.53163520962084498</v>
      </c>
      <c r="G15" s="2">
        <v>0.54198385236447499</v>
      </c>
      <c r="H15" s="2">
        <v>0.55091089980917596</v>
      </c>
      <c r="I15" s="2">
        <v>0.56028334618349995</v>
      </c>
      <c r="J15" s="2">
        <v>0.56657410457946999</v>
      </c>
      <c r="K15" s="2">
        <v>0.57203806015960701</v>
      </c>
      <c r="L15" s="2">
        <v>0.57554783134350895</v>
      </c>
      <c r="M15" s="2">
        <v>0.57771282641749</v>
      </c>
      <c r="N15" s="2">
        <v>0.58063447719712602</v>
      </c>
    </row>
    <row r="16" spans="1:14" x14ac:dyDescent="0.3">
      <c r="A16" s="8" t="s">
        <v>70</v>
      </c>
      <c r="B16" s="2">
        <v>0.51732015001704701</v>
      </c>
      <c r="C16" s="2">
        <v>0.50567738874012802</v>
      </c>
      <c r="D16" s="2">
        <v>0.49270524442938202</v>
      </c>
      <c r="E16" s="2">
        <v>0.47933562467196</v>
      </c>
      <c r="F16" s="2">
        <v>0.46836479037915502</v>
      </c>
      <c r="G16" s="2">
        <v>0.45801614763552501</v>
      </c>
      <c r="H16" s="2">
        <v>0.44908910019082399</v>
      </c>
      <c r="I16" s="2">
        <v>0.43971665381649999</v>
      </c>
      <c r="J16" s="2">
        <v>0.43342589542053001</v>
      </c>
      <c r="K16" s="2">
        <v>0.42796193984039299</v>
      </c>
      <c r="L16" s="2">
        <v>0.42445216865649099</v>
      </c>
      <c r="M16" s="2">
        <v>0.42228717358251</v>
      </c>
      <c r="N16" s="2">
        <v>0.41936552280287398</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3.0161757434484699E-2</v>
      </c>
      <c r="C21" s="2">
        <v>2.6398793198025201E-2</v>
      </c>
      <c r="D21" s="2">
        <v>2.71895250183713E-2</v>
      </c>
      <c r="E21" s="2">
        <v>3.5022112382934401E-2</v>
      </c>
      <c r="F21" s="2">
        <v>3.3428634264350103E-2</v>
      </c>
      <c r="G21" s="2">
        <v>2.6905420606208E-2</v>
      </c>
      <c r="H21" s="2">
        <v>3.2654390431641901E-2</v>
      </c>
      <c r="I21" s="2">
        <v>3.5348757203061798E-2</v>
      </c>
      <c r="J21" s="2">
        <v>3.2120507282494298E-2</v>
      </c>
      <c r="K21" s="2">
        <v>2.17309652841122E-2</v>
      </c>
      <c r="L21" s="2">
        <v>2.7623148828904501E-2</v>
      </c>
      <c r="M21" s="2">
        <v>3.02790269828291E-2</v>
      </c>
      <c r="N21" s="3">
        <v>0.116492219084012</v>
      </c>
      <c r="O21" s="3">
        <v>0.42406583315674201</v>
      </c>
    </row>
    <row r="22" spans="1:15" x14ac:dyDescent="0.3">
      <c r="A22" s="8" t="s">
        <v>70</v>
      </c>
      <c r="B22" s="2">
        <v>-1.6740262308047201E-2</v>
      </c>
      <c r="C22" s="2">
        <v>-2.550439037469E-2</v>
      </c>
      <c r="D22" s="2">
        <v>-2.6343845651202E-2</v>
      </c>
      <c r="E22" s="2">
        <v>-9.5369291088269591E-3</v>
      </c>
      <c r="F22" s="2">
        <v>-8.7015441674690597E-3</v>
      </c>
      <c r="G22" s="2">
        <v>-9.4254775695218895E-3</v>
      </c>
      <c r="H22" s="2">
        <v>-5.8107862720174304E-3</v>
      </c>
      <c r="I22" s="2">
        <v>9.2054794520547902E-3</v>
      </c>
      <c r="J22" s="2">
        <v>9.3748868860173001E-3</v>
      </c>
      <c r="K22" s="2">
        <v>7.17205766334361E-3</v>
      </c>
      <c r="L22" s="2">
        <v>1.8550167343160302E-2</v>
      </c>
      <c r="M22" s="2">
        <v>1.8002586779459599E-2</v>
      </c>
      <c r="N22" s="3">
        <v>5.4113729322764002E-2</v>
      </c>
      <c r="O22" s="3">
        <v>-4.0334805246160899E-2</v>
      </c>
    </row>
    <row r="23" spans="1:15" x14ac:dyDescent="0.3">
      <c r="A23" s="11" t="s">
        <v>15</v>
      </c>
      <c r="B23" s="3">
        <v>5.8983975451755901E-3</v>
      </c>
      <c r="C23" s="3">
        <v>1.5252686167508401E-4</v>
      </c>
      <c r="D23" s="3">
        <v>8.1335253749046895E-4</v>
      </c>
      <c r="E23" s="3">
        <v>1.36633763946972E-2</v>
      </c>
      <c r="F23" s="3">
        <v>1.3696342074494701E-2</v>
      </c>
      <c r="G23" s="3">
        <v>1.02652825836217E-2</v>
      </c>
      <c r="H23" s="3">
        <v>1.5380098837114499E-2</v>
      </c>
      <c r="I23" s="3">
        <v>2.38531225905937E-2</v>
      </c>
      <c r="J23" s="3">
        <v>2.2261966395255801E-2</v>
      </c>
      <c r="K23" s="3">
        <v>1.5500306936770999E-2</v>
      </c>
      <c r="L23" s="3">
        <v>2.3772102161100199E-2</v>
      </c>
      <c r="M23" s="3">
        <v>2.5094843747693499E-2</v>
      </c>
      <c r="N23" s="3">
        <v>8.9455766304262593E-2</v>
      </c>
      <c r="O23" s="3">
        <v>0.18382202523013999</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454</v>
      </c>
    </row>
    <row r="2" spans="1:14" ht="15.6" x14ac:dyDescent="0.3">
      <c r="A2" s="12" t="s">
        <v>452</v>
      </c>
    </row>
    <row r="3" spans="1:14" ht="15.6" x14ac:dyDescent="0.3">
      <c r="A3" s="12" t="s">
        <v>72</v>
      </c>
    </row>
    <row r="4" spans="1:14" ht="15.6" x14ac:dyDescent="0.3">
      <c r="A4" s="12" t="s">
        <v>68</v>
      </c>
    </row>
    <row r="5" spans="1:14" x14ac:dyDescent="0.3">
      <c r="A5" s="16" t="str">
        <f>HYPERLINK("#'Table of contents'!A46",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624</v>
      </c>
      <c r="C8" s="1">
        <v>592</v>
      </c>
      <c r="D8" s="1">
        <v>639</v>
      </c>
      <c r="E8" s="1">
        <v>631</v>
      </c>
      <c r="F8" s="1">
        <v>578</v>
      </c>
      <c r="G8" s="1">
        <v>491</v>
      </c>
      <c r="H8" s="1">
        <v>408</v>
      </c>
      <c r="I8" s="1">
        <v>390</v>
      </c>
      <c r="J8" s="1">
        <v>333</v>
      </c>
      <c r="K8" s="1">
        <v>298</v>
      </c>
      <c r="L8" s="1">
        <v>245</v>
      </c>
      <c r="M8" s="1">
        <v>215</v>
      </c>
      <c r="N8" s="1">
        <v>216</v>
      </c>
    </row>
    <row r="9" spans="1:14" x14ac:dyDescent="0.3">
      <c r="A9" s="7" t="s">
        <v>74</v>
      </c>
      <c r="B9" s="1">
        <v>10193</v>
      </c>
      <c r="C9" s="1">
        <v>10574</v>
      </c>
      <c r="D9" s="1">
        <v>10904</v>
      </c>
      <c r="E9" s="1">
        <v>11241</v>
      </c>
      <c r="F9" s="1">
        <v>11757</v>
      </c>
      <c r="G9" s="1">
        <v>12228</v>
      </c>
      <c r="H9" s="1">
        <v>12477</v>
      </c>
      <c r="I9" s="1">
        <v>12646</v>
      </c>
      <c r="J9" s="1">
        <v>12786</v>
      </c>
      <c r="K9" s="1">
        <v>12887</v>
      </c>
      <c r="L9" s="1">
        <v>12924</v>
      </c>
      <c r="M9" s="1">
        <v>12915</v>
      </c>
      <c r="N9" s="1">
        <v>12922</v>
      </c>
    </row>
    <row r="10" spans="1:14" x14ac:dyDescent="0.3">
      <c r="A10" s="7" t="s">
        <v>75</v>
      </c>
      <c r="B10" s="1">
        <v>9406</v>
      </c>
      <c r="C10" s="1">
        <v>9568</v>
      </c>
      <c r="D10" s="1">
        <v>9774</v>
      </c>
      <c r="E10" s="1">
        <v>9956</v>
      </c>
      <c r="F10" s="1">
        <v>10268</v>
      </c>
      <c r="G10" s="1">
        <v>10714</v>
      </c>
      <c r="H10" s="1">
        <v>11226</v>
      </c>
      <c r="I10" s="1">
        <v>11827</v>
      </c>
      <c r="J10" s="1">
        <v>12488</v>
      </c>
      <c r="K10" s="1">
        <v>13162</v>
      </c>
      <c r="L10" s="1">
        <v>13683</v>
      </c>
      <c r="M10" s="1">
        <v>14424</v>
      </c>
      <c r="N10" s="1">
        <v>15125</v>
      </c>
    </row>
    <row r="11" spans="1:14" x14ac:dyDescent="0.3">
      <c r="A11" s="7" t="s">
        <v>76</v>
      </c>
      <c r="B11" s="1">
        <v>6342</v>
      </c>
      <c r="C11" s="1">
        <v>6651</v>
      </c>
      <c r="D11" s="1">
        <v>6921</v>
      </c>
      <c r="E11" s="1">
        <v>7211</v>
      </c>
      <c r="F11" s="1">
        <v>7467</v>
      </c>
      <c r="G11" s="1">
        <v>7629</v>
      </c>
      <c r="H11" s="1">
        <v>7697</v>
      </c>
      <c r="I11" s="1">
        <v>7888</v>
      </c>
      <c r="J11" s="1">
        <v>8136</v>
      </c>
      <c r="K11" s="1">
        <v>8418</v>
      </c>
      <c r="L11" s="1">
        <v>8609</v>
      </c>
      <c r="M11" s="1">
        <v>8830</v>
      </c>
      <c r="N11" s="1">
        <v>9191</v>
      </c>
    </row>
    <row r="12" spans="1:14" x14ac:dyDescent="0.3">
      <c r="A12" s="7" t="s">
        <v>77</v>
      </c>
      <c r="B12" s="1">
        <v>1505</v>
      </c>
      <c r="C12" s="1">
        <v>1551</v>
      </c>
      <c r="D12" s="1">
        <v>1488</v>
      </c>
      <c r="E12" s="1">
        <v>1500</v>
      </c>
      <c r="F12" s="1">
        <v>1534</v>
      </c>
      <c r="G12" s="1">
        <v>1605</v>
      </c>
      <c r="H12" s="1">
        <v>1719</v>
      </c>
      <c r="I12" s="1">
        <v>1860</v>
      </c>
      <c r="J12" s="1">
        <v>2091</v>
      </c>
      <c r="K12" s="1">
        <v>2223</v>
      </c>
      <c r="L12" s="1">
        <v>2325</v>
      </c>
      <c r="M12" s="1">
        <v>2433</v>
      </c>
      <c r="N12" s="1">
        <v>2534</v>
      </c>
    </row>
    <row r="13" spans="1:14" x14ac:dyDescent="0.3">
      <c r="A13" s="7" t="s">
        <v>78</v>
      </c>
      <c r="B13" s="1">
        <v>244</v>
      </c>
      <c r="C13" s="1">
        <v>232</v>
      </c>
      <c r="D13" s="1">
        <v>212</v>
      </c>
      <c r="E13" s="1">
        <v>213</v>
      </c>
      <c r="F13" s="1">
        <v>225</v>
      </c>
      <c r="G13" s="1">
        <v>226</v>
      </c>
      <c r="H13" s="1">
        <v>251</v>
      </c>
      <c r="I13" s="1">
        <v>270</v>
      </c>
      <c r="J13" s="1">
        <v>280</v>
      </c>
      <c r="K13" s="1">
        <v>286</v>
      </c>
      <c r="L13" s="1">
        <v>298</v>
      </c>
      <c r="M13" s="1">
        <v>319</v>
      </c>
      <c r="N13" s="1">
        <v>333</v>
      </c>
    </row>
    <row r="14" spans="1:14" x14ac:dyDescent="0.3">
      <c r="A14" s="7" t="s">
        <v>79</v>
      </c>
      <c r="B14" s="1">
        <v>325</v>
      </c>
      <c r="C14" s="1">
        <v>278</v>
      </c>
      <c r="D14" s="1">
        <v>268</v>
      </c>
      <c r="E14" s="1">
        <v>275</v>
      </c>
      <c r="F14" s="1">
        <v>253</v>
      </c>
      <c r="G14" s="1">
        <v>236</v>
      </c>
      <c r="H14" s="1">
        <v>225</v>
      </c>
      <c r="I14" s="1">
        <v>208</v>
      </c>
      <c r="J14" s="1">
        <v>178</v>
      </c>
      <c r="K14" s="1">
        <v>143</v>
      </c>
      <c r="L14" s="1">
        <v>149</v>
      </c>
      <c r="M14" s="1">
        <v>142</v>
      </c>
      <c r="N14" s="1">
        <v>126</v>
      </c>
    </row>
    <row r="15" spans="1:14" x14ac:dyDescent="0.3">
      <c r="A15" s="7" t="s">
        <v>80</v>
      </c>
      <c r="B15" s="1">
        <v>6443</v>
      </c>
      <c r="C15" s="1">
        <v>6483</v>
      </c>
      <c r="D15" s="1">
        <v>6552</v>
      </c>
      <c r="E15" s="1">
        <v>6515</v>
      </c>
      <c r="F15" s="1">
        <v>6472</v>
      </c>
      <c r="G15" s="1">
        <v>6417</v>
      </c>
      <c r="H15" s="1">
        <v>6336</v>
      </c>
      <c r="I15" s="1">
        <v>6313</v>
      </c>
      <c r="J15" s="1">
        <v>6430</v>
      </c>
      <c r="K15" s="1">
        <v>6696</v>
      </c>
      <c r="L15" s="1">
        <v>6967</v>
      </c>
      <c r="M15" s="1">
        <v>7382</v>
      </c>
      <c r="N15" s="1">
        <v>7897</v>
      </c>
    </row>
    <row r="16" spans="1:14" x14ac:dyDescent="0.3">
      <c r="A16" s="7" t="s">
        <v>81</v>
      </c>
      <c r="B16" s="1">
        <v>7964</v>
      </c>
      <c r="C16" s="1">
        <v>7839</v>
      </c>
      <c r="D16" s="1">
        <v>7662</v>
      </c>
      <c r="E16" s="1">
        <v>7539</v>
      </c>
      <c r="F16" s="1">
        <v>7653</v>
      </c>
      <c r="G16" s="1">
        <v>7840</v>
      </c>
      <c r="H16" s="1">
        <v>8000</v>
      </c>
      <c r="I16" s="1">
        <v>8149</v>
      </c>
      <c r="J16" s="1">
        <v>8288</v>
      </c>
      <c r="K16" s="1">
        <v>8398</v>
      </c>
      <c r="L16" s="1">
        <v>8479</v>
      </c>
      <c r="M16" s="1">
        <v>8589</v>
      </c>
      <c r="N16" s="1">
        <v>8781</v>
      </c>
    </row>
    <row r="17" spans="1:14" x14ac:dyDescent="0.3">
      <c r="A17" s="7" t="s">
        <v>82</v>
      </c>
      <c r="B17" s="1">
        <v>9689</v>
      </c>
      <c r="C17" s="1">
        <v>9551</v>
      </c>
      <c r="D17" s="1">
        <v>9321</v>
      </c>
      <c r="E17" s="1">
        <v>9063</v>
      </c>
      <c r="F17" s="1">
        <v>8815</v>
      </c>
      <c r="G17" s="1">
        <v>8472</v>
      </c>
      <c r="H17" s="1">
        <v>8068</v>
      </c>
      <c r="I17" s="1">
        <v>7746</v>
      </c>
      <c r="J17" s="1">
        <v>7515</v>
      </c>
      <c r="K17" s="1">
        <v>7353</v>
      </c>
      <c r="L17" s="1">
        <v>7250</v>
      </c>
      <c r="M17" s="1">
        <v>7244</v>
      </c>
      <c r="N17" s="1">
        <v>7111</v>
      </c>
    </row>
    <row r="18" spans="1:14" x14ac:dyDescent="0.3">
      <c r="A18" s="7" t="s">
        <v>83</v>
      </c>
      <c r="B18" s="1">
        <v>4750</v>
      </c>
      <c r="C18" s="1">
        <v>4522</v>
      </c>
      <c r="D18" s="1">
        <v>4200</v>
      </c>
      <c r="E18" s="1">
        <v>3947</v>
      </c>
      <c r="F18" s="1">
        <v>3880</v>
      </c>
      <c r="G18" s="1">
        <v>3822</v>
      </c>
      <c r="H18" s="1">
        <v>3838</v>
      </c>
      <c r="I18" s="1">
        <v>3870</v>
      </c>
      <c r="J18" s="1">
        <v>4099</v>
      </c>
      <c r="K18" s="1">
        <v>4179</v>
      </c>
      <c r="L18" s="1">
        <v>4131</v>
      </c>
      <c r="M18" s="1">
        <v>4121</v>
      </c>
      <c r="N18" s="1">
        <v>4123</v>
      </c>
    </row>
    <row r="19" spans="1:14" x14ac:dyDescent="0.3">
      <c r="A19" s="7" t="s">
        <v>84</v>
      </c>
      <c r="B19" s="1">
        <v>1175</v>
      </c>
      <c r="C19" s="1">
        <v>1165</v>
      </c>
      <c r="D19" s="1">
        <v>1074</v>
      </c>
      <c r="E19" s="1">
        <v>972</v>
      </c>
      <c r="F19" s="1">
        <v>968</v>
      </c>
      <c r="G19" s="1">
        <v>1010</v>
      </c>
      <c r="H19" s="1">
        <v>1068</v>
      </c>
      <c r="I19" s="1">
        <v>1089</v>
      </c>
      <c r="J19" s="1">
        <v>1117</v>
      </c>
      <c r="K19" s="1">
        <v>1117</v>
      </c>
      <c r="L19" s="1">
        <v>1110</v>
      </c>
      <c r="M19" s="1">
        <v>1129</v>
      </c>
      <c r="N19" s="1">
        <v>1084</v>
      </c>
    </row>
    <row r="20" spans="1:14" x14ac:dyDescent="0.3">
      <c r="A20" s="10" t="s">
        <v>15</v>
      </c>
      <c r="B20" s="5">
        <v>58660</v>
      </c>
      <c r="C20" s="5">
        <v>59006</v>
      </c>
      <c r="D20" s="5">
        <v>59015</v>
      </c>
      <c r="E20" s="5">
        <v>59063</v>
      </c>
      <c r="F20" s="5">
        <v>59870</v>
      </c>
      <c r="G20" s="5">
        <v>60690</v>
      </c>
      <c r="H20" s="5">
        <v>61313</v>
      </c>
      <c r="I20" s="5">
        <v>62256</v>
      </c>
      <c r="J20" s="5">
        <v>63741</v>
      </c>
      <c r="K20" s="5">
        <v>65160</v>
      </c>
      <c r="L20" s="5">
        <v>66170</v>
      </c>
      <c r="M20" s="5">
        <v>67743</v>
      </c>
      <c r="N20" s="5">
        <v>69443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2.20385674931129E-2</v>
      </c>
      <c r="C25" s="2">
        <v>2.0296215030170001E-2</v>
      </c>
      <c r="D25" s="2">
        <v>2.1344111163070299E-2</v>
      </c>
      <c r="E25" s="2">
        <v>2.0518990634755499E-2</v>
      </c>
      <c r="F25" s="2">
        <v>1.8159540042099999E-2</v>
      </c>
      <c r="G25" s="2">
        <v>1.49271881555346E-2</v>
      </c>
      <c r="H25" s="2">
        <v>1.20788679021849E-2</v>
      </c>
      <c r="I25" s="2">
        <v>1.11808721080244E-2</v>
      </c>
      <c r="J25" s="2">
        <v>9.2208007974746604E-3</v>
      </c>
      <c r="K25" s="2">
        <v>7.9948489563770996E-3</v>
      </c>
      <c r="L25" s="2">
        <v>6.4331477785946898E-3</v>
      </c>
      <c r="M25" s="2">
        <v>5.4936631234668801E-3</v>
      </c>
      <c r="N25" s="2">
        <v>5.3570099947918004E-3</v>
      </c>
    </row>
    <row r="26" spans="1:14" x14ac:dyDescent="0.3">
      <c r="A26" s="8" t="s">
        <v>74</v>
      </c>
      <c r="B26" s="2">
        <v>0.35999858727131501</v>
      </c>
      <c r="C26" s="2">
        <v>0.36252057048820602</v>
      </c>
      <c r="D26" s="2">
        <v>0.36421938673258097</v>
      </c>
      <c r="E26" s="2">
        <v>0.36553720083246599</v>
      </c>
      <c r="F26" s="2">
        <v>0.3693801250432</v>
      </c>
      <c r="G26" s="2">
        <v>0.37175082844374202</v>
      </c>
      <c r="H26" s="2">
        <v>0.36938243827343198</v>
      </c>
      <c r="I26" s="2">
        <v>0.36254694532840198</v>
      </c>
      <c r="J26" s="2">
        <v>0.35404552251204502</v>
      </c>
      <c r="K26" s="2">
        <v>0.34573697483500598</v>
      </c>
      <c r="L26" s="2">
        <v>0.33935510975737798</v>
      </c>
      <c r="M26" s="2">
        <v>0.33000306623058101</v>
      </c>
      <c r="N26" s="2">
        <v>0.32047816274398</v>
      </c>
    </row>
    <row r="27" spans="1:14" x14ac:dyDescent="0.3">
      <c r="A27" s="8" t="s">
        <v>75</v>
      </c>
      <c r="B27" s="2">
        <v>0.332203150384969</v>
      </c>
      <c r="C27" s="2">
        <v>0.32803071859572103</v>
      </c>
      <c r="D27" s="2">
        <v>0.32647471440977999</v>
      </c>
      <c r="E27" s="2">
        <v>0.32375130072840802</v>
      </c>
      <c r="F27" s="2">
        <v>0.32259888780671703</v>
      </c>
      <c r="G27" s="2">
        <v>0.325722798163743</v>
      </c>
      <c r="H27" s="2">
        <v>0.33234649772040997</v>
      </c>
      <c r="I27" s="2">
        <v>0.33906711390155098</v>
      </c>
      <c r="J27" s="2">
        <v>0.34579387495154201</v>
      </c>
      <c r="K27" s="2">
        <v>0.35311477169072297</v>
      </c>
      <c r="L27" s="2">
        <v>0.35928473899800401</v>
      </c>
      <c r="M27" s="2">
        <v>0.36856091578086703</v>
      </c>
      <c r="N27" s="2">
        <v>0.37511470449641598</v>
      </c>
    </row>
    <row r="28" spans="1:14" x14ac:dyDescent="0.3">
      <c r="A28" s="8" t="s">
        <v>76</v>
      </c>
      <c r="B28" s="2">
        <v>0.223988133079042</v>
      </c>
      <c r="C28" s="2">
        <v>0.228023861766319</v>
      </c>
      <c r="D28" s="2">
        <v>0.23117776738593099</v>
      </c>
      <c r="E28" s="2">
        <v>0.234488813735692</v>
      </c>
      <c r="F28" s="2">
        <v>0.23459737974802899</v>
      </c>
      <c r="G28" s="2">
        <v>0.23193384610707399</v>
      </c>
      <c r="H28" s="2">
        <v>0.22787021138018801</v>
      </c>
      <c r="I28" s="2">
        <v>0.22614030561050399</v>
      </c>
      <c r="J28" s="2">
        <v>0.22528659245721899</v>
      </c>
      <c r="K28" s="2">
        <v>0.225841068841552</v>
      </c>
      <c r="L28" s="2">
        <v>0.22605293561600701</v>
      </c>
      <c r="M28" s="2">
        <v>0.22562346688470999</v>
      </c>
      <c r="N28" s="2">
        <v>0.22794573547283101</v>
      </c>
    </row>
    <row r="29" spans="1:14" x14ac:dyDescent="0.3">
      <c r="A29" s="8" t="s">
        <v>77</v>
      </c>
      <c r="B29" s="2">
        <v>5.3153916790280399E-2</v>
      </c>
      <c r="C29" s="2">
        <v>5.31747120131651E-2</v>
      </c>
      <c r="D29" s="2">
        <v>4.97027189525018E-2</v>
      </c>
      <c r="E29" s="2">
        <v>4.87773152965661E-2</v>
      </c>
      <c r="F29" s="2">
        <v>4.8195042257061199E-2</v>
      </c>
      <c r="G29" s="2">
        <v>4.8794576353631498E-2</v>
      </c>
      <c r="H29" s="2">
        <v>5.0891112558470002E-2</v>
      </c>
      <c r="I29" s="2">
        <v>5.3324159284424202E-2</v>
      </c>
      <c r="J29" s="2">
        <v>5.7899983385944501E-2</v>
      </c>
      <c r="K29" s="2">
        <v>5.9639426946396901E-2</v>
      </c>
      <c r="L29" s="2">
        <v>6.1049259531561803E-2</v>
      </c>
      <c r="M29" s="2">
        <v>6.2167825020441499E-2</v>
      </c>
      <c r="N29" s="2">
        <v>6.2845663550011199E-2</v>
      </c>
    </row>
    <row r="30" spans="1:14" x14ac:dyDescent="0.3">
      <c r="A30" s="8" t="s">
        <v>78</v>
      </c>
      <c r="B30" s="2">
        <v>8.6176449812813503E-3</v>
      </c>
      <c r="C30" s="2">
        <v>7.9539221064179894E-3</v>
      </c>
      <c r="D30" s="2">
        <v>7.0813013561360104E-3</v>
      </c>
      <c r="E30" s="2">
        <v>6.9263787721123796E-3</v>
      </c>
      <c r="F30" s="2">
        <v>7.06902510289359E-3</v>
      </c>
      <c r="G30" s="2">
        <v>6.8707627762745896E-3</v>
      </c>
      <c r="H30" s="2">
        <v>7.4308721653147001E-3</v>
      </c>
      <c r="I30" s="2">
        <v>7.7406037670938298E-3</v>
      </c>
      <c r="J30" s="2">
        <v>7.75322589577449E-3</v>
      </c>
      <c r="K30" s="2">
        <v>7.6729087299458104E-3</v>
      </c>
      <c r="L30" s="2">
        <v>7.8248083184539394E-3</v>
      </c>
      <c r="M30" s="2">
        <v>8.1510629599345907E-3</v>
      </c>
      <c r="N30" s="2">
        <v>8.2587237419706905E-3</v>
      </c>
    </row>
    <row r="31" spans="1:14" x14ac:dyDescent="0.3">
      <c r="A31" s="8" t="s">
        <v>79</v>
      </c>
      <c r="B31" s="2">
        <v>1.0709813484479001E-2</v>
      </c>
      <c r="C31" s="2">
        <v>9.3169783497553497E-3</v>
      </c>
      <c r="D31" s="2">
        <v>9.2169068335797993E-3</v>
      </c>
      <c r="E31" s="2">
        <v>9.7135389071385699E-3</v>
      </c>
      <c r="F31" s="2">
        <v>9.0225027638101297E-3</v>
      </c>
      <c r="G31" s="2">
        <v>8.4901248336151404E-3</v>
      </c>
      <c r="H31" s="2">
        <v>8.1714181950245102E-3</v>
      </c>
      <c r="I31" s="2">
        <v>7.5981735159817397E-3</v>
      </c>
      <c r="J31" s="2">
        <v>6.4429724544829304E-3</v>
      </c>
      <c r="K31" s="2">
        <v>5.1280212292906802E-3</v>
      </c>
      <c r="L31" s="2">
        <v>5.3051342305775098E-3</v>
      </c>
      <c r="M31" s="2">
        <v>4.9638200440451597E-3</v>
      </c>
      <c r="N31" s="2">
        <v>4.3266259185495504E-3</v>
      </c>
    </row>
    <row r="32" spans="1:14" x14ac:dyDescent="0.3">
      <c r="A32" s="8" t="s">
        <v>80</v>
      </c>
      <c r="B32" s="2">
        <v>0.212317933170764</v>
      </c>
      <c r="C32" s="2">
        <v>0.21727327568871899</v>
      </c>
      <c r="D32" s="2">
        <v>0.22533273721498101</v>
      </c>
      <c r="E32" s="2">
        <v>0.23012256720002799</v>
      </c>
      <c r="F32" s="2">
        <v>0.23080489283549099</v>
      </c>
      <c r="G32" s="2">
        <v>0.23085225024283201</v>
      </c>
      <c r="H32" s="2">
        <v>0.23010713637189001</v>
      </c>
      <c r="I32" s="2">
        <v>0.230611872146119</v>
      </c>
      <c r="J32" s="2">
        <v>0.23274333079958001</v>
      </c>
      <c r="K32" s="2">
        <v>0.24012049056874399</v>
      </c>
      <c r="L32" s="2">
        <v>0.24805953143915099</v>
      </c>
      <c r="M32" s="2">
        <v>0.25804872933198197</v>
      </c>
      <c r="N32" s="2">
        <v>0.27116956253004598</v>
      </c>
    </row>
    <row r="33" spans="1:15" x14ac:dyDescent="0.3">
      <c r="A33" s="8" t="s">
        <v>81</v>
      </c>
      <c r="B33" s="2">
        <v>0.26243986027812599</v>
      </c>
      <c r="C33" s="2">
        <v>0.262718680876734</v>
      </c>
      <c r="D33" s="2">
        <v>0.26350723939883802</v>
      </c>
      <c r="E33" s="2">
        <v>0.26629225389424599</v>
      </c>
      <c r="F33" s="2">
        <v>0.27292179308869202</v>
      </c>
      <c r="G33" s="2">
        <v>0.282044824981113</v>
      </c>
      <c r="H33" s="2">
        <v>0.29053931360087198</v>
      </c>
      <c r="I33" s="2">
        <v>0.29768036529680397</v>
      </c>
      <c r="J33" s="2">
        <v>0.29999638035255399</v>
      </c>
      <c r="K33" s="2">
        <v>0.30115470128379801</v>
      </c>
      <c r="L33" s="2">
        <v>0.30189418215481001</v>
      </c>
      <c r="M33" s="2">
        <v>0.30024119970636598</v>
      </c>
      <c r="N33" s="2">
        <v>0.30152462056177498</v>
      </c>
    </row>
    <row r="34" spans="1:15" x14ac:dyDescent="0.3">
      <c r="A34" s="8" t="s">
        <v>82</v>
      </c>
      <c r="B34" s="2">
        <v>0.31928425492651402</v>
      </c>
      <c r="C34" s="2">
        <v>0.32009518064213399</v>
      </c>
      <c r="D34" s="2">
        <v>0.32056264401416901</v>
      </c>
      <c r="E34" s="2">
        <v>0.32012292041962498</v>
      </c>
      <c r="F34" s="2">
        <v>0.31436111408294998</v>
      </c>
      <c r="G34" s="2">
        <v>0.30478109148469301</v>
      </c>
      <c r="H34" s="2">
        <v>0.29300889776647898</v>
      </c>
      <c r="I34" s="2">
        <v>0.28295890410958902</v>
      </c>
      <c r="J34" s="2">
        <v>0.27201650559235502</v>
      </c>
      <c r="K34" s="2">
        <v>0.263680699992828</v>
      </c>
      <c r="L34" s="2">
        <v>0.25813572598447598</v>
      </c>
      <c r="M34" s="2">
        <v>0.25322473520466998</v>
      </c>
      <c r="N34" s="2">
        <v>0.24417965799052299</v>
      </c>
    </row>
    <row r="35" spans="1:15" x14ac:dyDescent="0.3">
      <c r="A35" s="8" t="s">
        <v>83</v>
      </c>
      <c r="B35" s="2">
        <v>0.15652804323469299</v>
      </c>
      <c r="C35" s="2">
        <v>0.15155171258127201</v>
      </c>
      <c r="D35" s="2">
        <v>0.14444406231729501</v>
      </c>
      <c r="E35" s="2">
        <v>0.139415774787185</v>
      </c>
      <c r="F35" s="2">
        <v>0.13836881708926199</v>
      </c>
      <c r="G35" s="2">
        <v>0.13749685217829299</v>
      </c>
      <c r="H35" s="2">
        <v>0.13938623570001801</v>
      </c>
      <c r="I35" s="2">
        <v>0.141369863013699</v>
      </c>
      <c r="J35" s="2">
        <v>0.14836934882542399</v>
      </c>
      <c r="K35" s="2">
        <v>0.14986014487556501</v>
      </c>
      <c r="L35" s="2">
        <v>0.14708395641956801</v>
      </c>
      <c r="M35" s="2">
        <v>0.14405565071486001</v>
      </c>
      <c r="N35" s="2">
        <v>0.141576814779205</v>
      </c>
    </row>
    <row r="36" spans="1:15" x14ac:dyDescent="0.3">
      <c r="A36" s="8" t="s">
        <v>84</v>
      </c>
      <c r="B36" s="2">
        <v>3.87200949054241E-2</v>
      </c>
      <c r="C36" s="2">
        <v>3.9044171861384799E-2</v>
      </c>
      <c r="D36" s="2">
        <v>3.6936410221137E-2</v>
      </c>
      <c r="E36" s="2">
        <v>3.4332944791777099E-2</v>
      </c>
      <c r="F36" s="2">
        <v>3.4520880139795297E-2</v>
      </c>
      <c r="G36" s="2">
        <v>3.6334856279454597E-2</v>
      </c>
      <c r="H36" s="2">
        <v>3.8786998365716398E-2</v>
      </c>
      <c r="I36" s="2">
        <v>3.9780821917808198E-2</v>
      </c>
      <c r="J36" s="2">
        <v>4.04314619756036E-2</v>
      </c>
      <c r="K36" s="2">
        <v>4.0055942049774099E-2</v>
      </c>
      <c r="L36" s="2">
        <v>3.95214697714164E-2</v>
      </c>
      <c r="M36" s="2">
        <v>3.9465864998077402E-2</v>
      </c>
      <c r="N36" s="2">
        <v>3.7222718219902501E-2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-5.1282051282051301E-2</v>
      </c>
      <c r="C41" s="2">
        <v>7.93918918918919E-2</v>
      </c>
      <c r="D41" s="2">
        <v>-1.25195618153365E-2</v>
      </c>
      <c r="E41" s="2">
        <v>-8.3993660855784497E-2</v>
      </c>
      <c r="F41" s="2">
        <v>-0.15051903114186899</v>
      </c>
      <c r="G41" s="2">
        <v>-0.16904276985743399</v>
      </c>
      <c r="H41" s="2">
        <v>-4.4117647058823498E-2</v>
      </c>
      <c r="I41" s="2">
        <v>-0.146153846153846</v>
      </c>
      <c r="J41" s="2">
        <v>-0.105105105105105</v>
      </c>
      <c r="K41" s="2">
        <v>-0.177852348993289</v>
      </c>
      <c r="L41" s="2">
        <v>-0.122448979591837</v>
      </c>
      <c r="M41" s="2">
        <v>4.65116279069767E-3</v>
      </c>
      <c r="N41" s="3">
        <v>-0.35135135135135098</v>
      </c>
      <c r="O41" s="3">
        <v>-0.65384615384615397</v>
      </c>
    </row>
    <row r="42" spans="1:15" x14ac:dyDescent="0.3">
      <c r="A42" s="8" t="s">
        <v>74</v>
      </c>
      <c r="B42" s="2">
        <v>3.73785931521632E-2</v>
      </c>
      <c r="C42" s="2">
        <v>3.12086249290713E-2</v>
      </c>
      <c r="D42" s="2">
        <v>3.09060895084373E-2</v>
      </c>
      <c r="E42" s="2">
        <v>4.59033893781692E-2</v>
      </c>
      <c r="F42" s="2">
        <v>4.0061240112273501E-2</v>
      </c>
      <c r="G42" s="2">
        <v>2.0363101079489701E-2</v>
      </c>
      <c r="H42" s="2">
        <v>1.3544922657690099E-2</v>
      </c>
      <c r="I42" s="2">
        <v>1.10706942906848E-2</v>
      </c>
      <c r="J42" s="2">
        <v>7.8992648208978597E-3</v>
      </c>
      <c r="K42" s="2">
        <v>2.87111042135485E-3</v>
      </c>
      <c r="L42" s="2">
        <v>-6.9637883008356503E-4</v>
      </c>
      <c r="M42" s="2">
        <v>5.4200542005420098E-4</v>
      </c>
      <c r="N42" s="3">
        <v>1.06366338182387E-2</v>
      </c>
      <c r="O42" s="3">
        <v>0.26773275777494399</v>
      </c>
    </row>
    <row r="43" spans="1:15" x14ac:dyDescent="0.3">
      <c r="A43" s="8" t="s">
        <v>75</v>
      </c>
      <c r="B43" s="2">
        <v>1.7223049117584498E-2</v>
      </c>
      <c r="C43" s="2">
        <v>2.1530100334448202E-2</v>
      </c>
      <c r="D43" s="2">
        <v>1.8620830775526901E-2</v>
      </c>
      <c r="E43" s="2">
        <v>3.1337886701486503E-2</v>
      </c>
      <c r="F43" s="2">
        <v>4.3435917413322901E-2</v>
      </c>
      <c r="G43" s="2">
        <v>4.7787941011760302E-2</v>
      </c>
      <c r="H43" s="2">
        <v>5.3536433279885998E-2</v>
      </c>
      <c r="I43" s="2">
        <v>5.58890673881796E-2</v>
      </c>
      <c r="J43" s="2">
        <v>5.3971812940422803E-2</v>
      </c>
      <c r="K43" s="2">
        <v>3.9583649901230797E-2</v>
      </c>
      <c r="L43" s="2">
        <v>5.4154790616092997E-2</v>
      </c>
      <c r="M43" s="2">
        <v>4.8599556295063802E-2</v>
      </c>
      <c r="N43" s="3">
        <v>0.211162716207559</v>
      </c>
      <c r="O43" s="3">
        <v>0.608016159897937</v>
      </c>
    </row>
    <row r="44" spans="1:15" x14ac:dyDescent="0.3">
      <c r="A44" s="8" t="s">
        <v>76</v>
      </c>
      <c r="B44" s="2">
        <v>4.87228003784295E-2</v>
      </c>
      <c r="C44" s="2">
        <v>4.0595399188091998E-2</v>
      </c>
      <c r="D44" s="2">
        <v>4.1901459326686902E-2</v>
      </c>
      <c r="E44" s="2">
        <v>3.5501317431701603E-2</v>
      </c>
      <c r="F44" s="2">
        <v>2.1695460024106099E-2</v>
      </c>
      <c r="G44" s="2">
        <v>8.9133569275134297E-3</v>
      </c>
      <c r="H44" s="2">
        <v>2.4814862933610501E-2</v>
      </c>
      <c r="I44" s="2">
        <v>3.1440162271805301E-2</v>
      </c>
      <c r="J44" s="2">
        <v>3.46607669616519E-2</v>
      </c>
      <c r="K44" s="2">
        <v>2.2689474934663799E-2</v>
      </c>
      <c r="L44" s="2">
        <v>2.5670809617841801E-2</v>
      </c>
      <c r="M44" s="2">
        <v>4.0883352208380498E-2</v>
      </c>
      <c r="N44" s="3">
        <v>0.129670599803343</v>
      </c>
      <c r="O44" s="3">
        <v>0.44922737306843302</v>
      </c>
    </row>
    <row r="45" spans="1:15" x14ac:dyDescent="0.3">
      <c r="A45" s="8" t="s">
        <v>77</v>
      </c>
      <c r="B45" s="2">
        <v>3.0564784053156099E-2</v>
      </c>
      <c r="C45" s="2">
        <v>-4.0618955512572497E-2</v>
      </c>
      <c r="D45" s="2">
        <v>8.0645161290322596E-3</v>
      </c>
      <c r="E45" s="2">
        <v>2.26666666666667E-2</v>
      </c>
      <c r="F45" s="2">
        <v>4.6284224250325898E-2</v>
      </c>
      <c r="G45" s="2">
        <v>7.1028037383177603E-2</v>
      </c>
      <c r="H45" s="2">
        <v>8.2024432809773104E-2</v>
      </c>
      <c r="I45" s="2">
        <v>0.12419354838709699</v>
      </c>
      <c r="J45" s="2">
        <v>6.31276901004304E-2</v>
      </c>
      <c r="K45" s="2">
        <v>4.5883940620782701E-2</v>
      </c>
      <c r="L45" s="2">
        <v>4.6451612903225803E-2</v>
      </c>
      <c r="M45" s="2">
        <v>4.1512535963830699E-2</v>
      </c>
      <c r="N45" s="3">
        <v>0.21186035389765701</v>
      </c>
      <c r="O45" s="3">
        <v>0.68372093023255798</v>
      </c>
    </row>
    <row r="46" spans="1:15" x14ac:dyDescent="0.3">
      <c r="A46" s="8" t="s">
        <v>78</v>
      </c>
      <c r="B46" s="2">
        <v>-4.91803278688525E-2</v>
      </c>
      <c r="C46" s="2">
        <v>-8.6206896551724102E-2</v>
      </c>
      <c r="D46" s="2">
        <v>4.7169811320754698E-3</v>
      </c>
      <c r="E46" s="2">
        <v>5.63380281690141E-2</v>
      </c>
      <c r="F46" s="2">
        <v>4.4444444444444401E-3</v>
      </c>
      <c r="G46" s="2">
        <v>0.110619469026549</v>
      </c>
      <c r="H46" s="2">
        <v>7.5697211155378502E-2</v>
      </c>
      <c r="I46" s="2">
        <v>3.7037037037037E-2</v>
      </c>
      <c r="J46" s="2">
        <v>2.1428571428571401E-2</v>
      </c>
      <c r="K46" s="2">
        <v>4.1958041958042001E-2</v>
      </c>
      <c r="L46" s="2">
        <v>7.0469798657718102E-2</v>
      </c>
      <c r="M46" s="2">
        <v>4.3887147335423198E-2</v>
      </c>
      <c r="N46" s="3">
        <v>0.189285714285714</v>
      </c>
      <c r="O46" s="3">
        <v>0.36475409836065598</v>
      </c>
    </row>
    <row r="47" spans="1:15" x14ac:dyDescent="0.3">
      <c r="A47" s="8" t="s">
        <v>79</v>
      </c>
      <c r="B47" s="2">
        <v>-0.14461538461538501</v>
      </c>
      <c r="C47" s="2">
        <v>-3.5971223021582698E-2</v>
      </c>
      <c r="D47" s="2">
        <v>2.6119402985074602E-2</v>
      </c>
      <c r="E47" s="2">
        <v>-0.08</v>
      </c>
      <c r="F47" s="2">
        <v>-6.7193675889328106E-2</v>
      </c>
      <c r="G47" s="2">
        <v>-4.6610169491525397E-2</v>
      </c>
      <c r="H47" s="2">
        <v>-7.5555555555555598E-2</v>
      </c>
      <c r="I47" s="2">
        <v>-0.144230769230769</v>
      </c>
      <c r="J47" s="2">
        <v>-0.19662921348314599</v>
      </c>
      <c r="K47" s="2">
        <v>4.1958041958042001E-2</v>
      </c>
      <c r="L47" s="2">
        <v>-4.6979865771812103E-2</v>
      </c>
      <c r="M47" s="2">
        <v>-0.11267605633802801</v>
      </c>
      <c r="N47" s="3">
        <v>-0.29213483146067398</v>
      </c>
      <c r="O47" s="3">
        <v>-0.612307692307692</v>
      </c>
    </row>
    <row r="48" spans="1:15" x14ac:dyDescent="0.3">
      <c r="A48" s="8" t="s">
        <v>80</v>
      </c>
      <c r="B48" s="2">
        <v>6.2082880645661998E-3</v>
      </c>
      <c r="C48" s="2">
        <v>1.0643220731143E-2</v>
      </c>
      <c r="D48" s="2">
        <v>-5.6471306471306496E-3</v>
      </c>
      <c r="E48" s="2">
        <v>-6.6001534919416698E-3</v>
      </c>
      <c r="F48" s="2">
        <v>-8.4981458590852894E-3</v>
      </c>
      <c r="G48" s="2">
        <v>-1.2622720897615699E-2</v>
      </c>
      <c r="H48" s="2">
        <v>-3.6300505050505102E-3</v>
      </c>
      <c r="I48" s="2">
        <v>1.8533185490258199E-2</v>
      </c>
      <c r="J48" s="2">
        <v>4.1368584758942499E-2</v>
      </c>
      <c r="K48" s="2">
        <v>4.0471923536439698E-2</v>
      </c>
      <c r="L48" s="2">
        <v>5.9566527917324502E-2</v>
      </c>
      <c r="M48" s="2">
        <v>6.9764291519913299E-2</v>
      </c>
      <c r="N48" s="3">
        <v>0.22814930015552101</v>
      </c>
      <c r="O48" s="3">
        <v>0.22567127114698099</v>
      </c>
    </row>
    <row r="49" spans="1:15" x14ac:dyDescent="0.3">
      <c r="A49" s="8" t="s">
        <v>81</v>
      </c>
      <c r="B49" s="2">
        <v>-1.5695630336514301E-2</v>
      </c>
      <c r="C49" s="2">
        <v>-2.2579410639112101E-2</v>
      </c>
      <c r="D49" s="2">
        <v>-1.60532498042287E-2</v>
      </c>
      <c r="E49" s="2">
        <v>1.51213688818146E-2</v>
      </c>
      <c r="F49" s="2">
        <v>2.4434862145563799E-2</v>
      </c>
      <c r="G49" s="2">
        <v>2.04081632653061E-2</v>
      </c>
      <c r="H49" s="2">
        <v>1.8624999999999999E-2</v>
      </c>
      <c r="I49" s="2">
        <v>1.70573076451098E-2</v>
      </c>
      <c r="J49" s="2">
        <v>1.3272200772200799E-2</v>
      </c>
      <c r="K49" s="2">
        <v>9.6451536080019093E-3</v>
      </c>
      <c r="L49" s="2">
        <v>1.2973227974997101E-2</v>
      </c>
      <c r="M49" s="2">
        <v>2.2354173943416E-2</v>
      </c>
      <c r="N49" s="3">
        <v>5.9483590733590698E-2</v>
      </c>
      <c r="O49" s="3">
        <v>0.102586639879458</v>
      </c>
    </row>
    <row r="50" spans="1:15" x14ac:dyDescent="0.3">
      <c r="A50" s="8" t="s">
        <v>82</v>
      </c>
      <c r="B50" s="2">
        <v>-1.4242955929404499E-2</v>
      </c>
      <c r="C50" s="2">
        <v>-2.40812480368548E-2</v>
      </c>
      <c r="D50" s="2">
        <v>-2.76794335371741E-2</v>
      </c>
      <c r="E50" s="2">
        <v>-2.7364007503034301E-2</v>
      </c>
      <c r="F50" s="2">
        <v>-3.8910947249007399E-2</v>
      </c>
      <c r="G50" s="2">
        <v>-4.7686496694995299E-2</v>
      </c>
      <c r="H50" s="2">
        <v>-3.99107585523054E-2</v>
      </c>
      <c r="I50" s="2">
        <v>-2.9821843532145599E-2</v>
      </c>
      <c r="J50" s="2">
        <v>-2.15568862275449E-2</v>
      </c>
      <c r="K50" s="2">
        <v>-1.40078879368965E-2</v>
      </c>
      <c r="L50" s="2">
        <v>-8.2758620689655203E-4</v>
      </c>
      <c r="M50" s="2">
        <v>-1.8360022087244601E-2</v>
      </c>
      <c r="N50" s="3">
        <v>-5.3759148369926797E-2</v>
      </c>
      <c r="O50" s="3">
        <v>-0.26607493033336799</v>
      </c>
    </row>
    <row r="51" spans="1:15" x14ac:dyDescent="0.3">
      <c r="A51" s="8" t="s">
        <v>83</v>
      </c>
      <c r="B51" s="2">
        <v>-4.8000000000000001E-2</v>
      </c>
      <c r="C51" s="2">
        <v>-7.1207430340557307E-2</v>
      </c>
      <c r="D51" s="2">
        <v>-6.0238095238095202E-2</v>
      </c>
      <c r="E51" s="2">
        <v>-1.69749176589815E-2</v>
      </c>
      <c r="F51" s="2">
        <v>-1.4948453608247401E-2</v>
      </c>
      <c r="G51" s="2">
        <v>4.1862899005756203E-3</v>
      </c>
      <c r="H51" s="2">
        <v>8.3376758728504405E-3</v>
      </c>
      <c r="I51" s="2">
        <v>5.9173126614987102E-2</v>
      </c>
      <c r="J51" s="2">
        <v>1.9516955354964598E-2</v>
      </c>
      <c r="K51" s="2">
        <v>-1.1486001435750201E-2</v>
      </c>
      <c r="L51" s="2">
        <v>-2.42072137496974E-3</v>
      </c>
      <c r="M51" s="2">
        <v>4.8531909730647902E-4</v>
      </c>
      <c r="N51" s="3">
        <v>5.8550866064893898E-3</v>
      </c>
      <c r="O51" s="3">
        <v>-0.13200000000000001</v>
      </c>
    </row>
    <row r="52" spans="1:15" x14ac:dyDescent="0.3">
      <c r="A52" s="8" t="s">
        <v>84</v>
      </c>
      <c r="B52" s="2">
        <v>-8.5106382978723406E-3</v>
      </c>
      <c r="C52" s="2">
        <v>-7.8111587982832603E-2</v>
      </c>
      <c r="D52" s="2">
        <v>-9.4972067039106101E-2</v>
      </c>
      <c r="E52" s="2">
        <v>-4.11522633744856E-3</v>
      </c>
      <c r="F52" s="2">
        <v>4.3388429752066103E-2</v>
      </c>
      <c r="G52" s="2">
        <v>5.74257425742574E-2</v>
      </c>
      <c r="H52" s="2">
        <v>1.9662921348314599E-2</v>
      </c>
      <c r="I52" s="2">
        <v>2.5711662075298399E-2</v>
      </c>
      <c r="J52" s="2">
        <v>0</v>
      </c>
      <c r="K52" s="2">
        <v>-6.2667860340197001E-3</v>
      </c>
      <c r="L52" s="2">
        <v>1.7117117117117098E-2</v>
      </c>
      <c r="M52" s="2">
        <v>-3.9858281665190398E-2</v>
      </c>
      <c r="N52" s="3">
        <v>-2.9543419874664301E-2</v>
      </c>
      <c r="O52" s="3">
        <v>-7.7446808510638301E-2</v>
      </c>
    </row>
    <row r="53" spans="1:15" x14ac:dyDescent="0.3">
      <c r="A53" s="11" t="s">
        <v>15</v>
      </c>
      <c r="B53" s="3">
        <v>5.8983975451755901E-3</v>
      </c>
      <c r="C53" s="3">
        <v>1.5252686167508401E-4</v>
      </c>
      <c r="D53" s="3">
        <v>8.1335253749046895E-4</v>
      </c>
      <c r="E53" s="3">
        <v>1.36633763946972E-2</v>
      </c>
      <c r="F53" s="3">
        <v>1.3696342074494701E-2</v>
      </c>
      <c r="G53" s="3">
        <v>1.02652825836217E-2</v>
      </c>
      <c r="H53" s="3">
        <v>1.5380098837114499E-2</v>
      </c>
      <c r="I53" s="3">
        <v>2.38531225905937E-2</v>
      </c>
      <c r="J53" s="3">
        <v>2.2261966395255801E-2</v>
      </c>
      <c r="K53" s="3">
        <v>1.5500306936770999E-2</v>
      </c>
      <c r="L53" s="3">
        <v>2.3772102161100199E-2</v>
      </c>
      <c r="M53" s="3">
        <v>2.5094843747693499E-2</v>
      </c>
      <c r="N53" s="3">
        <v>8.9455766304262593E-2</v>
      </c>
      <c r="O53" s="3">
        <v>0.18382202523013999</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455</v>
      </c>
    </row>
    <row r="2" spans="1:14" ht="15.6" x14ac:dyDescent="0.3">
      <c r="A2" s="12" t="s">
        <v>452</v>
      </c>
    </row>
    <row r="3" spans="1:14" ht="15.6" x14ac:dyDescent="0.3">
      <c r="A3" s="12" t="s">
        <v>94</v>
      </c>
    </row>
    <row r="4" spans="1:14" x14ac:dyDescent="0.3">
      <c r="A4" s="15"/>
    </row>
    <row r="5" spans="1:14" x14ac:dyDescent="0.3">
      <c r="A5" s="16" t="str">
        <f>HYPERLINK("#'Table of contents'!A47",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11073</v>
      </c>
      <c r="C8" s="1">
        <v>11516</v>
      </c>
      <c r="D8" s="1">
        <v>11955</v>
      </c>
      <c r="E8" s="1">
        <v>12236</v>
      </c>
      <c r="F8" s="1">
        <v>12676</v>
      </c>
      <c r="G8" s="1">
        <v>13183</v>
      </c>
      <c r="H8" s="1">
        <v>13622</v>
      </c>
      <c r="I8" s="1">
        <v>14141</v>
      </c>
      <c r="J8" s="1">
        <v>14771</v>
      </c>
      <c r="K8" s="1">
        <v>15452</v>
      </c>
      <c r="L8" s="1">
        <v>16326</v>
      </c>
      <c r="M8" s="1">
        <v>17314</v>
      </c>
      <c r="N8" s="1">
        <v>18388</v>
      </c>
    </row>
    <row r="9" spans="1:14" x14ac:dyDescent="0.3">
      <c r="A9" s="7" t="s">
        <v>88</v>
      </c>
      <c r="B9" s="1">
        <v>1084</v>
      </c>
      <c r="C9" s="1">
        <v>1176</v>
      </c>
      <c r="D9" s="1">
        <v>1273</v>
      </c>
      <c r="E9" s="1">
        <v>1374</v>
      </c>
      <c r="F9" s="1">
        <v>1464</v>
      </c>
      <c r="G9" s="1">
        <v>1561</v>
      </c>
      <c r="H9" s="1">
        <v>1649</v>
      </c>
      <c r="I9" s="1">
        <v>1817</v>
      </c>
      <c r="J9" s="1">
        <v>2020</v>
      </c>
      <c r="K9" s="1">
        <v>2356</v>
      </c>
      <c r="L9" s="1">
        <v>2766</v>
      </c>
      <c r="M9" s="1">
        <v>3398</v>
      </c>
      <c r="N9" s="1">
        <v>3896</v>
      </c>
    </row>
    <row r="10" spans="1:14" x14ac:dyDescent="0.3">
      <c r="A10" s="7" t="s">
        <v>89</v>
      </c>
      <c r="B10" s="1">
        <v>692</v>
      </c>
      <c r="C10" s="1">
        <v>721</v>
      </c>
      <c r="D10" s="1">
        <v>768</v>
      </c>
      <c r="E10" s="1">
        <v>834</v>
      </c>
      <c r="F10" s="1">
        <v>905</v>
      </c>
      <c r="G10" s="1">
        <v>976</v>
      </c>
      <c r="H10" s="1">
        <v>1025</v>
      </c>
      <c r="I10" s="1">
        <v>1095</v>
      </c>
      <c r="J10" s="1">
        <v>1162</v>
      </c>
      <c r="K10" s="1">
        <v>1255</v>
      </c>
      <c r="L10" s="1">
        <v>1359</v>
      </c>
      <c r="M10" s="1">
        <v>1449</v>
      </c>
      <c r="N10" s="1">
        <v>1533</v>
      </c>
    </row>
    <row r="11" spans="1:14" x14ac:dyDescent="0.3">
      <c r="A11" s="7" t="s">
        <v>90</v>
      </c>
      <c r="B11" s="1">
        <v>35549</v>
      </c>
      <c r="C11" s="1">
        <v>35465</v>
      </c>
      <c r="D11" s="1">
        <v>35216</v>
      </c>
      <c r="E11" s="1">
        <v>35143</v>
      </c>
      <c r="F11" s="1">
        <v>35516</v>
      </c>
      <c r="G11" s="1">
        <v>35799</v>
      </c>
      <c r="H11" s="1">
        <v>36016</v>
      </c>
      <c r="I11" s="1">
        <v>36270</v>
      </c>
      <c r="J11" s="1">
        <v>36876</v>
      </c>
      <c r="K11" s="1">
        <v>37140</v>
      </c>
      <c r="L11" s="1">
        <v>37629</v>
      </c>
      <c r="M11" s="1">
        <v>37965</v>
      </c>
      <c r="N11" s="1">
        <v>38170</v>
      </c>
    </row>
    <row r="12" spans="1:14" x14ac:dyDescent="0.3">
      <c r="A12" s="7" t="s">
        <v>91</v>
      </c>
      <c r="B12" s="1">
        <v>653</v>
      </c>
      <c r="C12" s="1">
        <v>701</v>
      </c>
      <c r="D12" s="1">
        <v>751</v>
      </c>
      <c r="E12" s="1">
        <v>803</v>
      </c>
      <c r="F12" s="1">
        <v>847</v>
      </c>
      <c r="G12" s="1">
        <v>900</v>
      </c>
      <c r="H12" s="1">
        <v>952</v>
      </c>
      <c r="I12" s="1">
        <v>1043</v>
      </c>
      <c r="J12" s="1">
        <v>1117</v>
      </c>
      <c r="K12" s="1">
        <v>1239</v>
      </c>
      <c r="L12" s="1">
        <v>1385</v>
      </c>
      <c r="M12" s="1">
        <v>1584</v>
      </c>
      <c r="N12" s="1">
        <v>1836</v>
      </c>
    </row>
    <row r="13" spans="1:14" x14ac:dyDescent="0.3">
      <c r="A13" s="7" t="s">
        <v>92</v>
      </c>
      <c r="B13" s="1">
        <v>9609</v>
      </c>
      <c r="C13" s="1">
        <v>9427</v>
      </c>
      <c r="D13" s="1">
        <v>9052</v>
      </c>
      <c r="E13" s="1">
        <v>8673</v>
      </c>
      <c r="F13" s="1">
        <v>8462</v>
      </c>
      <c r="G13" s="1">
        <v>8271</v>
      </c>
      <c r="H13" s="1">
        <v>8049</v>
      </c>
      <c r="I13" s="1">
        <v>7890</v>
      </c>
      <c r="J13" s="1">
        <v>7795</v>
      </c>
      <c r="K13" s="1">
        <v>7718</v>
      </c>
      <c r="L13" s="1">
        <v>6705</v>
      </c>
      <c r="M13" s="1">
        <v>6033</v>
      </c>
      <c r="N13" s="1">
        <v>5620</v>
      </c>
    </row>
    <row r="14" spans="1:14" x14ac:dyDescent="0.3">
      <c r="A14" s="10" t="s">
        <v>15</v>
      </c>
      <c r="B14" s="5">
        <v>58660</v>
      </c>
      <c r="C14" s="5">
        <v>59006</v>
      </c>
      <c r="D14" s="5">
        <v>59015</v>
      </c>
      <c r="E14" s="5">
        <v>59063</v>
      </c>
      <c r="F14" s="5">
        <v>59870</v>
      </c>
      <c r="G14" s="5">
        <v>60690</v>
      </c>
      <c r="H14" s="5">
        <v>61313</v>
      </c>
      <c r="I14" s="5">
        <v>62256</v>
      </c>
      <c r="J14" s="5">
        <v>63741</v>
      </c>
      <c r="K14" s="5">
        <v>65160</v>
      </c>
      <c r="L14" s="5">
        <v>66170</v>
      </c>
      <c r="M14" s="5">
        <v>67743</v>
      </c>
      <c r="N14" s="5">
        <v>69443</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0.18876576883736801</v>
      </c>
      <c r="C19" s="2">
        <v>0.19516659322780699</v>
      </c>
      <c r="D19" s="2">
        <v>0.20257561636872001</v>
      </c>
      <c r="E19" s="2">
        <v>0.20716861656197599</v>
      </c>
      <c r="F19" s="2">
        <v>0.21172540504426299</v>
      </c>
      <c r="G19" s="2">
        <v>0.21721865216674899</v>
      </c>
      <c r="H19" s="2">
        <v>0.22217148076264401</v>
      </c>
      <c r="I19" s="2">
        <v>0.22714276535594999</v>
      </c>
      <c r="J19" s="2">
        <v>0.23173467626802199</v>
      </c>
      <c r="K19" s="2">
        <v>0.23713934929404501</v>
      </c>
      <c r="L19" s="2">
        <v>0.24672812452773199</v>
      </c>
      <c r="M19" s="2">
        <v>0.25558360273386199</v>
      </c>
      <c r="N19" s="2">
        <v>0.26479270768831997</v>
      </c>
    </row>
    <row r="20" spans="1:15" x14ac:dyDescent="0.3">
      <c r="A20" s="8" t="s">
        <v>88</v>
      </c>
      <c r="B20" s="2">
        <v>1.8479372655983602E-2</v>
      </c>
      <c r="C20" s="2">
        <v>1.9930176592211E-2</v>
      </c>
      <c r="D20" s="2">
        <v>2.1570787088028499E-2</v>
      </c>
      <c r="E20" s="2">
        <v>2.3263295125543901E-2</v>
      </c>
      <c r="F20" s="2">
        <v>2.44529814598296E-2</v>
      </c>
      <c r="G20" s="2">
        <v>2.57208765859285E-2</v>
      </c>
      <c r="H20" s="2">
        <v>2.6894785771369899E-2</v>
      </c>
      <c r="I20" s="2">
        <v>2.9185941917244902E-2</v>
      </c>
      <c r="J20" s="2">
        <v>3.1690748497827097E-2</v>
      </c>
      <c r="K20" s="2">
        <v>3.6157151626764902E-2</v>
      </c>
      <c r="L20" s="2">
        <v>4.1801420583345898E-2</v>
      </c>
      <c r="M20" s="2">
        <v>5.0160164149801498E-2</v>
      </c>
      <c r="N20" s="2">
        <v>5.61035669541926E-2</v>
      </c>
    </row>
    <row r="21" spans="1:15" x14ac:dyDescent="0.3">
      <c r="A21" s="8" t="s">
        <v>89</v>
      </c>
      <c r="B21" s="2">
        <v>1.1796795090351199E-2</v>
      </c>
      <c r="C21" s="2">
        <v>1.2219096363081701E-2</v>
      </c>
      <c r="D21" s="2">
        <v>1.30136405998475E-2</v>
      </c>
      <c r="E21" s="2">
        <v>1.4120515381880401E-2</v>
      </c>
      <c r="F21" s="2">
        <v>1.5116084850509399E-2</v>
      </c>
      <c r="G21" s="2">
        <v>1.6081726808370399E-2</v>
      </c>
      <c r="H21" s="2">
        <v>1.6717498735993999E-2</v>
      </c>
      <c r="I21" s="2">
        <v>1.7588666152659999E-2</v>
      </c>
      <c r="J21" s="2">
        <v>1.82300246309283E-2</v>
      </c>
      <c r="K21" s="2">
        <v>1.9260282381829301E-2</v>
      </c>
      <c r="L21" s="2">
        <v>2.0538008160797899E-2</v>
      </c>
      <c r="M21" s="2">
        <v>2.1389663876710499E-2</v>
      </c>
      <c r="N21" s="2">
        <v>2.20756591737108E-2</v>
      </c>
    </row>
    <row r="22" spans="1:15" x14ac:dyDescent="0.3">
      <c r="A22" s="8" t="s">
        <v>90</v>
      </c>
      <c r="B22" s="2">
        <v>0.60601772928741904</v>
      </c>
      <c r="C22" s="2">
        <v>0.60104057214520601</v>
      </c>
      <c r="D22" s="2">
        <v>0.59672964500550696</v>
      </c>
      <c r="E22" s="2">
        <v>0.59500871950290402</v>
      </c>
      <c r="F22" s="2">
        <v>0.59321864038750605</v>
      </c>
      <c r="G22" s="2">
        <v>0.58986653484923401</v>
      </c>
      <c r="H22" s="2">
        <v>0.58741213119566804</v>
      </c>
      <c r="I22" s="2">
        <v>0.58259444872783395</v>
      </c>
      <c r="J22" s="2">
        <v>0.57852873346825395</v>
      </c>
      <c r="K22" s="2">
        <v>0.56998158379373898</v>
      </c>
      <c r="L22" s="2">
        <v>0.56867160344567003</v>
      </c>
      <c r="M22" s="2">
        <v>0.56042690757716696</v>
      </c>
      <c r="N22" s="2">
        <v>0.549659432916205</v>
      </c>
    </row>
    <row r="23" spans="1:15" x14ac:dyDescent="0.3">
      <c r="A23" s="8" t="s">
        <v>91</v>
      </c>
      <c r="B23" s="2">
        <v>1.1131946812137699E-2</v>
      </c>
      <c r="C23" s="2">
        <v>1.18801477815815E-2</v>
      </c>
      <c r="D23" s="2">
        <v>1.2725578242819601E-2</v>
      </c>
      <c r="E23" s="2">
        <v>1.3595652100299701E-2</v>
      </c>
      <c r="F23" s="2">
        <v>1.4147319191581799E-2</v>
      </c>
      <c r="G23" s="2">
        <v>1.4829461196243199E-2</v>
      </c>
      <c r="H23" s="2">
        <v>1.55268866308939E-2</v>
      </c>
      <c r="I23" s="2">
        <v>1.6753405294268799E-2</v>
      </c>
      <c r="J23" s="2">
        <v>1.7524042609937101E-2</v>
      </c>
      <c r="K23" s="2">
        <v>1.90147329650092E-2</v>
      </c>
      <c r="L23" s="2">
        <v>2.09309354692459E-2</v>
      </c>
      <c r="M23" s="2">
        <v>2.33824897037332E-2</v>
      </c>
      <c r="N23" s="2">
        <v>2.6438949930158499E-2</v>
      </c>
    </row>
    <row r="24" spans="1:15" x14ac:dyDescent="0.3">
      <c r="A24" s="8" t="s">
        <v>92</v>
      </c>
      <c r="B24" s="2">
        <v>0.16380838731674099</v>
      </c>
      <c r="C24" s="2">
        <v>0.159763413890113</v>
      </c>
      <c r="D24" s="2">
        <v>0.15338473269507799</v>
      </c>
      <c r="E24" s="2">
        <v>0.14684320132739601</v>
      </c>
      <c r="F24" s="2">
        <v>0.14133956906631001</v>
      </c>
      <c r="G24" s="2">
        <v>0.13628274839347501</v>
      </c>
      <c r="H24" s="2">
        <v>0.13127721690343</v>
      </c>
      <c r="I24" s="2">
        <v>0.12673477255204299</v>
      </c>
      <c r="J24" s="2">
        <v>0.122291774525031</v>
      </c>
      <c r="K24" s="2">
        <v>0.118446899938613</v>
      </c>
      <c r="L24" s="2">
        <v>0.101329907813208</v>
      </c>
      <c r="M24" s="2">
        <v>8.9057171958726394E-2</v>
      </c>
      <c r="N24" s="2">
        <v>8.0929683337413405E-2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4.0007224780998801E-2</v>
      </c>
      <c r="C29" s="2">
        <v>3.8120875303925002E-2</v>
      </c>
      <c r="D29" s="2">
        <v>2.35048097030531E-2</v>
      </c>
      <c r="E29" s="2">
        <v>3.5959463877084E-2</v>
      </c>
      <c r="F29" s="2">
        <v>3.9996844430419697E-2</v>
      </c>
      <c r="G29" s="2">
        <v>3.3300462717135701E-2</v>
      </c>
      <c r="H29" s="2">
        <v>3.8100132139186602E-2</v>
      </c>
      <c r="I29" s="2">
        <v>4.4551304716781003E-2</v>
      </c>
      <c r="J29" s="2">
        <v>4.61038521427121E-2</v>
      </c>
      <c r="K29" s="2">
        <v>5.6562257312969197E-2</v>
      </c>
      <c r="L29" s="2">
        <v>6.0516966801420997E-2</v>
      </c>
      <c r="M29" s="2">
        <v>6.2030726579646499E-2</v>
      </c>
      <c r="N29" s="3">
        <v>0.244871708076637</v>
      </c>
      <c r="O29" s="3">
        <v>0.66061591258014996</v>
      </c>
    </row>
    <row r="30" spans="1:15" x14ac:dyDescent="0.3">
      <c r="A30" s="8" t="s">
        <v>88</v>
      </c>
      <c r="B30" s="2">
        <v>8.4870848708487101E-2</v>
      </c>
      <c r="C30" s="2">
        <v>8.2482993197278906E-2</v>
      </c>
      <c r="D30" s="2">
        <v>7.9340141398271793E-2</v>
      </c>
      <c r="E30" s="2">
        <v>6.5502183406113496E-2</v>
      </c>
      <c r="F30" s="2">
        <v>6.62568306010929E-2</v>
      </c>
      <c r="G30" s="2">
        <v>5.6374119154388197E-2</v>
      </c>
      <c r="H30" s="2">
        <v>0.101879927228623</v>
      </c>
      <c r="I30" s="2">
        <v>0.111722619702807</v>
      </c>
      <c r="J30" s="2">
        <v>0.16633663366336601</v>
      </c>
      <c r="K30" s="2">
        <v>0.17402376910017001</v>
      </c>
      <c r="L30" s="2">
        <v>0.228488792480116</v>
      </c>
      <c r="M30" s="2">
        <v>0.14655679811653899</v>
      </c>
      <c r="N30" s="3">
        <v>0.92871287128712898</v>
      </c>
      <c r="O30" s="3">
        <v>2.5940959409594102</v>
      </c>
    </row>
    <row r="31" spans="1:15" x14ac:dyDescent="0.3">
      <c r="A31" s="8" t="s">
        <v>89</v>
      </c>
      <c r="B31" s="2">
        <v>4.19075144508671E-2</v>
      </c>
      <c r="C31" s="2">
        <v>6.5187239944521497E-2</v>
      </c>
      <c r="D31" s="2">
        <v>8.59375E-2</v>
      </c>
      <c r="E31" s="2">
        <v>8.5131894484412496E-2</v>
      </c>
      <c r="F31" s="2">
        <v>7.8453038674033193E-2</v>
      </c>
      <c r="G31" s="2">
        <v>5.0204918032786899E-2</v>
      </c>
      <c r="H31" s="2">
        <v>6.8292682926829301E-2</v>
      </c>
      <c r="I31" s="2">
        <v>6.1187214611872098E-2</v>
      </c>
      <c r="J31" s="2">
        <v>8.0034423407917402E-2</v>
      </c>
      <c r="K31" s="2">
        <v>8.2868525896414302E-2</v>
      </c>
      <c r="L31" s="2">
        <v>6.6225165562913899E-2</v>
      </c>
      <c r="M31" s="2">
        <v>5.7971014492753603E-2</v>
      </c>
      <c r="N31" s="3">
        <v>0.31927710843373502</v>
      </c>
      <c r="O31" s="3">
        <v>1.21531791907514</v>
      </c>
    </row>
    <row r="32" spans="1:15" x14ac:dyDescent="0.3">
      <c r="A32" s="8" t="s">
        <v>90</v>
      </c>
      <c r="B32" s="2">
        <v>-2.3629356662634702E-3</v>
      </c>
      <c r="C32" s="2">
        <v>-7.0210066262512303E-3</v>
      </c>
      <c r="D32" s="2">
        <v>-2.0729213993639301E-3</v>
      </c>
      <c r="E32" s="2">
        <v>1.06137779927724E-2</v>
      </c>
      <c r="F32" s="2">
        <v>7.9682396666291306E-3</v>
      </c>
      <c r="G32" s="2">
        <v>6.0616218330120999E-3</v>
      </c>
      <c r="H32" s="2">
        <v>7.0524211461572596E-3</v>
      </c>
      <c r="I32" s="2">
        <v>1.6708023159636098E-2</v>
      </c>
      <c r="J32" s="2">
        <v>7.1591278880572696E-3</v>
      </c>
      <c r="K32" s="2">
        <v>1.31663974151858E-2</v>
      </c>
      <c r="L32" s="2">
        <v>8.9292832655664504E-3</v>
      </c>
      <c r="M32" s="2">
        <v>5.3997102594494899E-3</v>
      </c>
      <c r="N32" s="3">
        <v>3.5090573814947401E-2</v>
      </c>
      <c r="O32" s="3">
        <v>7.3729218824720805E-2</v>
      </c>
    </row>
    <row r="33" spans="1:15" x14ac:dyDescent="0.3">
      <c r="A33" s="8" t="s">
        <v>91</v>
      </c>
      <c r="B33" s="2">
        <v>7.3506891271056696E-2</v>
      </c>
      <c r="C33" s="2">
        <v>7.1326676176890202E-2</v>
      </c>
      <c r="D33" s="2">
        <v>6.92410119840213E-2</v>
      </c>
      <c r="E33" s="2">
        <v>5.4794520547945202E-2</v>
      </c>
      <c r="F33" s="2">
        <v>6.2573789846517097E-2</v>
      </c>
      <c r="G33" s="2">
        <v>5.7777777777777803E-2</v>
      </c>
      <c r="H33" s="2">
        <v>9.5588235294117599E-2</v>
      </c>
      <c r="I33" s="2">
        <v>7.0949185043144805E-2</v>
      </c>
      <c r="J33" s="2">
        <v>0.10922112802148599</v>
      </c>
      <c r="K33" s="2">
        <v>0.11783696529459201</v>
      </c>
      <c r="L33" s="2">
        <v>0.14368231046931401</v>
      </c>
      <c r="M33" s="2">
        <v>0.15909090909090901</v>
      </c>
      <c r="N33" s="3">
        <v>0.64368845120859397</v>
      </c>
      <c r="O33" s="3">
        <v>1.81163859111792</v>
      </c>
    </row>
    <row r="34" spans="1:15" x14ac:dyDescent="0.3">
      <c r="A34" s="8" t="s">
        <v>92</v>
      </c>
      <c r="B34" s="2">
        <v>-1.8940576542824401E-2</v>
      </c>
      <c r="C34" s="2">
        <v>-3.9779357165588197E-2</v>
      </c>
      <c r="D34" s="2">
        <v>-4.1869200176756501E-2</v>
      </c>
      <c r="E34" s="2">
        <v>-2.4328375417963798E-2</v>
      </c>
      <c r="F34" s="2">
        <v>-2.2571496100212699E-2</v>
      </c>
      <c r="G34" s="2">
        <v>-2.68407689517592E-2</v>
      </c>
      <c r="H34" s="2">
        <v>-1.9754006708907899E-2</v>
      </c>
      <c r="I34" s="2">
        <v>-1.2040557667934101E-2</v>
      </c>
      <c r="J34" s="2">
        <v>-9.8781270044900598E-3</v>
      </c>
      <c r="K34" s="2">
        <v>-0.131251619590567</v>
      </c>
      <c r="L34" s="2">
        <v>-0.100223713646532</v>
      </c>
      <c r="M34" s="2">
        <v>-6.8456820818829797E-2</v>
      </c>
      <c r="N34" s="3">
        <v>-0.27902501603592</v>
      </c>
      <c r="O34" s="3">
        <v>-0.41513164741388298</v>
      </c>
    </row>
    <row r="35" spans="1:15" x14ac:dyDescent="0.3">
      <c r="A35" s="11" t="s">
        <v>15</v>
      </c>
      <c r="B35" s="3">
        <v>5.8983975451755901E-3</v>
      </c>
      <c r="C35" s="3">
        <v>1.5252686167508401E-4</v>
      </c>
      <c r="D35" s="3">
        <v>8.1335253749046895E-4</v>
      </c>
      <c r="E35" s="3">
        <v>1.36633763946972E-2</v>
      </c>
      <c r="F35" s="3">
        <v>1.3696342074494701E-2</v>
      </c>
      <c r="G35" s="3">
        <v>1.02652825836217E-2</v>
      </c>
      <c r="H35" s="3">
        <v>1.5380098837114499E-2</v>
      </c>
      <c r="I35" s="3">
        <v>2.38531225905937E-2</v>
      </c>
      <c r="J35" s="3">
        <v>2.2261966395255801E-2</v>
      </c>
      <c r="K35" s="3">
        <v>1.5500306936770999E-2</v>
      </c>
      <c r="L35" s="3">
        <v>2.3772102161100199E-2</v>
      </c>
      <c r="M35" s="3">
        <v>2.5094843747693499E-2</v>
      </c>
      <c r="N35" s="3">
        <v>8.9455766304262593E-2</v>
      </c>
      <c r="O35" s="3">
        <v>0.18382202523013999</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456</v>
      </c>
    </row>
    <row r="2" spans="1:14" ht="15.6" x14ac:dyDescent="0.3">
      <c r="A2" s="12" t="s">
        <v>452</v>
      </c>
    </row>
    <row r="3" spans="1:14" ht="15.6" x14ac:dyDescent="0.3">
      <c r="A3" s="12" t="s">
        <v>98</v>
      </c>
    </row>
    <row r="4" spans="1:14" x14ac:dyDescent="0.3">
      <c r="A4" s="15"/>
    </row>
    <row r="5" spans="1:14" x14ac:dyDescent="0.3">
      <c r="A5" s="16" t="str">
        <f>HYPERLINK("#'Table of contents'!A48",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45515</v>
      </c>
      <c r="C8" s="1">
        <v>45742</v>
      </c>
      <c r="D8" s="1">
        <v>45789</v>
      </c>
      <c r="E8" s="1">
        <v>46201</v>
      </c>
      <c r="F8" s="1">
        <v>47111</v>
      </c>
      <c r="G8" s="1">
        <v>47927</v>
      </c>
      <c r="H8" s="1">
        <v>48566</v>
      </c>
      <c r="I8" s="1">
        <v>49363</v>
      </c>
      <c r="J8" s="1">
        <v>50501</v>
      </c>
      <c r="K8" s="1">
        <v>51367</v>
      </c>
      <c r="L8" s="1">
        <v>51766</v>
      </c>
      <c r="M8" s="1">
        <v>52274</v>
      </c>
      <c r="N8" s="1">
        <v>52818</v>
      </c>
    </row>
    <row r="9" spans="1:14" x14ac:dyDescent="0.3">
      <c r="A9" s="7" t="s">
        <v>96</v>
      </c>
      <c r="B9" s="1">
        <v>13145</v>
      </c>
      <c r="C9" s="1">
        <v>13264</v>
      </c>
      <c r="D9" s="1">
        <v>13226</v>
      </c>
      <c r="E9" s="1">
        <v>12862</v>
      </c>
      <c r="F9" s="1">
        <v>12759</v>
      </c>
      <c r="G9" s="1">
        <v>12763</v>
      </c>
      <c r="H9" s="1">
        <v>12747</v>
      </c>
      <c r="I9" s="1">
        <v>12893</v>
      </c>
      <c r="J9" s="1">
        <v>13240</v>
      </c>
      <c r="K9" s="1">
        <v>13793</v>
      </c>
      <c r="L9" s="1">
        <v>14404</v>
      </c>
      <c r="M9" s="1">
        <v>15469</v>
      </c>
      <c r="N9" s="1">
        <v>16625</v>
      </c>
    </row>
    <row r="10" spans="1:14" x14ac:dyDescent="0.3">
      <c r="A10" s="10" t="s">
        <v>15</v>
      </c>
      <c r="B10" s="5">
        <v>58660</v>
      </c>
      <c r="C10" s="5">
        <v>59006</v>
      </c>
      <c r="D10" s="5">
        <v>59015</v>
      </c>
      <c r="E10" s="5">
        <v>59063</v>
      </c>
      <c r="F10" s="5">
        <v>59870</v>
      </c>
      <c r="G10" s="5">
        <v>60690</v>
      </c>
      <c r="H10" s="5">
        <v>61313</v>
      </c>
      <c r="I10" s="5">
        <v>62256</v>
      </c>
      <c r="J10" s="5">
        <v>63741</v>
      </c>
      <c r="K10" s="5">
        <v>65160</v>
      </c>
      <c r="L10" s="5">
        <v>66170</v>
      </c>
      <c r="M10" s="5">
        <v>67743</v>
      </c>
      <c r="N10" s="5">
        <v>69443</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0.77591203545857501</v>
      </c>
      <c r="C15" s="2">
        <v>0.77520930074907601</v>
      </c>
      <c r="D15" s="2">
        <v>0.77588748623231396</v>
      </c>
      <c r="E15" s="2">
        <v>0.78223253136481397</v>
      </c>
      <c r="F15" s="2">
        <v>0.78688825789210004</v>
      </c>
      <c r="G15" s="2">
        <v>0.78970176305816397</v>
      </c>
      <c r="H15" s="2">
        <v>0.79209955474369198</v>
      </c>
      <c r="I15" s="2">
        <v>0.79290349524543802</v>
      </c>
      <c r="J15" s="2">
        <v>0.79228440093503405</v>
      </c>
      <c r="K15" s="2">
        <v>0.78832105586249202</v>
      </c>
      <c r="L15" s="2">
        <v>0.78231827111984298</v>
      </c>
      <c r="M15" s="2">
        <v>0.771651683568782</v>
      </c>
      <c r="N15" s="2">
        <v>0.76059502037642401</v>
      </c>
    </row>
    <row r="16" spans="1:14" x14ac:dyDescent="0.3">
      <c r="A16" s="8" t="s">
        <v>96</v>
      </c>
      <c r="B16" s="2">
        <v>0.22408796454142499</v>
      </c>
      <c r="C16" s="2">
        <v>0.22479069925092399</v>
      </c>
      <c r="D16" s="2">
        <v>0.22411251376768601</v>
      </c>
      <c r="E16" s="2">
        <v>0.21776746863518601</v>
      </c>
      <c r="F16" s="2">
        <v>0.21311174210789999</v>
      </c>
      <c r="G16" s="2">
        <v>0.210298236941836</v>
      </c>
      <c r="H16" s="2">
        <v>0.20790044525630799</v>
      </c>
      <c r="I16" s="2">
        <v>0.20709650475456201</v>
      </c>
      <c r="J16" s="2">
        <v>0.20771559906496601</v>
      </c>
      <c r="K16" s="2">
        <v>0.21167894413750801</v>
      </c>
      <c r="L16" s="2">
        <v>0.21768172888015699</v>
      </c>
      <c r="M16" s="2">
        <v>0.228348316431218</v>
      </c>
      <c r="N16" s="2">
        <v>0.23940497962357599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4.9873668021531399E-3</v>
      </c>
      <c r="C21" s="2">
        <v>1.0275020768658999E-3</v>
      </c>
      <c r="D21" s="2">
        <v>8.9977942300552508E-3</v>
      </c>
      <c r="E21" s="2">
        <v>1.96965433648622E-2</v>
      </c>
      <c r="F21" s="2">
        <v>1.7320795567914101E-2</v>
      </c>
      <c r="G21" s="2">
        <v>1.3332776931583501E-2</v>
      </c>
      <c r="H21" s="2">
        <v>1.6410657661738701E-2</v>
      </c>
      <c r="I21" s="2">
        <v>2.3053704191398398E-2</v>
      </c>
      <c r="J21" s="2">
        <v>1.71481752836577E-2</v>
      </c>
      <c r="K21" s="2">
        <v>7.7676329160745201E-3</v>
      </c>
      <c r="L21" s="2">
        <v>9.8133910288606407E-3</v>
      </c>
      <c r="M21" s="2">
        <v>1.0406703141140901E-2</v>
      </c>
      <c r="N21" s="3">
        <v>4.58802795984238E-2</v>
      </c>
      <c r="O21" s="3">
        <v>0.16045259804460099</v>
      </c>
    </row>
    <row r="22" spans="1:15" x14ac:dyDescent="0.3">
      <c r="A22" s="8" t="s">
        <v>96</v>
      </c>
      <c r="B22" s="2">
        <v>9.0528718143780898E-3</v>
      </c>
      <c r="C22" s="2">
        <v>-2.8648974668275002E-3</v>
      </c>
      <c r="D22" s="2">
        <v>-2.7521548465144399E-2</v>
      </c>
      <c r="E22" s="2">
        <v>-8.0080858342404006E-3</v>
      </c>
      <c r="F22" s="2">
        <v>3.1350419311858301E-4</v>
      </c>
      <c r="G22" s="2">
        <v>-1.25362375617018E-3</v>
      </c>
      <c r="H22" s="2">
        <v>1.14536753745979E-2</v>
      </c>
      <c r="I22" s="2">
        <v>2.6913829209648601E-2</v>
      </c>
      <c r="J22" s="2">
        <v>4.1767371601208497E-2</v>
      </c>
      <c r="K22" s="2">
        <v>4.4297832233741799E-2</v>
      </c>
      <c r="L22" s="2">
        <v>7.3937795056928601E-2</v>
      </c>
      <c r="M22" s="2">
        <v>7.4730105372034394E-2</v>
      </c>
      <c r="N22" s="3">
        <v>0.25566465256797599</v>
      </c>
      <c r="O22" s="3">
        <v>0.26473944465576299</v>
      </c>
    </row>
    <row r="23" spans="1:15" x14ac:dyDescent="0.3">
      <c r="A23" s="11" t="s">
        <v>15</v>
      </c>
      <c r="B23" s="3">
        <v>5.8983975451755901E-3</v>
      </c>
      <c r="C23" s="3">
        <v>1.5252686167508401E-4</v>
      </c>
      <c r="D23" s="3">
        <v>8.1335253749046895E-4</v>
      </c>
      <c r="E23" s="3">
        <v>1.36633763946972E-2</v>
      </c>
      <c r="F23" s="3">
        <v>1.3696342074494701E-2</v>
      </c>
      <c r="G23" s="3">
        <v>1.02652825836217E-2</v>
      </c>
      <c r="H23" s="3">
        <v>1.5380098837114499E-2</v>
      </c>
      <c r="I23" s="3">
        <v>2.38531225905937E-2</v>
      </c>
      <c r="J23" s="3">
        <v>2.2261966395255801E-2</v>
      </c>
      <c r="K23" s="3">
        <v>1.5500306936770999E-2</v>
      </c>
      <c r="L23" s="3">
        <v>2.3772102161100199E-2</v>
      </c>
      <c r="M23" s="3">
        <v>2.5094843747693499E-2</v>
      </c>
      <c r="N23" s="3">
        <v>8.9455766304262593E-2</v>
      </c>
      <c r="O23" s="3">
        <v>0.18382202523013999</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457</v>
      </c>
    </row>
    <row r="2" spans="1:14" ht="15.6" x14ac:dyDescent="0.3">
      <c r="A2" s="12" t="s">
        <v>452</v>
      </c>
    </row>
    <row r="3" spans="1:14" ht="15.6" x14ac:dyDescent="0.3">
      <c r="A3" s="12" t="s">
        <v>98</v>
      </c>
    </row>
    <row r="4" spans="1:14" ht="15.6" x14ac:dyDescent="0.3">
      <c r="A4" s="12" t="s">
        <v>94</v>
      </c>
    </row>
    <row r="5" spans="1:14" x14ac:dyDescent="0.3">
      <c r="A5" s="16" t="str">
        <f>HYPERLINK("#'Table of contents'!A49",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4684</v>
      </c>
      <c r="C8" s="1">
        <v>5068</v>
      </c>
      <c r="D8" s="1">
        <v>5513</v>
      </c>
      <c r="E8" s="1">
        <v>5941</v>
      </c>
      <c r="F8" s="1">
        <v>6427</v>
      </c>
      <c r="G8" s="1">
        <v>6989</v>
      </c>
      <c r="H8" s="1">
        <v>7447</v>
      </c>
      <c r="I8" s="1">
        <v>7910</v>
      </c>
      <c r="J8" s="1">
        <v>8425</v>
      </c>
      <c r="K8" s="1">
        <v>8858</v>
      </c>
      <c r="L8" s="1">
        <v>9368</v>
      </c>
      <c r="M8" s="1">
        <v>9891</v>
      </c>
      <c r="N8" s="1">
        <v>10416</v>
      </c>
    </row>
    <row r="9" spans="1:14" x14ac:dyDescent="0.3">
      <c r="A9" s="7" t="s">
        <v>100</v>
      </c>
      <c r="B9" s="1">
        <v>279</v>
      </c>
      <c r="C9" s="1">
        <v>310</v>
      </c>
      <c r="D9" s="1">
        <v>341</v>
      </c>
      <c r="E9" s="1">
        <v>384</v>
      </c>
      <c r="F9" s="1">
        <v>426</v>
      </c>
      <c r="G9" s="1">
        <v>475</v>
      </c>
      <c r="H9" s="1">
        <v>521</v>
      </c>
      <c r="I9" s="1">
        <v>591</v>
      </c>
      <c r="J9" s="1">
        <v>649</v>
      </c>
      <c r="K9" s="1">
        <v>718</v>
      </c>
      <c r="L9" s="1">
        <v>783</v>
      </c>
      <c r="M9" s="1">
        <v>846</v>
      </c>
      <c r="N9" s="1">
        <v>923</v>
      </c>
    </row>
    <row r="10" spans="1:14" x14ac:dyDescent="0.3">
      <c r="A10" s="7" t="s">
        <v>101</v>
      </c>
      <c r="B10" s="1">
        <v>529</v>
      </c>
      <c r="C10" s="1">
        <v>554</v>
      </c>
      <c r="D10" s="1">
        <v>593</v>
      </c>
      <c r="E10" s="1">
        <v>660</v>
      </c>
      <c r="F10" s="1">
        <v>726</v>
      </c>
      <c r="G10" s="1">
        <v>789</v>
      </c>
      <c r="H10" s="1">
        <v>829</v>
      </c>
      <c r="I10" s="1">
        <v>888</v>
      </c>
      <c r="J10" s="1">
        <v>950</v>
      </c>
      <c r="K10" s="1">
        <v>1032</v>
      </c>
      <c r="L10" s="1">
        <v>1119</v>
      </c>
      <c r="M10" s="1">
        <v>1187</v>
      </c>
      <c r="N10" s="1">
        <v>1239</v>
      </c>
    </row>
    <row r="11" spans="1:14" x14ac:dyDescent="0.3">
      <c r="A11" s="7" t="s">
        <v>102</v>
      </c>
      <c r="B11" s="1">
        <v>32349</v>
      </c>
      <c r="C11" s="1">
        <v>32255</v>
      </c>
      <c r="D11" s="1">
        <v>32044</v>
      </c>
      <c r="E11" s="1">
        <v>32126</v>
      </c>
      <c r="F11" s="1">
        <v>32556</v>
      </c>
      <c r="G11" s="1">
        <v>32815</v>
      </c>
      <c r="H11" s="1">
        <v>33044</v>
      </c>
      <c r="I11" s="1">
        <v>33311</v>
      </c>
      <c r="J11" s="1">
        <v>33847</v>
      </c>
      <c r="K11" s="1">
        <v>34136</v>
      </c>
      <c r="L11" s="1">
        <v>34614</v>
      </c>
      <c r="M11" s="1">
        <v>34961</v>
      </c>
      <c r="N11" s="1">
        <v>35152</v>
      </c>
    </row>
    <row r="12" spans="1:14" x14ac:dyDescent="0.3">
      <c r="A12" s="7" t="s">
        <v>103</v>
      </c>
      <c r="B12" s="1">
        <v>267</v>
      </c>
      <c r="C12" s="1">
        <v>305</v>
      </c>
      <c r="D12" s="1">
        <v>339</v>
      </c>
      <c r="E12" s="1">
        <v>381</v>
      </c>
      <c r="F12" s="1">
        <v>425</v>
      </c>
      <c r="G12" s="1">
        <v>462</v>
      </c>
      <c r="H12" s="1">
        <v>500</v>
      </c>
      <c r="I12" s="1">
        <v>571</v>
      </c>
      <c r="J12" s="1">
        <v>615</v>
      </c>
      <c r="K12" s="1">
        <v>673</v>
      </c>
      <c r="L12" s="1">
        <v>730</v>
      </c>
      <c r="M12" s="1">
        <v>787</v>
      </c>
      <c r="N12" s="1">
        <v>831</v>
      </c>
    </row>
    <row r="13" spans="1:14" x14ac:dyDescent="0.3">
      <c r="A13" s="7" t="s">
        <v>104</v>
      </c>
      <c r="B13" s="1">
        <v>7407</v>
      </c>
      <c r="C13" s="1">
        <v>7250</v>
      </c>
      <c r="D13" s="1">
        <v>6959</v>
      </c>
      <c r="E13" s="1">
        <v>6709</v>
      </c>
      <c r="F13" s="1">
        <v>6551</v>
      </c>
      <c r="G13" s="1">
        <v>6397</v>
      </c>
      <c r="H13" s="1">
        <v>6225</v>
      </c>
      <c r="I13" s="1">
        <v>6092</v>
      </c>
      <c r="J13" s="1">
        <v>6015</v>
      </c>
      <c r="K13" s="1">
        <v>5950</v>
      </c>
      <c r="L13" s="1">
        <v>5152</v>
      </c>
      <c r="M13" s="1">
        <v>4602</v>
      </c>
      <c r="N13" s="1">
        <v>4257</v>
      </c>
    </row>
    <row r="14" spans="1:14" x14ac:dyDescent="0.3">
      <c r="A14" s="7" t="s">
        <v>105</v>
      </c>
      <c r="B14" s="1">
        <v>6389</v>
      </c>
      <c r="C14" s="1">
        <v>6448</v>
      </c>
      <c r="D14" s="1">
        <v>6442</v>
      </c>
      <c r="E14" s="1">
        <v>6295</v>
      </c>
      <c r="F14" s="1">
        <v>6249</v>
      </c>
      <c r="G14" s="1">
        <v>6194</v>
      </c>
      <c r="H14" s="1">
        <v>6175</v>
      </c>
      <c r="I14" s="1">
        <v>6231</v>
      </c>
      <c r="J14" s="1">
        <v>6346</v>
      </c>
      <c r="K14" s="1">
        <v>6594</v>
      </c>
      <c r="L14" s="1">
        <v>6958</v>
      </c>
      <c r="M14" s="1">
        <v>7423</v>
      </c>
      <c r="N14" s="1">
        <v>7972</v>
      </c>
    </row>
    <row r="15" spans="1:14" x14ac:dyDescent="0.3">
      <c r="A15" s="7" t="s">
        <v>106</v>
      </c>
      <c r="B15" s="1">
        <v>805</v>
      </c>
      <c r="C15" s="1">
        <v>866</v>
      </c>
      <c r="D15" s="1">
        <v>932</v>
      </c>
      <c r="E15" s="1">
        <v>990</v>
      </c>
      <c r="F15" s="1">
        <v>1038</v>
      </c>
      <c r="G15" s="1">
        <v>1086</v>
      </c>
      <c r="H15" s="1">
        <v>1128</v>
      </c>
      <c r="I15" s="1">
        <v>1226</v>
      </c>
      <c r="J15" s="1">
        <v>1371</v>
      </c>
      <c r="K15" s="1">
        <v>1638</v>
      </c>
      <c r="L15" s="1">
        <v>1983</v>
      </c>
      <c r="M15" s="1">
        <v>2552</v>
      </c>
      <c r="N15" s="1">
        <v>2973</v>
      </c>
    </row>
    <row r="16" spans="1:14" x14ac:dyDescent="0.3">
      <c r="A16" s="7" t="s">
        <v>107</v>
      </c>
      <c r="B16" s="1">
        <v>163</v>
      </c>
      <c r="C16" s="1">
        <v>167</v>
      </c>
      <c r="D16" s="1">
        <v>175</v>
      </c>
      <c r="E16" s="1">
        <v>174</v>
      </c>
      <c r="F16" s="1">
        <v>179</v>
      </c>
      <c r="G16" s="1">
        <v>187</v>
      </c>
      <c r="H16" s="1">
        <v>196</v>
      </c>
      <c r="I16" s="1">
        <v>207</v>
      </c>
      <c r="J16" s="1">
        <v>212</v>
      </c>
      <c r="K16" s="1">
        <v>223</v>
      </c>
      <c r="L16" s="1">
        <v>240</v>
      </c>
      <c r="M16" s="1">
        <v>262</v>
      </c>
      <c r="N16" s="1">
        <v>294</v>
      </c>
    </row>
    <row r="17" spans="1:14" x14ac:dyDescent="0.3">
      <c r="A17" s="7" t="s">
        <v>108</v>
      </c>
      <c r="B17" s="1">
        <v>3200</v>
      </c>
      <c r="C17" s="1">
        <v>3210</v>
      </c>
      <c r="D17" s="1">
        <v>3172</v>
      </c>
      <c r="E17" s="1">
        <v>3017</v>
      </c>
      <c r="F17" s="1">
        <v>2960</v>
      </c>
      <c r="G17" s="1">
        <v>2984</v>
      </c>
      <c r="H17" s="1">
        <v>2972</v>
      </c>
      <c r="I17" s="1">
        <v>2959</v>
      </c>
      <c r="J17" s="1">
        <v>3029</v>
      </c>
      <c r="K17" s="1">
        <v>3004</v>
      </c>
      <c r="L17" s="1">
        <v>3015</v>
      </c>
      <c r="M17" s="1">
        <v>3004</v>
      </c>
      <c r="N17" s="1">
        <v>3018</v>
      </c>
    </row>
    <row r="18" spans="1:14" x14ac:dyDescent="0.3">
      <c r="A18" s="7" t="s">
        <v>109</v>
      </c>
      <c r="B18" s="1">
        <v>386</v>
      </c>
      <c r="C18" s="1">
        <v>396</v>
      </c>
      <c r="D18" s="1">
        <v>412</v>
      </c>
      <c r="E18" s="1">
        <v>422</v>
      </c>
      <c r="F18" s="1">
        <v>422</v>
      </c>
      <c r="G18" s="1">
        <v>438</v>
      </c>
      <c r="H18" s="1">
        <v>452</v>
      </c>
      <c r="I18" s="1">
        <v>472</v>
      </c>
      <c r="J18" s="1">
        <v>502</v>
      </c>
      <c r="K18" s="1">
        <v>566</v>
      </c>
      <c r="L18" s="1">
        <v>655</v>
      </c>
      <c r="M18" s="1">
        <v>797</v>
      </c>
      <c r="N18" s="1">
        <v>1005</v>
      </c>
    </row>
    <row r="19" spans="1:14" x14ac:dyDescent="0.3">
      <c r="A19" s="7" t="s">
        <v>110</v>
      </c>
      <c r="B19" s="1">
        <v>2202</v>
      </c>
      <c r="C19" s="1">
        <v>2177</v>
      </c>
      <c r="D19" s="1">
        <v>2093</v>
      </c>
      <c r="E19" s="1">
        <v>1964</v>
      </c>
      <c r="F19" s="1">
        <v>1911</v>
      </c>
      <c r="G19" s="1">
        <v>1874</v>
      </c>
      <c r="H19" s="1">
        <v>1824</v>
      </c>
      <c r="I19" s="1">
        <v>1798</v>
      </c>
      <c r="J19" s="1">
        <v>1780</v>
      </c>
      <c r="K19" s="1">
        <v>1768</v>
      </c>
      <c r="L19" s="1">
        <v>1553</v>
      </c>
      <c r="M19" s="1">
        <v>1431</v>
      </c>
      <c r="N19" s="1">
        <v>1363</v>
      </c>
    </row>
    <row r="20" spans="1:14" x14ac:dyDescent="0.3">
      <c r="A20" s="10" t="s">
        <v>15</v>
      </c>
      <c r="B20" s="5">
        <v>58660</v>
      </c>
      <c r="C20" s="5">
        <v>59006</v>
      </c>
      <c r="D20" s="5">
        <v>59015</v>
      </c>
      <c r="E20" s="5">
        <v>59063</v>
      </c>
      <c r="F20" s="5">
        <v>59870</v>
      </c>
      <c r="G20" s="5">
        <v>60690</v>
      </c>
      <c r="H20" s="5">
        <v>61313</v>
      </c>
      <c r="I20" s="5">
        <v>62256</v>
      </c>
      <c r="J20" s="5">
        <v>63741</v>
      </c>
      <c r="K20" s="5">
        <v>65160</v>
      </c>
      <c r="L20" s="5">
        <v>66170</v>
      </c>
      <c r="M20" s="5">
        <v>67743</v>
      </c>
      <c r="N20" s="5">
        <v>69443</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0.10291112819949499</v>
      </c>
      <c r="C25" s="2">
        <v>0.110795330330987</v>
      </c>
      <c r="D25" s="2">
        <v>0.12040009609294799</v>
      </c>
      <c r="E25" s="2">
        <v>0.128590290253458</v>
      </c>
      <c r="F25" s="2">
        <v>0.13642249156248001</v>
      </c>
      <c r="G25" s="2">
        <v>0.14582594362259299</v>
      </c>
      <c r="H25" s="2">
        <v>0.15333772598113901</v>
      </c>
      <c r="I25" s="2">
        <v>0.16024147640945599</v>
      </c>
      <c r="J25" s="2">
        <v>0.16682837963604699</v>
      </c>
      <c r="K25" s="2">
        <v>0.172445344287188</v>
      </c>
      <c r="L25" s="2">
        <v>0.18096820306765099</v>
      </c>
      <c r="M25" s="2">
        <v>0.189214523472472</v>
      </c>
      <c r="N25" s="2">
        <v>0.19720549812563901</v>
      </c>
    </row>
    <row r="26" spans="1:14" x14ac:dyDescent="0.3">
      <c r="A26" s="8" t="s">
        <v>100</v>
      </c>
      <c r="B26" s="2">
        <v>6.1298473030868897E-3</v>
      </c>
      <c r="C26" s="2">
        <v>6.7771413580516799E-3</v>
      </c>
      <c r="D26" s="2">
        <v>7.4472034768175797E-3</v>
      </c>
      <c r="E26" s="2">
        <v>8.3115084089089002E-3</v>
      </c>
      <c r="F26" s="2">
        <v>9.0424741567786699E-3</v>
      </c>
      <c r="G26" s="2">
        <v>9.9109061697999004E-3</v>
      </c>
      <c r="H26" s="2">
        <v>1.07276695630688E-2</v>
      </c>
      <c r="I26" s="2">
        <v>1.1972530032615499E-2</v>
      </c>
      <c r="J26" s="2">
        <v>1.2851230668699601E-2</v>
      </c>
      <c r="K26" s="2">
        <v>1.39778456986003E-2</v>
      </c>
      <c r="L26" s="2">
        <v>1.51257582196809E-2</v>
      </c>
      <c r="M26" s="2">
        <v>1.61839537819949E-2</v>
      </c>
      <c r="N26" s="2">
        <v>1.7475103184520401E-2</v>
      </c>
    </row>
    <row r="27" spans="1:14" x14ac:dyDescent="0.3">
      <c r="A27" s="8" t="s">
        <v>101</v>
      </c>
      <c r="B27" s="2">
        <v>1.16225420191146E-2</v>
      </c>
      <c r="C27" s="2">
        <v>1.2111407459227799E-2</v>
      </c>
      <c r="D27" s="2">
        <v>1.2950708685492101E-2</v>
      </c>
      <c r="E27" s="2">
        <v>1.42854050778122E-2</v>
      </c>
      <c r="F27" s="2">
        <v>1.54104137038059E-2</v>
      </c>
      <c r="G27" s="2">
        <v>1.64625367746782E-2</v>
      </c>
      <c r="H27" s="2">
        <v>1.70695548325989E-2</v>
      </c>
      <c r="I27" s="2">
        <v>1.7989182180985799E-2</v>
      </c>
      <c r="J27" s="2">
        <v>1.88115086829964E-2</v>
      </c>
      <c r="K27" s="2">
        <v>2.0090719722779201E-2</v>
      </c>
      <c r="L27" s="2">
        <v>2.16165050419194E-2</v>
      </c>
      <c r="M27" s="2">
        <v>2.2707273214217401E-2</v>
      </c>
      <c r="N27" s="2">
        <v>2.34579120754288E-2</v>
      </c>
    </row>
    <row r="28" spans="1:14" x14ac:dyDescent="0.3">
      <c r="A28" s="8" t="s">
        <v>102</v>
      </c>
      <c r="B28" s="2">
        <v>0.71073272547511801</v>
      </c>
      <c r="C28" s="2">
        <v>0.70515062743211898</v>
      </c>
      <c r="D28" s="2">
        <v>0.69981873375701598</v>
      </c>
      <c r="E28" s="2">
        <v>0.69535291443908098</v>
      </c>
      <c r="F28" s="2">
        <v>0.69104879964339505</v>
      </c>
      <c r="G28" s="2">
        <v>0.68468712834101897</v>
      </c>
      <c r="H28" s="2">
        <v>0.68039369105958902</v>
      </c>
      <c r="I28" s="2">
        <v>0.67481717075542402</v>
      </c>
      <c r="J28" s="2">
        <v>0.67022435199302999</v>
      </c>
      <c r="K28" s="2">
        <v>0.66455117098526295</v>
      </c>
      <c r="L28" s="2">
        <v>0.668662828883823</v>
      </c>
      <c r="M28" s="2">
        <v>0.66880284653938904</v>
      </c>
      <c r="N28" s="2">
        <v>0.66553069029497502</v>
      </c>
    </row>
    <row r="29" spans="1:14" x14ac:dyDescent="0.3">
      <c r="A29" s="8" t="s">
        <v>103</v>
      </c>
      <c r="B29" s="2">
        <v>5.8661979567175698E-3</v>
      </c>
      <c r="C29" s="2">
        <v>6.6678326264701998E-3</v>
      </c>
      <c r="D29" s="2">
        <v>7.4035248640503199E-3</v>
      </c>
      <c r="E29" s="2">
        <v>8.2465747494642992E-3</v>
      </c>
      <c r="F29" s="2">
        <v>9.0212476916219104E-3</v>
      </c>
      <c r="G29" s="2">
        <v>9.6396603167316994E-3</v>
      </c>
      <c r="H29" s="2">
        <v>1.02952682946918E-2</v>
      </c>
      <c r="I29" s="2">
        <v>1.1567368271782501E-2</v>
      </c>
      <c r="J29" s="2">
        <v>1.2177976673729199E-2</v>
      </c>
      <c r="K29" s="2">
        <v>1.31017968734791E-2</v>
      </c>
      <c r="L29" s="2">
        <v>1.41019201792682E-2</v>
      </c>
      <c r="M29" s="2">
        <v>1.50552856104373E-2</v>
      </c>
      <c r="N29" s="2">
        <v>1.57332727479268E-2</v>
      </c>
    </row>
    <row r="30" spans="1:14" x14ac:dyDescent="0.3">
      <c r="A30" s="8" t="s">
        <v>104</v>
      </c>
      <c r="B30" s="2">
        <v>0.162737559046468</v>
      </c>
      <c r="C30" s="2">
        <v>0.15849766079314401</v>
      </c>
      <c r="D30" s="2">
        <v>0.15197973312367599</v>
      </c>
      <c r="E30" s="2">
        <v>0.145213307071276</v>
      </c>
      <c r="F30" s="2">
        <v>0.139054573241918</v>
      </c>
      <c r="G30" s="2">
        <v>0.133473824775179</v>
      </c>
      <c r="H30" s="2">
        <v>0.128176090268912</v>
      </c>
      <c r="I30" s="2">
        <v>0.12341227234973599</v>
      </c>
      <c r="J30" s="2">
        <v>0.119106552345498</v>
      </c>
      <c r="K30" s="2">
        <v>0.11583312243269001</v>
      </c>
      <c r="L30" s="2">
        <v>9.9524784607657499E-2</v>
      </c>
      <c r="M30" s="2">
        <v>8.8036117381489795E-2</v>
      </c>
      <c r="N30" s="2">
        <v>8.0597523571509705E-2</v>
      </c>
    </row>
    <row r="31" spans="1:14" x14ac:dyDescent="0.3">
      <c r="A31" s="8" t="s">
        <v>105</v>
      </c>
      <c r="B31" s="2">
        <v>0.48604031951312299</v>
      </c>
      <c r="C31" s="2">
        <v>0.48612786489746701</v>
      </c>
      <c r="D31" s="2">
        <v>0.48707092091335202</v>
      </c>
      <c r="E31" s="2">
        <v>0.48942621676255599</v>
      </c>
      <c r="F31" s="2">
        <v>0.48977192569950601</v>
      </c>
      <c r="G31" s="2">
        <v>0.48530909660738097</v>
      </c>
      <c r="H31" s="2">
        <v>0.48442770848042699</v>
      </c>
      <c r="I31" s="2">
        <v>0.48328550376173102</v>
      </c>
      <c r="J31" s="2">
        <v>0.47930513595166202</v>
      </c>
      <c r="K31" s="2">
        <v>0.47806858551439102</v>
      </c>
      <c r="L31" s="2">
        <v>0.4830602610386</v>
      </c>
      <c r="M31" s="2">
        <v>0.47986295170987098</v>
      </c>
      <c r="N31" s="2">
        <v>0.47951879699248101</v>
      </c>
    </row>
    <row r="32" spans="1:14" x14ac:dyDescent="0.3">
      <c r="A32" s="8" t="s">
        <v>106</v>
      </c>
      <c r="B32" s="2">
        <v>6.1240015214910598E-2</v>
      </c>
      <c r="C32" s="2">
        <v>6.5289505428226799E-2</v>
      </c>
      <c r="D32" s="2">
        <v>7.0467261454710398E-2</v>
      </c>
      <c r="E32" s="2">
        <v>7.6970922096097003E-2</v>
      </c>
      <c r="F32" s="2">
        <v>8.1354338114272298E-2</v>
      </c>
      <c r="G32" s="2">
        <v>8.5089712450050897E-2</v>
      </c>
      <c r="H32" s="2">
        <v>8.8491409743469099E-2</v>
      </c>
      <c r="I32" s="2">
        <v>9.5090359109594305E-2</v>
      </c>
      <c r="J32" s="2">
        <v>0.103549848942598</v>
      </c>
      <c r="K32" s="2">
        <v>0.11875589066918001</v>
      </c>
      <c r="L32" s="2">
        <v>0.137670091641211</v>
      </c>
      <c r="M32" s="2">
        <v>0.16497511151334901</v>
      </c>
      <c r="N32" s="2">
        <v>0.178827067669173</v>
      </c>
    </row>
    <row r="33" spans="1:15" x14ac:dyDescent="0.3">
      <c r="A33" s="8" t="s">
        <v>107</v>
      </c>
      <c r="B33" s="2">
        <v>1.24001521491061E-2</v>
      </c>
      <c r="C33" s="2">
        <v>1.25904704463209E-2</v>
      </c>
      <c r="D33" s="2">
        <v>1.32315136851656E-2</v>
      </c>
      <c r="E33" s="2">
        <v>1.35282226714352E-2</v>
      </c>
      <c r="F33" s="2">
        <v>1.4029312642056599E-2</v>
      </c>
      <c r="G33" s="2">
        <v>1.4651727650239E-2</v>
      </c>
      <c r="H33" s="2">
        <v>1.5376166941241101E-2</v>
      </c>
      <c r="I33" s="2">
        <v>1.60552237648336E-2</v>
      </c>
      <c r="J33" s="2">
        <v>1.6012084592144999E-2</v>
      </c>
      <c r="K33" s="2">
        <v>1.6167621257159401E-2</v>
      </c>
      <c r="L33" s="2">
        <v>1.6662038322688099E-2</v>
      </c>
      <c r="M33" s="2">
        <v>1.6937100006464499E-2</v>
      </c>
      <c r="N33" s="2">
        <v>1.7684210526315799E-2</v>
      </c>
    </row>
    <row r="34" spans="1:15" x14ac:dyDescent="0.3">
      <c r="A34" s="8" t="s">
        <v>108</v>
      </c>
      <c r="B34" s="2">
        <v>0.243438569798402</v>
      </c>
      <c r="C34" s="2">
        <v>0.24200844390832299</v>
      </c>
      <c r="D34" s="2">
        <v>0.23983063662483001</v>
      </c>
      <c r="E34" s="2">
        <v>0.23456694137770201</v>
      </c>
      <c r="F34" s="2">
        <v>0.23199310290775099</v>
      </c>
      <c r="G34" s="2">
        <v>0.233800830525738</v>
      </c>
      <c r="H34" s="2">
        <v>0.23315289872126799</v>
      </c>
      <c r="I34" s="2">
        <v>0.229504382222912</v>
      </c>
      <c r="J34" s="2">
        <v>0.228776435045317</v>
      </c>
      <c r="K34" s="2">
        <v>0.217791633437251</v>
      </c>
      <c r="L34" s="2">
        <v>0.20931685642876999</v>
      </c>
      <c r="M34" s="2">
        <v>0.194194841295494</v>
      </c>
      <c r="N34" s="2">
        <v>0.18153383458646599</v>
      </c>
    </row>
    <row r="35" spans="1:15" x14ac:dyDescent="0.3">
      <c r="A35" s="8" t="s">
        <v>109</v>
      </c>
      <c r="B35" s="2">
        <v>2.9364777481932301E-2</v>
      </c>
      <c r="C35" s="2">
        <v>2.9855247285886601E-2</v>
      </c>
      <c r="D35" s="2">
        <v>3.1150763647361301E-2</v>
      </c>
      <c r="E35" s="2">
        <v>3.2809827398538299E-2</v>
      </c>
      <c r="F35" s="2">
        <v>3.3074692374010499E-2</v>
      </c>
      <c r="G35" s="2">
        <v>3.4317950325158698E-2</v>
      </c>
      <c r="H35" s="2">
        <v>3.54593237624539E-2</v>
      </c>
      <c r="I35" s="2">
        <v>3.6609012642519201E-2</v>
      </c>
      <c r="J35" s="2">
        <v>3.7915407854984901E-2</v>
      </c>
      <c r="K35" s="2">
        <v>4.1035307764808203E-2</v>
      </c>
      <c r="L35" s="2">
        <v>4.54734795890031E-2</v>
      </c>
      <c r="M35" s="2">
        <v>5.1522399637985598E-2</v>
      </c>
      <c r="N35" s="2">
        <v>6.0451127819548901E-2</v>
      </c>
    </row>
    <row r="36" spans="1:15" x14ac:dyDescent="0.3">
      <c r="A36" s="8" t="s">
        <v>110</v>
      </c>
      <c r="B36" s="2">
        <v>0.16751616584252599</v>
      </c>
      <c r="C36" s="2">
        <v>0.16412846803377601</v>
      </c>
      <c r="D36" s="2">
        <v>0.15824890367458</v>
      </c>
      <c r="E36" s="2">
        <v>0.152697869693671</v>
      </c>
      <c r="F36" s="2">
        <v>0.14977662826240301</v>
      </c>
      <c r="G36" s="2">
        <v>0.14683068244143199</v>
      </c>
      <c r="H36" s="2">
        <v>0.14309249235114099</v>
      </c>
      <c r="I36" s="2">
        <v>0.13945551849841001</v>
      </c>
      <c r="J36" s="2">
        <v>0.13444108761329299</v>
      </c>
      <c r="K36" s="2">
        <v>0.12818096135720999</v>
      </c>
      <c r="L36" s="2">
        <v>0.107817272979728</v>
      </c>
      <c r="M36" s="2">
        <v>9.2507595836835002E-2</v>
      </c>
      <c r="N36" s="2">
        <v>8.1984962406014994E-2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8.1981212638770298E-2</v>
      </c>
      <c r="C41" s="2">
        <v>8.7805840568271495E-2</v>
      </c>
      <c r="D41" s="2">
        <v>7.7634681661527302E-2</v>
      </c>
      <c r="E41" s="2">
        <v>8.1804410031981106E-2</v>
      </c>
      <c r="F41" s="2">
        <v>8.7443597323790298E-2</v>
      </c>
      <c r="G41" s="2">
        <v>6.5531549577908105E-2</v>
      </c>
      <c r="H41" s="2">
        <v>6.2172686988048897E-2</v>
      </c>
      <c r="I41" s="2">
        <v>6.5107458912768604E-2</v>
      </c>
      <c r="J41" s="2">
        <v>5.1394658753709202E-2</v>
      </c>
      <c r="K41" s="2">
        <v>5.7575073379995498E-2</v>
      </c>
      <c r="L41" s="2">
        <v>5.5828351836037599E-2</v>
      </c>
      <c r="M41" s="2">
        <v>5.30785562632696E-2</v>
      </c>
      <c r="N41" s="3">
        <v>0.236320474777448</v>
      </c>
      <c r="O41" s="3">
        <v>1.2237403928266399</v>
      </c>
    </row>
    <row r="42" spans="1:15" x14ac:dyDescent="0.3">
      <c r="A42" s="8" t="s">
        <v>100</v>
      </c>
      <c r="B42" s="2">
        <v>0.11111111111111099</v>
      </c>
      <c r="C42" s="2">
        <v>0.1</v>
      </c>
      <c r="D42" s="2">
        <v>0.12609970674486801</v>
      </c>
      <c r="E42" s="2">
        <v>0.109375</v>
      </c>
      <c r="F42" s="2">
        <v>0.115023474178404</v>
      </c>
      <c r="G42" s="2">
        <v>9.6842105263157896E-2</v>
      </c>
      <c r="H42" s="2">
        <v>0.13435700575815701</v>
      </c>
      <c r="I42" s="2">
        <v>9.81387478849408E-2</v>
      </c>
      <c r="J42" s="2">
        <v>0.106317411402157</v>
      </c>
      <c r="K42" s="2">
        <v>9.0529247910863503E-2</v>
      </c>
      <c r="L42" s="2">
        <v>8.04597701149425E-2</v>
      </c>
      <c r="M42" s="2">
        <v>9.1016548463356994E-2</v>
      </c>
      <c r="N42" s="3">
        <v>0.42218798151001502</v>
      </c>
      <c r="O42" s="3">
        <v>2.3082437275985699</v>
      </c>
    </row>
    <row r="43" spans="1:15" x14ac:dyDescent="0.3">
      <c r="A43" s="8" t="s">
        <v>101</v>
      </c>
      <c r="B43" s="2">
        <v>4.7258979206049101E-2</v>
      </c>
      <c r="C43" s="2">
        <v>7.0397111913357402E-2</v>
      </c>
      <c r="D43" s="2">
        <v>0.112984822934233</v>
      </c>
      <c r="E43" s="2">
        <v>0.1</v>
      </c>
      <c r="F43" s="2">
        <v>8.6776859504132206E-2</v>
      </c>
      <c r="G43" s="2">
        <v>5.0697084917617201E-2</v>
      </c>
      <c r="H43" s="2">
        <v>7.1170084439083195E-2</v>
      </c>
      <c r="I43" s="2">
        <v>6.9819819819819801E-2</v>
      </c>
      <c r="J43" s="2">
        <v>8.6315789473684207E-2</v>
      </c>
      <c r="K43" s="2">
        <v>8.4302325581395304E-2</v>
      </c>
      <c r="L43" s="2">
        <v>6.0768543342269901E-2</v>
      </c>
      <c r="M43" s="2">
        <v>4.3807919123841597E-2</v>
      </c>
      <c r="N43" s="3">
        <v>0.30421052631578899</v>
      </c>
      <c r="O43" s="3">
        <v>1.3421550094518</v>
      </c>
    </row>
    <row r="44" spans="1:15" x14ac:dyDescent="0.3">
      <c r="A44" s="8" t="s">
        <v>102</v>
      </c>
      <c r="B44" s="2">
        <v>-2.9058085257658698E-3</v>
      </c>
      <c r="C44" s="2">
        <v>-6.5416214540381301E-3</v>
      </c>
      <c r="D44" s="2">
        <v>2.5589814005742102E-3</v>
      </c>
      <c r="E44" s="2">
        <v>1.33847973603935E-2</v>
      </c>
      <c r="F44" s="2">
        <v>7.9555227914977298E-3</v>
      </c>
      <c r="G44" s="2">
        <v>6.9785159225963702E-3</v>
      </c>
      <c r="H44" s="2">
        <v>8.0801355768066793E-3</v>
      </c>
      <c r="I44" s="2">
        <v>1.6090780823151501E-2</v>
      </c>
      <c r="J44" s="2">
        <v>8.5384229030637908E-3</v>
      </c>
      <c r="K44" s="2">
        <v>1.40028122802906E-2</v>
      </c>
      <c r="L44" s="2">
        <v>1.0024845438262001E-2</v>
      </c>
      <c r="M44" s="2">
        <v>5.46323045679471E-3</v>
      </c>
      <c r="N44" s="3">
        <v>3.8555854285461003E-2</v>
      </c>
      <c r="O44" s="3">
        <v>8.6648737209805607E-2</v>
      </c>
    </row>
    <row r="45" spans="1:15" x14ac:dyDescent="0.3">
      <c r="A45" s="8" t="s">
        <v>103</v>
      </c>
      <c r="B45" s="2">
        <v>0.142322097378277</v>
      </c>
      <c r="C45" s="2">
        <v>0.11147540983606601</v>
      </c>
      <c r="D45" s="2">
        <v>0.123893805309735</v>
      </c>
      <c r="E45" s="2">
        <v>0.115485564304462</v>
      </c>
      <c r="F45" s="2">
        <v>8.70588235294118E-2</v>
      </c>
      <c r="G45" s="2">
        <v>8.2251082251082297E-2</v>
      </c>
      <c r="H45" s="2">
        <v>0.14199999999999999</v>
      </c>
      <c r="I45" s="2">
        <v>7.7057793345008799E-2</v>
      </c>
      <c r="J45" s="2">
        <v>9.4308943089430899E-2</v>
      </c>
      <c r="K45" s="2">
        <v>8.4695393759286794E-2</v>
      </c>
      <c r="L45" s="2">
        <v>7.8082191780821902E-2</v>
      </c>
      <c r="M45" s="2">
        <v>5.59085133418043E-2</v>
      </c>
      <c r="N45" s="3">
        <v>0.35121951219512199</v>
      </c>
      <c r="O45" s="3">
        <v>2.1123595505617998</v>
      </c>
    </row>
    <row r="46" spans="1:15" x14ac:dyDescent="0.3">
      <c r="A46" s="8" t="s">
        <v>104</v>
      </c>
      <c r="B46" s="2">
        <v>-2.1196165789118399E-2</v>
      </c>
      <c r="C46" s="2">
        <v>-4.01379310344828E-2</v>
      </c>
      <c r="D46" s="2">
        <v>-3.5924701824974897E-2</v>
      </c>
      <c r="E46" s="2">
        <v>-2.3550454613206099E-2</v>
      </c>
      <c r="F46" s="2">
        <v>-2.3507861395206799E-2</v>
      </c>
      <c r="G46" s="2">
        <v>-2.6887603564170699E-2</v>
      </c>
      <c r="H46" s="2">
        <v>-2.1365461847389602E-2</v>
      </c>
      <c r="I46" s="2">
        <v>-1.2639527248851E-2</v>
      </c>
      <c r="J46" s="2">
        <v>-1.08063175394846E-2</v>
      </c>
      <c r="K46" s="2">
        <v>-0.13411764705882401</v>
      </c>
      <c r="L46" s="2">
        <v>-0.106754658385093</v>
      </c>
      <c r="M46" s="2">
        <v>-7.49674054758801E-2</v>
      </c>
      <c r="N46" s="3">
        <v>-0.29226932668329197</v>
      </c>
      <c r="O46" s="3">
        <v>-0.42527339003645198</v>
      </c>
    </row>
    <row r="47" spans="1:15" x14ac:dyDescent="0.3">
      <c r="A47" s="8" t="s">
        <v>105</v>
      </c>
      <c r="B47" s="2">
        <v>9.2346220065738002E-3</v>
      </c>
      <c r="C47" s="2">
        <v>-9.3052109181141396E-4</v>
      </c>
      <c r="D47" s="2">
        <v>-2.2819000310462599E-2</v>
      </c>
      <c r="E47" s="2">
        <v>-7.3073868149324903E-3</v>
      </c>
      <c r="F47" s="2">
        <v>-8.8014082253160507E-3</v>
      </c>
      <c r="G47" s="2">
        <v>-3.0674846625766898E-3</v>
      </c>
      <c r="H47" s="2">
        <v>9.0688259109311699E-3</v>
      </c>
      <c r="I47" s="2">
        <v>1.84561065639544E-2</v>
      </c>
      <c r="J47" s="2">
        <v>3.90797352663095E-2</v>
      </c>
      <c r="K47" s="2">
        <v>5.5201698513800398E-2</v>
      </c>
      <c r="L47" s="2">
        <v>6.6829548720896803E-2</v>
      </c>
      <c r="M47" s="2">
        <v>7.3959315640576603E-2</v>
      </c>
      <c r="N47" s="3">
        <v>0.25622439331862601</v>
      </c>
      <c r="O47" s="3">
        <v>0.247769604006887</v>
      </c>
    </row>
    <row r="48" spans="1:15" x14ac:dyDescent="0.3">
      <c r="A48" s="8" t="s">
        <v>106</v>
      </c>
      <c r="B48" s="2">
        <v>7.5776397515527893E-2</v>
      </c>
      <c r="C48" s="2">
        <v>7.6212471131639703E-2</v>
      </c>
      <c r="D48" s="2">
        <v>6.2231759656652397E-2</v>
      </c>
      <c r="E48" s="2">
        <v>4.8484848484848499E-2</v>
      </c>
      <c r="F48" s="2">
        <v>4.6242774566474E-2</v>
      </c>
      <c r="G48" s="2">
        <v>3.8674033149171297E-2</v>
      </c>
      <c r="H48" s="2">
        <v>8.6879432624113503E-2</v>
      </c>
      <c r="I48" s="2">
        <v>0.11827079934747101</v>
      </c>
      <c r="J48" s="2">
        <v>0.19474835886214401</v>
      </c>
      <c r="K48" s="2">
        <v>0.21062271062271101</v>
      </c>
      <c r="L48" s="2">
        <v>0.286938981341402</v>
      </c>
      <c r="M48" s="2">
        <v>0.16496865203761801</v>
      </c>
      <c r="N48" s="3">
        <v>1.16849015317287</v>
      </c>
      <c r="O48" s="3">
        <v>2.69316770186335</v>
      </c>
    </row>
    <row r="49" spans="1:15" x14ac:dyDescent="0.3">
      <c r="A49" s="8" t="s">
        <v>107</v>
      </c>
      <c r="B49" s="2">
        <v>2.4539877300613501E-2</v>
      </c>
      <c r="C49" s="2">
        <v>4.7904191616766498E-2</v>
      </c>
      <c r="D49" s="2">
        <v>-5.7142857142857099E-3</v>
      </c>
      <c r="E49" s="2">
        <v>2.8735632183908E-2</v>
      </c>
      <c r="F49" s="2">
        <v>4.4692737430167599E-2</v>
      </c>
      <c r="G49" s="2">
        <v>4.8128342245989303E-2</v>
      </c>
      <c r="H49" s="2">
        <v>5.6122448979591802E-2</v>
      </c>
      <c r="I49" s="2">
        <v>2.41545893719807E-2</v>
      </c>
      <c r="J49" s="2">
        <v>5.1886792452830198E-2</v>
      </c>
      <c r="K49" s="2">
        <v>7.6233183856502199E-2</v>
      </c>
      <c r="L49" s="2">
        <v>9.1666666666666702E-2</v>
      </c>
      <c r="M49" s="2">
        <v>0.122137404580153</v>
      </c>
      <c r="N49" s="3">
        <v>0.38679245283018898</v>
      </c>
      <c r="O49" s="3">
        <v>0.80368098159509205</v>
      </c>
    </row>
    <row r="50" spans="1:15" x14ac:dyDescent="0.3">
      <c r="A50" s="8" t="s">
        <v>108</v>
      </c>
      <c r="B50" s="2">
        <v>3.1250000000000002E-3</v>
      </c>
      <c r="C50" s="2">
        <v>-1.18380062305296E-2</v>
      </c>
      <c r="D50" s="2">
        <v>-4.8865069356872598E-2</v>
      </c>
      <c r="E50" s="2">
        <v>-1.88929400066291E-2</v>
      </c>
      <c r="F50" s="2">
        <v>8.1081081081081103E-3</v>
      </c>
      <c r="G50" s="2">
        <v>-4.0214477211796204E-3</v>
      </c>
      <c r="H50" s="2">
        <v>-4.3741588156123801E-3</v>
      </c>
      <c r="I50" s="2">
        <v>2.3656640757012501E-2</v>
      </c>
      <c r="J50" s="2">
        <v>-8.2535490260812108E-3</v>
      </c>
      <c r="K50" s="2">
        <v>3.66178428761651E-3</v>
      </c>
      <c r="L50" s="2">
        <v>-3.64842454394693E-3</v>
      </c>
      <c r="M50" s="2">
        <v>4.6604527296937402E-3</v>
      </c>
      <c r="N50" s="3">
        <v>-3.6315615714757302E-3</v>
      </c>
      <c r="O50" s="3">
        <v>-5.6875000000000002E-2</v>
      </c>
    </row>
    <row r="51" spans="1:15" x14ac:dyDescent="0.3">
      <c r="A51" s="8" t="s">
        <v>109</v>
      </c>
      <c r="B51" s="2">
        <v>2.59067357512953E-2</v>
      </c>
      <c r="C51" s="2">
        <v>4.0404040404040401E-2</v>
      </c>
      <c r="D51" s="2">
        <v>2.4271844660194199E-2</v>
      </c>
      <c r="E51" s="2">
        <v>0</v>
      </c>
      <c r="F51" s="2">
        <v>3.7914691943128E-2</v>
      </c>
      <c r="G51" s="2">
        <v>3.1963470319634701E-2</v>
      </c>
      <c r="H51" s="2">
        <v>4.4247787610619503E-2</v>
      </c>
      <c r="I51" s="2">
        <v>6.3559322033898302E-2</v>
      </c>
      <c r="J51" s="2">
        <v>0.127490039840637</v>
      </c>
      <c r="K51" s="2">
        <v>0.157243816254417</v>
      </c>
      <c r="L51" s="2">
        <v>0.21679389312977099</v>
      </c>
      <c r="M51" s="2">
        <v>0.26097867001254699</v>
      </c>
      <c r="N51" s="3">
        <v>1.00199203187251</v>
      </c>
      <c r="O51" s="3">
        <v>1.6036269430051799</v>
      </c>
    </row>
    <row r="52" spans="1:15" x14ac:dyDescent="0.3">
      <c r="A52" s="8" t="s">
        <v>110</v>
      </c>
      <c r="B52" s="2">
        <v>-1.13533151680291E-2</v>
      </c>
      <c r="C52" s="2">
        <v>-3.8585209003215402E-2</v>
      </c>
      <c r="D52" s="2">
        <v>-6.1634018155757302E-2</v>
      </c>
      <c r="E52" s="2">
        <v>-2.6985743380855399E-2</v>
      </c>
      <c r="F52" s="2">
        <v>-1.9361590790162201E-2</v>
      </c>
      <c r="G52" s="2">
        <v>-2.6680896478121701E-2</v>
      </c>
      <c r="H52" s="2">
        <v>-1.4254385964912301E-2</v>
      </c>
      <c r="I52" s="2">
        <v>-1.00111234705228E-2</v>
      </c>
      <c r="J52" s="2">
        <v>-6.7415730337078697E-3</v>
      </c>
      <c r="K52" s="2">
        <v>-0.121606334841629</v>
      </c>
      <c r="L52" s="2">
        <v>-7.8557630392788194E-2</v>
      </c>
      <c r="M52" s="2">
        <v>-4.7519217330538099E-2</v>
      </c>
      <c r="N52" s="3">
        <v>-0.23426966292134799</v>
      </c>
      <c r="O52" s="3">
        <v>-0.38101725703905498</v>
      </c>
    </row>
    <row r="53" spans="1:15" x14ac:dyDescent="0.3">
      <c r="A53" s="11" t="s">
        <v>15</v>
      </c>
      <c r="B53" s="3">
        <v>5.8983975451755901E-3</v>
      </c>
      <c r="C53" s="3">
        <v>1.5252686167508401E-4</v>
      </c>
      <c r="D53" s="3">
        <v>8.1335253749046895E-4</v>
      </c>
      <c r="E53" s="3">
        <v>1.36633763946972E-2</v>
      </c>
      <c r="F53" s="3">
        <v>1.3696342074494701E-2</v>
      </c>
      <c r="G53" s="3">
        <v>1.02652825836217E-2</v>
      </c>
      <c r="H53" s="3">
        <v>1.5380098837114499E-2</v>
      </c>
      <c r="I53" s="3">
        <v>2.38531225905937E-2</v>
      </c>
      <c r="J53" s="3">
        <v>2.2261966395255801E-2</v>
      </c>
      <c r="K53" s="3">
        <v>1.5500306936770999E-2</v>
      </c>
      <c r="L53" s="3">
        <v>2.3772102161100199E-2</v>
      </c>
      <c r="M53" s="3">
        <v>2.5094843747693499E-2</v>
      </c>
      <c r="N53" s="3">
        <v>8.9455766304262593E-2</v>
      </c>
      <c r="O53" s="3">
        <v>0.18382202523013999</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59</v>
      </c>
    </row>
    <row r="2" spans="1:14" ht="15.6" x14ac:dyDescent="0.3">
      <c r="A2" s="12" t="s">
        <v>31</v>
      </c>
    </row>
    <row r="3" spans="1:14" ht="15.6" x14ac:dyDescent="0.3">
      <c r="A3" s="12" t="s">
        <v>48</v>
      </c>
    </row>
    <row r="4" spans="1:14" ht="15.6" x14ac:dyDescent="0.3">
      <c r="A4" s="12" t="s">
        <v>32</v>
      </c>
    </row>
    <row r="5" spans="1:14" x14ac:dyDescent="0.3">
      <c r="A5" s="16" t="str">
        <f>HYPERLINK("#'Table of contents'!A5",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49</v>
      </c>
      <c r="B8" s="1">
        <v>58660</v>
      </c>
      <c r="C8" s="1">
        <v>59006</v>
      </c>
      <c r="D8" s="1">
        <v>59015</v>
      </c>
      <c r="E8" s="1">
        <v>59063</v>
      </c>
      <c r="F8" s="1">
        <v>59870</v>
      </c>
      <c r="G8" s="1">
        <v>60690</v>
      </c>
      <c r="H8" s="1">
        <v>61313</v>
      </c>
      <c r="I8" s="1">
        <v>62256</v>
      </c>
      <c r="J8" s="1">
        <v>63741</v>
      </c>
      <c r="K8" s="1">
        <v>65160</v>
      </c>
      <c r="L8" s="1">
        <v>66170</v>
      </c>
      <c r="M8" s="1">
        <v>67743</v>
      </c>
      <c r="N8" s="1">
        <v>69443</v>
      </c>
    </row>
    <row r="9" spans="1:14" x14ac:dyDescent="0.3">
      <c r="A9" s="7" t="s">
        <v>50</v>
      </c>
      <c r="B9" s="1">
        <v>2411</v>
      </c>
      <c r="C9" s="1">
        <v>3349</v>
      </c>
      <c r="D9" s="1">
        <v>4667</v>
      </c>
      <c r="E9" s="1">
        <v>5807</v>
      </c>
      <c r="F9" s="1">
        <v>6370</v>
      </c>
      <c r="G9" s="1">
        <v>6747</v>
      </c>
      <c r="H9" s="1">
        <v>7265</v>
      </c>
      <c r="I9" s="1">
        <v>7598</v>
      </c>
      <c r="J9" s="1">
        <v>4132</v>
      </c>
      <c r="K9" s="1">
        <v>4944</v>
      </c>
      <c r="L9" s="1">
        <v>6939</v>
      </c>
      <c r="M9" s="1">
        <v>7548</v>
      </c>
      <c r="N9" s="1">
        <v>9079</v>
      </c>
    </row>
    <row r="10" spans="1:14" x14ac:dyDescent="0.3">
      <c r="A10" s="7" t="s">
        <v>51</v>
      </c>
      <c r="B10" s="1">
        <v>69286</v>
      </c>
      <c r="C10" s="1">
        <v>71483</v>
      </c>
      <c r="D10" s="1">
        <v>72137</v>
      </c>
      <c r="E10" s="1">
        <v>72038</v>
      </c>
      <c r="F10" s="1">
        <v>73412</v>
      </c>
      <c r="G10" s="1">
        <v>75282</v>
      </c>
      <c r="H10" s="1">
        <v>77257</v>
      </c>
      <c r="I10" s="1">
        <v>79041</v>
      </c>
      <c r="J10" s="1">
        <v>81838</v>
      </c>
      <c r="K10" s="1">
        <v>83513</v>
      </c>
      <c r="L10" s="1">
        <v>85694</v>
      </c>
      <c r="M10" s="1">
        <v>88504</v>
      </c>
      <c r="N10" s="1">
        <v>91070</v>
      </c>
    </row>
    <row r="11" spans="1:14" x14ac:dyDescent="0.3">
      <c r="A11" s="7" t="s">
        <v>52</v>
      </c>
      <c r="B11" s="1">
        <v>4214</v>
      </c>
      <c r="C11" s="1">
        <v>5967</v>
      </c>
      <c r="D11" s="1">
        <v>9272</v>
      </c>
      <c r="E11" s="1">
        <v>12486</v>
      </c>
      <c r="F11" s="1">
        <v>14195</v>
      </c>
      <c r="G11" s="1">
        <v>15205</v>
      </c>
      <c r="H11" s="1">
        <v>16144</v>
      </c>
      <c r="I11" s="1">
        <v>17188</v>
      </c>
      <c r="J11" s="1">
        <v>12430</v>
      </c>
      <c r="K11" s="1">
        <v>14260</v>
      </c>
      <c r="L11" s="1">
        <v>16756</v>
      </c>
      <c r="M11" s="1">
        <v>17303</v>
      </c>
      <c r="N11" s="1">
        <v>19254</v>
      </c>
    </row>
    <row r="12" spans="1:14" x14ac:dyDescent="0.3">
      <c r="A12" s="7" t="s">
        <v>53</v>
      </c>
      <c r="B12" s="1">
        <v>1292</v>
      </c>
      <c r="C12" s="1">
        <v>1282</v>
      </c>
      <c r="D12" s="1">
        <v>1259</v>
      </c>
      <c r="E12" s="1">
        <v>1243</v>
      </c>
      <c r="F12" s="1">
        <v>1244</v>
      </c>
      <c r="G12" s="1">
        <v>1241</v>
      </c>
      <c r="H12" s="1">
        <v>1241</v>
      </c>
      <c r="I12" s="1">
        <v>1249</v>
      </c>
      <c r="J12" s="1">
        <v>1295</v>
      </c>
      <c r="K12" s="1">
        <v>1289</v>
      </c>
      <c r="L12" s="1">
        <v>1267</v>
      </c>
      <c r="M12" s="1">
        <v>1300</v>
      </c>
      <c r="N12" s="1">
        <v>1314</v>
      </c>
    </row>
    <row r="13" spans="1:14" x14ac:dyDescent="0.3">
      <c r="A13" s="7" t="s">
        <v>54</v>
      </c>
      <c r="B13" s="1">
        <v>82</v>
      </c>
      <c r="C13" s="1">
        <v>127</v>
      </c>
      <c r="D13" s="1">
        <v>180</v>
      </c>
      <c r="E13" s="1">
        <v>227</v>
      </c>
      <c r="F13" s="1">
        <v>268</v>
      </c>
      <c r="G13" s="1">
        <v>293</v>
      </c>
      <c r="H13" s="1">
        <v>314</v>
      </c>
      <c r="I13" s="1">
        <v>341</v>
      </c>
      <c r="J13" s="1">
        <v>213</v>
      </c>
      <c r="K13" s="1">
        <v>268</v>
      </c>
      <c r="L13" s="1">
        <v>327</v>
      </c>
      <c r="M13" s="1">
        <v>327</v>
      </c>
      <c r="N13" s="1">
        <v>400</v>
      </c>
    </row>
    <row r="14" spans="1:14" x14ac:dyDescent="0.3">
      <c r="A14" s="7" t="s">
        <v>55</v>
      </c>
      <c r="B14" s="1">
        <v>47590</v>
      </c>
      <c r="C14" s="1">
        <v>48139</v>
      </c>
      <c r="D14" s="1">
        <v>45668</v>
      </c>
      <c r="E14" s="1">
        <v>43173</v>
      </c>
      <c r="F14" s="1">
        <v>43063</v>
      </c>
      <c r="G14" s="1">
        <v>45578</v>
      </c>
      <c r="H14" s="1">
        <v>48199</v>
      </c>
      <c r="I14" s="1">
        <v>53432</v>
      </c>
      <c r="J14" s="1">
        <v>58760</v>
      </c>
      <c r="K14" s="1">
        <v>63739</v>
      </c>
      <c r="L14" s="1">
        <v>70517</v>
      </c>
      <c r="M14" s="1">
        <v>80682</v>
      </c>
      <c r="N14" s="1">
        <v>87151</v>
      </c>
    </row>
    <row r="15" spans="1:14" x14ac:dyDescent="0.3">
      <c r="A15" s="7" t="s">
        <v>56</v>
      </c>
      <c r="B15" s="1">
        <v>9600</v>
      </c>
      <c r="C15" s="1">
        <v>11954</v>
      </c>
      <c r="D15" s="1">
        <v>16128</v>
      </c>
      <c r="E15" s="1">
        <v>20495</v>
      </c>
      <c r="F15" s="1">
        <v>22703</v>
      </c>
      <c r="G15" s="1">
        <v>23589</v>
      </c>
      <c r="H15" s="1">
        <v>24544</v>
      </c>
      <c r="I15" s="1">
        <v>25872</v>
      </c>
      <c r="J15" s="1">
        <v>21257</v>
      </c>
      <c r="K15" s="1">
        <v>24588</v>
      </c>
      <c r="L15" s="1">
        <v>27877</v>
      </c>
      <c r="M15" s="1">
        <v>30600</v>
      </c>
      <c r="N15" s="1">
        <v>36475</v>
      </c>
    </row>
    <row r="16" spans="1:14" x14ac:dyDescent="0.3">
      <c r="A16" s="7" t="s">
        <v>57</v>
      </c>
      <c r="B16" s="1">
        <v>59416</v>
      </c>
      <c r="C16" s="1">
        <v>58351</v>
      </c>
      <c r="D16" s="1">
        <v>58842</v>
      </c>
      <c r="E16" s="1">
        <v>59215</v>
      </c>
      <c r="F16" s="1">
        <v>59650</v>
      </c>
      <c r="G16" s="1">
        <v>59851</v>
      </c>
      <c r="H16" s="1">
        <v>62200</v>
      </c>
      <c r="I16" s="1">
        <v>64342</v>
      </c>
      <c r="J16" s="1">
        <v>66621</v>
      </c>
      <c r="K16" s="1">
        <v>69962</v>
      </c>
      <c r="L16" s="1">
        <v>72534</v>
      </c>
      <c r="M16" s="1">
        <v>75600</v>
      </c>
      <c r="N16" s="1">
        <v>79171</v>
      </c>
    </row>
    <row r="17" spans="1:14" x14ac:dyDescent="0.3">
      <c r="A17" s="7" t="s">
        <v>58</v>
      </c>
      <c r="B17" s="1">
        <v>0</v>
      </c>
      <c r="C17" s="1">
        <v>0</v>
      </c>
      <c r="D17" s="1">
        <v>0</v>
      </c>
      <c r="E17" s="1">
        <v>0</v>
      </c>
      <c r="F17" s="1">
        <v>0</v>
      </c>
      <c r="G17" s="1">
        <v>0</v>
      </c>
      <c r="H17" s="1">
        <v>0</v>
      </c>
      <c r="I17" s="1">
        <v>0</v>
      </c>
      <c r="J17" s="1">
        <v>0</v>
      </c>
      <c r="K17" s="1">
        <v>0</v>
      </c>
      <c r="L17" s="1">
        <v>0</v>
      </c>
      <c r="M17" s="1">
        <v>0</v>
      </c>
      <c r="N17" s="1">
        <v>0</v>
      </c>
    </row>
    <row r="18" spans="1:14" x14ac:dyDescent="0.3">
      <c r="A18" s="10" t="s">
        <v>15</v>
      </c>
      <c r="B18" s="5">
        <v>252551</v>
      </c>
      <c r="C18" s="5">
        <v>259658</v>
      </c>
      <c r="D18" s="5">
        <v>267168</v>
      </c>
      <c r="E18" s="5">
        <v>273747</v>
      </c>
      <c r="F18" s="5">
        <v>280775</v>
      </c>
      <c r="G18" s="5">
        <v>288476</v>
      </c>
      <c r="H18" s="5">
        <v>298477</v>
      </c>
      <c r="I18" s="5">
        <v>311319</v>
      </c>
      <c r="J18" s="5">
        <v>310287</v>
      </c>
      <c r="K18" s="5">
        <v>327723</v>
      </c>
      <c r="L18" s="5">
        <v>348081</v>
      </c>
      <c r="M18" s="5">
        <v>369607</v>
      </c>
      <c r="N18" s="5">
        <v>393357</v>
      </c>
    </row>
    <row r="19" spans="1:14" x14ac:dyDescent="0.3">
      <c r="A19" s="15"/>
    </row>
    <row r="20" spans="1:14" x14ac:dyDescent="0.3">
      <c r="A20" s="15"/>
    </row>
    <row r="21" spans="1:14" x14ac:dyDescent="0.3">
      <c r="A21" s="15"/>
      <c r="B21" s="17" t="s">
        <v>34</v>
      </c>
      <c r="C21" s="18"/>
      <c r="D21" s="18"/>
      <c r="E21" s="18"/>
      <c r="F21" s="18"/>
      <c r="G21" s="18"/>
      <c r="H21" s="18"/>
      <c r="I21" s="18"/>
      <c r="J21" s="18"/>
      <c r="K21" s="18"/>
      <c r="L21" s="18"/>
      <c r="M21" s="18"/>
      <c r="N21" s="18"/>
    </row>
    <row r="22" spans="1:14" x14ac:dyDescent="0.3">
      <c r="A22" s="9" t="s">
        <v>38</v>
      </c>
      <c r="B22" s="4" t="s">
        <v>0</v>
      </c>
      <c r="C22" s="4" t="s">
        <v>1</v>
      </c>
      <c r="D22" s="4" t="s">
        <v>2</v>
      </c>
      <c r="E22" s="4" t="s">
        <v>3</v>
      </c>
      <c r="F22" s="4" t="s">
        <v>4</v>
      </c>
      <c r="G22" s="4" t="s">
        <v>5</v>
      </c>
      <c r="H22" s="4" t="s">
        <v>6</v>
      </c>
      <c r="I22" s="4" t="s">
        <v>7</v>
      </c>
      <c r="J22" s="4" t="s">
        <v>8</v>
      </c>
      <c r="K22" s="4" t="s">
        <v>9</v>
      </c>
      <c r="L22" s="4" t="s">
        <v>10</v>
      </c>
      <c r="M22" s="4" t="s">
        <v>11</v>
      </c>
      <c r="N22" s="4" t="s">
        <v>12</v>
      </c>
    </row>
    <row r="23" spans="1:14" x14ac:dyDescent="0.3">
      <c r="A23" s="8" t="s">
        <v>49</v>
      </c>
      <c r="B23" s="2">
        <v>0.96052136038381597</v>
      </c>
      <c r="C23" s="2">
        <v>0.94629139603880996</v>
      </c>
      <c r="D23" s="2">
        <v>0.92671398511353298</v>
      </c>
      <c r="E23" s="2">
        <v>0.91048250346847504</v>
      </c>
      <c r="F23" s="2">
        <v>0.90383454106280203</v>
      </c>
      <c r="G23" s="2">
        <v>0.89995106543885395</v>
      </c>
      <c r="H23" s="2">
        <v>0.89406223570241194</v>
      </c>
      <c r="I23" s="2">
        <v>0.89123028029890905</v>
      </c>
      <c r="J23" s="2">
        <v>0.93912159474312296</v>
      </c>
      <c r="K23" s="2">
        <v>0.92947620677850096</v>
      </c>
      <c r="L23" s="2">
        <v>0.90508692500239396</v>
      </c>
      <c r="M23" s="2">
        <v>0.89974897398095399</v>
      </c>
      <c r="N23" s="2">
        <v>0.88437635312396501</v>
      </c>
    </row>
    <row r="24" spans="1:14" x14ac:dyDescent="0.3">
      <c r="A24" s="8" t="s">
        <v>50</v>
      </c>
      <c r="B24" s="2">
        <v>3.9478639616184398E-2</v>
      </c>
      <c r="C24" s="2">
        <v>5.3708603961190003E-2</v>
      </c>
      <c r="D24" s="2">
        <v>7.3286014886467105E-2</v>
      </c>
      <c r="E24" s="2">
        <v>8.9517496531524604E-2</v>
      </c>
      <c r="F24" s="2">
        <v>9.6165458937198106E-2</v>
      </c>
      <c r="G24" s="2">
        <v>0.100048934561146</v>
      </c>
      <c r="H24" s="2">
        <v>0.105937764297588</v>
      </c>
      <c r="I24" s="2">
        <v>0.10876971970109101</v>
      </c>
      <c r="J24" s="2">
        <v>6.0878405256876801E-2</v>
      </c>
      <c r="K24" s="2">
        <v>7.0523793221499501E-2</v>
      </c>
      <c r="L24" s="2">
        <v>9.4913074997606303E-2</v>
      </c>
      <c r="M24" s="2">
        <v>0.10025102601904599</v>
      </c>
      <c r="N24" s="2">
        <v>0.11562364687603501</v>
      </c>
    </row>
    <row r="25" spans="1:14" x14ac:dyDescent="0.3">
      <c r="A25" s="8" t="s">
        <v>51</v>
      </c>
      <c r="B25" s="2">
        <v>0.94266666666666699</v>
      </c>
      <c r="C25" s="2">
        <v>0.92295674628792801</v>
      </c>
      <c r="D25" s="2">
        <v>0.88610595880062404</v>
      </c>
      <c r="E25" s="2">
        <v>0.85227864275235399</v>
      </c>
      <c r="F25" s="2">
        <v>0.83796956864177496</v>
      </c>
      <c r="G25" s="2">
        <v>0.83196481262501798</v>
      </c>
      <c r="H25" s="2">
        <v>0.827153884862046</v>
      </c>
      <c r="I25" s="2">
        <v>0.82138440594831097</v>
      </c>
      <c r="J25" s="2">
        <v>0.86814189332541303</v>
      </c>
      <c r="K25" s="2">
        <v>0.85415196424370698</v>
      </c>
      <c r="L25" s="2">
        <v>0.83644704734016595</v>
      </c>
      <c r="M25" s="2">
        <v>0.83646639636318998</v>
      </c>
      <c r="N25" s="2">
        <v>0.82547768391283904</v>
      </c>
    </row>
    <row r="26" spans="1:14" x14ac:dyDescent="0.3">
      <c r="A26" s="8" t="s">
        <v>52</v>
      </c>
      <c r="B26" s="2">
        <v>5.7333333333333299E-2</v>
      </c>
      <c r="C26" s="2">
        <v>7.7043253712072296E-2</v>
      </c>
      <c r="D26" s="2">
        <v>0.113894041199376</v>
      </c>
      <c r="E26" s="2">
        <v>0.14772135724764601</v>
      </c>
      <c r="F26" s="2">
        <v>0.16203043135822501</v>
      </c>
      <c r="G26" s="2">
        <v>0.16803518737498199</v>
      </c>
      <c r="H26" s="2">
        <v>0.172846115137954</v>
      </c>
      <c r="I26" s="2">
        <v>0.178615594051689</v>
      </c>
      <c r="J26" s="2">
        <v>0.131858106674587</v>
      </c>
      <c r="K26" s="2">
        <v>0.14584803575629299</v>
      </c>
      <c r="L26" s="2">
        <v>0.16355295265983399</v>
      </c>
      <c r="M26" s="2">
        <v>0.16353360363680999</v>
      </c>
      <c r="N26" s="2">
        <v>0.17452231608716101</v>
      </c>
    </row>
    <row r="27" spans="1:14" x14ac:dyDescent="0.3">
      <c r="A27" s="8" t="s">
        <v>53</v>
      </c>
      <c r="B27" s="2">
        <v>0.94032023289665201</v>
      </c>
      <c r="C27" s="2">
        <v>0.90986515259048995</v>
      </c>
      <c r="D27" s="2">
        <v>0.87491313412091698</v>
      </c>
      <c r="E27" s="2">
        <v>0.84557823129251697</v>
      </c>
      <c r="F27" s="2">
        <v>0.82275132275132301</v>
      </c>
      <c r="G27" s="2">
        <v>0.80899608865710604</v>
      </c>
      <c r="H27" s="2">
        <v>0.79807073954983898</v>
      </c>
      <c r="I27" s="2">
        <v>0.78553459119496905</v>
      </c>
      <c r="J27" s="2">
        <v>0.85875331564986701</v>
      </c>
      <c r="K27" s="2">
        <v>0.82787411689145796</v>
      </c>
      <c r="L27" s="2">
        <v>0.79485570890840695</v>
      </c>
      <c r="M27" s="2">
        <v>0.79901659496004895</v>
      </c>
      <c r="N27" s="2">
        <v>0.76662777129521598</v>
      </c>
    </row>
    <row r="28" spans="1:14" x14ac:dyDescent="0.3">
      <c r="A28" s="8" t="s">
        <v>54</v>
      </c>
      <c r="B28" s="2">
        <v>5.9679767103347901E-2</v>
      </c>
      <c r="C28" s="2">
        <v>9.0134847409510305E-2</v>
      </c>
      <c r="D28" s="2">
        <v>0.12508686587908299</v>
      </c>
      <c r="E28" s="2">
        <v>0.154421768707483</v>
      </c>
      <c r="F28" s="2">
        <v>0.17724867724867699</v>
      </c>
      <c r="G28" s="2">
        <v>0.19100391134289399</v>
      </c>
      <c r="H28" s="2">
        <v>0.20192926045016099</v>
      </c>
      <c r="I28" s="2">
        <v>0.21446540880503101</v>
      </c>
      <c r="J28" s="2">
        <v>0.14124668435013299</v>
      </c>
      <c r="K28" s="2">
        <v>0.17212588310854199</v>
      </c>
      <c r="L28" s="2">
        <v>0.20514429109159299</v>
      </c>
      <c r="M28" s="2">
        <v>0.20098340503995099</v>
      </c>
      <c r="N28" s="2">
        <v>0.233372228704784</v>
      </c>
    </row>
    <row r="29" spans="1:14" x14ac:dyDescent="0.3">
      <c r="A29" s="8" t="s">
        <v>55</v>
      </c>
      <c r="B29" s="2">
        <v>0.83213848574925697</v>
      </c>
      <c r="C29" s="2">
        <v>0.80107500041602198</v>
      </c>
      <c r="D29" s="2">
        <v>0.73901223380154102</v>
      </c>
      <c r="E29" s="2">
        <v>0.67809574668593298</v>
      </c>
      <c r="F29" s="2">
        <v>0.65479122951068902</v>
      </c>
      <c r="G29" s="2">
        <v>0.65895586045368504</v>
      </c>
      <c r="H29" s="2">
        <v>0.66259296427147596</v>
      </c>
      <c r="I29" s="2">
        <v>0.67376172702511805</v>
      </c>
      <c r="J29" s="2">
        <v>0.73434395191021895</v>
      </c>
      <c r="K29" s="2">
        <v>0.72162532407984004</v>
      </c>
      <c r="L29" s="2">
        <v>0.71667987885440199</v>
      </c>
      <c r="M29" s="2">
        <v>0.72502291475710401</v>
      </c>
      <c r="N29" s="2">
        <v>0.70495688609192197</v>
      </c>
    </row>
    <row r="30" spans="1:14" x14ac:dyDescent="0.3">
      <c r="A30" s="8" t="s">
        <v>56</v>
      </c>
      <c r="B30" s="2">
        <v>0.167861514250743</v>
      </c>
      <c r="C30" s="2">
        <v>0.198924999583978</v>
      </c>
      <c r="D30" s="2">
        <v>0.26098776619845898</v>
      </c>
      <c r="E30" s="2">
        <v>0.32190425331406702</v>
      </c>
      <c r="F30" s="2">
        <v>0.34520877048931098</v>
      </c>
      <c r="G30" s="2">
        <v>0.34104413954631502</v>
      </c>
      <c r="H30" s="2">
        <v>0.33740703572852399</v>
      </c>
      <c r="I30" s="2">
        <v>0.32623827297488101</v>
      </c>
      <c r="J30" s="2">
        <v>0.26565604808978099</v>
      </c>
      <c r="K30" s="2">
        <v>0.27837467592016002</v>
      </c>
      <c r="L30" s="2">
        <v>0.28332012114559801</v>
      </c>
      <c r="M30" s="2">
        <v>0.27497708524289599</v>
      </c>
      <c r="N30" s="2">
        <v>0.29504311390807803</v>
      </c>
    </row>
    <row r="31" spans="1:14" x14ac:dyDescent="0.3">
      <c r="A31" s="8" t="s">
        <v>57</v>
      </c>
      <c r="B31" s="2">
        <v>1</v>
      </c>
      <c r="C31" s="2">
        <v>1</v>
      </c>
      <c r="D31" s="2">
        <v>1</v>
      </c>
      <c r="E31" s="2">
        <v>1</v>
      </c>
      <c r="F31" s="2">
        <v>1</v>
      </c>
      <c r="G31" s="2">
        <v>1</v>
      </c>
      <c r="H31" s="2">
        <v>1</v>
      </c>
      <c r="I31" s="2">
        <v>1</v>
      </c>
      <c r="J31" s="2">
        <v>1</v>
      </c>
      <c r="K31" s="2">
        <v>1</v>
      </c>
      <c r="L31" s="2">
        <v>1</v>
      </c>
      <c r="M31" s="2">
        <v>1</v>
      </c>
      <c r="N31" s="2">
        <v>1</v>
      </c>
    </row>
    <row r="32" spans="1:14" x14ac:dyDescent="0.3">
      <c r="A32" s="8" t="s">
        <v>58</v>
      </c>
      <c r="B32" s="2">
        <v>0</v>
      </c>
      <c r="C32" s="2">
        <v>0</v>
      </c>
      <c r="D32" s="2">
        <v>0</v>
      </c>
      <c r="E32" s="2">
        <v>0</v>
      </c>
      <c r="F32" s="2">
        <v>0</v>
      </c>
      <c r="G32" s="2">
        <v>0</v>
      </c>
      <c r="H32" s="2">
        <v>0</v>
      </c>
      <c r="I32" s="2">
        <v>0</v>
      </c>
      <c r="J32" s="2">
        <v>0</v>
      </c>
      <c r="K32" s="2">
        <v>0</v>
      </c>
      <c r="L32" s="2">
        <v>0</v>
      </c>
      <c r="M32" s="2">
        <v>0</v>
      </c>
      <c r="N32" s="2">
        <v>0</v>
      </c>
    </row>
    <row r="33" spans="1:15" x14ac:dyDescent="0.3">
      <c r="A33" s="15"/>
    </row>
    <row r="34" spans="1:15" x14ac:dyDescent="0.3">
      <c r="A34" s="15"/>
    </row>
    <row r="35" spans="1:15" x14ac:dyDescent="0.3">
      <c r="A35" s="15"/>
      <c r="B35" s="17" t="s">
        <v>35</v>
      </c>
      <c r="C35" s="17"/>
      <c r="D35" s="17"/>
      <c r="E35" s="17"/>
      <c r="F35" s="17"/>
      <c r="G35" s="17"/>
      <c r="H35" s="17"/>
      <c r="I35" s="17"/>
      <c r="J35" s="17"/>
      <c r="K35" s="17"/>
      <c r="L35" s="17"/>
      <c r="M35" s="17"/>
      <c r="N35" s="6" t="s">
        <v>36</v>
      </c>
      <c r="O35" s="6" t="s">
        <v>37</v>
      </c>
    </row>
    <row r="36" spans="1:15" x14ac:dyDescent="0.3">
      <c r="A36" s="9" t="s">
        <v>38</v>
      </c>
      <c r="B36" s="4" t="s">
        <v>16</v>
      </c>
      <c r="C36" s="4" t="s">
        <v>17</v>
      </c>
      <c r="D36" s="4" t="s">
        <v>18</v>
      </c>
      <c r="E36" s="4" t="s">
        <v>19</v>
      </c>
      <c r="F36" s="4" t="s">
        <v>20</v>
      </c>
      <c r="G36" s="4" t="s">
        <v>21</v>
      </c>
      <c r="H36" s="4" t="s">
        <v>22</v>
      </c>
      <c r="I36" s="4" t="s">
        <v>23</v>
      </c>
      <c r="J36" s="4" t="s">
        <v>24</v>
      </c>
      <c r="K36" s="4" t="s">
        <v>25</v>
      </c>
      <c r="L36" s="4" t="s">
        <v>26</v>
      </c>
      <c r="M36" s="4" t="s">
        <v>27</v>
      </c>
      <c r="N36" s="4" t="s">
        <v>28</v>
      </c>
      <c r="O36" s="4" t="s">
        <v>29</v>
      </c>
    </row>
    <row r="37" spans="1:15" x14ac:dyDescent="0.3">
      <c r="A37" s="8" t="s">
        <v>49</v>
      </c>
      <c r="B37" s="2">
        <v>5.8983975451755901E-3</v>
      </c>
      <c r="C37" s="2">
        <v>1.5252686167508401E-4</v>
      </c>
      <c r="D37" s="2">
        <v>8.1335253749046895E-4</v>
      </c>
      <c r="E37" s="2">
        <v>1.36633763946972E-2</v>
      </c>
      <c r="F37" s="2">
        <v>1.3696342074494701E-2</v>
      </c>
      <c r="G37" s="2">
        <v>1.02652825836217E-2</v>
      </c>
      <c r="H37" s="2">
        <v>1.5380098837114499E-2</v>
      </c>
      <c r="I37" s="2">
        <v>2.38531225905937E-2</v>
      </c>
      <c r="J37" s="2">
        <v>2.2261966395255801E-2</v>
      </c>
      <c r="K37" s="2">
        <v>1.5500306936770999E-2</v>
      </c>
      <c r="L37" s="2">
        <v>2.3772102161100199E-2</v>
      </c>
      <c r="M37" s="2">
        <v>2.5094843747693499E-2</v>
      </c>
      <c r="N37" s="3">
        <v>8.9455766304262593E-2</v>
      </c>
      <c r="O37" s="3">
        <v>0.18382202523013999</v>
      </c>
    </row>
    <row r="38" spans="1:15" x14ac:dyDescent="0.3">
      <c r="A38" s="8" t="s">
        <v>50</v>
      </c>
      <c r="B38" s="2">
        <v>0.38905018664454599</v>
      </c>
      <c r="C38" s="2">
        <v>0.393550313526426</v>
      </c>
      <c r="D38" s="2">
        <v>0.24426826655238901</v>
      </c>
      <c r="E38" s="2">
        <v>9.6951954537627005E-2</v>
      </c>
      <c r="F38" s="2">
        <v>5.9183673469387799E-2</v>
      </c>
      <c r="G38" s="2">
        <v>7.6774862902030505E-2</v>
      </c>
      <c r="H38" s="2">
        <v>4.5836200963523699E-2</v>
      </c>
      <c r="I38" s="2">
        <v>-0.45617267702026798</v>
      </c>
      <c r="J38" s="2">
        <v>0.19651500484027101</v>
      </c>
      <c r="K38" s="2">
        <v>0.403519417475728</v>
      </c>
      <c r="L38" s="2">
        <v>8.7764807609165593E-2</v>
      </c>
      <c r="M38" s="2">
        <v>0.20283518812930601</v>
      </c>
      <c r="N38" s="3">
        <v>1.19724104549855</v>
      </c>
      <c r="O38" s="3">
        <v>2.7656574035669799</v>
      </c>
    </row>
    <row r="39" spans="1:15" x14ac:dyDescent="0.3">
      <c r="A39" s="8" t="s">
        <v>51</v>
      </c>
      <c r="B39" s="2">
        <v>3.1709147591144002E-2</v>
      </c>
      <c r="C39" s="2">
        <v>9.1490284403284699E-3</v>
      </c>
      <c r="D39" s="2">
        <v>-1.37238864937549E-3</v>
      </c>
      <c r="E39" s="2">
        <v>1.9073266886920799E-2</v>
      </c>
      <c r="F39" s="2">
        <v>2.5472674767068101E-2</v>
      </c>
      <c r="G39" s="2">
        <v>2.6234690895566001E-2</v>
      </c>
      <c r="H39" s="2">
        <v>2.30917586755893E-2</v>
      </c>
      <c r="I39" s="2">
        <v>3.5386698042787899E-2</v>
      </c>
      <c r="J39" s="2">
        <v>2.0467264595909002E-2</v>
      </c>
      <c r="K39" s="2">
        <v>2.61156945625232E-2</v>
      </c>
      <c r="L39" s="2">
        <v>3.27910938922212E-2</v>
      </c>
      <c r="M39" s="2">
        <v>2.89930398626051E-2</v>
      </c>
      <c r="N39" s="3">
        <v>0.11280823089518301</v>
      </c>
      <c r="O39" s="3">
        <v>0.31440695089917198</v>
      </c>
    </row>
    <row r="40" spans="1:15" x14ac:dyDescent="0.3">
      <c r="A40" s="8" t="s">
        <v>52</v>
      </c>
      <c r="B40" s="2">
        <v>0.41599430469862397</v>
      </c>
      <c r="C40" s="2">
        <v>0.55387967152673001</v>
      </c>
      <c r="D40" s="2">
        <v>0.34663503019844699</v>
      </c>
      <c r="E40" s="2">
        <v>0.136873298093865</v>
      </c>
      <c r="F40" s="2">
        <v>7.1151814019020806E-2</v>
      </c>
      <c r="G40" s="2">
        <v>6.1756001315356801E-2</v>
      </c>
      <c r="H40" s="2">
        <v>6.4667988107036695E-2</v>
      </c>
      <c r="I40" s="2">
        <v>-0.27682103793344198</v>
      </c>
      <c r="J40" s="2">
        <v>0.14722445695896999</v>
      </c>
      <c r="K40" s="2">
        <v>0.17503506311360401</v>
      </c>
      <c r="L40" s="2">
        <v>3.2645022678443499E-2</v>
      </c>
      <c r="M40" s="2">
        <v>0.11275501358146001</v>
      </c>
      <c r="N40" s="3">
        <v>0.548994368463395</v>
      </c>
      <c r="O40" s="3">
        <v>3.5690555291884198</v>
      </c>
    </row>
    <row r="41" spans="1:15" x14ac:dyDescent="0.3">
      <c r="A41" s="8" t="s">
        <v>53</v>
      </c>
      <c r="B41" s="2">
        <v>-7.7399380804953604E-3</v>
      </c>
      <c r="C41" s="2">
        <v>-1.79407176287051E-2</v>
      </c>
      <c r="D41" s="2">
        <v>-1.27084988085782E-2</v>
      </c>
      <c r="E41" s="2">
        <v>8.0450522928398997E-4</v>
      </c>
      <c r="F41" s="2">
        <v>-2.41157556270096E-3</v>
      </c>
      <c r="G41" s="2">
        <v>0</v>
      </c>
      <c r="H41" s="2">
        <v>6.4464141821112004E-3</v>
      </c>
      <c r="I41" s="2">
        <v>3.6829463570856702E-2</v>
      </c>
      <c r="J41" s="2">
        <v>-4.6332046332046304E-3</v>
      </c>
      <c r="K41" s="2">
        <v>-1.7067494181536101E-2</v>
      </c>
      <c r="L41" s="2">
        <v>2.6045777426992898E-2</v>
      </c>
      <c r="M41" s="2">
        <v>1.07692307692308E-2</v>
      </c>
      <c r="N41" s="3">
        <v>1.4671814671814699E-2</v>
      </c>
      <c r="O41" s="3">
        <v>1.7027863777089799E-2</v>
      </c>
    </row>
    <row r="42" spans="1:15" x14ac:dyDescent="0.3">
      <c r="A42" s="8" t="s">
        <v>54</v>
      </c>
      <c r="B42" s="2">
        <v>0.54878048780487798</v>
      </c>
      <c r="C42" s="2">
        <v>0.41732283464566899</v>
      </c>
      <c r="D42" s="2">
        <v>0.26111111111111102</v>
      </c>
      <c r="E42" s="2">
        <v>0.18061674008810599</v>
      </c>
      <c r="F42" s="2">
        <v>9.3283582089552203E-2</v>
      </c>
      <c r="G42" s="2">
        <v>7.16723549488055E-2</v>
      </c>
      <c r="H42" s="2">
        <v>8.5987261146496796E-2</v>
      </c>
      <c r="I42" s="2">
        <v>-0.37536656891495601</v>
      </c>
      <c r="J42" s="2">
        <v>0.25821596244131501</v>
      </c>
      <c r="K42" s="2">
        <v>0.220149253731343</v>
      </c>
      <c r="L42" s="2">
        <v>0</v>
      </c>
      <c r="M42" s="2">
        <v>0.223241590214067</v>
      </c>
      <c r="N42" s="3">
        <v>0.87793427230046905</v>
      </c>
      <c r="O42" s="3">
        <v>3.8780487804877999</v>
      </c>
    </row>
    <row r="43" spans="1:15" x14ac:dyDescent="0.3">
      <c r="A43" s="8" t="s">
        <v>55</v>
      </c>
      <c r="B43" s="2">
        <v>1.15360369825594E-2</v>
      </c>
      <c r="C43" s="2">
        <v>-5.1330522029954903E-2</v>
      </c>
      <c r="D43" s="2">
        <v>-5.4633441359376402E-2</v>
      </c>
      <c r="E43" s="2">
        <v>-2.5478887267505199E-3</v>
      </c>
      <c r="F43" s="2">
        <v>5.84028051923925E-2</v>
      </c>
      <c r="G43" s="2">
        <v>5.7505814208609403E-2</v>
      </c>
      <c r="H43" s="2">
        <v>0.108570717234797</v>
      </c>
      <c r="I43" s="2">
        <v>9.9715526276388702E-2</v>
      </c>
      <c r="J43" s="2">
        <v>8.4734513274336301E-2</v>
      </c>
      <c r="K43" s="2">
        <v>0.106339917475957</v>
      </c>
      <c r="L43" s="2">
        <v>0.14414963767602099</v>
      </c>
      <c r="M43" s="2">
        <v>8.0178974244565104E-2</v>
      </c>
      <c r="N43" s="3">
        <v>0.48316882232811398</v>
      </c>
      <c r="O43" s="3">
        <v>0.83128808573229696</v>
      </c>
    </row>
    <row r="44" spans="1:15" x14ac:dyDescent="0.3">
      <c r="A44" s="8" t="s">
        <v>56</v>
      </c>
      <c r="B44" s="2">
        <v>0.245208333333333</v>
      </c>
      <c r="C44" s="2">
        <v>0.34917182533043301</v>
      </c>
      <c r="D44" s="2">
        <v>0.27077132936507903</v>
      </c>
      <c r="E44" s="2">
        <v>0.107733593559405</v>
      </c>
      <c r="F44" s="2">
        <v>3.9025679425626597E-2</v>
      </c>
      <c r="G44" s="2">
        <v>4.0484971808894002E-2</v>
      </c>
      <c r="H44" s="2">
        <v>5.4106910039113401E-2</v>
      </c>
      <c r="I44" s="2">
        <v>-0.178378169449598</v>
      </c>
      <c r="J44" s="2">
        <v>0.15670132191748601</v>
      </c>
      <c r="K44" s="2">
        <v>0.13376443793720499</v>
      </c>
      <c r="L44" s="2">
        <v>9.7679090289486001E-2</v>
      </c>
      <c r="M44" s="2">
        <v>0.19199346405228801</v>
      </c>
      <c r="N44" s="3">
        <v>0.71590534882626899</v>
      </c>
      <c r="O44" s="3">
        <v>2.7994791666666701</v>
      </c>
    </row>
    <row r="45" spans="1:15" x14ac:dyDescent="0.3">
      <c r="A45" s="8" t="s">
        <v>57</v>
      </c>
      <c r="B45" s="2">
        <v>-1.79244647906288E-2</v>
      </c>
      <c r="C45" s="2">
        <v>8.4145944371133308E-3</v>
      </c>
      <c r="D45" s="2">
        <v>6.3390095510009901E-3</v>
      </c>
      <c r="E45" s="2">
        <v>7.3461116271215099E-3</v>
      </c>
      <c r="F45" s="2">
        <v>3.3696563285834E-3</v>
      </c>
      <c r="G45" s="2">
        <v>3.9247464536933403E-2</v>
      </c>
      <c r="H45" s="2">
        <v>3.4437299035369802E-2</v>
      </c>
      <c r="I45" s="2">
        <v>3.5420098846787498E-2</v>
      </c>
      <c r="J45" s="2">
        <v>5.0149352306329803E-2</v>
      </c>
      <c r="K45" s="2">
        <v>3.67628140990824E-2</v>
      </c>
      <c r="L45" s="2">
        <v>4.2269832078749299E-2</v>
      </c>
      <c r="M45" s="2">
        <v>4.72354497354497E-2</v>
      </c>
      <c r="N45" s="3">
        <v>0.18837903964215499</v>
      </c>
      <c r="O45" s="3">
        <v>0.33248619900363502</v>
      </c>
    </row>
    <row r="46" spans="1:15" x14ac:dyDescent="0.3">
      <c r="A46" s="8" t="s">
        <v>58</v>
      </c>
      <c r="B46" s="2">
        <v>0</v>
      </c>
      <c r="C46" s="2">
        <v>0</v>
      </c>
      <c r="D46" s="2">
        <v>0</v>
      </c>
      <c r="E46" s="2">
        <v>0</v>
      </c>
      <c r="F46" s="2">
        <v>0</v>
      </c>
      <c r="G46" s="2">
        <v>0</v>
      </c>
      <c r="H46" s="2">
        <v>0</v>
      </c>
      <c r="I46" s="2">
        <v>0</v>
      </c>
      <c r="J46" s="2">
        <v>0</v>
      </c>
      <c r="K46" s="2">
        <v>0</v>
      </c>
      <c r="L46" s="2">
        <v>0</v>
      </c>
      <c r="M46" s="2">
        <v>0</v>
      </c>
      <c r="N46" s="3">
        <v>0</v>
      </c>
      <c r="O46" s="3">
        <v>0</v>
      </c>
    </row>
    <row r="47" spans="1:15" x14ac:dyDescent="0.3">
      <c r="A47" s="11" t="s">
        <v>15</v>
      </c>
      <c r="B47" s="3">
        <v>2.8140850758856601E-2</v>
      </c>
      <c r="C47" s="3">
        <v>2.89226598063607E-2</v>
      </c>
      <c r="D47" s="3">
        <v>2.4624955084441201E-2</v>
      </c>
      <c r="E47" s="3">
        <v>2.5673340712409599E-2</v>
      </c>
      <c r="F47" s="3">
        <v>2.74276555961179E-2</v>
      </c>
      <c r="G47" s="3">
        <v>3.4668395291116101E-2</v>
      </c>
      <c r="H47" s="3">
        <v>4.3025090710507002E-2</v>
      </c>
      <c r="I47" s="3">
        <v>-3.3149277750474599E-3</v>
      </c>
      <c r="J47" s="3">
        <v>5.6193137321254201E-2</v>
      </c>
      <c r="K47" s="3">
        <v>6.2119533874644098E-2</v>
      </c>
      <c r="L47" s="3">
        <v>6.18419275973121E-2</v>
      </c>
      <c r="M47" s="3">
        <v>6.4257441011669206E-2</v>
      </c>
      <c r="N47" s="3">
        <v>0.26771988513859801</v>
      </c>
      <c r="O47" s="3">
        <v>0.55753491374019504</v>
      </c>
    </row>
    <row r="48" spans="1:15" x14ac:dyDescent="0.3">
      <c r="A48" s="15"/>
    </row>
    <row r="49" spans="1:1" x14ac:dyDescent="0.3">
      <c r="A49" s="13" t="s">
        <v>39</v>
      </c>
    </row>
    <row r="50" spans="1:1" x14ac:dyDescent="0.3">
      <c r="A50" s="14" t="s">
        <v>40</v>
      </c>
    </row>
    <row r="51" spans="1:1" x14ac:dyDescent="0.3">
      <c r="A51" s="14" t="s">
        <v>41</v>
      </c>
    </row>
    <row r="52" spans="1:1" x14ac:dyDescent="0.3">
      <c r="A52" s="14" t="s">
        <v>60</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1:N21"/>
    <mergeCell ref="B35:M3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458</v>
      </c>
      <c r="B1" s="12"/>
      <c r="C1" s="12"/>
      <c r="D1" s="12"/>
    </row>
    <row r="2" spans="1:5" ht="15.6" x14ac:dyDescent="0.3">
      <c r="A2" s="12" t="s">
        <v>452</v>
      </c>
      <c r="B2" s="12"/>
      <c r="C2" s="12"/>
      <c r="D2" s="12"/>
    </row>
    <row r="3" spans="1:5" ht="15.6" x14ac:dyDescent="0.3">
      <c r="A3" s="12" t="s">
        <v>123</v>
      </c>
      <c r="B3" s="12"/>
      <c r="C3" s="12"/>
      <c r="D3" s="12"/>
    </row>
    <row r="4" spans="1:5" x14ac:dyDescent="0.3">
      <c r="A4" s="15"/>
    </row>
    <row r="5" spans="1:5" x14ac:dyDescent="0.3">
      <c r="A5" s="16" t="str">
        <f>HYPERLINK("#'Table of contents'!A50",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387</v>
      </c>
      <c r="C8" s="1">
        <v>476</v>
      </c>
      <c r="D8" s="1">
        <v>545</v>
      </c>
      <c r="E8" s="1">
        <v>613</v>
      </c>
    </row>
    <row r="9" spans="1:5" x14ac:dyDescent="0.3">
      <c r="A9" s="7" t="s">
        <v>114</v>
      </c>
      <c r="B9" s="1">
        <v>13945</v>
      </c>
      <c r="C9" s="1">
        <v>16246</v>
      </c>
      <c r="D9" s="1">
        <v>18027</v>
      </c>
      <c r="E9" s="1">
        <v>19164</v>
      </c>
    </row>
    <row r="10" spans="1:5" x14ac:dyDescent="0.3">
      <c r="A10" s="7" t="s">
        <v>115</v>
      </c>
      <c r="B10" s="1">
        <v>2851</v>
      </c>
      <c r="C10" s="1">
        <v>3455</v>
      </c>
      <c r="D10" s="1">
        <v>3947</v>
      </c>
      <c r="E10" s="1">
        <v>4329</v>
      </c>
    </row>
    <row r="11" spans="1:5" x14ac:dyDescent="0.3">
      <c r="A11" s="7" t="s">
        <v>116</v>
      </c>
      <c r="B11" s="1">
        <v>320</v>
      </c>
      <c r="C11" s="1">
        <v>365</v>
      </c>
      <c r="D11" s="1">
        <v>378</v>
      </c>
      <c r="E11" s="1">
        <v>386</v>
      </c>
    </row>
    <row r="12" spans="1:5" x14ac:dyDescent="0.3">
      <c r="A12" s="7" t="s">
        <v>117</v>
      </c>
      <c r="B12" s="1">
        <v>4050</v>
      </c>
      <c r="C12" s="1">
        <v>5085</v>
      </c>
      <c r="D12" s="1">
        <v>6093</v>
      </c>
      <c r="E12" s="1">
        <v>7102</v>
      </c>
    </row>
    <row r="13" spans="1:5" x14ac:dyDescent="0.3">
      <c r="A13" s="7" t="s">
        <v>118</v>
      </c>
      <c r="B13" s="1">
        <v>584</v>
      </c>
      <c r="C13" s="1">
        <v>702</v>
      </c>
      <c r="D13" s="1">
        <v>789</v>
      </c>
      <c r="E13" s="1">
        <v>851</v>
      </c>
    </row>
    <row r="14" spans="1:5" x14ac:dyDescent="0.3">
      <c r="A14" s="7" t="s">
        <v>91</v>
      </c>
      <c r="B14" s="1">
        <v>375</v>
      </c>
      <c r="C14" s="1">
        <v>482</v>
      </c>
      <c r="D14" s="1">
        <v>545</v>
      </c>
      <c r="E14" s="1">
        <v>570</v>
      </c>
    </row>
    <row r="15" spans="1:5" x14ac:dyDescent="0.3">
      <c r="A15" s="7" t="s">
        <v>119</v>
      </c>
      <c r="B15" s="1">
        <v>10444</v>
      </c>
      <c r="C15" s="1">
        <v>12633</v>
      </c>
      <c r="D15" s="1">
        <v>14145</v>
      </c>
      <c r="E15" s="1">
        <v>15163</v>
      </c>
    </row>
    <row r="16" spans="1:5" x14ac:dyDescent="0.3">
      <c r="A16" s="7" t="s">
        <v>120</v>
      </c>
      <c r="B16" s="1">
        <v>4334</v>
      </c>
      <c r="C16" s="1">
        <v>5203</v>
      </c>
      <c r="D16" s="1">
        <v>5733</v>
      </c>
      <c r="E16" s="1">
        <v>6063</v>
      </c>
    </row>
    <row r="17" spans="1:5" x14ac:dyDescent="0.3">
      <c r="A17" s="7" t="s">
        <v>121</v>
      </c>
      <c r="B17" s="1">
        <v>27870</v>
      </c>
      <c r="C17" s="1">
        <v>21523</v>
      </c>
      <c r="D17" s="1">
        <v>17541</v>
      </c>
      <c r="E17" s="1">
        <v>15202</v>
      </c>
    </row>
    <row r="18" spans="1:5" x14ac:dyDescent="0.3">
      <c r="A18" s="10" t="s">
        <v>15</v>
      </c>
      <c r="B18" s="5">
        <v>65160</v>
      </c>
      <c r="C18" s="5">
        <v>66170</v>
      </c>
      <c r="D18" s="5">
        <v>67743</v>
      </c>
      <c r="E18" s="5">
        <v>69443</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5.9392265193370201E-3</v>
      </c>
      <c r="C23" s="2">
        <v>7.1935922623545404E-3</v>
      </c>
      <c r="D23" s="2">
        <v>8.0451116720546799E-3</v>
      </c>
      <c r="E23" s="2">
        <v>8.8273836095790793E-3</v>
      </c>
    </row>
    <row r="24" spans="1:5" x14ac:dyDescent="0.3">
      <c r="A24" s="8" t="s">
        <v>114</v>
      </c>
      <c r="B24" s="2">
        <v>0.21401166359729901</v>
      </c>
      <c r="C24" s="2">
        <v>0.245519117424815</v>
      </c>
      <c r="D24" s="2">
        <v>0.26610867543509997</v>
      </c>
      <c r="E24" s="2">
        <v>0.27596734012067498</v>
      </c>
    </row>
    <row r="25" spans="1:5" x14ac:dyDescent="0.3">
      <c r="A25" s="8" t="s">
        <v>115</v>
      </c>
      <c r="B25" s="2">
        <v>4.3753836709637797E-2</v>
      </c>
      <c r="C25" s="2">
        <v>5.2213994257216297E-2</v>
      </c>
      <c r="D25" s="2">
        <v>5.8264322513027197E-2</v>
      </c>
      <c r="E25" s="2">
        <v>6.2338896649050297E-2</v>
      </c>
    </row>
    <row r="26" spans="1:5" x14ac:dyDescent="0.3">
      <c r="A26" s="8" t="s">
        <v>116</v>
      </c>
      <c r="B26" s="2">
        <v>4.9109883364026998E-3</v>
      </c>
      <c r="C26" s="2">
        <v>5.5160949070575801E-3</v>
      </c>
      <c r="D26" s="2">
        <v>5.5799123156636101E-3</v>
      </c>
      <c r="E26" s="2">
        <v>5.5585156171248399E-3</v>
      </c>
    </row>
    <row r="27" spans="1:5" x14ac:dyDescent="0.3">
      <c r="A27" s="8" t="s">
        <v>117</v>
      </c>
      <c r="B27" s="2">
        <v>6.21546961325967E-2</v>
      </c>
      <c r="C27" s="2">
        <v>7.6847513979144605E-2</v>
      </c>
      <c r="D27" s="2">
        <v>8.9942872326292E-2</v>
      </c>
      <c r="E27" s="2">
        <v>0.102270927235286</v>
      </c>
    </row>
    <row r="28" spans="1:5" x14ac:dyDescent="0.3">
      <c r="A28" s="8" t="s">
        <v>118</v>
      </c>
      <c r="B28" s="2">
        <v>8.9625537139349301E-3</v>
      </c>
      <c r="C28" s="2">
        <v>1.06090373280943E-2</v>
      </c>
      <c r="D28" s="2">
        <v>1.1646959833488299E-2</v>
      </c>
      <c r="E28" s="2">
        <v>1.22546548968219E-2</v>
      </c>
    </row>
    <row r="29" spans="1:5" x14ac:dyDescent="0.3">
      <c r="A29" s="8" t="s">
        <v>91</v>
      </c>
      <c r="B29" s="2">
        <v>5.7550644567219197E-3</v>
      </c>
      <c r="C29" s="2">
        <v>7.2842677950733003E-3</v>
      </c>
      <c r="D29" s="2">
        <v>8.0451116720546799E-3</v>
      </c>
      <c r="E29" s="2">
        <v>8.2081707299511801E-3</v>
      </c>
    </row>
    <row r="30" spans="1:5" x14ac:dyDescent="0.3">
      <c r="A30" s="8" t="s">
        <v>119</v>
      </c>
      <c r="B30" s="2">
        <v>0.16028238182934301</v>
      </c>
      <c r="C30" s="2">
        <v>0.19091733413933801</v>
      </c>
      <c r="D30" s="2">
        <v>0.20880386165360301</v>
      </c>
      <c r="E30" s="2">
        <v>0.21835174171622801</v>
      </c>
    </row>
    <row r="31" spans="1:5" x14ac:dyDescent="0.3">
      <c r="A31" s="8" t="s">
        <v>120</v>
      </c>
      <c r="B31" s="2">
        <v>6.6513198281154096E-2</v>
      </c>
      <c r="C31" s="2">
        <v>7.8630799455946795E-2</v>
      </c>
      <c r="D31" s="2">
        <v>8.46286701208981E-2</v>
      </c>
      <c r="E31" s="2">
        <v>8.7309016027533395E-2</v>
      </c>
    </row>
    <row r="32" spans="1:5" x14ac:dyDescent="0.3">
      <c r="A32" s="8" t="s">
        <v>121</v>
      </c>
      <c r="B32" s="2">
        <v>0.42771639042357301</v>
      </c>
      <c r="C32" s="2">
        <v>0.32526824845095997</v>
      </c>
      <c r="D32" s="2">
        <v>0.25893450245781902</v>
      </c>
      <c r="E32" s="2">
        <v>0.218913353397751</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459</v>
      </c>
      <c r="B1" s="12"/>
      <c r="C1" s="12"/>
      <c r="D1" s="12"/>
      <c r="E1" s="12"/>
    </row>
    <row r="2" spans="1:5" ht="15.6" x14ac:dyDescent="0.3">
      <c r="A2" s="12" t="s">
        <v>452</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contents'!A51",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6</v>
      </c>
      <c r="C8" s="1">
        <v>9</v>
      </c>
      <c r="D8" s="1">
        <v>4</v>
      </c>
      <c r="E8" s="1">
        <v>5</v>
      </c>
    </row>
    <row r="9" spans="1:5" x14ac:dyDescent="0.3">
      <c r="A9" s="7" t="s">
        <v>126</v>
      </c>
      <c r="B9" s="1">
        <v>134</v>
      </c>
      <c r="C9" s="1">
        <v>179</v>
      </c>
      <c r="D9" s="1">
        <v>208</v>
      </c>
      <c r="E9" s="1">
        <v>241</v>
      </c>
    </row>
    <row r="10" spans="1:5" x14ac:dyDescent="0.3">
      <c r="A10" s="7" t="s">
        <v>127</v>
      </c>
      <c r="B10" s="1">
        <v>127</v>
      </c>
      <c r="C10" s="1">
        <v>145</v>
      </c>
      <c r="D10" s="1">
        <v>168</v>
      </c>
      <c r="E10" s="1">
        <v>178</v>
      </c>
    </row>
    <row r="11" spans="1:5" x14ac:dyDescent="0.3">
      <c r="A11" s="7" t="s">
        <v>128</v>
      </c>
      <c r="B11" s="1">
        <v>88</v>
      </c>
      <c r="C11" s="1">
        <v>99</v>
      </c>
      <c r="D11" s="1">
        <v>117</v>
      </c>
      <c r="E11" s="1">
        <v>135</v>
      </c>
    </row>
    <row r="12" spans="1:5" x14ac:dyDescent="0.3">
      <c r="A12" s="7" t="s">
        <v>129</v>
      </c>
      <c r="B12" s="1">
        <v>22</v>
      </c>
      <c r="C12" s="1">
        <v>30</v>
      </c>
      <c r="D12" s="1">
        <v>37</v>
      </c>
      <c r="E12" s="1">
        <v>41</v>
      </c>
    </row>
    <row r="13" spans="1:5" x14ac:dyDescent="0.3">
      <c r="A13" s="7" t="s">
        <v>130</v>
      </c>
      <c r="B13" s="1">
        <v>10</v>
      </c>
      <c r="C13" s="1">
        <v>14</v>
      </c>
      <c r="D13" s="1">
        <v>11</v>
      </c>
      <c r="E13" s="1">
        <v>13</v>
      </c>
    </row>
    <row r="14" spans="1:5" x14ac:dyDescent="0.3">
      <c r="A14" s="7" t="s">
        <v>131</v>
      </c>
      <c r="B14" s="1">
        <v>127</v>
      </c>
      <c r="C14" s="1">
        <v>131</v>
      </c>
      <c r="D14" s="1">
        <v>104</v>
      </c>
      <c r="E14" s="1">
        <v>91</v>
      </c>
    </row>
    <row r="15" spans="1:5" x14ac:dyDescent="0.3">
      <c r="A15" s="7" t="s">
        <v>132</v>
      </c>
      <c r="B15" s="1">
        <v>4767</v>
      </c>
      <c r="C15" s="1">
        <v>5436</v>
      </c>
      <c r="D15" s="1">
        <v>5968</v>
      </c>
      <c r="E15" s="1">
        <v>6287</v>
      </c>
    </row>
    <row r="16" spans="1:5" x14ac:dyDescent="0.3">
      <c r="A16" s="7" t="s">
        <v>133</v>
      </c>
      <c r="B16" s="1">
        <v>4092</v>
      </c>
      <c r="C16" s="1">
        <v>5021</v>
      </c>
      <c r="D16" s="1">
        <v>5857</v>
      </c>
      <c r="E16" s="1">
        <v>6438</v>
      </c>
    </row>
    <row r="17" spans="1:5" x14ac:dyDescent="0.3">
      <c r="A17" s="7" t="s">
        <v>134</v>
      </c>
      <c r="B17" s="1">
        <v>3267</v>
      </c>
      <c r="C17" s="1">
        <v>3738</v>
      </c>
      <c r="D17" s="1">
        <v>4014</v>
      </c>
      <c r="E17" s="1">
        <v>4162</v>
      </c>
    </row>
    <row r="18" spans="1:5" x14ac:dyDescent="0.3">
      <c r="A18" s="7" t="s">
        <v>135</v>
      </c>
      <c r="B18" s="1">
        <v>1516</v>
      </c>
      <c r="C18" s="1">
        <v>1707</v>
      </c>
      <c r="D18" s="1">
        <v>1828</v>
      </c>
      <c r="E18" s="1">
        <v>1910</v>
      </c>
    </row>
    <row r="19" spans="1:5" x14ac:dyDescent="0.3">
      <c r="A19" s="7" t="s">
        <v>136</v>
      </c>
      <c r="B19" s="1">
        <v>176</v>
      </c>
      <c r="C19" s="1">
        <v>213</v>
      </c>
      <c r="D19" s="1">
        <v>256</v>
      </c>
      <c r="E19" s="1">
        <v>276</v>
      </c>
    </row>
    <row r="20" spans="1:5" x14ac:dyDescent="0.3">
      <c r="A20" s="7" t="s">
        <v>137</v>
      </c>
      <c r="B20" s="1">
        <v>21</v>
      </c>
      <c r="C20" s="1">
        <v>25</v>
      </c>
      <c r="D20" s="1">
        <v>34</v>
      </c>
      <c r="E20" s="1">
        <v>50</v>
      </c>
    </row>
    <row r="21" spans="1:5" x14ac:dyDescent="0.3">
      <c r="A21" s="7" t="s">
        <v>138</v>
      </c>
      <c r="B21" s="1">
        <v>1015</v>
      </c>
      <c r="C21" s="1">
        <v>1170</v>
      </c>
      <c r="D21" s="1">
        <v>1269</v>
      </c>
      <c r="E21" s="1">
        <v>1389</v>
      </c>
    </row>
    <row r="22" spans="1:5" x14ac:dyDescent="0.3">
      <c r="A22" s="7" t="s">
        <v>139</v>
      </c>
      <c r="B22" s="1">
        <v>1080</v>
      </c>
      <c r="C22" s="1">
        <v>1326</v>
      </c>
      <c r="D22" s="1">
        <v>1506</v>
      </c>
      <c r="E22" s="1">
        <v>1598</v>
      </c>
    </row>
    <row r="23" spans="1:5" x14ac:dyDescent="0.3">
      <c r="A23" s="7" t="s">
        <v>140</v>
      </c>
      <c r="B23" s="1">
        <v>456</v>
      </c>
      <c r="C23" s="1">
        <v>598</v>
      </c>
      <c r="D23" s="1">
        <v>776</v>
      </c>
      <c r="E23" s="1">
        <v>922</v>
      </c>
    </row>
    <row r="24" spans="1:5" x14ac:dyDescent="0.3">
      <c r="A24" s="7" t="s">
        <v>141</v>
      </c>
      <c r="B24" s="1">
        <v>162</v>
      </c>
      <c r="C24" s="1">
        <v>204</v>
      </c>
      <c r="D24" s="1">
        <v>223</v>
      </c>
      <c r="E24" s="1">
        <v>243</v>
      </c>
    </row>
    <row r="25" spans="1:5" x14ac:dyDescent="0.3">
      <c r="A25" s="7" t="s">
        <v>142</v>
      </c>
      <c r="B25" s="1">
        <v>117</v>
      </c>
      <c r="C25" s="1">
        <v>132</v>
      </c>
      <c r="D25" s="1">
        <v>139</v>
      </c>
      <c r="E25" s="1">
        <v>127</v>
      </c>
    </row>
    <row r="26" spans="1:5" x14ac:dyDescent="0.3">
      <c r="A26" s="7" t="s">
        <v>143</v>
      </c>
      <c r="B26" s="1">
        <v>1</v>
      </c>
      <c r="C26" s="1">
        <v>0</v>
      </c>
      <c r="D26" s="1">
        <v>1</v>
      </c>
      <c r="E26" s="1">
        <v>0</v>
      </c>
    </row>
    <row r="27" spans="1:5" x14ac:dyDescent="0.3">
      <c r="A27" s="7" t="s">
        <v>144</v>
      </c>
      <c r="B27" s="1">
        <v>76</v>
      </c>
      <c r="C27" s="1">
        <v>79</v>
      </c>
      <c r="D27" s="1">
        <v>74</v>
      </c>
      <c r="E27" s="1">
        <v>83</v>
      </c>
    </row>
    <row r="28" spans="1:5" x14ac:dyDescent="0.3">
      <c r="A28" s="7" t="s">
        <v>145</v>
      </c>
      <c r="B28" s="1">
        <v>72</v>
      </c>
      <c r="C28" s="1">
        <v>99</v>
      </c>
      <c r="D28" s="1">
        <v>113</v>
      </c>
      <c r="E28" s="1">
        <v>112</v>
      </c>
    </row>
    <row r="29" spans="1:5" x14ac:dyDescent="0.3">
      <c r="A29" s="7" t="s">
        <v>146</v>
      </c>
      <c r="B29" s="1">
        <v>69</v>
      </c>
      <c r="C29" s="1">
        <v>73</v>
      </c>
      <c r="D29" s="1">
        <v>72</v>
      </c>
      <c r="E29" s="1">
        <v>71</v>
      </c>
    </row>
    <row r="30" spans="1:5" x14ac:dyDescent="0.3">
      <c r="A30" s="7" t="s">
        <v>147</v>
      </c>
      <c r="B30" s="1">
        <v>81</v>
      </c>
      <c r="C30" s="1">
        <v>89</v>
      </c>
      <c r="D30" s="1">
        <v>93</v>
      </c>
      <c r="E30" s="1">
        <v>98</v>
      </c>
    </row>
    <row r="31" spans="1:5" x14ac:dyDescent="0.3">
      <c r="A31" s="7" t="s">
        <v>148</v>
      </c>
      <c r="B31" s="1">
        <v>21</v>
      </c>
      <c r="C31" s="1">
        <v>25</v>
      </c>
      <c r="D31" s="1">
        <v>25</v>
      </c>
      <c r="E31" s="1">
        <v>22</v>
      </c>
    </row>
    <row r="32" spans="1:5" x14ac:dyDescent="0.3">
      <c r="A32" s="7" t="s">
        <v>149</v>
      </c>
      <c r="B32" s="1">
        <v>43</v>
      </c>
      <c r="C32" s="1">
        <v>53</v>
      </c>
      <c r="D32" s="1">
        <v>54</v>
      </c>
      <c r="E32" s="1">
        <v>54</v>
      </c>
    </row>
    <row r="33" spans="1:5" x14ac:dyDescent="0.3">
      <c r="A33" s="7" t="s">
        <v>150</v>
      </c>
      <c r="B33" s="1">
        <v>1794</v>
      </c>
      <c r="C33" s="1">
        <v>2200</v>
      </c>
      <c r="D33" s="1">
        <v>2563</v>
      </c>
      <c r="E33" s="1">
        <v>2983</v>
      </c>
    </row>
    <row r="34" spans="1:5" x14ac:dyDescent="0.3">
      <c r="A34" s="7" t="s">
        <v>151</v>
      </c>
      <c r="B34" s="1">
        <v>1505</v>
      </c>
      <c r="C34" s="1">
        <v>1898</v>
      </c>
      <c r="D34" s="1">
        <v>2292</v>
      </c>
      <c r="E34" s="1">
        <v>2647</v>
      </c>
    </row>
    <row r="35" spans="1:5" x14ac:dyDescent="0.3">
      <c r="A35" s="7" t="s">
        <v>152</v>
      </c>
      <c r="B35" s="1">
        <v>515</v>
      </c>
      <c r="C35" s="1">
        <v>689</v>
      </c>
      <c r="D35" s="1">
        <v>879</v>
      </c>
      <c r="E35" s="1">
        <v>1051</v>
      </c>
    </row>
    <row r="36" spans="1:5" x14ac:dyDescent="0.3">
      <c r="A36" s="7" t="s">
        <v>153</v>
      </c>
      <c r="B36" s="1">
        <v>146</v>
      </c>
      <c r="C36" s="1">
        <v>194</v>
      </c>
      <c r="D36" s="1">
        <v>249</v>
      </c>
      <c r="E36" s="1">
        <v>306</v>
      </c>
    </row>
    <row r="37" spans="1:5" x14ac:dyDescent="0.3">
      <c r="A37" s="7" t="s">
        <v>154</v>
      </c>
      <c r="B37" s="1">
        <v>47</v>
      </c>
      <c r="C37" s="1">
        <v>51</v>
      </c>
      <c r="D37" s="1">
        <v>56</v>
      </c>
      <c r="E37" s="1">
        <v>61</v>
      </c>
    </row>
    <row r="38" spans="1:5" x14ac:dyDescent="0.3">
      <c r="A38" s="7" t="s">
        <v>155</v>
      </c>
      <c r="B38" s="1">
        <v>8</v>
      </c>
      <c r="C38" s="1">
        <v>5</v>
      </c>
      <c r="D38" s="1">
        <v>8</v>
      </c>
      <c r="E38" s="1">
        <v>6</v>
      </c>
    </row>
    <row r="39" spans="1:5" x14ac:dyDescent="0.3">
      <c r="A39" s="7" t="s">
        <v>156</v>
      </c>
      <c r="B39" s="1">
        <v>287</v>
      </c>
      <c r="C39" s="1">
        <v>336</v>
      </c>
      <c r="D39" s="1">
        <v>364</v>
      </c>
      <c r="E39" s="1">
        <v>367</v>
      </c>
    </row>
    <row r="40" spans="1:5" x14ac:dyDescent="0.3">
      <c r="A40" s="7" t="s">
        <v>157</v>
      </c>
      <c r="B40" s="1">
        <v>174</v>
      </c>
      <c r="C40" s="1">
        <v>220</v>
      </c>
      <c r="D40" s="1">
        <v>260</v>
      </c>
      <c r="E40" s="1">
        <v>309</v>
      </c>
    </row>
    <row r="41" spans="1:5" x14ac:dyDescent="0.3">
      <c r="A41" s="7" t="s">
        <v>158</v>
      </c>
      <c r="B41" s="1">
        <v>66</v>
      </c>
      <c r="C41" s="1">
        <v>88</v>
      </c>
      <c r="D41" s="1">
        <v>105</v>
      </c>
      <c r="E41" s="1">
        <v>112</v>
      </c>
    </row>
    <row r="42" spans="1:5" x14ac:dyDescent="0.3">
      <c r="A42" s="7" t="s">
        <v>159</v>
      </c>
      <c r="B42" s="1">
        <v>39</v>
      </c>
      <c r="C42" s="1">
        <v>41</v>
      </c>
      <c r="D42" s="1">
        <v>42</v>
      </c>
      <c r="E42" s="1">
        <v>45</v>
      </c>
    </row>
    <row r="43" spans="1:5" x14ac:dyDescent="0.3">
      <c r="A43" s="7" t="s">
        <v>160</v>
      </c>
      <c r="B43" s="1">
        <v>10</v>
      </c>
      <c r="C43" s="1">
        <v>12</v>
      </c>
      <c r="D43" s="1">
        <v>10</v>
      </c>
      <c r="E43" s="1">
        <v>12</v>
      </c>
    </row>
    <row r="44" spans="1:5" x14ac:dyDescent="0.3">
      <c r="A44" s="7" t="s">
        <v>161</v>
      </c>
      <c r="B44" s="1">
        <v>4</v>
      </c>
      <c r="C44" s="1">
        <v>6</v>
      </c>
      <c r="D44" s="1">
        <v>3</v>
      </c>
      <c r="E44" s="1">
        <v>1</v>
      </c>
    </row>
    <row r="45" spans="1:5" x14ac:dyDescent="0.3">
      <c r="A45" s="7" t="s">
        <v>162</v>
      </c>
      <c r="B45" s="1">
        <v>140</v>
      </c>
      <c r="C45" s="1">
        <v>166</v>
      </c>
      <c r="D45" s="1">
        <v>180</v>
      </c>
      <c r="E45" s="1">
        <v>185</v>
      </c>
    </row>
    <row r="46" spans="1:5" x14ac:dyDescent="0.3">
      <c r="A46" s="7" t="s">
        <v>163</v>
      </c>
      <c r="B46" s="1">
        <v>118</v>
      </c>
      <c r="C46" s="1">
        <v>162</v>
      </c>
      <c r="D46" s="1">
        <v>184</v>
      </c>
      <c r="E46" s="1">
        <v>201</v>
      </c>
    </row>
    <row r="47" spans="1:5" x14ac:dyDescent="0.3">
      <c r="A47" s="7" t="s">
        <v>164</v>
      </c>
      <c r="B47" s="1">
        <v>75</v>
      </c>
      <c r="C47" s="1">
        <v>92</v>
      </c>
      <c r="D47" s="1">
        <v>110</v>
      </c>
      <c r="E47" s="1">
        <v>119</v>
      </c>
    </row>
    <row r="48" spans="1:5" x14ac:dyDescent="0.3">
      <c r="A48" s="7" t="s">
        <v>165</v>
      </c>
      <c r="B48" s="1">
        <v>33</v>
      </c>
      <c r="C48" s="1">
        <v>48</v>
      </c>
      <c r="D48" s="1">
        <v>55</v>
      </c>
      <c r="E48" s="1">
        <v>52</v>
      </c>
    </row>
    <row r="49" spans="1:5" x14ac:dyDescent="0.3">
      <c r="A49" s="7" t="s">
        <v>166</v>
      </c>
      <c r="B49" s="1">
        <v>5</v>
      </c>
      <c r="C49" s="1">
        <v>8</v>
      </c>
      <c r="D49" s="1">
        <v>13</v>
      </c>
      <c r="E49" s="1">
        <v>12</v>
      </c>
    </row>
    <row r="50" spans="1:5" x14ac:dyDescent="0.3">
      <c r="A50" s="7" t="s">
        <v>167</v>
      </c>
      <c r="B50" s="1">
        <v>141</v>
      </c>
      <c r="C50" s="1">
        <v>132</v>
      </c>
      <c r="D50" s="1">
        <v>123</v>
      </c>
      <c r="E50" s="1">
        <v>110</v>
      </c>
    </row>
    <row r="51" spans="1:5" x14ac:dyDescent="0.3">
      <c r="A51" s="7" t="s">
        <v>168</v>
      </c>
      <c r="B51" s="1">
        <v>4595</v>
      </c>
      <c r="C51" s="1">
        <v>5488</v>
      </c>
      <c r="D51" s="1">
        <v>5903</v>
      </c>
      <c r="E51" s="1">
        <v>6136</v>
      </c>
    </row>
    <row r="52" spans="1:5" x14ac:dyDescent="0.3">
      <c r="A52" s="7" t="s">
        <v>169</v>
      </c>
      <c r="B52" s="1">
        <v>2854</v>
      </c>
      <c r="C52" s="1">
        <v>3629</v>
      </c>
      <c r="D52" s="1">
        <v>4309</v>
      </c>
      <c r="E52" s="1">
        <v>4816</v>
      </c>
    </row>
    <row r="53" spans="1:5" x14ac:dyDescent="0.3">
      <c r="A53" s="7" t="s">
        <v>170</v>
      </c>
      <c r="B53" s="1">
        <v>2019</v>
      </c>
      <c r="C53" s="1">
        <v>2389</v>
      </c>
      <c r="D53" s="1">
        <v>2708</v>
      </c>
      <c r="E53" s="1">
        <v>2913</v>
      </c>
    </row>
    <row r="54" spans="1:5" x14ac:dyDescent="0.3">
      <c r="A54" s="7" t="s">
        <v>171</v>
      </c>
      <c r="B54" s="1">
        <v>754</v>
      </c>
      <c r="C54" s="1">
        <v>907</v>
      </c>
      <c r="D54" s="1">
        <v>988</v>
      </c>
      <c r="E54" s="1">
        <v>1063</v>
      </c>
    </row>
    <row r="55" spans="1:5" x14ac:dyDescent="0.3">
      <c r="A55" s="7" t="s">
        <v>172</v>
      </c>
      <c r="B55" s="1">
        <v>81</v>
      </c>
      <c r="C55" s="1">
        <v>88</v>
      </c>
      <c r="D55" s="1">
        <v>114</v>
      </c>
      <c r="E55" s="1">
        <v>125</v>
      </c>
    </row>
    <row r="56" spans="1:5" x14ac:dyDescent="0.3">
      <c r="A56" s="7" t="s">
        <v>173</v>
      </c>
      <c r="B56" s="1">
        <v>47</v>
      </c>
      <c r="C56" s="1">
        <v>29</v>
      </c>
      <c r="D56" s="1">
        <v>26</v>
      </c>
      <c r="E56" s="1">
        <v>25</v>
      </c>
    </row>
    <row r="57" spans="1:5" x14ac:dyDescent="0.3">
      <c r="A57" s="7" t="s">
        <v>174</v>
      </c>
      <c r="B57" s="1">
        <v>1704</v>
      </c>
      <c r="C57" s="1">
        <v>2031</v>
      </c>
      <c r="D57" s="1">
        <v>2160</v>
      </c>
      <c r="E57" s="1">
        <v>2169</v>
      </c>
    </row>
    <row r="58" spans="1:5" x14ac:dyDescent="0.3">
      <c r="A58" s="7" t="s">
        <v>175</v>
      </c>
      <c r="B58" s="1">
        <v>1306</v>
      </c>
      <c r="C58" s="1">
        <v>1664</v>
      </c>
      <c r="D58" s="1">
        <v>1925</v>
      </c>
      <c r="E58" s="1">
        <v>2124</v>
      </c>
    </row>
    <row r="59" spans="1:5" x14ac:dyDescent="0.3">
      <c r="A59" s="7" t="s">
        <v>176</v>
      </c>
      <c r="B59" s="1">
        <v>878</v>
      </c>
      <c r="C59" s="1">
        <v>1024</v>
      </c>
      <c r="D59" s="1">
        <v>1120</v>
      </c>
      <c r="E59" s="1">
        <v>1211</v>
      </c>
    </row>
    <row r="60" spans="1:5" x14ac:dyDescent="0.3">
      <c r="A60" s="7" t="s">
        <v>177</v>
      </c>
      <c r="B60" s="1">
        <v>369</v>
      </c>
      <c r="C60" s="1">
        <v>416</v>
      </c>
      <c r="D60" s="1">
        <v>453</v>
      </c>
      <c r="E60" s="1">
        <v>479</v>
      </c>
    </row>
    <row r="61" spans="1:5" x14ac:dyDescent="0.3">
      <c r="A61" s="7" t="s">
        <v>178</v>
      </c>
      <c r="B61" s="1">
        <v>30</v>
      </c>
      <c r="C61" s="1">
        <v>39</v>
      </c>
      <c r="D61" s="1">
        <v>49</v>
      </c>
      <c r="E61" s="1">
        <v>55</v>
      </c>
    </row>
    <row r="62" spans="1:5" x14ac:dyDescent="0.3">
      <c r="A62" s="7" t="s">
        <v>179</v>
      </c>
      <c r="B62" s="1">
        <v>43</v>
      </c>
      <c r="C62" s="1">
        <v>4</v>
      </c>
      <c r="D62" s="1">
        <v>0</v>
      </c>
      <c r="E62" s="1">
        <v>0</v>
      </c>
    </row>
    <row r="63" spans="1:5" x14ac:dyDescent="0.3">
      <c r="A63" s="7" t="s">
        <v>180</v>
      </c>
      <c r="B63" s="1">
        <v>5071</v>
      </c>
      <c r="C63" s="1">
        <v>2806</v>
      </c>
      <c r="D63" s="1">
        <v>1608</v>
      </c>
      <c r="E63" s="1">
        <v>979</v>
      </c>
    </row>
    <row r="64" spans="1:5" x14ac:dyDescent="0.3">
      <c r="A64" s="7" t="s">
        <v>181</v>
      </c>
      <c r="B64" s="1">
        <v>10232</v>
      </c>
      <c r="C64" s="1">
        <v>7998</v>
      </c>
      <c r="D64" s="1">
        <v>6399</v>
      </c>
      <c r="E64" s="1">
        <v>5483</v>
      </c>
    </row>
    <row r="65" spans="1:5" x14ac:dyDescent="0.3">
      <c r="A65" s="7" t="s">
        <v>182</v>
      </c>
      <c r="B65" s="1">
        <v>8338</v>
      </c>
      <c r="C65" s="1">
        <v>7069</v>
      </c>
      <c r="D65" s="1">
        <v>6173</v>
      </c>
      <c r="E65" s="1">
        <v>5606</v>
      </c>
    </row>
    <row r="66" spans="1:5" x14ac:dyDescent="0.3">
      <c r="A66" s="7" t="s">
        <v>183</v>
      </c>
      <c r="B66" s="1">
        <v>3280</v>
      </c>
      <c r="C66" s="1">
        <v>2820</v>
      </c>
      <c r="D66" s="1">
        <v>2586</v>
      </c>
      <c r="E66" s="1">
        <v>2420</v>
      </c>
    </row>
    <row r="67" spans="1:5" x14ac:dyDescent="0.3">
      <c r="A67" s="7" t="s">
        <v>184</v>
      </c>
      <c r="B67" s="1">
        <v>906</v>
      </c>
      <c r="C67" s="1">
        <v>826</v>
      </c>
      <c r="D67" s="1">
        <v>775</v>
      </c>
      <c r="E67" s="1">
        <v>714</v>
      </c>
    </row>
    <row r="68" spans="1:5" x14ac:dyDescent="0.3">
      <c r="A68" s="10" t="s">
        <v>15</v>
      </c>
      <c r="B68" s="5">
        <v>65160</v>
      </c>
      <c r="C68" s="5">
        <v>66170</v>
      </c>
      <c r="D68" s="5">
        <v>67743</v>
      </c>
      <c r="E68" s="5">
        <v>69443</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1.5503875968992199E-2</v>
      </c>
      <c r="C73" s="2">
        <v>1.89075630252101E-2</v>
      </c>
      <c r="D73" s="2">
        <v>7.3394495412843997E-3</v>
      </c>
      <c r="E73" s="2">
        <v>8.1566068515497494E-3</v>
      </c>
    </row>
    <row r="74" spans="1:5" x14ac:dyDescent="0.3">
      <c r="A74" s="8" t="s">
        <v>126</v>
      </c>
      <c r="B74" s="2">
        <v>0.34625322997416003</v>
      </c>
      <c r="C74" s="2">
        <v>0.376050420168067</v>
      </c>
      <c r="D74" s="2">
        <v>0.38165137614678901</v>
      </c>
      <c r="E74" s="2">
        <v>0.39314845024469802</v>
      </c>
    </row>
    <row r="75" spans="1:5" x14ac:dyDescent="0.3">
      <c r="A75" s="8" t="s">
        <v>127</v>
      </c>
      <c r="B75" s="2">
        <v>0.32816537467700302</v>
      </c>
      <c r="C75" s="2">
        <v>0.30462184873949599</v>
      </c>
      <c r="D75" s="2">
        <v>0.30825688073394503</v>
      </c>
      <c r="E75" s="2">
        <v>0.29037520391517102</v>
      </c>
    </row>
    <row r="76" spans="1:5" x14ac:dyDescent="0.3">
      <c r="A76" s="8" t="s">
        <v>128</v>
      </c>
      <c r="B76" s="2">
        <v>0.22739018087855301</v>
      </c>
      <c r="C76" s="2">
        <v>0.20798319327731099</v>
      </c>
      <c r="D76" s="2">
        <v>0.21467889908256901</v>
      </c>
      <c r="E76" s="2">
        <v>0.220228384991843</v>
      </c>
    </row>
    <row r="77" spans="1:5" x14ac:dyDescent="0.3">
      <c r="A77" s="8" t="s">
        <v>129</v>
      </c>
      <c r="B77" s="2">
        <v>5.6847545219638203E-2</v>
      </c>
      <c r="C77" s="2">
        <v>6.3025210084033598E-2</v>
      </c>
      <c r="D77" s="2">
        <v>6.7889908256880696E-2</v>
      </c>
      <c r="E77" s="2">
        <v>6.6884176182708005E-2</v>
      </c>
    </row>
    <row r="78" spans="1:5" x14ac:dyDescent="0.3">
      <c r="A78" s="8" t="s">
        <v>130</v>
      </c>
      <c r="B78" s="2">
        <v>2.58397932816537E-2</v>
      </c>
      <c r="C78" s="2">
        <v>2.9411764705882401E-2</v>
      </c>
      <c r="D78" s="2">
        <v>2.0183486238532101E-2</v>
      </c>
      <c r="E78" s="2">
        <v>2.12071778140294E-2</v>
      </c>
    </row>
    <row r="79" spans="1:5" x14ac:dyDescent="0.3">
      <c r="A79" s="8" t="s">
        <v>131</v>
      </c>
      <c r="B79" s="2">
        <v>9.1072068841878805E-3</v>
      </c>
      <c r="C79" s="2">
        <v>8.0635233288194001E-3</v>
      </c>
      <c r="D79" s="2">
        <v>5.7691240916403199E-3</v>
      </c>
      <c r="E79" s="2">
        <v>4.7484867459820501E-3</v>
      </c>
    </row>
    <row r="80" spans="1:5" x14ac:dyDescent="0.3">
      <c r="A80" s="8" t="s">
        <v>132</v>
      </c>
      <c r="B80" s="2">
        <v>0.34184295446396601</v>
      </c>
      <c r="C80" s="2">
        <v>0.33460544133940701</v>
      </c>
      <c r="D80" s="2">
        <v>0.33105896710489802</v>
      </c>
      <c r="E80" s="2">
        <v>0.32806303485702398</v>
      </c>
    </row>
    <row r="81" spans="1:5" x14ac:dyDescent="0.3">
      <c r="A81" s="8" t="s">
        <v>133</v>
      </c>
      <c r="B81" s="2">
        <v>0.29343850842595898</v>
      </c>
      <c r="C81" s="2">
        <v>0.30906069186261198</v>
      </c>
      <c r="D81" s="2">
        <v>0.324901536584013</v>
      </c>
      <c r="E81" s="2">
        <v>0.335942391984972</v>
      </c>
    </row>
    <row r="82" spans="1:5" x14ac:dyDescent="0.3">
      <c r="A82" s="8" t="s">
        <v>134</v>
      </c>
      <c r="B82" s="2">
        <v>0.23427751882395101</v>
      </c>
      <c r="C82" s="2">
        <v>0.23008740613074</v>
      </c>
      <c r="D82" s="2">
        <v>0.22266600099850201</v>
      </c>
      <c r="E82" s="2">
        <v>0.21717804216238801</v>
      </c>
    </row>
    <row r="83" spans="1:5" x14ac:dyDescent="0.3">
      <c r="A83" s="8" t="s">
        <v>135</v>
      </c>
      <c r="B83" s="2">
        <v>0.10871280028684099</v>
      </c>
      <c r="C83" s="2">
        <v>0.105072017727441</v>
      </c>
      <c r="D83" s="2">
        <v>0.10140345037998599</v>
      </c>
      <c r="E83" s="2">
        <v>9.9666040492590299E-2</v>
      </c>
    </row>
    <row r="84" spans="1:5" x14ac:dyDescent="0.3">
      <c r="A84" s="8" t="s">
        <v>136</v>
      </c>
      <c r="B84" s="2">
        <v>1.2621011115094999E-2</v>
      </c>
      <c r="C84" s="2">
        <v>1.31109196109812E-2</v>
      </c>
      <c r="D84" s="2">
        <v>1.42009208409608E-2</v>
      </c>
      <c r="E84" s="2">
        <v>1.44020037570445E-2</v>
      </c>
    </row>
    <row r="85" spans="1:5" x14ac:dyDescent="0.3">
      <c r="A85" s="8" t="s">
        <v>137</v>
      </c>
      <c r="B85" s="2">
        <v>7.3658365485794498E-3</v>
      </c>
      <c r="C85" s="2">
        <v>7.2358900144717797E-3</v>
      </c>
      <c r="D85" s="2">
        <v>8.6141373194831491E-3</v>
      </c>
      <c r="E85" s="2">
        <v>1.1550011550011599E-2</v>
      </c>
    </row>
    <row r="86" spans="1:5" x14ac:dyDescent="0.3">
      <c r="A86" s="8" t="s">
        <v>138</v>
      </c>
      <c r="B86" s="2">
        <v>0.35601543318133999</v>
      </c>
      <c r="C86" s="2">
        <v>0.33863965267727902</v>
      </c>
      <c r="D86" s="2">
        <v>0.32151000760070902</v>
      </c>
      <c r="E86" s="2">
        <v>0.32085932085932101</v>
      </c>
    </row>
    <row r="87" spans="1:5" x14ac:dyDescent="0.3">
      <c r="A87" s="8" t="s">
        <v>139</v>
      </c>
      <c r="B87" s="2">
        <v>0.3788144510698</v>
      </c>
      <c r="C87" s="2">
        <v>0.38379160636758303</v>
      </c>
      <c r="D87" s="2">
        <v>0.38155561185710701</v>
      </c>
      <c r="E87" s="2">
        <v>0.369138369138369</v>
      </c>
    </row>
    <row r="88" spans="1:5" x14ac:dyDescent="0.3">
      <c r="A88" s="8" t="s">
        <v>140</v>
      </c>
      <c r="B88" s="2">
        <v>0.15994387934058199</v>
      </c>
      <c r="C88" s="2">
        <v>0.173082489146165</v>
      </c>
      <c r="D88" s="2">
        <v>0.196605016468204</v>
      </c>
      <c r="E88" s="2">
        <v>0.21298221298221301</v>
      </c>
    </row>
    <row r="89" spans="1:5" x14ac:dyDescent="0.3">
      <c r="A89" s="8" t="s">
        <v>141</v>
      </c>
      <c r="B89" s="2">
        <v>5.6822167660469998E-2</v>
      </c>
      <c r="C89" s="2">
        <v>5.90448625180897E-2</v>
      </c>
      <c r="D89" s="2">
        <v>5.6498606536610103E-2</v>
      </c>
      <c r="E89" s="2">
        <v>5.6133056133056101E-2</v>
      </c>
    </row>
    <row r="90" spans="1:5" x14ac:dyDescent="0.3">
      <c r="A90" s="8" t="s">
        <v>142</v>
      </c>
      <c r="B90" s="2">
        <v>4.1038232199228301E-2</v>
      </c>
      <c r="C90" s="2">
        <v>3.8205499276411002E-2</v>
      </c>
      <c r="D90" s="2">
        <v>3.5216620217886997E-2</v>
      </c>
      <c r="E90" s="2">
        <v>2.9337029337029301E-2</v>
      </c>
    </row>
    <row r="91" spans="1:5" x14ac:dyDescent="0.3">
      <c r="A91" s="8" t="s">
        <v>143</v>
      </c>
      <c r="B91" s="2">
        <v>3.1250000000000002E-3</v>
      </c>
      <c r="C91" s="2">
        <v>0</v>
      </c>
      <c r="D91" s="2">
        <v>2.6455026455026501E-3</v>
      </c>
      <c r="E91" s="2">
        <v>0</v>
      </c>
    </row>
    <row r="92" spans="1:5" x14ac:dyDescent="0.3">
      <c r="A92" s="8" t="s">
        <v>144</v>
      </c>
      <c r="B92" s="2">
        <v>0.23749999999999999</v>
      </c>
      <c r="C92" s="2">
        <v>0.216438356164384</v>
      </c>
      <c r="D92" s="2">
        <v>0.19576719576719601</v>
      </c>
      <c r="E92" s="2">
        <v>0.215025906735751</v>
      </c>
    </row>
    <row r="93" spans="1:5" x14ac:dyDescent="0.3">
      <c r="A93" s="8" t="s">
        <v>145</v>
      </c>
      <c r="B93" s="2">
        <v>0.22500000000000001</v>
      </c>
      <c r="C93" s="2">
        <v>0.27123287671232899</v>
      </c>
      <c r="D93" s="2">
        <v>0.29894179894179901</v>
      </c>
      <c r="E93" s="2">
        <v>0.29015544041450803</v>
      </c>
    </row>
    <row r="94" spans="1:5" x14ac:dyDescent="0.3">
      <c r="A94" s="8" t="s">
        <v>146</v>
      </c>
      <c r="B94" s="2">
        <v>0.21562500000000001</v>
      </c>
      <c r="C94" s="2">
        <v>0.2</v>
      </c>
      <c r="D94" s="2">
        <v>0.19047619047618999</v>
      </c>
      <c r="E94" s="2">
        <v>0.18393782383419699</v>
      </c>
    </row>
    <row r="95" spans="1:5" x14ac:dyDescent="0.3">
      <c r="A95" s="8" t="s">
        <v>147</v>
      </c>
      <c r="B95" s="2">
        <v>0.25312499999999999</v>
      </c>
      <c r="C95" s="2">
        <v>0.243835616438356</v>
      </c>
      <c r="D95" s="2">
        <v>0.24603174603174599</v>
      </c>
      <c r="E95" s="2">
        <v>0.25388601036269398</v>
      </c>
    </row>
    <row r="96" spans="1:5" x14ac:dyDescent="0.3">
      <c r="A96" s="8" t="s">
        <v>148</v>
      </c>
      <c r="B96" s="2">
        <v>6.5625000000000003E-2</v>
      </c>
      <c r="C96" s="2">
        <v>6.8493150684931503E-2</v>
      </c>
      <c r="D96" s="2">
        <v>6.6137566137566106E-2</v>
      </c>
      <c r="E96" s="2">
        <v>5.6994818652849701E-2</v>
      </c>
    </row>
    <row r="97" spans="1:5" x14ac:dyDescent="0.3">
      <c r="A97" s="8" t="s">
        <v>149</v>
      </c>
      <c r="B97" s="2">
        <v>1.06172839506173E-2</v>
      </c>
      <c r="C97" s="2">
        <v>1.04228121927237E-2</v>
      </c>
      <c r="D97" s="2">
        <v>8.8626292466765094E-3</v>
      </c>
      <c r="E97" s="2">
        <v>7.6034919740918102E-3</v>
      </c>
    </row>
    <row r="98" spans="1:5" x14ac:dyDescent="0.3">
      <c r="A98" s="8" t="s">
        <v>150</v>
      </c>
      <c r="B98" s="2">
        <v>0.442962962962963</v>
      </c>
      <c r="C98" s="2">
        <v>0.43264503441494601</v>
      </c>
      <c r="D98" s="2">
        <v>0.42064664368948002</v>
      </c>
      <c r="E98" s="2">
        <v>0.42002252886510799</v>
      </c>
    </row>
    <row r="99" spans="1:5" x14ac:dyDescent="0.3">
      <c r="A99" s="8" t="s">
        <v>151</v>
      </c>
      <c r="B99" s="2">
        <v>0.37160493827160501</v>
      </c>
      <c r="C99" s="2">
        <v>0.373254670599803</v>
      </c>
      <c r="D99" s="2">
        <v>0.37616937469227002</v>
      </c>
      <c r="E99" s="2">
        <v>0.37271191213742599</v>
      </c>
    </row>
    <row r="100" spans="1:5" x14ac:dyDescent="0.3">
      <c r="A100" s="8" t="s">
        <v>152</v>
      </c>
      <c r="B100" s="2">
        <v>0.12716049382715999</v>
      </c>
      <c r="C100" s="2">
        <v>0.13549655850540801</v>
      </c>
      <c r="D100" s="2">
        <v>0.144263909404234</v>
      </c>
      <c r="E100" s="2">
        <v>0.14798648268093501</v>
      </c>
    </row>
    <row r="101" spans="1:5" x14ac:dyDescent="0.3">
      <c r="A101" s="8" t="s">
        <v>153</v>
      </c>
      <c r="B101" s="2">
        <v>3.6049382716049398E-2</v>
      </c>
      <c r="C101" s="2">
        <v>3.81514257620452E-2</v>
      </c>
      <c r="D101" s="2">
        <v>4.08665681930084E-2</v>
      </c>
      <c r="E101" s="2">
        <v>4.3086454519853601E-2</v>
      </c>
    </row>
    <row r="102" spans="1:5" x14ac:dyDescent="0.3">
      <c r="A102" s="8" t="s">
        <v>154</v>
      </c>
      <c r="B102" s="2">
        <v>1.16049382716049E-2</v>
      </c>
      <c r="C102" s="2">
        <v>1.0029498525073699E-2</v>
      </c>
      <c r="D102" s="2">
        <v>9.1908747743311998E-3</v>
      </c>
      <c r="E102" s="2">
        <v>8.5891298225851901E-3</v>
      </c>
    </row>
    <row r="103" spans="1:5" x14ac:dyDescent="0.3">
      <c r="A103" s="8" t="s">
        <v>155</v>
      </c>
      <c r="B103" s="2">
        <v>1.3698630136986301E-2</v>
      </c>
      <c r="C103" s="2">
        <v>7.12250712250712E-3</v>
      </c>
      <c r="D103" s="2">
        <v>1.01394169835234E-2</v>
      </c>
      <c r="E103" s="2">
        <v>7.0505287896592203E-3</v>
      </c>
    </row>
    <row r="104" spans="1:5" x14ac:dyDescent="0.3">
      <c r="A104" s="8" t="s">
        <v>156</v>
      </c>
      <c r="B104" s="2">
        <v>0.49143835616438403</v>
      </c>
      <c r="C104" s="2">
        <v>0.47863247863247899</v>
      </c>
      <c r="D104" s="2">
        <v>0.46134347275031701</v>
      </c>
      <c r="E104" s="2">
        <v>0.43125734430082302</v>
      </c>
    </row>
    <row r="105" spans="1:5" x14ac:dyDescent="0.3">
      <c r="A105" s="8" t="s">
        <v>157</v>
      </c>
      <c r="B105" s="2">
        <v>0.29794520547945202</v>
      </c>
      <c r="C105" s="2">
        <v>0.31339031339031298</v>
      </c>
      <c r="D105" s="2">
        <v>0.32953105196451199</v>
      </c>
      <c r="E105" s="2">
        <v>0.36310223266745001</v>
      </c>
    </row>
    <row r="106" spans="1:5" x14ac:dyDescent="0.3">
      <c r="A106" s="8" t="s">
        <v>158</v>
      </c>
      <c r="B106" s="2">
        <v>0.11301369863013699</v>
      </c>
      <c r="C106" s="2">
        <v>0.125356125356125</v>
      </c>
      <c r="D106" s="2">
        <v>0.133079847908745</v>
      </c>
      <c r="E106" s="2">
        <v>0.131609870740306</v>
      </c>
    </row>
    <row r="107" spans="1:5" x14ac:dyDescent="0.3">
      <c r="A107" s="8" t="s">
        <v>159</v>
      </c>
      <c r="B107" s="2">
        <v>6.6780821917808195E-2</v>
      </c>
      <c r="C107" s="2">
        <v>5.8404558404558403E-2</v>
      </c>
      <c r="D107" s="2">
        <v>5.3231939163498103E-2</v>
      </c>
      <c r="E107" s="2">
        <v>5.2878965922444197E-2</v>
      </c>
    </row>
    <row r="108" spans="1:5" x14ac:dyDescent="0.3">
      <c r="A108" s="8" t="s">
        <v>160</v>
      </c>
      <c r="B108" s="2">
        <v>1.71232876712329E-2</v>
      </c>
      <c r="C108" s="2">
        <v>1.7094017094017099E-2</v>
      </c>
      <c r="D108" s="2">
        <v>1.26742712294043E-2</v>
      </c>
      <c r="E108" s="2">
        <v>1.4101057579318401E-2</v>
      </c>
    </row>
    <row r="109" spans="1:5" x14ac:dyDescent="0.3">
      <c r="A109" s="8" t="s">
        <v>161</v>
      </c>
      <c r="B109" s="2">
        <v>1.0666666666666699E-2</v>
      </c>
      <c r="C109" s="2">
        <v>1.2448132780083001E-2</v>
      </c>
      <c r="D109" s="2">
        <v>5.5045871559632996E-3</v>
      </c>
      <c r="E109" s="2">
        <v>1.7543859649122801E-3</v>
      </c>
    </row>
    <row r="110" spans="1:5" x14ac:dyDescent="0.3">
      <c r="A110" s="8" t="s">
        <v>162</v>
      </c>
      <c r="B110" s="2">
        <v>0.37333333333333302</v>
      </c>
      <c r="C110" s="2">
        <v>0.34439834024896299</v>
      </c>
      <c r="D110" s="2">
        <v>0.33027522935779802</v>
      </c>
      <c r="E110" s="2">
        <v>0.324561403508772</v>
      </c>
    </row>
    <row r="111" spans="1:5" x14ac:dyDescent="0.3">
      <c r="A111" s="8" t="s">
        <v>163</v>
      </c>
      <c r="B111" s="2">
        <v>0.31466666666666698</v>
      </c>
      <c r="C111" s="2">
        <v>0.33609958506224102</v>
      </c>
      <c r="D111" s="2">
        <v>0.33761467889908298</v>
      </c>
      <c r="E111" s="2">
        <v>0.35263157894736802</v>
      </c>
    </row>
    <row r="112" spans="1:5" x14ac:dyDescent="0.3">
      <c r="A112" s="8" t="s">
        <v>164</v>
      </c>
      <c r="B112" s="2">
        <v>0.2</v>
      </c>
      <c r="C112" s="2">
        <v>0.19087136929460599</v>
      </c>
      <c r="D112" s="2">
        <v>0.201834862385321</v>
      </c>
      <c r="E112" s="2">
        <v>0.208771929824561</v>
      </c>
    </row>
    <row r="113" spans="1:5" x14ac:dyDescent="0.3">
      <c r="A113" s="8" t="s">
        <v>165</v>
      </c>
      <c r="B113" s="2">
        <v>8.7999999999999995E-2</v>
      </c>
      <c r="C113" s="2">
        <v>9.9585062240663894E-2</v>
      </c>
      <c r="D113" s="2">
        <v>0.100917431192661</v>
      </c>
      <c r="E113" s="2">
        <v>9.1228070175438603E-2</v>
      </c>
    </row>
    <row r="114" spans="1:5" x14ac:dyDescent="0.3">
      <c r="A114" s="8" t="s">
        <v>166</v>
      </c>
      <c r="B114" s="2">
        <v>1.3333333333333299E-2</v>
      </c>
      <c r="C114" s="2">
        <v>1.6597510373444001E-2</v>
      </c>
      <c r="D114" s="2">
        <v>2.3853211009174299E-2</v>
      </c>
      <c r="E114" s="2">
        <v>2.1052631578947399E-2</v>
      </c>
    </row>
    <row r="115" spans="1:5" x14ac:dyDescent="0.3">
      <c r="A115" s="8" t="s">
        <v>167</v>
      </c>
      <c r="B115" s="2">
        <v>1.35005744925316E-2</v>
      </c>
      <c r="C115" s="2">
        <v>1.0448824507242899E-2</v>
      </c>
      <c r="D115" s="2">
        <v>8.6956521739130401E-3</v>
      </c>
      <c r="E115" s="2">
        <v>7.2545010881751599E-3</v>
      </c>
    </row>
    <row r="116" spans="1:5" x14ac:dyDescent="0.3">
      <c r="A116" s="8" t="s">
        <v>168</v>
      </c>
      <c r="B116" s="2">
        <v>0.43996553044810399</v>
      </c>
      <c r="C116" s="2">
        <v>0.43441779466476699</v>
      </c>
      <c r="D116" s="2">
        <v>0.41732060798868897</v>
      </c>
      <c r="E116" s="2">
        <v>0.404669260700389</v>
      </c>
    </row>
    <row r="117" spans="1:5" x14ac:dyDescent="0.3">
      <c r="A117" s="8" t="s">
        <v>169</v>
      </c>
      <c r="B117" s="2">
        <v>0.273266947529682</v>
      </c>
      <c r="C117" s="2">
        <v>0.28726351618776202</v>
      </c>
      <c r="D117" s="2">
        <v>0.30463061152350701</v>
      </c>
      <c r="E117" s="2">
        <v>0.31761524764228699</v>
      </c>
    </row>
    <row r="118" spans="1:5" x14ac:dyDescent="0.3">
      <c r="A118" s="8" t="s">
        <v>170</v>
      </c>
      <c r="B118" s="2">
        <v>0.19331673688242099</v>
      </c>
      <c r="C118" s="2">
        <v>0.18910789202881301</v>
      </c>
      <c r="D118" s="2">
        <v>0.191445740544362</v>
      </c>
      <c r="E118" s="2">
        <v>0.192112378816857</v>
      </c>
    </row>
    <row r="119" spans="1:5" x14ac:dyDescent="0.3">
      <c r="A119" s="8" t="s">
        <v>171</v>
      </c>
      <c r="B119" s="2">
        <v>7.2194561470700899E-2</v>
      </c>
      <c r="C119" s="2">
        <v>7.17960896065859E-2</v>
      </c>
      <c r="D119" s="2">
        <v>6.9848002827854402E-2</v>
      </c>
      <c r="E119" s="2">
        <v>7.0104860515729103E-2</v>
      </c>
    </row>
    <row r="120" spans="1:5" x14ac:dyDescent="0.3">
      <c r="A120" s="8" t="s">
        <v>172</v>
      </c>
      <c r="B120" s="2">
        <v>7.7556491765607E-3</v>
      </c>
      <c r="C120" s="2">
        <v>6.9658830048286201E-3</v>
      </c>
      <c r="D120" s="2">
        <v>8.0593849416755008E-3</v>
      </c>
      <c r="E120" s="2">
        <v>8.2437512365626797E-3</v>
      </c>
    </row>
    <row r="121" spans="1:5" x14ac:dyDescent="0.3">
      <c r="A121" s="8" t="s">
        <v>173</v>
      </c>
      <c r="B121" s="2">
        <v>1.0844485463774801E-2</v>
      </c>
      <c r="C121" s="2">
        <v>5.5737074764558902E-3</v>
      </c>
      <c r="D121" s="2">
        <v>4.5351473922902504E-3</v>
      </c>
      <c r="E121" s="2">
        <v>4.1233712683489999E-3</v>
      </c>
    </row>
    <row r="122" spans="1:5" x14ac:dyDescent="0.3">
      <c r="A122" s="8" t="s">
        <v>174</v>
      </c>
      <c r="B122" s="2">
        <v>0.39317028149515498</v>
      </c>
      <c r="C122" s="2">
        <v>0.39035172016144498</v>
      </c>
      <c r="D122" s="2">
        <v>0.37676609105180497</v>
      </c>
      <c r="E122" s="2">
        <v>0.35774369124195898</v>
      </c>
    </row>
    <row r="123" spans="1:5" x14ac:dyDescent="0.3">
      <c r="A123" s="8" t="s">
        <v>175</v>
      </c>
      <c r="B123" s="2">
        <v>0.30133825565297601</v>
      </c>
      <c r="C123" s="2">
        <v>0.31981549106284801</v>
      </c>
      <c r="D123" s="2">
        <v>0.33577533577533603</v>
      </c>
      <c r="E123" s="2">
        <v>0.35032162295893099</v>
      </c>
    </row>
    <row r="124" spans="1:5" x14ac:dyDescent="0.3">
      <c r="A124" s="8" t="s">
        <v>176</v>
      </c>
      <c r="B124" s="2">
        <v>0.20258421781264399</v>
      </c>
      <c r="C124" s="2">
        <v>0.19680953296175299</v>
      </c>
      <c r="D124" s="2">
        <v>0.195360195360195</v>
      </c>
      <c r="E124" s="2">
        <v>0.19973610423882601</v>
      </c>
    </row>
    <row r="125" spans="1:5" x14ac:dyDescent="0.3">
      <c r="A125" s="8" t="s">
        <v>177</v>
      </c>
      <c r="B125" s="2">
        <v>8.5140747577295797E-2</v>
      </c>
      <c r="C125" s="2">
        <v>7.99538727657121E-2</v>
      </c>
      <c r="D125" s="2">
        <v>7.9016221873364698E-2</v>
      </c>
      <c r="E125" s="2">
        <v>7.9003793501566902E-2</v>
      </c>
    </row>
    <row r="126" spans="1:5" x14ac:dyDescent="0.3">
      <c r="A126" s="8" t="s">
        <v>178</v>
      </c>
      <c r="B126" s="2">
        <v>6.9220119981541301E-3</v>
      </c>
      <c r="C126" s="2">
        <v>7.4956755717855098E-3</v>
      </c>
      <c r="D126" s="2">
        <v>8.5470085470085496E-3</v>
      </c>
      <c r="E126" s="2">
        <v>9.0714167903677995E-3</v>
      </c>
    </row>
    <row r="127" spans="1:5" x14ac:dyDescent="0.3">
      <c r="A127" s="8" t="s">
        <v>179</v>
      </c>
      <c r="B127" s="2">
        <v>1.5428776462145699E-3</v>
      </c>
      <c r="C127" s="2">
        <v>1.8584769781164299E-4</v>
      </c>
      <c r="D127" s="2">
        <v>0</v>
      </c>
      <c r="E127" s="2">
        <v>0</v>
      </c>
    </row>
    <row r="128" spans="1:5" x14ac:dyDescent="0.3">
      <c r="A128" s="8" t="s">
        <v>180</v>
      </c>
      <c r="B128" s="2">
        <v>0.18195191962683899</v>
      </c>
      <c r="C128" s="2">
        <v>0.13037216001486801</v>
      </c>
      <c r="D128" s="2">
        <v>9.1670942363605304E-2</v>
      </c>
      <c r="E128" s="2">
        <v>6.4399421128798803E-2</v>
      </c>
    </row>
    <row r="129" spans="1:5" x14ac:dyDescent="0.3">
      <c r="A129" s="8" t="s">
        <v>181</v>
      </c>
      <c r="B129" s="2">
        <v>0.36713311804808002</v>
      </c>
      <c r="C129" s="2">
        <v>0.37160247177438099</v>
      </c>
      <c r="D129" s="2">
        <v>0.36480246280143702</v>
      </c>
      <c r="E129" s="2">
        <v>0.36067622681226202</v>
      </c>
    </row>
    <row r="130" spans="1:5" x14ac:dyDescent="0.3">
      <c r="A130" s="8" t="s">
        <v>182</v>
      </c>
      <c r="B130" s="2">
        <v>0.29917473986365301</v>
      </c>
      <c r="C130" s="2">
        <v>0.32843934395762697</v>
      </c>
      <c r="D130" s="2">
        <v>0.35191836269311899</v>
      </c>
      <c r="E130" s="2">
        <v>0.36876726746480698</v>
      </c>
    </row>
    <row r="131" spans="1:5" x14ac:dyDescent="0.3">
      <c r="A131" s="8" t="s">
        <v>183</v>
      </c>
      <c r="B131" s="2">
        <v>0.117689271618227</v>
      </c>
      <c r="C131" s="2">
        <v>0.13102262695720901</v>
      </c>
      <c r="D131" s="2">
        <v>0.14742603044296201</v>
      </c>
      <c r="E131" s="2">
        <v>0.15918958031837899</v>
      </c>
    </row>
    <row r="132" spans="1:5" x14ac:dyDescent="0.3">
      <c r="A132" s="8" t="s">
        <v>184</v>
      </c>
      <c r="B132" s="2">
        <v>3.2508073196986002E-2</v>
      </c>
      <c r="C132" s="2">
        <v>3.8377549598104403E-2</v>
      </c>
      <c r="D132" s="2">
        <v>4.4182201698876898E-2</v>
      </c>
      <c r="E132" s="2">
        <v>4.6967504275753198E-2</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460</v>
      </c>
      <c r="B1" s="12"/>
      <c r="C1" s="12"/>
      <c r="D1" s="12"/>
      <c r="E1" s="12"/>
    </row>
    <row r="2" spans="1:5" ht="15.6" x14ac:dyDescent="0.3">
      <c r="A2" s="12" t="s">
        <v>452</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contents'!A52",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205</v>
      </c>
      <c r="C8" s="1">
        <v>261</v>
      </c>
      <c r="D8" s="1">
        <v>301</v>
      </c>
      <c r="E8" s="1">
        <v>345</v>
      </c>
    </row>
    <row r="9" spans="1:5" x14ac:dyDescent="0.3">
      <c r="A9" s="7" t="s">
        <v>188</v>
      </c>
      <c r="B9" s="1">
        <v>182</v>
      </c>
      <c r="C9" s="1">
        <v>215</v>
      </c>
      <c r="D9" s="1">
        <v>244</v>
      </c>
      <c r="E9" s="1">
        <v>268</v>
      </c>
    </row>
    <row r="10" spans="1:5" x14ac:dyDescent="0.3">
      <c r="A10" s="7" t="s">
        <v>189</v>
      </c>
      <c r="B10" s="1">
        <v>9014</v>
      </c>
      <c r="C10" s="1">
        <v>10568</v>
      </c>
      <c r="D10" s="1">
        <v>11710</v>
      </c>
      <c r="E10" s="1">
        <v>12448</v>
      </c>
    </row>
    <row r="11" spans="1:5" x14ac:dyDescent="0.3">
      <c r="A11" s="7" t="s">
        <v>190</v>
      </c>
      <c r="B11" s="1">
        <v>4931</v>
      </c>
      <c r="C11" s="1">
        <v>5678</v>
      </c>
      <c r="D11" s="1">
        <v>6317</v>
      </c>
      <c r="E11" s="1">
        <v>6716</v>
      </c>
    </row>
    <row r="12" spans="1:5" x14ac:dyDescent="0.3">
      <c r="A12" s="7" t="s">
        <v>191</v>
      </c>
      <c r="B12" s="1">
        <v>1514</v>
      </c>
      <c r="C12" s="1">
        <v>1863</v>
      </c>
      <c r="D12" s="1">
        <v>2179</v>
      </c>
      <c r="E12" s="1">
        <v>2428</v>
      </c>
    </row>
    <row r="13" spans="1:5" x14ac:dyDescent="0.3">
      <c r="A13" s="7" t="s">
        <v>192</v>
      </c>
      <c r="B13" s="1">
        <v>1337</v>
      </c>
      <c r="C13" s="1">
        <v>1592</v>
      </c>
      <c r="D13" s="1">
        <v>1768</v>
      </c>
      <c r="E13" s="1">
        <v>1901</v>
      </c>
    </row>
    <row r="14" spans="1:5" x14ac:dyDescent="0.3">
      <c r="A14" s="7" t="s">
        <v>193</v>
      </c>
      <c r="B14" s="1">
        <v>159</v>
      </c>
      <c r="C14" s="1">
        <v>187</v>
      </c>
      <c r="D14" s="1">
        <v>196</v>
      </c>
      <c r="E14" s="1">
        <v>203</v>
      </c>
    </row>
    <row r="15" spans="1:5" x14ac:dyDescent="0.3">
      <c r="A15" s="7" t="s">
        <v>194</v>
      </c>
      <c r="B15" s="1">
        <v>161</v>
      </c>
      <c r="C15" s="1">
        <v>178</v>
      </c>
      <c r="D15" s="1">
        <v>182</v>
      </c>
      <c r="E15" s="1">
        <v>183</v>
      </c>
    </row>
    <row r="16" spans="1:5" x14ac:dyDescent="0.3">
      <c r="A16" s="7" t="s">
        <v>195</v>
      </c>
      <c r="B16" s="1">
        <v>2059</v>
      </c>
      <c r="C16" s="1">
        <v>2601</v>
      </c>
      <c r="D16" s="1">
        <v>3127</v>
      </c>
      <c r="E16" s="1">
        <v>3654</v>
      </c>
    </row>
    <row r="17" spans="1:5" x14ac:dyDescent="0.3">
      <c r="A17" s="7" t="s">
        <v>196</v>
      </c>
      <c r="B17" s="1">
        <v>1991</v>
      </c>
      <c r="C17" s="1">
        <v>2484</v>
      </c>
      <c r="D17" s="1">
        <v>2966</v>
      </c>
      <c r="E17" s="1">
        <v>3448</v>
      </c>
    </row>
    <row r="18" spans="1:5" x14ac:dyDescent="0.3">
      <c r="A18" s="7" t="s">
        <v>197</v>
      </c>
      <c r="B18" s="1">
        <v>283</v>
      </c>
      <c r="C18" s="1">
        <v>340</v>
      </c>
      <c r="D18" s="1">
        <v>384</v>
      </c>
      <c r="E18" s="1">
        <v>413</v>
      </c>
    </row>
    <row r="19" spans="1:5" x14ac:dyDescent="0.3">
      <c r="A19" s="7" t="s">
        <v>198</v>
      </c>
      <c r="B19" s="1">
        <v>301</v>
      </c>
      <c r="C19" s="1">
        <v>362</v>
      </c>
      <c r="D19" s="1">
        <v>405</v>
      </c>
      <c r="E19" s="1">
        <v>438</v>
      </c>
    </row>
    <row r="20" spans="1:5" x14ac:dyDescent="0.3">
      <c r="A20" s="7" t="s">
        <v>199</v>
      </c>
      <c r="B20" s="1">
        <v>200</v>
      </c>
      <c r="C20" s="1">
        <v>261</v>
      </c>
      <c r="D20" s="1">
        <v>301</v>
      </c>
      <c r="E20" s="1">
        <v>318</v>
      </c>
    </row>
    <row r="21" spans="1:5" x14ac:dyDescent="0.3">
      <c r="A21" s="7" t="s">
        <v>200</v>
      </c>
      <c r="B21" s="1">
        <v>175</v>
      </c>
      <c r="C21" s="1">
        <v>221</v>
      </c>
      <c r="D21" s="1">
        <v>244</v>
      </c>
      <c r="E21" s="1">
        <v>252</v>
      </c>
    </row>
    <row r="22" spans="1:5" x14ac:dyDescent="0.3">
      <c r="A22" s="7" t="s">
        <v>201</v>
      </c>
      <c r="B22" s="1">
        <v>6179</v>
      </c>
      <c r="C22" s="1">
        <v>7517</v>
      </c>
      <c r="D22" s="1">
        <v>8382</v>
      </c>
      <c r="E22" s="1">
        <v>8990</v>
      </c>
    </row>
    <row r="23" spans="1:5" x14ac:dyDescent="0.3">
      <c r="A23" s="7" t="s">
        <v>202</v>
      </c>
      <c r="B23" s="1">
        <v>4265</v>
      </c>
      <c r="C23" s="1">
        <v>5116</v>
      </c>
      <c r="D23" s="1">
        <v>5763</v>
      </c>
      <c r="E23" s="1">
        <v>6173</v>
      </c>
    </row>
    <row r="24" spans="1:5" x14ac:dyDescent="0.3">
      <c r="A24" s="7" t="s">
        <v>203</v>
      </c>
      <c r="B24" s="1">
        <v>2322</v>
      </c>
      <c r="C24" s="1">
        <v>2792</v>
      </c>
      <c r="D24" s="1">
        <v>3067</v>
      </c>
      <c r="E24" s="1">
        <v>3253</v>
      </c>
    </row>
    <row r="25" spans="1:5" x14ac:dyDescent="0.3">
      <c r="A25" s="7" t="s">
        <v>204</v>
      </c>
      <c r="B25" s="1">
        <v>2012</v>
      </c>
      <c r="C25" s="1">
        <v>2411</v>
      </c>
      <c r="D25" s="1">
        <v>2666</v>
      </c>
      <c r="E25" s="1">
        <v>2810</v>
      </c>
    </row>
    <row r="26" spans="1:5" x14ac:dyDescent="0.3">
      <c r="A26" s="7" t="s">
        <v>205</v>
      </c>
      <c r="B26" s="1">
        <v>15339</v>
      </c>
      <c r="C26" s="1">
        <v>11694</v>
      </c>
      <c r="D26" s="1">
        <v>9489</v>
      </c>
      <c r="E26" s="1">
        <v>8269</v>
      </c>
    </row>
    <row r="27" spans="1:5" x14ac:dyDescent="0.3">
      <c r="A27" s="7" t="s">
        <v>206</v>
      </c>
      <c r="B27" s="1">
        <v>12531</v>
      </c>
      <c r="C27" s="1">
        <v>9829</v>
      </c>
      <c r="D27" s="1">
        <v>8052</v>
      </c>
      <c r="E27" s="1">
        <v>6933</v>
      </c>
    </row>
    <row r="28" spans="1:5" x14ac:dyDescent="0.3">
      <c r="A28" s="10" t="s">
        <v>15</v>
      </c>
      <c r="B28" s="5">
        <v>65160</v>
      </c>
      <c r="C28" s="5">
        <v>66170</v>
      </c>
      <c r="D28" s="5">
        <v>67743</v>
      </c>
      <c r="E28" s="5">
        <v>69443</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0.52971576227390205</v>
      </c>
      <c r="C33" s="2">
        <v>0.54831932773109204</v>
      </c>
      <c r="D33" s="2">
        <v>0.55229357798165102</v>
      </c>
      <c r="E33" s="2">
        <v>0.56280587275693295</v>
      </c>
    </row>
    <row r="34" spans="1:5" x14ac:dyDescent="0.3">
      <c r="A34" s="8" t="s">
        <v>188</v>
      </c>
      <c r="B34" s="2">
        <v>0.47028423772609801</v>
      </c>
      <c r="C34" s="2">
        <v>0.45168067226890801</v>
      </c>
      <c r="D34" s="2">
        <v>0.44770642201834898</v>
      </c>
      <c r="E34" s="2">
        <v>0.437194127243067</v>
      </c>
    </row>
    <row r="35" spans="1:5" x14ac:dyDescent="0.3">
      <c r="A35" s="8" t="s">
        <v>189</v>
      </c>
      <c r="B35" s="2">
        <v>0.64639655790605999</v>
      </c>
      <c r="C35" s="2">
        <v>0.650498584266896</v>
      </c>
      <c r="D35" s="2">
        <v>0.64958118377988605</v>
      </c>
      <c r="E35" s="2">
        <v>0.64955124191191804</v>
      </c>
    </row>
    <row r="36" spans="1:5" x14ac:dyDescent="0.3">
      <c r="A36" s="8" t="s">
        <v>190</v>
      </c>
      <c r="B36" s="2">
        <v>0.35360344209394001</v>
      </c>
      <c r="C36" s="2">
        <v>0.349501415733104</v>
      </c>
      <c r="D36" s="2">
        <v>0.350418816220114</v>
      </c>
      <c r="E36" s="2">
        <v>0.35044875808808201</v>
      </c>
    </row>
    <row r="37" spans="1:5" x14ac:dyDescent="0.3">
      <c r="A37" s="8" t="s">
        <v>191</v>
      </c>
      <c r="B37" s="2">
        <v>0.531041739740442</v>
      </c>
      <c r="C37" s="2">
        <v>0.53921852387843705</v>
      </c>
      <c r="D37" s="2">
        <v>0.55206485938687599</v>
      </c>
      <c r="E37" s="2">
        <v>0.56086856086856096</v>
      </c>
    </row>
    <row r="38" spans="1:5" x14ac:dyDescent="0.3">
      <c r="A38" s="8" t="s">
        <v>192</v>
      </c>
      <c r="B38" s="2">
        <v>0.468958260259558</v>
      </c>
      <c r="C38" s="2">
        <v>0.46078147612156301</v>
      </c>
      <c r="D38" s="2">
        <v>0.44793514061312401</v>
      </c>
      <c r="E38" s="2">
        <v>0.43913143913143898</v>
      </c>
    </row>
    <row r="39" spans="1:5" x14ac:dyDescent="0.3">
      <c r="A39" s="8" t="s">
        <v>193</v>
      </c>
      <c r="B39" s="2">
        <v>0.49687500000000001</v>
      </c>
      <c r="C39" s="2">
        <v>0.51232876712328801</v>
      </c>
      <c r="D39" s="2">
        <v>0.51851851851851805</v>
      </c>
      <c r="E39" s="2">
        <v>0.52590673575129498</v>
      </c>
    </row>
    <row r="40" spans="1:5" x14ac:dyDescent="0.3">
      <c r="A40" s="8" t="s">
        <v>194</v>
      </c>
      <c r="B40" s="2">
        <v>0.50312500000000004</v>
      </c>
      <c r="C40" s="2">
        <v>0.48767123287671199</v>
      </c>
      <c r="D40" s="2">
        <v>0.48148148148148101</v>
      </c>
      <c r="E40" s="2">
        <v>0.47409326424870502</v>
      </c>
    </row>
    <row r="41" spans="1:5" x14ac:dyDescent="0.3">
      <c r="A41" s="8" t="s">
        <v>195</v>
      </c>
      <c r="B41" s="2">
        <v>0.50839506172839499</v>
      </c>
      <c r="C41" s="2">
        <v>0.51150442477876101</v>
      </c>
      <c r="D41" s="2">
        <v>0.51321188248810101</v>
      </c>
      <c r="E41" s="2">
        <v>0.51450295691354597</v>
      </c>
    </row>
    <row r="42" spans="1:5" x14ac:dyDescent="0.3">
      <c r="A42" s="8" t="s">
        <v>196</v>
      </c>
      <c r="B42" s="2">
        <v>0.49160493827160501</v>
      </c>
      <c r="C42" s="2">
        <v>0.48849557522123899</v>
      </c>
      <c r="D42" s="2">
        <v>0.48678811751189899</v>
      </c>
      <c r="E42" s="2">
        <v>0.48549704308645503</v>
      </c>
    </row>
    <row r="43" spans="1:5" x14ac:dyDescent="0.3">
      <c r="A43" s="8" t="s">
        <v>197</v>
      </c>
      <c r="B43" s="2">
        <v>0.48458904109589002</v>
      </c>
      <c r="C43" s="2">
        <v>0.48433048433048398</v>
      </c>
      <c r="D43" s="2">
        <v>0.48669201520912497</v>
      </c>
      <c r="E43" s="2">
        <v>0.48531139835487702</v>
      </c>
    </row>
    <row r="44" spans="1:5" x14ac:dyDescent="0.3">
      <c r="A44" s="8" t="s">
        <v>198</v>
      </c>
      <c r="B44" s="2">
        <v>0.51541095890411004</v>
      </c>
      <c r="C44" s="2">
        <v>0.51566951566951602</v>
      </c>
      <c r="D44" s="2">
        <v>0.51330798479087403</v>
      </c>
      <c r="E44" s="2">
        <v>0.51468860164512298</v>
      </c>
    </row>
    <row r="45" spans="1:5" x14ac:dyDescent="0.3">
      <c r="A45" s="8" t="s">
        <v>199</v>
      </c>
      <c r="B45" s="2">
        <v>0.53333333333333299</v>
      </c>
      <c r="C45" s="2">
        <v>0.54149377593361003</v>
      </c>
      <c r="D45" s="2">
        <v>0.55229357798165102</v>
      </c>
      <c r="E45" s="2">
        <v>0.557894736842105</v>
      </c>
    </row>
    <row r="46" spans="1:5" x14ac:dyDescent="0.3">
      <c r="A46" s="8" t="s">
        <v>200</v>
      </c>
      <c r="B46" s="2">
        <v>0.46666666666666701</v>
      </c>
      <c r="C46" s="2">
        <v>0.45850622406639002</v>
      </c>
      <c r="D46" s="2">
        <v>0.44770642201834898</v>
      </c>
      <c r="E46" s="2">
        <v>0.442105263157895</v>
      </c>
    </row>
    <row r="47" spans="1:5" x14ac:dyDescent="0.3">
      <c r="A47" s="8" t="s">
        <v>201</v>
      </c>
      <c r="B47" s="2">
        <v>0.59163155878973595</v>
      </c>
      <c r="C47" s="2">
        <v>0.59502889258291802</v>
      </c>
      <c r="D47" s="2">
        <v>0.59257688229056205</v>
      </c>
      <c r="E47" s="2">
        <v>0.59289058893358804</v>
      </c>
    </row>
    <row r="48" spans="1:5" x14ac:dyDescent="0.3">
      <c r="A48" s="8" t="s">
        <v>202</v>
      </c>
      <c r="B48" s="2">
        <v>0.408368441210264</v>
      </c>
      <c r="C48" s="2">
        <v>0.40497110741708198</v>
      </c>
      <c r="D48" s="2">
        <v>0.40742311770943801</v>
      </c>
      <c r="E48" s="2">
        <v>0.40710941106641202</v>
      </c>
    </row>
    <row r="49" spans="1:5" x14ac:dyDescent="0.3">
      <c r="A49" s="8" t="s">
        <v>203</v>
      </c>
      <c r="B49" s="2">
        <v>0.53576372865712996</v>
      </c>
      <c r="C49" s="2">
        <v>0.53661349221602905</v>
      </c>
      <c r="D49" s="2">
        <v>0.53497296354439206</v>
      </c>
      <c r="E49" s="2">
        <v>0.53653306943757195</v>
      </c>
    </row>
    <row r="50" spans="1:5" x14ac:dyDescent="0.3">
      <c r="A50" s="8" t="s">
        <v>204</v>
      </c>
      <c r="B50" s="2">
        <v>0.46423627134286999</v>
      </c>
      <c r="C50" s="2">
        <v>0.463386507783971</v>
      </c>
      <c r="D50" s="2">
        <v>0.465027036455608</v>
      </c>
      <c r="E50" s="2">
        <v>0.46346693056242799</v>
      </c>
    </row>
    <row r="51" spans="1:5" x14ac:dyDescent="0.3">
      <c r="A51" s="8" t="s">
        <v>205</v>
      </c>
      <c r="B51" s="2">
        <v>0.55037674919267998</v>
      </c>
      <c r="C51" s="2">
        <v>0.54332574455233895</v>
      </c>
      <c r="D51" s="2">
        <v>0.54096117667179799</v>
      </c>
      <c r="E51" s="2">
        <v>0.54394158663333803</v>
      </c>
    </row>
    <row r="52" spans="1:5" x14ac:dyDescent="0.3">
      <c r="A52" s="8" t="s">
        <v>206</v>
      </c>
      <c r="B52" s="2">
        <v>0.44962325080732002</v>
      </c>
      <c r="C52" s="2">
        <v>0.45667425544766099</v>
      </c>
      <c r="D52" s="2">
        <v>0.45903882332820301</v>
      </c>
      <c r="E52" s="2">
        <v>0.45605841336666197</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461</v>
      </c>
      <c r="B1" s="12"/>
      <c r="C1" s="12"/>
      <c r="D1" s="12"/>
      <c r="E1" s="12"/>
    </row>
    <row r="2" spans="1:5" ht="15.6" x14ac:dyDescent="0.3">
      <c r="A2" s="12" t="s">
        <v>452</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contents'!A53",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243</v>
      </c>
      <c r="C8" s="1">
        <v>300</v>
      </c>
      <c r="D8" s="1">
        <v>328</v>
      </c>
      <c r="E8" s="1">
        <v>352</v>
      </c>
    </row>
    <row r="9" spans="1:5" x14ac:dyDescent="0.3">
      <c r="A9" s="7" t="s">
        <v>210</v>
      </c>
      <c r="B9" s="1">
        <v>144</v>
      </c>
      <c r="C9" s="1">
        <v>176</v>
      </c>
      <c r="D9" s="1">
        <v>217</v>
      </c>
      <c r="E9" s="1">
        <v>261</v>
      </c>
    </row>
    <row r="10" spans="1:5" x14ac:dyDescent="0.3">
      <c r="A10" s="7" t="s">
        <v>211</v>
      </c>
      <c r="B10" s="1">
        <v>11368</v>
      </c>
      <c r="C10" s="1">
        <v>13072</v>
      </c>
      <c r="D10" s="1">
        <v>14098</v>
      </c>
      <c r="E10" s="1">
        <v>14658</v>
      </c>
    </row>
    <row r="11" spans="1:5" x14ac:dyDescent="0.3">
      <c r="A11" s="7" t="s">
        <v>212</v>
      </c>
      <c r="B11" s="1">
        <v>2577</v>
      </c>
      <c r="C11" s="1">
        <v>3174</v>
      </c>
      <c r="D11" s="1">
        <v>3929</v>
      </c>
      <c r="E11" s="1">
        <v>4506</v>
      </c>
    </row>
    <row r="12" spans="1:5" x14ac:dyDescent="0.3">
      <c r="A12" s="7" t="s">
        <v>213</v>
      </c>
      <c r="B12" s="1">
        <v>1418</v>
      </c>
      <c r="C12" s="1">
        <v>1720</v>
      </c>
      <c r="D12" s="1">
        <v>1955</v>
      </c>
      <c r="E12" s="1">
        <v>2146</v>
      </c>
    </row>
    <row r="13" spans="1:5" x14ac:dyDescent="0.3">
      <c r="A13" s="7" t="s">
        <v>214</v>
      </c>
      <c r="B13" s="1">
        <v>1433</v>
      </c>
      <c r="C13" s="1">
        <v>1735</v>
      </c>
      <c r="D13" s="1">
        <v>1992</v>
      </c>
      <c r="E13" s="1">
        <v>2183</v>
      </c>
    </row>
    <row r="14" spans="1:5" x14ac:dyDescent="0.3">
      <c r="A14" s="7" t="s">
        <v>215</v>
      </c>
      <c r="B14" s="1">
        <v>285</v>
      </c>
      <c r="C14" s="1">
        <v>329</v>
      </c>
      <c r="D14" s="1">
        <v>340</v>
      </c>
      <c r="E14" s="1">
        <v>344</v>
      </c>
    </row>
    <row r="15" spans="1:5" x14ac:dyDescent="0.3">
      <c r="A15" s="7" t="s">
        <v>216</v>
      </c>
      <c r="B15" s="1">
        <v>35</v>
      </c>
      <c r="C15" s="1">
        <v>36</v>
      </c>
      <c r="D15" s="1">
        <v>38</v>
      </c>
      <c r="E15" s="1">
        <v>42</v>
      </c>
    </row>
    <row r="16" spans="1:5" x14ac:dyDescent="0.3">
      <c r="A16" s="7" t="s">
        <v>217</v>
      </c>
      <c r="B16" s="1">
        <v>2075</v>
      </c>
      <c r="C16" s="1">
        <v>2572</v>
      </c>
      <c r="D16" s="1">
        <v>2969</v>
      </c>
      <c r="E16" s="1">
        <v>3309</v>
      </c>
    </row>
    <row r="17" spans="1:5" x14ac:dyDescent="0.3">
      <c r="A17" s="7" t="s">
        <v>218</v>
      </c>
      <c r="B17" s="1">
        <v>1975</v>
      </c>
      <c r="C17" s="1">
        <v>2513</v>
      </c>
      <c r="D17" s="1">
        <v>3124</v>
      </c>
      <c r="E17" s="1">
        <v>3793</v>
      </c>
    </row>
    <row r="18" spans="1:5" x14ac:dyDescent="0.3">
      <c r="A18" s="7" t="s">
        <v>219</v>
      </c>
      <c r="B18" s="1">
        <v>482</v>
      </c>
      <c r="C18" s="1">
        <v>580</v>
      </c>
      <c r="D18" s="1">
        <v>657</v>
      </c>
      <c r="E18" s="1">
        <v>704</v>
      </c>
    </row>
    <row r="19" spans="1:5" x14ac:dyDescent="0.3">
      <c r="A19" s="7" t="s">
        <v>220</v>
      </c>
      <c r="B19" s="1">
        <v>102</v>
      </c>
      <c r="C19" s="1">
        <v>122</v>
      </c>
      <c r="D19" s="1">
        <v>132</v>
      </c>
      <c r="E19" s="1">
        <v>147</v>
      </c>
    </row>
    <row r="20" spans="1:5" x14ac:dyDescent="0.3">
      <c r="A20" s="7" t="s">
        <v>221</v>
      </c>
      <c r="B20" s="1">
        <v>306</v>
      </c>
      <c r="C20" s="1">
        <v>389</v>
      </c>
      <c r="D20" s="1">
        <v>439</v>
      </c>
      <c r="E20" s="1">
        <v>454</v>
      </c>
    </row>
    <row r="21" spans="1:5" x14ac:dyDescent="0.3">
      <c r="A21" s="7" t="s">
        <v>222</v>
      </c>
      <c r="B21" s="1">
        <v>69</v>
      </c>
      <c r="C21" s="1">
        <v>93</v>
      </c>
      <c r="D21" s="1">
        <v>106</v>
      </c>
      <c r="E21" s="1">
        <v>116</v>
      </c>
    </row>
    <row r="22" spans="1:5" x14ac:dyDescent="0.3">
      <c r="A22" s="7" t="s">
        <v>223</v>
      </c>
      <c r="B22" s="1">
        <v>9696</v>
      </c>
      <c r="C22" s="1">
        <v>11756</v>
      </c>
      <c r="D22" s="1">
        <v>13185</v>
      </c>
      <c r="E22" s="1">
        <v>14127</v>
      </c>
    </row>
    <row r="23" spans="1:5" x14ac:dyDescent="0.3">
      <c r="A23" s="7" t="s">
        <v>224</v>
      </c>
      <c r="B23" s="1">
        <v>748</v>
      </c>
      <c r="C23" s="1">
        <v>877</v>
      </c>
      <c r="D23" s="1">
        <v>960</v>
      </c>
      <c r="E23" s="1">
        <v>1036</v>
      </c>
    </row>
    <row r="24" spans="1:5" x14ac:dyDescent="0.3">
      <c r="A24" s="7" t="s">
        <v>225</v>
      </c>
      <c r="B24" s="1">
        <v>3633</v>
      </c>
      <c r="C24" s="1">
        <v>4357</v>
      </c>
      <c r="D24" s="1">
        <v>4763</v>
      </c>
      <c r="E24" s="1">
        <v>5019</v>
      </c>
    </row>
    <row r="25" spans="1:5" x14ac:dyDescent="0.3">
      <c r="A25" s="7" t="s">
        <v>226</v>
      </c>
      <c r="B25" s="1">
        <v>701</v>
      </c>
      <c r="C25" s="1">
        <v>846</v>
      </c>
      <c r="D25" s="1">
        <v>970</v>
      </c>
      <c r="E25" s="1">
        <v>1044</v>
      </c>
    </row>
    <row r="26" spans="1:5" x14ac:dyDescent="0.3">
      <c r="A26" s="7" t="s">
        <v>227</v>
      </c>
      <c r="B26" s="1">
        <v>21861</v>
      </c>
      <c r="C26" s="1">
        <v>16691</v>
      </c>
      <c r="D26" s="1">
        <v>13540</v>
      </c>
      <c r="E26" s="1">
        <v>11705</v>
      </c>
    </row>
    <row r="27" spans="1:5" x14ac:dyDescent="0.3">
      <c r="A27" s="7" t="s">
        <v>228</v>
      </c>
      <c r="B27" s="1">
        <v>6009</v>
      </c>
      <c r="C27" s="1">
        <v>4832</v>
      </c>
      <c r="D27" s="1">
        <v>4001</v>
      </c>
      <c r="E27" s="1">
        <v>3497</v>
      </c>
    </row>
    <row r="28" spans="1:5" x14ac:dyDescent="0.3">
      <c r="A28" s="10" t="s">
        <v>15</v>
      </c>
      <c r="B28" s="5">
        <v>65160</v>
      </c>
      <c r="C28" s="5">
        <v>66170</v>
      </c>
      <c r="D28" s="5">
        <v>67743</v>
      </c>
      <c r="E28" s="5">
        <v>69443</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0.62790697674418605</v>
      </c>
      <c r="C33" s="2">
        <v>0.630252100840336</v>
      </c>
      <c r="D33" s="2">
        <v>0.60183486238532102</v>
      </c>
      <c r="E33" s="2">
        <v>0.57422512234910295</v>
      </c>
    </row>
    <row r="34" spans="1:5" x14ac:dyDescent="0.3">
      <c r="A34" s="8" t="s">
        <v>210</v>
      </c>
      <c r="B34" s="2">
        <v>0.372093023255814</v>
      </c>
      <c r="C34" s="2">
        <v>0.369747899159664</v>
      </c>
      <c r="D34" s="2">
        <v>0.39816513761467898</v>
      </c>
      <c r="E34" s="2">
        <v>0.425774877650897</v>
      </c>
    </row>
    <row r="35" spans="1:5" x14ac:dyDescent="0.3">
      <c r="A35" s="8" t="s">
        <v>211</v>
      </c>
      <c r="B35" s="2">
        <v>0.815202581570455</v>
      </c>
      <c r="C35" s="2">
        <v>0.80462883171242106</v>
      </c>
      <c r="D35" s="2">
        <v>0.78204914849947305</v>
      </c>
      <c r="E35" s="2">
        <v>0.76487163431433902</v>
      </c>
    </row>
    <row r="36" spans="1:5" x14ac:dyDescent="0.3">
      <c r="A36" s="8" t="s">
        <v>212</v>
      </c>
      <c r="B36" s="2">
        <v>0.184797418429545</v>
      </c>
      <c r="C36" s="2">
        <v>0.195371168287578</v>
      </c>
      <c r="D36" s="2">
        <v>0.21795085150052701</v>
      </c>
      <c r="E36" s="2">
        <v>0.23512836568566101</v>
      </c>
    </row>
    <row r="37" spans="1:5" x14ac:dyDescent="0.3">
      <c r="A37" s="8" t="s">
        <v>213</v>
      </c>
      <c r="B37" s="2">
        <v>0.497369344089793</v>
      </c>
      <c r="C37" s="2">
        <v>0.49782923299565801</v>
      </c>
      <c r="D37" s="2">
        <v>0.49531289587028099</v>
      </c>
      <c r="E37" s="2">
        <v>0.49572649572649602</v>
      </c>
    </row>
    <row r="38" spans="1:5" x14ac:dyDescent="0.3">
      <c r="A38" s="8" t="s">
        <v>214</v>
      </c>
      <c r="B38" s="2">
        <v>0.50263065591020695</v>
      </c>
      <c r="C38" s="2">
        <v>0.50217076700434105</v>
      </c>
      <c r="D38" s="2">
        <v>0.50468710412971896</v>
      </c>
      <c r="E38" s="2">
        <v>0.50427350427350404</v>
      </c>
    </row>
    <row r="39" spans="1:5" x14ac:dyDescent="0.3">
      <c r="A39" s="8" t="s">
        <v>215</v>
      </c>
      <c r="B39" s="2">
        <v>0.890625</v>
      </c>
      <c r="C39" s="2">
        <v>0.90136986301369904</v>
      </c>
      <c r="D39" s="2">
        <v>0.89947089947089898</v>
      </c>
      <c r="E39" s="2">
        <v>0.89119170984455998</v>
      </c>
    </row>
    <row r="40" spans="1:5" x14ac:dyDescent="0.3">
      <c r="A40" s="8" t="s">
        <v>216</v>
      </c>
      <c r="B40" s="2">
        <v>0.109375</v>
      </c>
      <c r="C40" s="2">
        <v>9.8630136986301395E-2</v>
      </c>
      <c r="D40" s="2">
        <v>0.100529100529101</v>
      </c>
      <c r="E40" s="2">
        <v>0.10880829015544</v>
      </c>
    </row>
    <row r="41" spans="1:5" x14ac:dyDescent="0.3">
      <c r="A41" s="8" t="s">
        <v>217</v>
      </c>
      <c r="B41" s="2">
        <v>0.51234567901234596</v>
      </c>
      <c r="C41" s="2">
        <v>0.50580137659783697</v>
      </c>
      <c r="D41" s="2">
        <v>0.48728048580338101</v>
      </c>
      <c r="E41" s="2">
        <v>0.46592509152351502</v>
      </c>
    </row>
    <row r="42" spans="1:5" x14ac:dyDescent="0.3">
      <c r="A42" s="8" t="s">
        <v>218</v>
      </c>
      <c r="B42" s="2">
        <v>0.48765432098765399</v>
      </c>
      <c r="C42" s="2">
        <v>0.49419862340216297</v>
      </c>
      <c r="D42" s="2">
        <v>0.51271951419661899</v>
      </c>
      <c r="E42" s="2">
        <v>0.53407490847648598</v>
      </c>
    </row>
    <row r="43" spans="1:5" x14ac:dyDescent="0.3">
      <c r="A43" s="8" t="s">
        <v>219</v>
      </c>
      <c r="B43" s="2">
        <v>0.82534246575342496</v>
      </c>
      <c r="C43" s="2">
        <v>0.82621082621082598</v>
      </c>
      <c r="D43" s="2">
        <v>0.83269961977186302</v>
      </c>
      <c r="E43" s="2">
        <v>0.82726204465334896</v>
      </c>
    </row>
    <row r="44" spans="1:5" x14ac:dyDescent="0.3">
      <c r="A44" s="8" t="s">
        <v>220</v>
      </c>
      <c r="B44" s="2">
        <v>0.17465753424657501</v>
      </c>
      <c r="C44" s="2">
        <v>0.173789173789174</v>
      </c>
      <c r="D44" s="2">
        <v>0.16730038022813701</v>
      </c>
      <c r="E44" s="2">
        <v>0.17273795534665101</v>
      </c>
    </row>
    <row r="45" spans="1:5" x14ac:dyDescent="0.3">
      <c r="A45" s="8" t="s">
        <v>221</v>
      </c>
      <c r="B45" s="2">
        <v>0.81599999999999995</v>
      </c>
      <c r="C45" s="2">
        <v>0.80705394190871405</v>
      </c>
      <c r="D45" s="2">
        <v>0.80550458715596296</v>
      </c>
      <c r="E45" s="2">
        <v>0.79649122807017503</v>
      </c>
    </row>
    <row r="46" spans="1:5" x14ac:dyDescent="0.3">
      <c r="A46" s="8" t="s">
        <v>222</v>
      </c>
      <c r="B46" s="2">
        <v>0.184</v>
      </c>
      <c r="C46" s="2">
        <v>0.19294605809128601</v>
      </c>
      <c r="D46" s="2">
        <v>0.19449541284403701</v>
      </c>
      <c r="E46" s="2">
        <v>0.203508771929825</v>
      </c>
    </row>
    <row r="47" spans="1:5" x14ac:dyDescent="0.3">
      <c r="A47" s="8" t="s">
        <v>223</v>
      </c>
      <c r="B47" s="2">
        <v>0.928379931060896</v>
      </c>
      <c r="C47" s="2">
        <v>0.93057864323596895</v>
      </c>
      <c r="D47" s="2">
        <v>0.93213149522799599</v>
      </c>
      <c r="E47" s="2">
        <v>0.931675789751368</v>
      </c>
    </row>
    <row r="48" spans="1:5" x14ac:dyDescent="0.3">
      <c r="A48" s="8" t="s">
        <v>224</v>
      </c>
      <c r="B48" s="2">
        <v>7.1620068939103804E-2</v>
      </c>
      <c r="C48" s="2">
        <v>6.9421356764030703E-2</v>
      </c>
      <c r="D48" s="2">
        <v>6.7868504772004207E-2</v>
      </c>
      <c r="E48" s="2">
        <v>6.8324210248631501E-2</v>
      </c>
    </row>
    <row r="49" spans="1:5" x14ac:dyDescent="0.3">
      <c r="A49" s="8" t="s">
        <v>225</v>
      </c>
      <c r="B49" s="2">
        <v>0.83825565297646498</v>
      </c>
      <c r="C49" s="2">
        <v>0.83740149913511397</v>
      </c>
      <c r="D49" s="2">
        <v>0.83080411651840202</v>
      </c>
      <c r="E49" s="2">
        <v>0.82780801583374597</v>
      </c>
    </row>
    <row r="50" spans="1:5" x14ac:dyDescent="0.3">
      <c r="A50" s="8" t="s">
        <v>226</v>
      </c>
      <c r="B50" s="2">
        <v>0.16174434702353499</v>
      </c>
      <c r="C50" s="2">
        <v>0.162598500864886</v>
      </c>
      <c r="D50" s="2">
        <v>0.169195883481598</v>
      </c>
      <c r="E50" s="2">
        <v>0.172191984166254</v>
      </c>
    </row>
    <row r="51" spans="1:5" x14ac:dyDescent="0.3">
      <c r="A51" s="8" t="s">
        <v>227</v>
      </c>
      <c r="B51" s="2">
        <v>0.78439181916038703</v>
      </c>
      <c r="C51" s="2">
        <v>0.77549598104353501</v>
      </c>
      <c r="D51" s="2">
        <v>0.77190582064876601</v>
      </c>
      <c r="E51" s="2">
        <v>0.76996447835811099</v>
      </c>
    </row>
    <row r="52" spans="1:5" x14ac:dyDescent="0.3">
      <c r="A52" s="8" t="s">
        <v>228</v>
      </c>
      <c r="B52" s="2">
        <v>0.215608180839612</v>
      </c>
      <c r="C52" s="2">
        <v>0.22450401895646499</v>
      </c>
      <c r="D52" s="2">
        <v>0.22809417935123399</v>
      </c>
      <c r="E52" s="2">
        <v>0.23003552164188901</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462</v>
      </c>
      <c r="B1" s="12"/>
      <c r="C1" s="12"/>
      <c r="D1" s="12"/>
      <c r="E1" s="12"/>
    </row>
    <row r="2" spans="1:5" ht="15.6" x14ac:dyDescent="0.3">
      <c r="A2" s="12" t="s">
        <v>452</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contents'!A54",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273</v>
      </c>
      <c r="C8" s="1">
        <v>335</v>
      </c>
      <c r="D8" s="1">
        <v>393</v>
      </c>
      <c r="E8" s="1">
        <v>445</v>
      </c>
    </row>
    <row r="9" spans="1:5" x14ac:dyDescent="0.3">
      <c r="A9" s="7" t="s">
        <v>233</v>
      </c>
      <c r="B9" s="1">
        <v>0</v>
      </c>
      <c r="C9" s="1">
        <v>0</v>
      </c>
      <c r="D9" s="1">
        <v>0</v>
      </c>
      <c r="E9" s="1">
        <v>0</v>
      </c>
    </row>
    <row r="10" spans="1:5" x14ac:dyDescent="0.3">
      <c r="A10" s="7" t="s">
        <v>234</v>
      </c>
      <c r="B10" s="1">
        <v>11</v>
      </c>
      <c r="C10" s="1">
        <v>11</v>
      </c>
      <c r="D10" s="1">
        <v>13</v>
      </c>
      <c r="E10" s="1">
        <v>15</v>
      </c>
    </row>
    <row r="11" spans="1:5" x14ac:dyDescent="0.3">
      <c r="A11" s="7" t="s">
        <v>235</v>
      </c>
      <c r="B11" s="1">
        <v>66</v>
      </c>
      <c r="C11" s="1">
        <v>85</v>
      </c>
      <c r="D11" s="1">
        <v>89</v>
      </c>
      <c r="E11" s="1">
        <v>95</v>
      </c>
    </row>
    <row r="12" spans="1:5" x14ac:dyDescent="0.3">
      <c r="A12" s="7" t="s">
        <v>236</v>
      </c>
      <c r="B12" s="1">
        <v>34</v>
      </c>
      <c r="C12" s="1">
        <v>40</v>
      </c>
      <c r="D12" s="1">
        <v>45</v>
      </c>
      <c r="E12" s="1">
        <v>54</v>
      </c>
    </row>
    <row r="13" spans="1:5" x14ac:dyDescent="0.3">
      <c r="A13" s="7" t="s">
        <v>237</v>
      </c>
      <c r="B13" s="1">
        <v>3</v>
      </c>
      <c r="C13" s="1">
        <v>5</v>
      </c>
      <c r="D13" s="1">
        <v>5</v>
      </c>
      <c r="E13" s="1">
        <v>4</v>
      </c>
    </row>
    <row r="14" spans="1:5" x14ac:dyDescent="0.3">
      <c r="A14" s="7" t="s">
        <v>238</v>
      </c>
      <c r="B14" s="1">
        <v>701</v>
      </c>
      <c r="C14" s="1">
        <v>825</v>
      </c>
      <c r="D14" s="1">
        <v>945</v>
      </c>
      <c r="E14" s="1">
        <v>1065</v>
      </c>
    </row>
    <row r="15" spans="1:5" x14ac:dyDescent="0.3">
      <c r="A15" s="7" t="s">
        <v>239</v>
      </c>
      <c r="B15" s="1">
        <v>1380</v>
      </c>
      <c r="C15" s="1">
        <v>1829</v>
      </c>
      <c r="D15" s="1">
        <v>2438</v>
      </c>
      <c r="E15" s="1">
        <v>2896</v>
      </c>
    </row>
    <row r="16" spans="1:5" x14ac:dyDescent="0.3">
      <c r="A16" s="7" t="s">
        <v>240</v>
      </c>
      <c r="B16" s="1">
        <v>268</v>
      </c>
      <c r="C16" s="1">
        <v>322</v>
      </c>
      <c r="D16" s="1">
        <v>363</v>
      </c>
      <c r="E16" s="1">
        <v>391</v>
      </c>
    </row>
    <row r="17" spans="1:5" x14ac:dyDescent="0.3">
      <c r="A17" s="7" t="s">
        <v>241</v>
      </c>
      <c r="B17" s="1">
        <v>11354</v>
      </c>
      <c r="C17" s="1">
        <v>12936</v>
      </c>
      <c r="D17" s="1">
        <v>13859</v>
      </c>
      <c r="E17" s="1">
        <v>14308</v>
      </c>
    </row>
    <row r="18" spans="1:5" x14ac:dyDescent="0.3">
      <c r="A18" s="7" t="s">
        <v>242</v>
      </c>
      <c r="B18" s="1">
        <v>186</v>
      </c>
      <c r="C18" s="1">
        <v>245</v>
      </c>
      <c r="D18" s="1">
        <v>307</v>
      </c>
      <c r="E18" s="1">
        <v>368</v>
      </c>
    </row>
    <row r="19" spans="1:5" x14ac:dyDescent="0.3">
      <c r="A19" s="7" t="s">
        <v>243</v>
      </c>
      <c r="B19" s="1">
        <v>56</v>
      </c>
      <c r="C19" s="1">
        <v>89</v>
      </c>
      <c r="D19" s="1">
        <v>115</v>
      </c>
      <c r="E19" s="1">
        <v>136</v>
      </c>
    </row>
    <row r="20" spans="1:5" x14ac:dyDescent="0.3">
      <c r="A20" s="7" t="s">
        <v>244</v>
      </c>
      <c r="B20" s="1">
        <v>2831</v>
      </c>
      <c r="C20" s="1">
        <v>3425</v>
      </c>
      <c r="D20" s="1">
        <v>3910</v>
      </c>
      <c r="E20" s="1">
        <v>4284</v>
      </c>
    </row>
    <row r="21" spans="1:5" x14ac:dyDescent="0.3">
      <c r="A21" s="7" t="s">
        <v>245</v>
      </c>
      <c r="B21" s="1">
        <v>0</v>
      </c>
      <c r="C21" s="1">
        <v>0</v>
      </c>
      <c r="D21" s="1">
        <v>0</v>
      </c>
      <c r="E21" s="1">
        <v>0</v>
      </c>
    </row>
    <row r="22" spans="1:5" x14ac:dyDescent="0.3">
      <c r="A22" s="7" t="s">
        <v>246</v>
      </c>
      <c r="B22" s="1">
        <v>7</v>
      </c>
      <c r="C22" s="1">
        <v>11</v>
      </c>
      <c r="D22" s="1">
        <v>12</v>
      </c>
      <c r="E22" s="1">
        <v>11</v>
      </c>
    </row>
    <row r="23" spans="1:5" x14ac:dyDescent="0.3">
      <c r="A23" s="7" t="s">
        <v>247</v>
      </c>
      <c r="B23" s="1">
        <v>1</v>
      </c>
      <c r="C23" s="1">
        <v>1</v>
      </c>
      <c r="D23" s="1">
        <v>1</v>
      </c>
      <c r="E23" s="1">
        <v>0</v>
      </c>
    </row>
    <row r="24" spans="1:5" x14ac:dyDescent="0.3">
      <c r="A24" s="7" t="s">
        <v>248</v>
      </c>
      <c r="B24" s="1">
        <v>8</v>
      </c>
      <c r="C24" s="1">
        <v>12</v>
      </c>
      <c r="D24" s="1">
        <v>17</v>
      </c>
      <c r="E24" s="1">
        <v>27</v>
      </c>
    </row>
    <row r="25" spans="1:5" x14ac:dyDescent="0.3">
      <c r="A25" s="7" t="s">
        <v>249</v>
      </c>
      <c r="B25" s="1">
        <v>4</v>
      </c>
      <c r="C25" s="1">
        <v>6</v>
      </c>
      <c r="D25" s="1">
        <v>7</v>
      </c>
      <c r="E25" s="1">
        <v>7</v>
      </c>
    </row>
    <row r="26" spans="1:5" x14ac:dyDescent="0.3">
      <c r="A26" s="7" t="s">
        <v>250</v>
      </c>
      <c r="B26" s="1">
        <v>3</v>
      </c>
      <c r="C26" s="1">
        <v>4</v>
      </c>
      <c r="D26" s="1">
        <v>3</v>
      </c>
      <c r="E26" s="1">
        <v>3</v>
      </c>
    </row>
    <row r="27" spans="1:5" x14ac:dyDescent="0.3">
      <c r="A27" s="7" t="s">
        <v>251</v>
      </c>
      <c r="B27" s="1">
        <v>2</v>
      </c>
      <c r="C27" s="1">
        <v>2</v>
      </c>
      <c r="D27" s="1">
        <v>2</v>
      </c>
      <c r="E27" s="1">
        <v>2</v>
      </c>
    </row>
    <row r="28" spans="1:5" x14ac:dyDescent="0.3">
      <c r="A28" s="7" t="s">
        <v>252</v>
      </c>
      <c r="B28" s="1">
        <v>4</v>
      </c>
      <c r="C28" s="1">
        <v>5</v>
      </c>
      <c r="D28" s="1">
        <v>6</v>
      </c>
      <c r="E28" s="1">
        <v>5</v>
      </c>
    </row>
    <row r="29" spans="1:5" x14ac:dyDescent="0.3">
      <c r="A29" s="7" t="s">
        <v>253</v>
      </c>
      <c r="B29" s="1">
        <v>301</v>
      </c>
      <c r="C29" s="1">
        <v>343</v>
      </c>
      <c r="D29" s="1">
        <v>353</v>
      </c>
      <c r="E29" s="1">
        <v>361</v>
      </c>
    </row>
    <row r="30" spans="1:5" x14ac:dyDescent="0.3">
      <c r="A30" s="7" t="s">
        <v>254</v>
      </c>
      <c r="B30" s="1">
        <v>8</v>
      </c>
      <c r="C30" s="1">
        <v>9</v>
      </c>
      <c r="D30" s="1">
        <v>11</v>
      </c>
      <c r="E30" s="1">
        <v>12</v>
      </c>
    </row>
    <row r="31" spans="1:5" x14ac:dyDescent="0.3">
      <c r="A31" s="7" t="s">
        <v>255</v>
      </c>
      <c r="B31" s="1">
        <v>2</v>
      </c>
      <c r="C31" s="1">
        <v>2</v>
      </c>
      <c r="D31" s="1">
        <v>3</v>
      </c>
      <c r="E31" s="1">
        <v>3</v>
      </c>
    </row>
    <row r="32" spans="1:5" x14ac:dyDescent="0.3">
      <c r="A32" s="7" t="s">
        <v>256</v>
      </c>
      <c r="B32" s="1">
        <v>3320</v>
      </c>
      <c r="C32" s="1">
        <v>4131</v>
      </c>
      <c r="D32" s="1">
        <v>4866</v>
      </c>
      <c r="E32" s="1">
        <v>5555</v>
      </c>
    </row>
    <row r="33" spans="1:5" x14ac:dyDescent="0.3">
      <c r="A33" s="7" t="s">
        <v>257</v>
      </c>
      <c r="B33" s="1">
        <v>169</v>
      </c>
      <c r="C33" s="1">
        <v>218</v>
      </c>
      <c r="D33" s="1">
        <v>305</v>
      </c>
      <c r="E33" s="1">
        <v>377</v>
      </c>
    </row>
    <row r="34" spans="1:5" x14ac:dyDescent="0.3">
      <c r="A34" s="7" t="s">
        <v>258</v>
      </c>
      <c r="B34" s="1">
        <v>91</v>
      </c>
      <c r="C34" s="1">
        <v>116</v>
      </c>
      <c r="D34" s="1">
        <v>141</v>
      </c>
      <c r="E34" s="1">
        <v>175</v>
      </c>
    </row>
    <row r="35" spans="1:5" x14ac:dyDescent="0.3">
      <c r="A35" s="7" t="s">
        <v>259</v>
      </c>
      <c r="B35" s="1">
        <v>83</v>
      </c>
      <c r="C35" s="1">
        <v>104</v>
      </c>
      <c r="D35" s="1">
        <v>122</v>
      </c>
      <c r="E35" s="1">
        <v>141</v>
      </c>
    </row>
    <row r="36" spans="1:5" x14ac:dyDescent="0.3">
      <c r="A36" s="7" t="s">
        <v>260</v>
      </c>
      <c r="B36" s="1">
        <v>349</v>
      </c>
      <c r="C36" s="1">
        <v>461</v>
      </c>
      <c r="D36" s="1">
        <v>582</v>
      </c>
      <c r="E36" s="1">
        <v>740</v>
      </c>
    </row>
    <row r="37" spans="1:5" x14ac:dyDescent="0.3">
      <c r="A37" s="7" t="s">
        <v>261</v>
      </c>
      <c r="B37" s="1">
        <v>38</v>
      </c>
      <c r="C37" s="1">
        <v>55</v>
      </c>
      <c r="D37" s="1">
        <v>77</v>
      </c>
      <c r="E37" s="1">
        <v>114</v>
      </c>
    </row>
    <row r="38" spans="1:5" x14ac:dyDescent="0.3">
      <c r="A38" s="7" t="s">
        <v>262</v>
      </c>
      <c r="B38" s="1">
        <v>575</v>
      </c>
      <c r="C38" s="1">
        <v>691</v>
      </c>
      <c r="D38" s="1">
        <v>777</v>
      </c>
      <c r="E38" s="1">
        <v>838</v>
      </c>
    </row>
    <row r="39" spans="1:5" x14ac:dyDescent="0.3">
      <c r="A39" s="7" t="s">
        <v>263</v>
      </c>
      <c r="B39" s="1">
        <v>0</v>
      </c>
      <c r="C39" s="1">
        <v>0</v>
      </c>
      <c r="D39" s="1">
        <v>0</v>
      </c>
      <c r="E39" s="1">
        <v>0</v>
      </c>
    </row>
    <row r="40" spans="1:5" x14ac:dyDescent="0.3">
      <c r="A40" s="7" t="s">
        <v>264</v>
      </c>
      <c r="B40" s="1">
        <v>3</v>
      </c>
      <c r="C40" s="1">
        <v>3</v>
      </c>
      <c r="D40" s="1">
        <v>3</v>
      </c>
      <c r="E40" s="1">
        <v>3</v>
      </c>
    </row>
    <row r="41" spans="1:5" x14ac:dyDescent="0.3">
      <c r="A41" s="7" t="s">
        <v>265</v>
      </c>
      <c r="B41" s="1">
        <v>0</v>
      </c>
      <c r="C41" s="1">
        <v>0</v>
      </c>
      <c r="D41" s="1">
        <v>0</v>
      </c>
      <c r="E41" s="1">
        <v>0</v>
      </c>
    </row>
    <row r="42" spans="1:5" x14ac:dyDescent="0.3">
      <c r="A42" s="7" t="s">
        <v>266</v>
      </c>
      <c r="B42" s="1">
        <v>3</v>
      </c>
      <c r="C42" s="1">
        <v>5</v>
      </c>
      <c r="D42" s="1">
        <v>5</v>
      </c>
      <c r="E42" s="1">
        <v>5</v>
      </c>
    </row>
    <row r="43" spans="1:5" x14ac:dyDescent="0.3">
      <c r="A43" s="7" t="s">
        <v>267</v>
      </c>
      <c r="B43" s="1">
        <v>3</v>
      </c>
      <c r="C43" s="1">
        <v>3</v>
      </c>
      <c r="D43" s="1">
        <v>4</v>
      </c>
      <c r="E43" s="1">
        <v>5</v>
      </c>
    </row>
    <row r="44" spans="1:5" x14ac:dyDescent="0.3">
      <c r="A44" s="7" t="s">
        <v>268</v>
      </c>
      <c r="B44" s="1">
        <v>128</v>
      </c>
      <c r="C44" s="1">
        <v>162</v>
      </c>
      <c r="D44" s="1">
        <v>177</v>
      </c>
      <c r="E44" s="1">
        <v>186</v>
      </c>
    </row>
    <row r="45" spans="1:5" x14ac:dyDescent="0.3">
      <c r="A45" s="7" t="s">
        <v>269</v>
      </c>
      <c r="B45" s="1">
        <v>11</v>
      </c>
      <c r="C45" s="1">
        <v>15</v>
      </c>
      <c r="D45" s="1">
        <v>17</v>
      </c>
      <c r="E45" s="1">
        <v>22</v>
      </c>
    </row>
    <row r="46" spans="1:5" x14ac:dyDescent="0.3">
      <c r="A46" s="7" t="s">
        <v>270</v>
      </c>
      <c r="B46" s="1">
        <v>25</v>
      </c>
      <c r="C46" s="1">
        <v>31</v>
      </c>
      <c r="D46" s="1">
        <v>38</v>
      </c>
      <c r="E46" s="1">
        <v>40</v>
      </c>
    </row>
    <row r="47" spans="1:5" x14ac:dyDescent="0.3">
      <c r="A47" s="7" t="s">
        <v>271</v>
      </c>
      <c r="B47" s="1">
        <v>182</v>
      </c>
      <c r="C47" s="1">
        <v>225</v>
      </c>
      <c r="D47" s="1">
        <v>252</v>
      </c>
      <c r="E47" s="1">
        <v>259</v>
      </c>
    </row>
    <row r="48" spans="1:5" x14ac:dyDescent="0.3">
      <c r="A48" s="7" t="s">
        <v>272</v>
      </c>
      <c r="B48" s="1">
        <v>16</v>
      </c>
      <c r="C48" s="1">
        <v>25</v>
      </c>
      <c r="D48" s="1">
        <v>30</v>
      </c>
      <c r="E48" s="1">
        <v>32</v>
      </c>
    </row>
    <row r="49" spans="1:5" x14ac:dyDescent="0.3">
      <c r="A49" s="7" t="s">
        <v>273</v>
      </c>
      <c r="B49" s="1">
        <v>13</v>
      </c>
      <c r="C49" s="1">
        <v>24</v>
      </c>
      <c r="D49" s="1">
        <v>31</v>
      </c>
      <c r="E49" s="1">
        <v>31</v>
      </c>
    </row>
    <row r="50" spans="1:5" x14ac:dyDescent="0.3">
      <c r="A50" s="7" t="s">
        <v>274</v>
      </c>
      <c r="B50" s="1">
        <v>961</v>
      </c>
      <c r="C50" s="1">
        <v>1192</v>
      </c>
      <c r="D50" s="1">
        <v>1356</v>
      </c>
      <c r="E50" s="1">
        <v>1486</v>
      </c>
    </row>
    <row r="51" spans="1:5" x14ac:dyDescent="0.3">
      <c r="A51" s="7" t="s">
        <v>275</v>
      </c>
      <c r="B51" s="1">
        <v>53</v>
      </c>
      <c r="C51" s="1">
        <v>61</v>
      </c>
      <c r="D51" s="1">
        <v>80</v>
      </c>
      <c r="E51" s="1">
        <v>83</v>
      </c>
    </row>
    <row r="52" spans="1:5" x14ac:dyDescent="0.3">
      <c r="A52" s="7" t="s">
        <v>276</v>
      </c>
      <c r="B52" s="1">
        <v>343</v>
      </c>
      <c r="C52" s="1">
        <v>416</v>
      </c>
      <c r="D52" s="1">
        <v>470</v>
      </c>
      <c r="E52" s="1">
        <v>510</v>
      </c>
    </row>
    <row r="53" spans="1:5" x14ac:dyDescent="0.3">
      <c r="A53" s="7" t="s">
        <v>277</v>
      </c>
      <c r="B53" s="1">
        <v>8858</v>
      </c>
      <c r="C53" s="1">
        <v>10674</v>
      </c>
      <c r="D53" s="1">
        <v>11897</v>
      </c>
      <c r="E53" s="1">
        <v>12717</v>
      </c>
    </row>
    <row r="54" spans="1:5" x14ac:dyDescent="0.3">
      <c r="A54" s="7" t="s">
        <v>278</v>
      </c>
      <c r="B54" s="1">
        <v>148</v>
      </c>
      <c r="C54" s="1">
        <v>169</v>
      </c>
      <c r="D54" s="1">
        <v>196</v>
      </c>
      <c r="E54" s="1">
        <v>216</v>
      </c>
    </row>
    <row r="55" spans="1:5" x14ac:dyDescent="0.3">
      <c r="A55" s="7" t="s">
        <v>279</v>
      </c>
      <c r="B55" s="1">
        <v>81</v>
      </c>
      <c r="C55" s="1">
        <v>121</v>
      </c>
      <c r="D55" s="1">
        <v>146</v>
      </c>
      <c r="E55" s="1">
        <v>151</v>
      </c>
    </row>
    <row r="56" spans="1:5" x14ac:dyDescent="0.3">
      <c r="A56" s="7" t="s">
        <v>280</v>
      </c>
      <c r="B56" s="1">
        <v>827</v>
      </c>
      <c r="C56" s="1">
        <v>1047</v>
      </c>
      <c r="D56" s="1">
        <v>1187</v>
      </c>
      <c r="E56" s="1">
        <v>1282</v>
      </c>
    </row>
    <row r="57" spans="1:5" x14ac:dyDescent="0.3">
      <c r="A57" s="7" t="s">
        <v>281</v>
      </c>
      <c r="B57" s="1">
        <v>100</v>
      </c>
      <c r="C57" s="1">
        <v>120</v>
      </c>
      <c r="D57" s="1">
        <v>138</v>
      </c>
      <c r="E57" s="1">
        <v>154</v>
      </c>
    </row>
    <row r="58" spans="1:5" x14ac:dyDescent="0.3">
      <c r="A58" s="7" t="s">
        <v>282</v>
      </c>
      <c r="B58" s="1">
        <v>128</v>
      </c>
      <c r="C58" s="1">
        <v>164</v>
      </c>
      <c r="D58" s="1">
        <v>179</v>
      </c>
      <c r="E58" s="1">
        <v>196</v>
      </c>
    </row>
    <row r="59" spans="1:5" x14ac:dyDescent="0.3">
      <c r="A59" s="7" t="s">
        <v>283</v>
      </c>
      <c r="B59" s="1">
        <v>2530</v>
      </c>
      <c r="C59" s="1">
        <v>2956</v>
      </c>
      <c r="D59" s="1">
        <v>3183</v>
      </c>
      <c r="E59" s="1">
        <v>3289</v>
      </c>
    </row>
    <row r="60" spans="1:5" x14ac:dyDescent="0.3">
      <c r="A60" s="7" t="s">
        <v>284</v>
      </c>
      <c r="B60" s="1">
        <v>116</v>
      </c>
      <c r="C60" s="1">
        <v>138</v>
      </c>
      <c r="D60" s="1">
        <v>155</v>
      </c>
      <c r="E60" s="1">
        <v>175</v>
      </c>
    </row>
    <row r="61" spans="1:5" x14ac:dyDescent="0.3">
      <c r="A61" s="7" t="s">
        <v>285</v>
      </c>
      <c r="B61" s="1">
        <v>633</v>
      </c>
      <c r="C61" s="1">
        <v>778</v>
      </c>
      <c r="D61" s="1">
        <v>891</v>
      </c>
      <c r="E61" s="1">
        <v>967</v>
      </c>
    </row>
    <row r="62" spans="1:5" x14ac:dyDescent="0.3">
      <c r="A62" s="7" t="s">
        <v>286</v>
      </c>
      <c r="B62" s="1">
        <v>5833</v>
      </c>
      <c r="C62" s="1">
        <v>4514</v>
      </c>
      <c r="D62" s="1">
        <v>3700</v>
      </c>
      <c r="E62" s="1">
        <v>3244</v>
      </c>
    </row>
    <row r="63" spans="1:5" x14ac:dyDescent="0.3">
      <c r="A63" s="7" t="s">
        <v>287</v>
      </c>
      <c r="B63" s="1">
        <v>641</v>
      </c>
      <c r="C63" s="1">
        <v>521</v>
      </c>
      <c r="D63" s="1">
        <v>418</v>
      </c>
      <c r="E63" s="1">
        <v>362</v>
      </c>
    </row>
    <row r="64" spans="1:5" x14ac:dyDescent="0.3">
      <c r="A64" s="7" t="s">
        <v>288</v>
      </c>
      <c r="B64" s="1">
        <v>375</v>
      </c>
      <c r="C64" s="1">
        <v>280</v>
      </c>
      <c r="D64" s="1">
        <v>224</v>
      </c>
      <c r="E64" s="1">
        <v>187</v>
      </c>
    </row>
    <row r="65" spans="1:5" x14ac:dyDescent="0.3">
      <c r="A65" s="7" t="s">
        <v>289</v>
      </c>
      <c r="B65" s="1">
        <v>13765</v>
      </c>
      <c r="C65" s="1">
        <v>10305</v>
      </c>
      <c r="D65" s="1">
        <v>8209</v>
      </c>
      <c r="E65" s="1">
        <v>7000</v>
      </c>
    </row>
    <row r="66" spans="1:5" x14ac:dyDescent="0.3">
      <c r="A66" s="7" t="s">
        <v>290</v>
      </c>
      <c r="B66" s="1">
        <v>371</v>
      </c>
      <c r="C66" s="1">
        <v>281</v>
      </c>
      <c r="D66" s="1">
        <v>236</v>
      </c>
      <c r="E66" s="1">
        <v>207</v>
      </c>
    </row>
    <row r="67" spans="1:5" x14ac:dyDescent="0.3">
      <c r="A67" s="7" t="s">
        <v>291</v>
      </c>
      <c r="B67" s="1">
        <v>6885</v>
      </c>
      <c r="C67" s="1">
        <v>5622</v>
      </c>
      <c r="D67" s="1">
        <v>4754</v>
      </c>
      <c r="E67" s="1">
        <v>4202</v>
      </c>
    </row>
    <row r="68" spans="1:5" x14ac:dyDescent="0.3">
      <c r="A68" s="10" t="s">
        <v>15</v>
      </c>
      <c r="B68" s="5">
        <v>65160</v>
      </c>
      <c r="C68" s="5">
        <v>66170</v>
      </c>
      <c r="D68" s="5">
        <v>67743</v>
      </c>
      <c r="E68" s="5">
        <v>69443</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0.70542635658914699</v>
      </c>
      <c r="C73" s="2">
        <v>0.70378151260504196</v>
      </c>
      <c r="D73" s="2">
        <v>0.72110091743119298</v>
      </c>
      <c r="E73" s="2">
        <v>0.725938009787928</v>
      </c>
    </row>
    <row r="74" spans="1:5" x14ac:dyDescent="0.3">
      <c r="A74" s="8" t="s">
        <v>233</v>
      </c>
      <c r="B74" s="2">
        <v>0</v>
      </c>
      <c r="C74" s="2">
        <v>0</v>
      </c>
      <c r="D74" s="2">
        <v>0</v>
      </c>
      <c r="E74" s="2">
        <v>0</v>
      </c>
    </row>
    <row r="75" spans="1:5" x14ac:dyDescent="0.3">
      <c r="A75" s="8" t="s">
        <v>234</v>
      </c>
      <c r="B75" s="2">
        <v>2.8423772609819101E-2</v>
      </c>
      <c r="C75" s="2">
        <v>2.3109243697479E-2</v>
      </c>
      <c r="D75" s="2">
        <v>2.3853211009174299E-2</v>
      </c>
      <c r="E75" s="2">
        <v>2.4469820554649298E-2</v>
      </c>
    </row>
    <row r="76" spans="1:5" x14ac:dyDescent="0.3">
      <c r="A76" s="8" t="s">
        <v>235</v>
      </c>
      <c r="B76" s="2">
        <v>0.170542635658915</v>
      </c>
      <c r="C76" s="2">
        <v>0.17857142857142899</v>
      </c>
      <c r="D76" s="2">
        <v>0.16330275229357799</v>
      </c>
      <c r="E76" s="2">
        <v>0.15497553017944499</v>
      </c>
    </row>
    <row r="77" spans="1:5" x14ac:dyDescent="0.3">
      <c r="A77" s="8" t="s">
        <v>236</v>
      </c>
      <c r="B77" s="2">
        <v>8.7855297157622705E-2</v>
      </c>
      <c r="C77" s="2">
        <v>8.40336134453782E-2</v>
      </c>
      <c r="D77" s="2">
        <v>8.2568807339449504E-2</v>
      </c>
      <c r="E77" s="2">
        <v>8.8091353996737398E-2</v>
      </c>
    </row>
    <row r="78" spans="1:5" x14ac:dyDescent="0.3">
      <c r="A78" s="8" t="s">
        <v>237</v>
      </c>
      <c r="B78" s="2">
        <v>7.7519379844961196E-3</v>
      </c>
      <c r="C78" s="2">
        <v>1.0504201680672299E-2</v>
      </c>
      <c r="D78" s="2">
        <v>9.1743119266055103E-3</v>
      </c>
      <c r="E78" s="2">
        <v>6.5252854812398002E-3</v>
      </c>
    </row>
    <row r="79" spans="1:5" x14ac:dyDescent="0.3">
      <c r="A79" s="8" t="s">
        <v>238</v>
      </c>
      <c r="B79" s="2">
        <v>5.0268913589100003E-2</v>
      </c>
      <c r="C79" s="2">
        <v>5.0781730887603099E-2</v>
      </c>
      <c r="D79" s="2">
        <v>5.2421367948077897E-2</v>
      </c>
      <c r="E79" s="2">
        <v>5.5572949279899801E-2</v>
      </c>
    </row>
    <row r="80" spans="1:5" x14ac:dyDescent="0.3">
      <c r="A80" s="8" t="s">
        <v>239</v>
      </c>
      <c r="B80" s="2">
        <v>9.8960200788813193E-2</v>
      </c>
      <c r="C80" s="2">
        <v>0.112581558537486</v>
      </c>
      <c r="D80" s="2">
        <v>0.13524158207133699</v>
      </c>
      <c r="E80" s="2">
        <v>0.151116677102901</v>
      </c>
    </row>
    <row r="81" spans="1:5" x14ac:dyDescent="0.3">
      <c r="A81" s="8" t="s">
        <v>240</v>
      </c>
      <c r="B81" s="2">
        <v>1.9218357834349199E-2</v>
      </c>
      <c r="C81" s="2">
        <v>1.9820263449464501E-2</v>
      </c>
      <c r="D81" s="2">
        <v>2.01364619737061E-2</v>
      </c>
      <c r="E81" s="2">
        <v>2.0402838655813001E-2</v>
      </c>
    </row>
    <row r="82" spans="1:5" x14ac:dyDescent="0.3">
      <c r="A82" s="8" t="s">
        <v>241</v>
      </c>
      <c r="B82" s="2">
        <v>0.81419863750448196</v>
      </c>
      <c r="C82" s="2">
        <v>0.79625754031761697</v>
      </c>
      <c r="D82" s="2">
        <v>0.76879125755810696</v>
      </c>
      <c r="E82" s="2">
        <v>0.74660822375286995</v>
      </c>
    </row>
    <row r="83" spans="1:5" x14ac:dyDescent="0.3">
      <c r="A83" s="8" t="s">
        <v>242</v>
      </c>
      <c r="B83" s="2">
        <v>1.33381140193618E-2</v>
      </c>
      <c r="C83" s="2">
        <v>1.50806352332882E-2</v>
      </c>
      <c r="D83" s="2">
        <v>1.7030010539745899E-2</v>
      </c>
      <c r="E83" s="2">
        <v>1.92026716760593E-2</v>
      </c>
    </row>
    <row r="84" spans="1:5" x14ac:dyDescent="0.3">
      <c r="A84" s="8" t="s">
        <v>243</v>
      </c>
      <c r="B84" s="2">
        <v>4.0157762638938698E-3</v>
      </c>
      <c r="C84" s="2">
        <v>5.4782715745414299E-3</v>
      </c>
      <c r="D84" s="2">
        <v>6.3793199090253503E-3</v>
      </c>
      <c r="E84" s="2">
        <v>7.0966395324566899E-3</v>
      </c>
    </row>
    <row r="85" spans="1:5" x14ac:dyDescent="0.3">
      <c r="A85" s="8" t="s">
        <v>244</v>
      </c>
      <c r="B85" s="2">
        <v>0.99298491757278196</v>
      </c>
      <c r="C85" s="2">
        <v>0.99131693198263404</v>
      </c>
      <c r="D85" s="2">
        <v>0.99062579174056198</v>
      </c>
      <c r="E85" s="2">
        <v>0.98960498960498999</v>
      </c>
    </row>
    <row r="86" spans="1:5" x14ac:dyDescent="0.3">
      <c r="A86" s="8" t="s">
        <v>245</v>
      </c>
      <c r="B86" s="2">
        <v>0</v>
      </c>
      <c r="C86" s="2">
        <v>0</v>
      </c>
      <c r="D86" s="2">
        <v>0</v>
      </c>
      <c r="E86" s="2">
        <v>0</v>
      </c>
    </row>
    <row r="87" spans="1:5" x14ac:dyDescent="0.3">
      <c r="A87" s="8" t="s">
        <v>246</v>
      </c>
      <c r="B87" s="2">
        <v>2.45527884952648E-3</v>
      </c>
      <c r="C87" s="2">
        <v>3.1837916063675799E-3</v>
      </c>
      <c r="D87" s="2">
        <v>3.0402837598175799E-3</v>
      </c>
      <c r="E87" s="2">
        <v>2.5410025410025402E-3</v>
      </c>
    </row>
    <row r="88" spans="1:5" x14ac:dyDescent="0.3">
      <c r="A88" s="8" t="s">
        <v>247</v>
      </c>
      <c r="B88" s="2">
        <v>3.5075412136092603E-4</v>
      </c>
      <c r="C88" s="2">
        <v>2.8943560057887097E-4</v>
      </c>
      <c r="D88" s="2">
        <v>2.5335697998479898E-4</v>
      </c>
      <c r="E88" s="2">
        <v>0</v>
      </c>
    </row>
    <row r="89" spans="1:5" x14ac:dyDescent="0.3">
      <c r="A89" s="8" t="s">
        <v>248</v>
      </c>
      <c r="B89" s="2">
        <v>2.8060329708874099E-3</v>
      </c>
      <c r="C89" s="2">
        <v>3.4732272069464502E-3</v>
      </c>
      <c r="D89" s="2">
        <v>4.3070686597415798E-3</v>
      </c>
      <c r="E89" s="2">
        <v>6.23700623700624E-3</v>
      </c>
    </row>
    <row r="90" spans="1:5" x14ac:dyDescent="0.3">
      <c r="A90" s="8" t="s">
        <v>249</v>
      </c>
      <c r="B90" s="2">
        <v>1.4030164854437E-3</v>
      </c>
      <c r="C90" s="2">
        <v>1.7366136034732301E-3</v>
      </c>
      <c r="D90" s="2">
        <v>1.77349885989359E-3</v>
      </c>
      <c r="E90" s="2">
        <v>1.61700161700162E-3</v>
      </c>
    </row>
    <row r="91" spans="1:5" x14ac:dyDescent="0.3">
      <c r="A91" s="8" t="s">
        <v>250</v>
      </c>
      <c r="B91" s="2">
        <v>9.3749999999999997E-3</v>
      </c>
      <c r="C91" s="2">
        <v>1.0958904109589E-2</v>
      </c>
      <c r="D91" s="2">
        <v>7.9365079365079395E-3</v>
      </c>
      <c r="E91" s="2">
        <v>7.7720207253886E-3</v>
      </c>
    </row>
    <row r="92" spans="1:5" x14ac:dyDescent="0.3">
      <c r="A92" s="8" t="s">
        <v>251</v>
      </c>
      <c r="B92" s="2">
        <v>6.2500000000000003E-3</v>
      </c>
      <c r="C92" s="2">
        <v>5.4794520547945197E-3</v>
      </c>
      <c r="D92" s="2">
        <v>5.2910052910052898E-3</v>
      </c>
      <c r="E92" s="2">
        <v>5.1813471502590702E-3</v>
      </c>
    </row>
    <row r="93" spans="1:5" x14ac:dyDescent="0.3">
      <c r="A93" s="8" t="s">
        <v>252</v>
      </c>
      <c r="B93" s="2">
        <v>1.2500000000000001E-2</v>
      </c>
      <c r="C93" s="2">
        <v>1.3698630136986301E-2</v>
      </c>
      <c r="D93" s="2">
        <v>1.58730158730159E-2</v>
      </c>
      <c r="E93" s="2">
        <v>1.2953367875647701E-2</v>
      </c>
    </row>
    <row r="94" spans="1:5" x14ac:dyDescent="0.3">
      <c r="A94" s="8" t="s">
        <v>253</v>
      </c>
      <c r="B94" s="2">
        <v>0.94062500000000004</v>
      </c>
      <c r="C94" s="2">
        <v>0.93972602739725997</v>
      </c>
      <c r="D94" s="2">
        <v>0.93386243386243395</v>
      </c>
      <c r="E94" s="2">
        <v>0.93523316062176198</v>
      </c>
    </row>
    <row r="95" spans="1:5" x14ac:dyDescent="0.3">
      <c r="A95" s="8" t="s">
        <v>254</v>
      </c>
      <c r="B95" s="2">
        <v>2.5000000000000001E-2</v>
      </c>
      <c r="C95" s="2">
        <v>2.46575342465753E-2</v>
      </c>
      <c r="D95" s="2">
        <v>2.9100529100529099E-2</v>
      </c>
      <c r="E95" s="2">
        <v>3.10880829015544E-2</v>
      </c>
    </row>
    <row r="96" spans="1:5" x14ac:dyDescent="0.3">
      <c r="A96" s="8" t="s">
        <v>255</v>
      </c>
      <c r="B96" s="2">
        <v>6.2500000000000003E-3</v>
      </c>
      <c r="C96" s="2">
        <v>5.4794520547945197E-3</v>
      </c>
      <c r="D96" s="2">
        <v>7.9365079365079395E-3</v>
      </c>
      <c r="E96" s="2">
        <v>7.7720207253886E-3</v>
      </c>
    </row>
    <row r="97" spans="1:5" x14ac:dyDescent="0.3">
      <c r="A97" s="8" t="s">
        <v>256</v>
      </c>
      <c r="B97" s="2">
        <v>0.81975308641975297</v>
      </c>
      <c r="C97" s="2">
        <v>0.81238938053097298</v>
      </c>
      <c r="D97" s="2">
        <v>0.79862136878385004</v>
      </c>
      <c r="E97" s="2">
        <v>0.78217403548296205</v>
      </c>
    </row>
    <row r="98" spans="1:5" x14ac:dyDescent="0.3">
      <c r="A98" s="8" t="s">
        <v>257</v>
      </c>
      <c r="B98" s="2">
        <v>4.1728395061728402E-2</v>
      </c>
      <c r="C98" s="2">
        <v>4.2871189773844597E-2</v>
      </c>
      <c r="D98" s="2">
        <v>5.0057442967339598E-2</v>
      </c>
      <c r="E98" s="2">
        <v>5.3083638411714998E-2</v>
      </c>
    </row>
    <row r="99" spans="1:5" x14ac:dyDescent="0.3">
      <c r="A99" s="8" t="s">
        <v>258</v>
      </c>
      <c r="B99" s="2">
        <v>2.2469135802469099E-2</v>
      </c>
      <c r="C99" s="2">
        <v>2.2812192723697101E-2</v>
      </c>
      <c r="D99" s="2">
        <v>2.3141309699655301E-2</v>
      </c>
      <c r="E99" s="2">
        <v>2.4640946212334602E-2</v>
      </c>
    </row>
    <row r="100" spans="1:5" x14ac:dyDescent="0.3">
      <c r="A100" s="8" t="s">
        <v>259</v>
      </c>
      <c r="B100" s="2">
        <v>2.0493827160493801E-2</v>
      </c>
      <c r="C100" s="2">
        <v>2.0452310717797399E-2</v>
      </c>
      <c r="D100" s="2">
        <v>2.0022977186935801E-2</v>
      </c>
      <c r="E100" s="2">
        <v>1.9853562376795302E-2</v>
      </c>
    </row>
    <row r="101" spans="1:5" x14ac:dyDescent="0.3">
      <c r="A101" s="8" t="s">
        <v>260</v>
      </c>
      <c r="B101" s="2">
        <v>8.6172839506172799E-2</v>
      </c>
      <c r="C101" s="2">
        <v>9.0658800393313699E-2</v>
      </c>
      <c r="D101" s="2">
        <v>9.55194485475135E-2</v>
      </c>
      <c r="E101" s="2">
        <v>0.10419600112644301</v>
      </c>
    </row>
    <row r="102" spans="1:5" x14ac:dyDescent="0.3">
      <c r="A102" s="8" t="s">
        <v>261</v>
      </c>
      <c r="B102" s="2">
        <v>9.3827160493827194E-3</v>
      </c>
      <c r="C102" s="2">
        <v>1.08161258603736E-2</v>
      </c>
      <c r="D102" s="2">
        <v>1.2637452814705401E-2</v>
      </c>
      <c r="E102" s="2">
        <v>1.6051816389749399E-2</v>
      </c>
    </row>
    <row r="103" spans="1:5" x14ac:dyDescent="0.3">
      <c r="A103" s="8" t="s">
        <v>262</v>
      </c>
      <c r="B103" s="2">
        <v>0.98458904109588996</v>
      </c>
      <c r="C103" s="2">
        <v>0.98433048433048398</v>
      </c>
      <c r="D103" s="2">
        <v>0.98479087452471503</v>
      </c>
      <c r="E103" s="2">
        <v>0.98472385428907205</v>
      </c>
    </row>
    <row r="104" spans="1:5" x14ac:dyDescent="0.3">
      <c r="A104" s="8" t="s">
        <v>263</v>
      </c>
      <c r="B104" s="2">
        <v>0</v>
      </c>
      <c r="C104" s="2">
        <v>0</v>
      </c>
      <c r="D104" s="2">
        <v>0</v>
      </c>
      <c r="E104" s="2">
        <v>0</v>
      </c>
    </row>
    <row r="105" spans="1:5" x14ac:dyDescent="0.3">
      <c r="A105" s="8" t="s">
        <v>264</v>
      </c>
      <c r="B105" s="2">
        <v>5.1369863013698601E-3</v>
      </c>
      <c r="C105" s="2">
        <v>4.2735042735042696E-3</v>
      </c>
      <c r="D105" s="2">
        <v>3.8022813688212902E-3</v>
      </c>
      <c r="E105" s="2">
        <v>3.5252643948296102E-3</v>
      </c>
    </row>
    <row r="106" spans="1:5" x14ac:dyDescent="0.3">
      <c r="A106" s="8" t="s">
        <v>265</v>
      </c>
      <c r="B106" s="2">
        <v>0</v>
      </c>
      <c r="C106" s="2">
        <v>0</v>
      </c>
      <c r="D106" s="2">
        <v>0</v>
      </c>
      <c r="E106" s="2">
        <v>0</v>
      </c>
    </row>
    <row r="107" spans="1:5" x14ac:dyDescent="0.3">
      <c r="A107" s="8" t="s">
        <v>266</v>
      </c>
      <c r="B107" s="2">
        <v>5.1369863013698601E-3</v>
      </c>
      <c r="C107" s="2">
        <v>7.12250712250712E-3</v>
      </c>
      <c r="D107" s="2">
        <v>6.3371356147021501E-3</v>
      </c>
      <c r="E107" s="2">
        <v>5.8754406580493503E-3</v>
      </c>
    </row>
    <row r="108" spans="1:5" x14ac:dyDescent="0.3">
      <c r="A108" s="8" t="s">
        <v>267</v>
      </c>
      <c r="B108" s="2">
        <v>5.1369863013698601E-3</v>
      </c>
      <c r="C108" s="2">
        <v>4.2735042735042696E-3</v>
      </c>
      <c r="D108" s="2">
        <v>5.0697084917617199E-3</v>
      </c>
      <c r="E108" s="2">
        <v>5.8754406580493503E-3</v>
      </c>
    </row>
    <row r="109" spans="1:5" x14ac:dyDescent="0.3">
      <c r="A109" s="8" t="s">
        <v>268</v>
      </c>
      <c r="B109" s="2">
        <v>0.34133333333333299</v>
      </c>
      <c r="C109" s="2">
        <v>0.33609958506224102</v>
      </c>
      <c r="D109" s="2">
        <v>0.32477064220183499</v>
      </c>
      <c r="E109" s="2">
        <v>0.326315789473684</v>
      </c>
    </row>
    <row r="110" spans="1:5" x14ac:dyDescent="0.3">
      <c r="A110" s="8" t="s">
        <v>269</v>
      </c>
      <c r="B110" s="2">
        <v>2.9333333333333302E-2</v>
      </c>
      <c r="C110" s="2">
        <v>3.1120331950207501E-2</v>
      </c>
      <c r="D110" s="2">
        <v>3.11926605504587E-2</v>
      </c>
      <c r="E110" s="2">
        <v>3.8596491228070198E-2</v>
      </c>
    </row>
    <row r="111" spans="1:5" x14ac:dyDescent="0.3">
      <c r="A111" s="8" t="s">
        <v>270</v>
      </c>
      <c r="B111" s="2">
        <v>6.6666666666666693E-2</v>
      </c>
      <c r="C111" s="2">
        <v>6.4315352697095401E-2</v>
      </c>
      <c r="D111" s="2">
        <v>6.9724770642201797E-2</v>
      </c>
      <c r="E111" s="2">
        <v>7.0175438596491196E-2</v>
      </c>
    </row>
    <row r="112" spans="1:5" x14ac:dyDescent="0.3">
      <c r="A112" s="8" t="s">
        <v>271</v>
      </c>
      <c r="B112" s="2">
        <v>0.48533333333333301</v>
      </c>
      <c r="C112" s="2">
        <v>0.46680497925311198</v>
      </c>
      <c r="D112" s="2">
        <v>0.46238532110091701</v>
      </c>
      <c r="E112" s="2">
        <v>0.454385964912281</v>
      </c>
    </row>
    <row r="113" spans="1:5" x14ac:dyDescent="0.3">
      <c r="A113" s="8" t="s">
        <v>272</v>
      </c>
      <c r="B113" s="2">
        <v>4.26666666666667E-2</v>
      </c>
      <c r="C113" s="2">
        <v>5.18672199170125E-2</v>
      </c>
      <c r="D113" s="2">
        <v>5.5045871559633003E-2</v>
      </c>
      <c r="E113" s="2">
        <v>5.6140350877192997E-2</v>
      </c>
    </row>
    <row r="114" spans="1:5" x14ac:dyDescent="0.3">
      <c r="A114" s="8" t="s">
        <v>273</v>
      </c>
      <c r="B114" s="2">
        <v>3.46666666666667E-2</v>
      </c>
      <c r="C114" s="2">
        <v>4.9792531120331898E-2</v>
      </c>
      <c r="D114" s="2">
        <v>5.6880733944954097E-2</v>
      </c>
      <c r="E114" s="2">
        <v>5.4385964912280697E-2</v>
      </c>
    </row>
    <row r="115" spans="1:5" x14ac:dyDescent="0.3">
      <c r="A115" s="8" t="s">
        <v>274</v>
      </c>
      <c r="B115" s="2">
        <v>9.2014553810800495E-2</v>
      </c>
      <c r="C115" s="2">
        <v>9.43560516108604E-2</v>
      </c>
      <c r="D115" s="2">
        <v>9.5864262990456001E-2</v>
      </c>
      <c r="E115" s="2">
        <v>9.8001714700257203E-2</v>
      </c>
    </row>
    <row r="116" spans="1:5" x14ac:dyDescent="0.3">
      <c r="A116" s="8" t="s">
        <v>275</v>
      </c>
      <c r="B116" s="2">
        <v>5.0746840291076203E-3</v>
      </c>
      <c r="C116" s="2">
        <v>4.8286234465289299E-3</v>
      </c>
      <c r="D116" s="2">
        <v>5.6557087310003503E-3</v>
      </c>
      <c r="E116" s="2">
        <v>5.4738508210776197E-3</v>
      </c>
    </row>
    <row r="117" spans="1:5" x14ac:dyDescent="0.3">
      <c r="A117" s="8" t="s">
        <v>276</v>
      </c>
      <c r="B117" s="2">
        <v>3.2841823056300297E-2</v>
      </c>
      <c r="C117" s="2">
        <v>3.2929628750098902E-2</v>
      </c>
      <c r="D117" s="2">
        <v>3.3227288794627101E-2</v>
      </c>
      <c r="E117" s="2">
        <v>3.3634505045175803E-2</v>
      </c>
    </row>
    <row r="118" spans="1:5" x14ac:dyDescent="0.3">
      <c r="A118" s="8" t="s">
        <v>277</v>
      </c>
      <c r="B118" s="2">
        <v>0.84814247414783595</v>
      </c>
      <c r="C118" s="2">
        <v>0.84492994538114496</v>
      </c>
      <c r="D118" s="2">
        <v>0.84107458465888996</v>
      </c>
      <c r="E118" s="2">
        <v>0.83868627580294097</v>
      </c>
    </row>
    <row r="119" spans="1:5" x14ac:dyDescent="0.3">
      <c r="A119" s="8" t="s">
        <v>278</v>
      </c>
      <c r="B119" s="2">
        <v>1.4170815779394901E-2</v>
      </c>
      <c r="C119" s="2">
        <v>1.33776616797277E-2</v>
      </c>
      <c r="D119" s="2">
        <v>1.38564863909509E-2</v>
      </c>
      <c r="E119" s="2">
        <v>1.4245202136780301E-2</v>
      </c>
    </row>
    <row r="120" spans="1:5" x14ac:dyDescent="0.3">
      <c r="A120" s="8" t="s">
        <v>279</v>
      </c>
      <c r="B120" s="2">
        <v>7.7556491765607E-3</v>
      </c>
      <c r="C120" s="2">
        <v>9.5780891316393606E-3</v>
      </c>
      <c r="D120" s="2">
        <v>1.0321668434075599E-2</v>
      </c>
      <c r="E120" s="2">
        <v>9.9584514937677195E-3</v>
      </c>
    </row>
    <row r="121" spans="1:5" x14ac:dyDescent="0.3">
      <c r="A121" s="8" t="s">
        <v>280</v>
      </c>
      <c r="B121" s="2">
        <v>0.190816797415782</v>
      </c>
      <c r="C121" s="2">
        <v>0.20123005958101101</v>
      </c>
      <c r="D121" s="2">
        <v>0.207046921332636</v>
      </c>
      <c r="E121" s="2">
        <v>0.21144647864093699</v>
      </c>
    </row>
    <row r="122" spans="1:5" x14ac:dyDescent="0.3">
      <c r="A122" s="8" t="s">
        <v>281</v>
      </c>
      <c r="B122" s="2">
        <v>2.3073373327180399E-2</v>
      </c>
      <c r="C122" s="2">
        <v>2.3063617143955401E-2</v>
      </c>
      <c r="D122" s="2">
        <v>2.4071166928309799E-2</v>
      </c>
      <c r="E122" s="2">
        <v>2.5399967013029899E-2</v>
      </c>
    </row>
    <row r="123" spans="1:5" x14ac:dyDescent="0.3">
      <c r="A123" s="8" t="s">
        <v>282</v>
      </c>
      <c r="B123" s="2">
        <v>2.9533917858791E-2</v>
      </c>
      <c r="C123" s="2">
        <v>3.15202767634057E-2</v>
      </c>
      <c r="D123" s="2">
        <v>3.1222745508459802E-2</v>
      </c>
      <c r="E123" s="2">
        <v>3.2327230743856197E-2</v>
      </c>
    </row>
    <row r="124" spans="1:5" x14ac:dyDescent="0.3">
      <c r="A124" s="8" t="s">
        <v>283</v>
      </c>
      <c r="B124" s="2">
        <v>0.58375634517766495</v>
      </c>
      <c r="C124" s="2">
        <v>0.56813376897943502</v>
      </c>
      <c r="D124" s="2">
        <v>0.55520669806384104</v>
      </c>
      <c r="E124" s="2">
        <v>0.54247072406399499</v>
      </c>
    </row>
    <row r="125" spans="1:5" x14ac:dyDescent="0.3">
      <c r="A125" s="8" t="s">
        <v>284</v>
      </c>
      <c r="B125" s="2">
        <v>2.6765113059529302E-2</v>
      </c>
      <c r="C125" s="2">
        <v>2.6523159715548701E-2</v>
      </c>
      <c r="D125" s="2">
        <v>2.7036455607884199E-2</v>
      </c>
      <c r="E125" s="2">
        <v>2.8863598878443E-2</v>
      </c>
    </row>
    <row r="126" spans="1:5" x14ac:dyDescent="0.3">
      <c r="A126" s="8" t="s">
        <v>285</v>
      </c>
      <c r="B126" s="2">
        <v>0.14605445316105201</v>
      </c>
      <c r="C126" s="2">
        <v>0.14952911781664399</v>
      </c>
      <c r="D126" s="2">
        <v>0.15541601255887</v>
      </c>
      <c r="E126" s="2">
        <v>0.15949200065973901</v>
      </c>
    </row>
    <row r="127" spans="1:5" x14ac:dyDescent="0.3">
      <c r="A127" s="8" t="s">
        <v>286</v>
      </c>
      <c r="B127" s="2">
        <v>0.20929314675278099</v>
      </c>
      <c r="C127" s="2">
        <v>0.20972912698043999</v>
      </c>
      <c r="D127" s="2">
        <v>0.21093438230431599</v>
      </c>
      <c r="E127" s="2">
        <v>0.21339297460860401</v>
      </c>
    </row>
    <row r="128" spans="1:5" x14ac:dyDescent="0.3">
      <c r="A128" s="8" t="s">
        <v>287</v>
      </c>
      <c r="B128" s="2">
        <v>2.2999641191245101E-2</v>
      </c>
      <c r="C128" s="2">
        <v>2.42066626399665E-2</v>
      </c>
      <c r="D128" s="2">
        <v>2.3829884271136199E-2</v>
      </c>
      <c r="E128" s="2">
        <v>2.38126562294435E-2</v>
      </c>
    </row>
    <row r="129" spans="1:5" x14ac:dyDescent="0.3">
      <c r="A129" s="8" t="s">
        <v>288</v>
      </c>
      <c r="B129" s="2">
        <v>1.3455328310010801E-2</v>
      </c>
      <c r="C129" s="2">
        <v>1.3009338846815001E-2</v>
      </c>
      <c r="D129" s="2">
        <v>1.2770081523288301E-2</v>
      </c>
      <c r="E129" s="2">
        <v>1.2301013024602001E-2</v>
      </c>
    </row>
    <row r="130" spans="1:5" x14ac:dyDescent="0.3">
      <c r="A130" s="8" t="s">
        <v>289</v>
      </c>
      <c r="B130" s="2">
        <v>0.49390025116612801</v>
      </c>
      <c r="C130" s="2">
        <v>0.47879013148724597</v>
      </c>
      <c r="D130" s="2">
        <v>0.46798928225300701</v>
      </c>
      <c r="E130" s="2">
        <v>0.460465728193659</v>
      </c>
    </row>
    <row r="131" spans="1:5" x14ac:dyDescent="0.3">
      <c r="A131" s="8" t="s">
        <v>290</v>
      </c>
      <c r="B131" s="2">
        <v>1.33118048080373E-2</v>
      </c>
      <c r="C131" s="2">
        <v>1.30558007712679E-2</v>
      </c>
      <c r="D131" s="2">
        <v>1.34541930334645E-2</v>
      </c>
      <c r="E131" s="2">
        <v>1.36166293908696E-2</v>
      </c>
    </row>
    <row r="132" spans="1:5" x14ac:dyDescent="0.3">
      <c r="A132" s="8" t="s">
        <v>291</v>
      </c>
      <c r="B132" s="2">
        <v>0.247039827771798</v>
      </c>
      <c r="C132" s="2">
        <v>0.26120893927426497</v>
      </c>
      <c r="D132" s="2">
        <v>0.271022176614788</v>
      </c>
      <c r="E132" s="2">
        <v>0.27641099855282197</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463</v>
      </c>
      <c r="B1" s="12"/>
      <c r="C1" s="12"/>
      <c r="D1" s="12"/>
    </row>
    <row r="2" spans="1:5" ht="15.6" x14ac:dyDescent="0.3">
      <c r="A2" s="12" t="s">
        <v>452</v>
      </c>
      <c r="B2" s="12"/>
      <c r="C2" s="12"/>
      <c r="D2" s="12"/>
    </row>
    <row r="3" spans="1:5" ht="15.6" x14ac:dyDescent="0.3">
      <c r="A3" s="12" t="s">
        <v>299</v>
      </c>
      <c r="B3" s="12"/>
      <c r="C3" s="12"/>
      <c r="D3" s="12"/>
    </row>
    <row r="4" spans="1:5" x14ac:dyDescent="0.3">
      <c r="A4" s="15"/>
    </row>
    <row r="5" spans="1:5" x14ac:dyDescent="0.3">
      <c r="A5" s="16" t="str">
        <f>HYPERLINK("#'Table of contents'!A55",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198</v>
      </c>
      <c r="C8" s="1">
        <v>234</v>
      </c>
      <c r="D8" s="1">
        <v>284</v>
      </c>
      <c r="E8" s="1">
        <v>312</v>
      </c>
    </row>
    <row r="9" spans="1:5" x14ac:dyDescent="0.3">
      <c r="A9" s="7" t="s">
        <v>296</v>
      </c>
      <c r="B9" s="1">
        <v>31441</v>
      </c>
      <c r="C9" s="1">
        <v>37536</v>
      </c>
      <c r="D9" s="1">
        <v>42283</v>
      </c>
      <c r="E9" s="1">
        <v>45839</v>
      </c>
    </row>
    <row r="10" spans="1:5" x14ac:dyDescent="0.3">
      <c r="A10" s="7" t="s">
        <v>297</v>
      </c>
      <c r="B10" s="1">
        <v>600</v>
      </c>
      <c r="C10" s="1">
        <v>713</v>
      </c>
      <c r="D10" s="1">
        <v>783</v>
      </c>
      <c r="E10" s="1">
        <v>864</v>
      </c>
    </row>
    <row r="11" spans="1:5" x14ac:dyDescent="0.3">
      <c r="A11" s="7" t="s">
        <v>91</v>
      </c>
      <c r="B11" s="1">
        <v>90</v>
      </c>
      <c r="C11" s="1">
        <v>113</v>
      </c>
      <c r="D11" s="1">
        <v>142</v>
      </c>
      <c r="E11" s="1">
        <v>153</v>
      </c>
    </row>
    <row r="12" spans="1:5" x14ac:dyDescent="0.3">
      <c r="A12" s="7" t="s">
        <v>120</v>
      </c>
      <c r="B12" s="1">
        <v>4961</v>
      </c>
      <c r="C12" s="1">
        <v>6051</v>
      </c>
      <c r="D12" s="1">
        <v>6710</v>
      </c>
      <c r="E12" s="1">
        <v>7073</v>
      </c>
    </row>
    <row r="13" spans="1:5" x14ac:dyDescent="0.3">
      <c r="A13" s="7" t="s">
        <v>121</v>
      </c>
      <c r="B13" s="1">
        <v>27870</v>
      </c>
      <c r="C13" s="1">
        <v>21523</v>
      </c>
      <c r="D13" s="1">
        <v>17541</v>
      </c>
      <c r="E13" s="1">
        <v>15202</v>
      </c>
    </row>
    <row r="14" spans="1:5" x14ac:dyDescent="0.3">
      <c r="A14" s="10" t="s">
        <v>15</v>
      </c>
      <c r="B14" s="5">
        <v>65160</v>
      </c>
      <c r="C14" s="5">
        <v>66170</v>
      </c>
      <c r="D14" s="5">
        <v>67743</v>
      </c>
      <c r="E14" s="5">
        <v>69443</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3.0386740331491699E-3</v>
      </c>
      <c r="C19" s="2">
        <v>3.5363457760314299E-3</v>
      </c>
      <c r="D19" s="2">
        <v>4.19231507314409E-3</v>
      </c>
      <c r="E19" s="2">
        <v>4.4928934521838099E-3</v>
      </c>
    </row>
    <row r="20" spans="1:5" x14ac:dyDescent="0.3">
      <c r="A20" s="8" t="s">
        <v>296</v>
      </c>
      <c r="B20" s="2">
        <v>0.48251995089011701</v>
      </c>
      <c r="C20" s="2">
        <v>0.56726613268852999</v>
      </c>
      <c r="D20" s="2">
        <v>0.624167810696308</v>
      </c>
      <c r="E20" s="2">
        <v>0.66009532998286402</v>
      </c>
    </row>
    <row r="21" spans="1:5" x14ac:dyDescent="0.3">
      <c r="A21" s="8" t="s">
        <v>297</v>
      </c>
      <c r="B21" s="2">
        <v>9.2081031307550704E-3</v>
      </c>
      <c r="C21" s="2">
        <v>1.07752758047454E-2</v>
      </c>
      <c r="D21" s="2">
        <v>1.1558389796731801E-2</v>
      </c>
      <c r="E21" s="2">
        <v>1.2441858790662799E-2</v>
      </c>
    </row>
    <row r="22" spans="1:5" x14ac:dyDescent="0.3">
      <c r="A22" s="8" t="s">
        <v>91</v>
      </c>
      <c r="B22" s="2">
        <v>1.38121546961326E-3</v>
      </c>
      <c r="C22" s="2">
        <v>1.70772253286988E-3</v>
      </c>
      <c r="D22" s="2">
        <v>2.0961575365720398E-3</v>
      </c>
      <c r="E22" s="2">
        <v>2.2032458275132098E-3</v>
      </c>
    </row>
    <row r="23" spans="1:5" x14ac:dyDescent="0.3">
      <c r="A23" s="8" t="s">
        <v>120</v>
      </c>
      <c r="B23" s="2">
        <v>7.6135666052793094E-2</v>
      </c>
      <c r="C23" s="2">
        <v>9.1446274746864106E-2</v>
      </c>
      <c r="D23" s="2">
        <v>9.9050824439425506E-2</v>
      </c>
      <c r="E23" s="2">
        <v>0.101853318549026</v>
      </c>
    </row>
    <row r="24" spans="1:5" x14ac:dyDescent="0.3">
      <c r="A24" s="8" t="s">
        <v>121</v>
      </c>
      <c r="B24" s="2">
        <v>0.42771639042357301</v>
      </c>
      <c r="C24" s="2">
        <v>0.32526824845095997</v>
      </c>
      <c r="D24" s="2">
        <v>0.25893450245781902</v>
      </c>
      <c r="E24" s="2">
        <v>0.218913353397751</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464</v>
      </c>
      <c r="B1" s="12"/>
      <c r="C1" s="12"/>
      <c r="D1" s="12"/>
      <c r="E1" s="12"/>
    </row>
    <row r="2" spans="1:5" ht="15.6" x14ac:dyDescent="0.3">
      <c r="A2" s="12" t="s">
        <v>452</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contents'!A56",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2</v>
      </c>
      <c r="C8" s="1">
        <v>0</v>
      </c>
      <c r="D8" s="1">
        <v>1</v>
      </c>
      <c r="E8" s="1">
        <v>4</v>
      </c>
    </row>
    <row r="9" spans="1:5" x14ac:dyDescent="0.3">
      <c r="A9" s="7" t="s">
        <v>301</v>
      </c>
      <c r="B9" s="1">
        <v>68</v>
      </c>
      <c r="C9" s="1">
        <v>81</v>
      </c>
      <c r="D9" s="1">
        <v>107</v>
      </c>
      <c r="E9" s="1">
        <v>124</v>
      </c>
    </row>
    <row r="10" spans="1:5" x14ac:dyDescent="0.3">
      <c r="A10" s="7" t="s">
        <v>302</v>
      </c>
      <c r="B10" s="1">
        <v>51</v>
      </c>
      <c r="C10" s="1">
        <v>66</v>
      </c>
      <c r="D10" s="1">
        <v>74</v>
      </c>
      <c r="E10" s="1">
        <v>77</v>
      </c>
    </row>
    <row r="11" spans="1:5" x14ac:dyDescent="0.3">
      <c r="A11" s="7" t="s">
        <v>303</v>
      </c>
      <c r="B11" s="1">
        <v>46</v>
      </c>
      <c r="C11" s="1">
        <v>50</v>
      </c>
      <c r="D11" s="1">
        <v>59</v>
      </c>
      <c r="E11" s="1">
        <v>58</v>
      </c>
    </row>
    <row r="12" spans="1:5" x14ac:dyDescent="0.3">
      <c r="A12" s="7" t="s">
        <v>304</v>
      </c>
      <c r="B12" s="1">
        <v>20</v>
      </c>
      <c r="C12" s="1">
        <v>27</v>
      </c>
      <c r="D12" s="1">
        <v>31</v>
      </c>
      <c r="E12" s="1">
        <v>36</v>
      </c>
    </row>
    <row r="13" spans="1:5" x14ac:dyDescent="0.3">
      <c r="A13" s="7" t="s">
        <v>305</v>
      </c>
      <c r="B13" s="1">
        <v>11</v>
      </c>
      <c r="C13" s="1">
        <v>10</v>
      </c>
      <c r="D13" s="1">
        <v>12</v>
      </c>
      <c r="E13" s="1">
        <v>13</v>
      </c>
    </row>
    <row r="14" spans="1:5" x14ac:dyDescent="0.3">
      <c r="A14" s="7" t="s">
        <v>306</v>
      </c>
      <c r="B14" s="1">
        <v>343</v>
      </c>
      <c r="C14" s="1">
        <v>350</v>
      </c>
      <c r="D14" s="1">
        <v>322</v>
      </c>
      <c r="E14" s="1">
        <v>318</v>
      </c>
    </row>
    <row r="15" spans="1:5" x14ac:dyDescent="0.3">
      <c r="A15" s="7" t="s">
        <v>307</v>
      </c>
      <c r="B15" s="1">
        <v>12489</v>
      </c>
      <c r="C15" s="1">
        <v>14651</v>
      </c>
      <c r="D15" s="1">
        <v>16089</v>
      </c>
      <c r="E15" s="1">
        <v>17188</v>
      </c>
    </row>
    <row r="16" spans="1:5" x14ac:dyDescent="0.3">
      <c r="A16" s="7" t="s">
        <v>308</v>
      </c>
      <c r="B16" s="1">
        <v>9454</v>
      </c>
      <c r="C16" s="1">
        <v>11780</v>
      </c>
      <c r="D16" s="1">
        <v>13864</v>
      </c>
      <c r="E16" s="1">
        <v>15413</v>
      </c>
    </row>
    <row r="17" spans="1:5" x14ac:dyDescent="0.3">
      <c r="A17" s="7" t="s">
        <v>309</v>
      </c>
      <c r="B17" s="1">
        <v>6134</v>
      </c>
      <c r="C17" s="1">
        <v>7243</v>
      </c>
      <c r="D17" s="1">
        <v>8170</v>
      </c>
      <c r="E17" s="1">
        <v>8830</v>
      </c>
    </row>
    <row r="18" spans="1:5" x14ac:dyDescent="0.3">
      <c r="A18" s="7" t="s">
        <v>310</v>
      </c>
      <c r="B18" s="1">
        <v>2588</v>
      </c>
      <c r="C18" s="1">
        <v>2999</v>
      </c>
      <c r="D18" s="1">
        <v>3261</v>
      </c>
      <c r="E18" s="1">
        <v>3484</v>
      </c>
    </row>
    <row r="19" spans="1:5" x14ac:dyDescent="0.3">
      <c r="A19" s="7" t="s">
        <v>311</v>
      </c>
      <c r="B19" s="1">
        <v>433</v>
      </c>
      <c r="C19" s="1">
        <v>513</v>
      </c>
      <c r="D19" s="1">
        <v>577</v>
      </c>
      <c r="E19" s="1">
        <v>606</v>
      </c>
    </row>
    <row r="20" spans="1:5" x14ac:dyDescent="0.3">
      <c r="A20" s="7" t="s">
        <v>312</v>
      </c>
      <c r="B20" s="1">
        <v>9</v>
      </c>
      <c r="C20" s="1">
        <v>11</v>
      </c>
      <c r="D20" s="1">
        <v>16</v>
      </c>
      <c r="E20" s="1">
        <v>4</v>
      </c>
    </row>
    <row r="21" spans="1:5" x14ac:dyDescent="0.3">
      <c r="A21" s="7" t="s">
        <v>313</v>
      </c>
      <c r="B21" s="1">
        <v>272</v>
      </c>
      <c r="C21" s="1">
        <v>318</v>
      </c>
      <c r="D21" s="1">
        <v>339</v>
      </c>
      <c r="E21" s="1">
        <v>377</v>
      </c>
    </row>
    <row r="22" spans="1:5" x14ac:dyDescent="0.3">
      <c r="A22" s="7" t="s">
        <v>314</v>
      </c>
      <c r="B22" s="1">
        <v>181</v>
      </c>
      <c r="C22" s="1">
        <v>233</v>
      </c>
      <c r="D22" s="1">
        <v>260</v>
      </c>
      <c r="E22" s="1">
        <v>296</v>
      </c>
    </row>
    <row r="23" spans="1:5" x14ac:dyDescent="0.3">
      <c r="A23" s="7" t="s">
        <v>315</v>
      </c>
      <c r="B23" s="1">
        <v>113</v>
      </c>
      <c r="C23" s="1">
        <v>125</v>
      </c>
      <c r="D23" s="1">
        <v>137</v>
      </c>
      <c r="E23" s="1">
        <v>150</v>
      </c>
    </row>
    <row r="24" spans="1:5" x14ac:dyDescent="0.3">
      <c r="A24" s="7" t="s">
        <v>316</v>
      </c>
      <c r="B24" s="1">
        <v>24</v>
      </c>
      <c r="C24" s="1">
        <v>26</v>
      </c>
      <c r="D24" s="1">
        <v>30</v>
      </c>
      <c r="E24" s="1">
        <v>36</v>
      </c>
    </row>
    <row r="25" spans="1:5" x14ac:dyDescent="0.3">
      <c r="A25" s="7" t="s">
        <v>317</v>
      </c>
      <c r="B25" s="1">
        <v>1</v>
      </c>
      <c r="C25" s="1">
        <v>0</v>
      </c>
      <c r="D25" s="1">
        <v>1</v>
      </c>
      <c r="E25" s="1">
        <v>1</v>
      </c>
    </row>
    <row r="26" spans="1:5" x14ac:dyDescent="0.3">
      <c r="A26" s="7" t="s">
        <v>161</v>
      </c>
      <c r="B26" s="1">
        <v>0</v>
      </c>
      <c r="C26" s="1">
        <v>1</v>
      </c>
      <c r="D26" s="1">
        <v>2</v>
      </c>
      <c r="E26" s="1">
        <v>1</v>
      </c>
    </row>
    <row r="27" spans="1:5" x14ac:dyDescent="0.3">
      <c r="A27" s="7" t="s">
        <v>162</v>
      </c>
      <c r="B27" s="1">
        <v>25</v>
      </c>
      <c r="C27" s="1">
        <v>30</v>
      </c>
      <c r="D27" s="1">
        <v>37</v>
      </c>
      <c r="E27" s="1">
        <v>43</v>
      </c>
    </row>
    <row r="28" spans="1:5" x14ac:dyDescent="0.3">
      <c r="A28" s="7" t="s">
        <v>163</v>
      </c>
      <c r="B28" s="1">
        <v>29</v>
      </c>
      <c r="C28" s="1">
        <v>35</v>
      </c>
      <c r="D28" s="1">
        <v>42</v>
      </c>
      <c r="E28" s="1">
        <v>52</v>
      </c>
    </row>
    <row r="29" spans="1:5" x14ac:dyDescent="0.3">
      <c r="A29" s="7" t="s">
        <v>164</v>
      </c>
      <c r="B29" s="1">
        <v>18</v>
      </c>
      <c r="C29" s="1">
        <v>26</v>
      </c>
      <c r="D29" s="1">
        <v>38</v>
      </c>
      <c r="E29" s="1">
        <v>36</v>
      </c>
    </row>
    <row r="30" spans="1:5" x14ac:dyDescent="0.3">
      <c r="A30" s="7" t="s">
        <v>165</v>
      </c>
      <c r="B30" s="1">
        <v>16</v>
      </c>
      <c r="C30" s="1">
        <v>19</v>
      </c>
      <c r="D30" s="1">
        <v>14</v>
      </c>
      <c r="E30" s="1">
        <v>15</v>
      </c>
    </row>
    <row r="31" spans="1:5" x14ac:dyDescent="0.3">
      <c r="A31" s="7" t="s">
        <v>166</v>
      </c>
      <c r="B31" s="1">
        <v>2</v>
      </c>
      <c r="C31" s="1">
        <v>2</v>
      </c>
      <c r="D31" s="1">
        <v>9</v>
      </c>
      <c r="E31" s="1">
        <v>6</v>
      </c>
    </row>
    <row r="32" spans="1:5" x14ac:dyDescent="0.3">
      <c r="A32" s="7" t="s">
        <v>173</v>
      </c>
      <c r="B32" s="1">
        <v>44</v>
      </c>
      <c r="C32" s="1">
        <v>28</v>
      </c>
      <c r="D32" s="1">
        <v>16</v>
      </c>
      <c r="E32" s="1">
        <v>15</v>
      </c>
    </row>
    <row r="33" spans="1:5" x14ac:dyDescent="0.3">
      <c r="A33" s="7" t="s">
        <v>174</v>
      </c>
      <c r="B33" s="1">
        <v>1658</v>
      </c>
      <c r="C33" s="1">
        <v>2005</v>
      </c>
      <c r="D33" s="1">
        <v>2117</v>
      </c>
      <c r="E33" s="1">
        <v>2108</v>
      </c>
    </row>
    <row r="34" spans="1:5" x14ac:dyDescent="0.3">
      <c r="A34" s="7" t="s">
        <v>175</v>
      </c>
      <c r="B34" s="1">
        <v>1613</v>
      </c>
      <c r="C34" s="1">
        <v>2050</v>
      </c>
      <c r="D34" s="1">
        <v>2374</v>
      </c>
      <c r="E34" s="1">
        <v>2585</v>
      </c>
    </row>
    <row r="35" spans="1:5" x14ac:dyDescent="0.3">
      <c r="A35" s="7" t="s">
        <v>176</v>
      </c>
      <c r="B35" s="1">
        <v>1122</v>
      </c>
      <c r="C35" s="1">
        <v>1346</v>
      </c>
      <c r="D35" s="1">
        <v>1497</v>
      </c>
      <c r="E35" s="1">
        <v>1622</v>
      </c>
    </row>
    <row r="36" spans="1:5" x14ac:dyDescent="0.3">
      <c r="A36" s="7" t="s">
        <v>177</v>
      </c>
      <c r="B36" s="1">
        <v>474</v>
      </c>
      <c r="C36" s="1">
        <v>565</v>
      </c>
      <c r="D36" s="1">
        <v>632</v>
      </c>
      <c r="E36" s="1">
        <v>666</v>
      </c>
    </row>
    <row r="37" spans="1:5" x14ac:dyDescent="0.3">
      <c r="A37" s="7" t="s">
        <v>178</v>
      </c>
      <c r="B37" s="1">
        <v>50</v>
      </c>
      <c r="C37" s="1">
        <v>57</v>
      </c>
      <c r="D37" s="1">
        <v>74</v>
      </c>
      <c r="E37" s="1">
        <v>77</v>
      </c>
    </row>
    <row r="38" spans="1:5" x14ac:dyDescent="0.3">
      <c r="A38" s="7" t="s">
        <v>179</v>
      </c>
      <c r="B38" s="1">
        <v>43</v>
      </c>
      <c r="C38" s="1">
        <v>4</v>
      </c>
      <c r="D38" s="1">
        <v>0</v>
      </c>
      <c r="E38" s="1">
        <v>0</v>
      </c>
    </row>
    <row r="39" spans="1:5" x14ac:dyDescent="0.3">
      <c r="A39" s="7" t="s">
        <v>180</v>
      </c>
      <c r="B39" s="1">
        <v>5071</v>
      </c>
      <c r="C39" s="1">
        <v>2806</v>
      </c>
      <c r="D39" s="1">
        <v>1608</v>
      </c>
      <c r="E39" s="1">
        <v>979</v>
      </c>
    </row>
    <row r="40" spans="1:5" x14ac:dyDescent="0.3">
      <c r="A40" s="7" t="s">
        <v>181</v>
      </c>
      <c r="B40" s="1">
        <v>10232</v>
      </c>
      <c r="C40" s="1">
        <v>7998</v>
      </c>
      <c r="D40" s="1">
        <v>6399</v>
      </c>
      <c r="E40" s="1">
        <v>5483</v>
      </c>
    </row>
    <row r="41" spans="1:5" x14ac:dyDescent="0.3">
      <c r="A41" s="7" t="s">
        <v>182</v>
      </c>
      <c r="B41" s="1">
        <v>8338</v>
      </c>
      <c r="C41" s="1">
        <v>7069</v>
      </c>
      <c r="D41" s="1">
        <v>6173</v>
      </c>
      <c r="E41" s="1">
        <v>5606</v>
      </c>
    </row>
    <row r="42" spans="1:5" x14ac:dyDescent="0.3">
      <c r="A42" s="7" t="s">
        <v>183</v>
      </c>
      <c r="B42" s="1">
        <v>3280</v>
      </c>
      <c r="C42" s="1">
        <v>2820</v>
      </c>
      <c r="D42" s="1">
        <v>2586</v>
      </c>
      <c r="E42" s="1">
        <v>2420</v>
      </c>
    </row>
    <row r="43" spans="1:5" x14ac:dyDescent="0.3">
      <c r="A43" s="7" t="s">
        <v>184</v>
      </c>
      <c r="B43" s="1">
        <v>906</v>
      </c>
      <c r="C43" s="1">
        <v>826</v>
      </c>
      <c r="D43" s="1">
        <v>775</v>
      </c>
      <c r="E43" s="1">
        <v>714</v>
      </c>
    </row>
    <row r="44" spans="1:5" x14ac:dyDescent="0.3">
      <c r="A44" s="10" t="s">
        <v>15</v>
      </c>
      <c r="B44" s="5">
        <v>65160</v>
      </c>
      <c r="C44" s="5">
        <v>66170</v>
      </c>
      <c r="D44" s="5">
        <v>67743</v>
      </c>
      <c r="E44" s="5">
        <v>69443</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1.01010101010101E-2</v>
      </c>
      <c r="C49" s="2">
        <v>0</v>
      </c>
      <c r="D49" s="2">
        <v>3.5211267605633799E-3</v>
      </c>
      <c r="E49" s="2">
        <v>1.2820512820512799E-2</v>
      </c>
    </row>
    <row r="50" spans="1:5" x14ac:dyDescent="0.3">
      <c r="A50" s="8" t="s">
        <v>301</v>
      </c>
      <c r="B50" s="2">
        <v>0.34343434343434298</v>
      </c>
      <c r="C50" s="2">
        <v>0.34615384615384598</v>
      </c>
      <c r="D50" s="2">
        <v>0.37676056338028202</v>
      </c>
      <c r="E50" s="2">
        <v>0.39743589743589702</v>
      </c>
    </row>
    <row r="51" spans="1:5" x14ac:dyDescent="0.3">
      <c r="A51" s="8" t="s">
        <v>302</v>
      </c>
      <c r="B51" s="2">
        <v>0.25757575757575801</v>
      </c>
      <c r="C51" s="2">
        <v>0.28205128205128199</v>
      </c>
      <c r="D51" s="2">
        <v>0.26056338028169002</v>
      </c>
      <c r="E51" s="2">
        <v>0.246794871794872</v>
      </c>
    </row>
    <row r="52" spans="1:5" x14ac:dyDescent="0.3">
      <c r="A52" s="8" t="s">
        <v>303</v>
      </c>
      <c r="B52" s="2">
        <v>0.23232323232323199</v>
      </c>
      <c r="C52" s="2">
        <v>0.213675213675214</v>
      </c>
      <c r="D52" s="2">
        <v>0.20774647887323899</v>
      </c>
      <c r="E52" s="2">
        <v>0.18589743589743599</v>
      </c>
    </row>
    <row r="53" spans="1:5" x14ac:dyDescent="0.3">
      <c r="A53" s="8" t="s">
        <v>304</v>
      </c>
      <c r="B53" s="2">
        <v>0.10101010101010099</v>
      </c>
      <c r="C53" s="2">
        <v>0.115384615384615</v>
      </c>
      <c r="D53" s="2">
        <v>0.109154929577465</v>
      </c>
      <c r="E53" s="2">
        <v>0.115384615384615</v>
      </c>
    </row>
    <row r="54" spans="1:5" x14ac:dyDescent="0.3">
      <c r="A54" s="8" t="s">
        <v>305</v>
      </c>
      <c r="B54" s="2">
        <v>5.5555555555555601E-2</v>
      </c>
      <c r="C54" s="2">
        <v>4.2735042735042701E-2</v>
      </c>
      <c r="D54" s="2">
        <v>4.2253521126760597E-2</v>
      </c>
      <c r="E54" s="2">
        <v>4.1666666666666699E-2</v>
      </c>
    </row>
    <row r="55" spans="1:5" x14ac:dyDescent="0.3">
      <c r="A55" s="8" t="s">
        <v>306</v>
      </c>
      <c r="B55" s="2">
        <v>1.0909322222575599E-2</v>
      </c>
      <c r="C55" s="2">
        <v>9.3243819266837207E-3</v>
      </c>
      <c r="D55" s="2">
        <v>7.6153536882434996E-3</v>
      </c>
      <c r="E55" s="2">
        <v>6.9373241126551603E-3</v>
      </c>
    </row>
    <row r="56" spans="1:5" x14ac:dyDescent="0.3">
      <c r="A56" s="8" t="s">
        <v>307</v>
      </c>
      <c r="B56" s="2">
        <v>0.39722019019751298</v>
      </c>
      <c r="C56" s="2">
        <v>0.39031862745098</v>
      </c>
      <c r="D56" s="2">
        <v>0.38050753257810499</v>
      </c>
      <c r="E56" s="2">
        <v>0.37496454983747501</v>
      </c>
    </row>
    <row r="57" spans="1:5" x14ac:dyDescent="0.3">
      <c r="A57" s="8" t="s">
        <v>308</v>
      </c>
      <c r="B57" s="2">
        <v>0.30069018161</v>
      </c>
      <c r="C57" s="2">
        <v>0.31383205456095498</v>
      </c>
      <c r="D57" s="2">
        <v>0.32788591159567698</v>
      </c>
      <c r="E57" s="2">
        <v>0.33624206461746498</v>
      </c>
    </row>
    <row r="58" spans="1:5" x14ac:dyDescent="0.3">
      <c r="A58" s="8" t="s">
        <v>309</v>
      </c>
      <c r="B58" s="2">
        <v>0.195095575840463</v>
      </c>
      <c r="C58" s="2">
        <v>0.19296142369991501</v>
      </c>
      <c r="D58" s="2">
        <v>0.19322186221412899</v>
      </c>
      <c r="E58" s="2">
        <v>0.19263072929165101</v>
      </c>
    </row>
    <row r="59" spans="1:5" x14ac:dyDescent="0.3">
      <c r="A59" s="8" t="s">
        <v>310</v>
      </c>
      <c r="B59" s="2">
        <v>8.2312903533602599E-2</v>
      </c>
      <c r="C59" s="2">
        <v>7.9896632566069894E-2</v>
      </c>
      <c r="D59" s="2">
        <v>7.7123193718515698E-2</v>
      </c>
      <c r="E59" s="2">
        <v>7.6005148454372895E-2</v>
      </c>
    </row>
    <row r="60" spans="1:5" x14ac:dyDescent="0.3">
      <c r="A60" s="8" t="s">
        <v>311</v>
      </c>
      <c r="B60" s="2">
        <v>1.37718265958462E-2</v>
      </c>
      <c r="C60" s="2">
        <v>1.36668797953964E-2</v>
      </c>
      <c r="D60" s="2">
        <v>1.36461462053307E-2</v>
      </c>
      <c r="E60" s="2">
        <v>1.32201836863806E-2</v>
      </c>
    </row>
    <row r="61" spans="1:5" x14ac:dyDescent="0.3">
      <c r="A61" s="8" t="s">
        <v>312</v>
      </c>
      <c r="B61" s="2">
        <v>1.4999999999999999E-2</v>
      </c>
      <c r="C61" s="2">
        <v>1.5427769985974799E-2</v>
      </c>
      <c r="D61" s="2">
        <v>2.0434227330779101E-2</v>
      </c>
      <c r="E61" s="2">
        <v>4.6296296296296302E-3</v>
      </c>
    </row>
    <row r="62" spans="1:5" x14ac:dyDescent="0.3">
      <c r="A62" s="8" t="s">
        <v>313</v>
      </c>
      <c r="B62" s="2">
        <v>0.45333333333333298</v>
      </c>
      <c r="C62" s="2">
        <v>0.44600280504908801</v>
      </c>
      <c r="D62" s="2">
        <v>0.43295019157088099</v>
      </c>
      <c r="E62" s="2">
        <v>0.436342592592593</v>
      </c>
    </row>
    <row r="63" spans="1:5" x14ac:dyDescent="0.3">
      <c r="A63" s="8" t="s">
        <v>314</v>
      </c>
      <c r="B63" s="2">
        <v>0.30166666666666703</v>
      </c>
      <c r="C63" s="2">
        <v>0.32678821879382902</v>
      </c>
      <c r="D63" s="2">
        <v>0.33205619412516002</v>
      </c>
      <c r="E63" s="2">
        <v>0.342592592592593</v>
      </c>
    </row>
    <row r="64" spans="1:5" x14ac:dyDescent="0.3">
      <c r="A64" s="8" t="s">
        <v>315</v>
      </c>
      <c r="B64" s="2">
        <v>0.18833333333333299</v>
      </c>
      <c r="C64" s="2">
        <v>0.17531556802244</v>
      </c>
      <c r="D64" s="2">
        <v>0.17496807151979599</v>
      </c>
      <c r="E64" s="2">
        <v>0.17361111111111099</v>
      </c>
    </row>
    <row r="65" spans="1:5" x14ac:dyDescent="0.3">
      <c r="A65" s="8" t="s">
        <v>316</v>
      </c>
      <c r="B65" s="2">
        <v>0.04</v>
      </c>
      <c r="C65" s="2">
        <v>3.6465638148667601E-2</v>
      </c>
      <c r="D65" s="2">
        <v>3.8314176245210697E-2</v>
      </c>
      <c r="E65" s="2">
        <v>4.1666666666666699E-2</v>
      </c>
    </row>
    <row r="66" spans="1:5" x14ac:dyDescent="0.3">
      <c r="A66" s="8" t="s">
        <v>317</v>
      </c>
      <c r="B66" s="2">
        <v>1.66666666666667E-3</v>
      </c>
      <c r="C66" s="2">
        <v>0</v>
      </c>
      <c r="D66" s="2">
        <v>1.2771392081736899E-3</v>
      </c>
      <c r="E66" s="2">
        <v>1.1574074074074099E-3</v>
      </c>
    </row>
    <row r="67" spans="1:5" x14ac:dyDescent="0.3">
      <c r="A67" s="8" t="s">
        <v>161</v>
      </c>
      <c r="B67" s="2">
        <v>0</v>
      </c>
      <c r="C67" s="2">
        <v>8.8495575221238902E-3</v>
      </c>
      <c r="D67" s="2">
        <v>1.4084507042253501E-2</v>
      </c>
      <c r="E67" s="2">
        <v>6.5359477124183E-3</v>
      </c>
    </row>
    <row r="68" spans="1:5" x14ac:dyDescent="0.3">
      <c r="A68" s="8" t="s">
        <v>162</v>
      </c>
      <c r="B68" s="2">
        <v>0.27777777777777801</v>
      </c>
      <c r="C68" s="2">
        <v>0.265486725663717</v>
      </c>
      <c r="D68" s="2">
        <v>0.26056338028169002</v>
      </c>
      <c r="E68" s="2">
        <v>0.28104575163398698</v>
      </c>
    </row>
    <row r="69" spans="1:5" x14ac:dyDescent="0.3">
      <c r="A69" s="8" t="s">
        <v>163</v>
      </c>
      <c r="B69" s="2">
        <v>0.32222222222222202</v>
      </c>
      <c r="C69" s="2">
        <v>0.30973451327433599</v>
      </c>
      <c r="D69" s="2">
        <v>0.29577464788732399</v>
      </c>
      <c r="E69" s="2">
        <v>0.33986928104575198</v>
      </c>
    </row>
    <row r="70" spans="1:5" x14ac:dyDescent="0.3">
      <c r="A70" s="8" t="s">
        <v>164</v>
      </c>
      <c r="B70" s="2">
        <v>0.2</v>
      </c>
      <c r="C70" s="2">
        <v>0.23008849557522101</v>
      </c>
      <c r="D70" s="2">
        <v>0.26760563380281699</v>
      </c>
      <c r="E70" s="2">
        <v>0.23529411764705899</v>
      </c>
    </row>
    <row r="71" spans="1:5" x14ac:dyDescent="0.3">
      <c r="A71" s="8" t="s">
        <v>165</v>
      </c>
      <c r="B71" s="2">
        <v>0.17777777777777801</v>
      </c>
      <c r="C71" s="2">
        <v>0.16814159292035399</v>
      </c>
      <c r="D71" s="2">
        <v>9.85915492957746E-2</v>
      </c>
      <c r="E71" s="2">
        <v>9.8039215686274495E-2</v>
      </c>
    </row>
    <row r="72" spans="1:5" x14ac:dyDescent="0.3">
      <c r="A72" s="8" t="s">
        <v>166</v>
      </c>
      <c r="B72" s="2">
        <v>2.2222222222222199E-2</v>
      </c>
      <c r="C72" s="2">
        <v>1.7699115044247801E-2</v>
      </c>
      <c r="D72" s="2">
        <v>6.3380281690140802E-2</v>
      </c>
      <c r="E72" s="2">
        <v>3.9215686274509803E-2</v>
      </c>
    </row>
    <row r="73" spans="1:5" x14ac:dyDescent="0.3">
      <c r="A73" s="8" t="s">
        <v>173</v>
      </c>
      <c r="B73" s="2">
        <v>8.8691796008869197E-3</v>
      </c>
      <c r="C73" s="2">
        <v>4.6273343249049704E-3</v>
      </c>
      <c r="D73" s="2">
        <v>2.3845007451564798E-3</v>
      </c>
      <c r="E73" s="2">
        <v>2.1207408454686802E-3</v>
      </c>
    </row>
    <row r="74" spans="1:5" x14ac:dyDescent="0.3">
      <c r="A74" s="8" t="s">
        <v>174</v>
      </c>
      <c r="B74" s="2">
        <v>0.33420681314251199</v>
      </c>
      <c r="C74" s="2">
        <v>0.33135019005123101</v>
      </c>
      <c r="D74" s="2">
        <v>0.31549925484351699</v>
      </c>
      <c r="E74" s="2">
        <v>0.29803478014986601</v>
      </c>
    </row>
    <row r="75" spans="1:5" x14ac:dyDescent="0.3">
      <c r="A75" s="8" t="s">
        <v>175</v>
      </c>
      <c r="B75" s="2">
        <v>0.32513606127796801</v>
      </c>
      <c r="C75" s="2">
        <v>0.33878697735911401</v>
      </c>
      <c r="D75" s="2">
        <v>0.353800298062593</v>
      </c>
      <c r="E75" s="2">
        <v>0.36547433903576998</v>
      </c>
    </row>
    <row r="76" spans="1:5" x14ac:dyDescent="0.3">
      <c r="A76" s="8" t="s">
        <v>176</v>
      </c>
      <c r="B76" s="2">
        <v>0.22616407982261599</v>
      </c>
      <c r="C76" s="2">
        <v>0.222442571475789</v>
      </c>
      <c r="D76" s="2">
        <v>0.223099850968703</v>
      </c>
      <c r="E76" s="2">
        <v>0.22932277675668</v>
      </c>
    </row>
    <row r="77" spans="1:5" x14ac:dyDescent="0.3">
      <c r="A77" s="8" t="s">
        <v>177</v>
      </c>
      <c r="B77" s="2">
        <v>9.55452529731909E-2</v>
      </c>
      <c r="C77" s="2">
        <v>9.3372996198975405E-2</v>
      </c>
      <c r="D77" s="2">
        <v>9.4187779433681104E-2</v>
      </c>
      <c r="E77" s="2">
        <v>9.4160893538809604E-2</v>
      </c>
    </row>
    <row r="78" spans="1:5" x14ac:dyDescent="0.3">
      <c r="A78" s="8" t="s">
        <v>178</v>
      </c>
      <c r="B78" s="2">
        <v>1.0078613182825999E-2</v>
      </c>
      <c r="C78" s="2">
        <v>9.4199305899851302E-3</v>
      </c>
      <c r="D78" s="2">
        <v>1.1028315946348699E-2</v>
      </c>
      <c r="E78" s="2">
        <v>1.08864696734059E-2</v>
      </c>
    </row>
    <row r="79" spans="1:5" x14ac:dyDescent="0.3">
      <c r="A79" s="8" t="s">
        <v>179</v>
      </c>
      <c r="B79" s="2">
        <v>1.5428776462145699E-3</v>
      </c>
      <c r="C79" s="2">
        <v>1.8584769781164299E-4</v>
      </c>
      <c r="D79" s="2">
        <v>0</v>
      </c>
      <c r="E79" s="2">
        <v>0</v>
      </c>
    </row>
    <row r="80" spans="1:5" x14ac:dyDescent="0.3">
      <c r="A80" s="8" t="s">
        <v>180</v>
      </c>
      <c r="B80" s="2">
        <v>0.18195191962683899</v>
      </c>
      <c r="C80" s="2">
        <v>0.13037216001486801</v>
      </c>
      <c r="D80" s="2">
        <v>9.1670942363605304E-2</v>
      </c>
      <c r="E80" s="2">
        <v>6.4399421128798803E-2</v>
      </c>
    </row>
    <row r="81" spans="1:5" x14ac:dyDescent="0.3">
      <c r="A81" s="8" t="s">
        <v>181</v>
      </c>
      <c r="B81" s="2">
        <v>0.36713311804808002</v>
      </c>
      <c r="C81" s="2">
        <v>0.37160247177438099</v>
      </c>
      <c r="D81" s="2">
        <v>0.36480246280143702</v>
      </c>
      <c r="E81" s="2">
        <v>0.36067622681226202</v>
      </c>
    </row>
    <row r="82" spans="1:5" x14ac:dyDescent="0.3">
      <c r="A82" s="8" t="s">
        <v>182</v>
      </c>
      <c r="B82" s="2">
        <v>0.29917473986365301</v>
      </c>
      <c r="C82" s="2">
        <v>0.32843934395762697</v>
      </c>
      <c r="D82" s="2">
        <v>0.35191836269311899</v>
      </c>
      <c r="E82" s="2">
        <v>0.36876726746480698</v>
      </c>
    </row>
    <row r="83" spans="1:5" x14ac:dyDescent="0.3">
      <c r="A83" s="8" t="s">
        <v>183</v>
      </c>
      <c r="B83" s="2">
        <v>0.117689271618227</v>
      </c>
      <c r="C83" s="2">
        <v>0.13102262695720901</v>
      </c>
      <c r="D83" s="2">
        <v>0.14742603044296201</v>
      </c>
      <c r="E83" s="2">
        <v>0.15918958031837899</v>
      </c>
    </row>
    <row r="84" spans="1:5" x14ac:dyDescent="0.3">
      <c r="A84" s="8" t="s">
        <v>184</v>
      </c>
      <c r="B84" s="2">
        <v>3.2508073196986002E-2</v>
      </c>
      <c r="C84" s="2">
        <v>3.8377549598104403E-2</v>
      </c>
      <c r="D84" s="2">
        <v>4.4182201698876898E-2</v>
      </c>
      <c r="E84" s="2">
        <v>4.6967504275753198E-2</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465</v>
      </c>
      <c r="B1" s="12"/>
      <c r="C1" s="12"/>
      <c r="D1" s="12"/>
      <c r="E1" s="12"/>
    </row>
    <row r="2" spans="1:5" ht="15.6" x14ac:dyDescent="0.3">
      <c r="A2" s="12" t="s">
        <v>452</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contents'!A57",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141</v>
      </c>
      <c r="C8" s="1">
        <v>162</v>
      </c>
      <c r="D8" s="1">
        <v>192</v>
      </c>
      <c r="E8" s="1">
        <v>202</v>
      </c>
    </row>
    <row r="9" spans="1:5" x14ac:dyDescent="0.3">
      <c r="A9" s="7" t="s">
        <v>321</v>
      </c>
      <c r="B9" s="1">
        <v>57</v>
      </c>
      <c r="C9" s="1">
        <v>72</v>
      </c>
      <c r="D9" s="1">
        <v>92</v>
      </c>
      <c r="E9" s="1">
        <v>110</v>
      </c>
    </row>
    <row r="10" spans="1:5" x14ac:dyDescent="0.3">
      <c r="A10" s="7" t="s">
        <v>322</v>
      </c>
      <c r="B10" s="1">
        <v>18881</v>
      </c>
      <c r="C10" s="1">
        <v>22641</v>
      </c>
      <c r="D10" s="1">
        <v>25491</v>
      </c>
      <c r="E10" s="1">
        <v>27650</v>
      </c>
    </row>
    <row r="11" spans="1:5" x14ac:dyDescent="0.3">
      <c r="A11" s="7" t="s">
        <v>323</v>
      </c>
      <c r="B11" s="1">
        <v>12560</v>
      </c>
      <c r="C11" s="1">
        <v>14895</v>
      </c>
      <c r="D11" s="1">
        <v>16792</v>
      </c>
      <c r="E11" s="1">
        <v>18189</v>
      </c>
    </row>
    <row r="12" spans="1:5" x14ac:dyDescent="0.3">
      <c r="A12" s="7" t="s">
        <v>324</v>
      </c>
      <c r="B12" s="1">
        <v>144</v>
      </c>
      <c r="C12" s="1">
        <v>174</v>
      </c>
      <c r="D12" s="1">
        <v>186</v>
      </c>
      <c r="E12" s="1">
        <v>204</v>
      </c>
    </row>
    <row r="13" spans="1:5" x14ac:dyDescent="0.3">
      <c r="A13" s="7" t="s">
        <v>325</v>
      </c>
      <c r="B13" s="1">
        <v>456</v>
      </c>
      <c r="C13" s="1">
        <v>539</v>
      </c>
      <c r="D13" s="1">
        <v>597</v>
      </c>
      <c r="E13" s="1">
        <v>660</v>
      </c>
    </row>
    <row r="14" spans="1:5" x14ac:dyDescent="0.3">
      <c r="A14" s="7" t="s">
        <v>199</v>
      </c>
      <c r="B14" s="1">
        <v>42</v>
      </c>
      <c r="C14" s="1">
        <v>50</v>
      </c>
      <c r="D14" s="1">
        <v>63</v>
      </c>
      <c r="E14" s="1">
        <v>70</v>
      </c>
    </row>
    <row r="15" spans="1:5" x14ac:dyDescent="0.3">
      <c r="A15" s="7" t="s">
        <v>200</v>
      </c>
      <c r="B15" s="1">
        <v>48</v>
      </c>
      <c r="C15" s="1">
        <v>63</v>
      </c>
      <c r="D15" s="1">
        <v>79</v>
      </c>
      <c r="E15" s="1">
        <v>83</v>
      </c>
    </row>
    <row r="16" spans="1:5" x14ac:dyDescent="0.3">
      <c r="A16" s="7" t="s">
        <v>203</v>
      </c>
      <c r="B16" s="1">
        <v>2727</v>
      </c>
      <c r="C16" s="1">
        <v>3363</v>
      </c>
      <c r="D16" s="1">
        <v>3715</v>
      </c>
      <c r="E16" s="1">
        <v>3926</v>
      </c>
    </row>
    <row r="17" spans="1:5" x14ac:dyDescent="0.3">
      <c r="A17" s="7" t="s">
        <v>204</v>
      </c>
      <c r="B17" s="1">
        <v>2234</v>
      </c>
      <c r="C17" s="1">
        <v>2688</v>
      </c>
      <c r="D17" s="1">
        <v>2995</v>
      </c>
      <c r="E17" s="1">
        <v>3147</v>
      </c>
    </row>
    <row r="18" spans="1:5" x14ac:dyDescent="0.3">
      <c r="A18" s="7" t="s">
        <v>205</v>
      </c>
      <c r="B18" s="1">
        <v>15339</v>
      </c>
      <c r="C18" s="1">
        <v>11694</v>
      </c>
      <c r="D18" s="1">
        <v>9489</v>
      </c>
      <c r="E18" s="1">
        <v>8269</v>
      </c>
    </row>
    <row r="19" spans="1:5" x14ac:dyDescent="0.3">
      <c r="A19" s="7" t="s">
        <v>206</v>
      </c>
      <c r="B19" s="1">
        <v>12531</v>
      </c>
      <c r="C19" s="1">
        <v>9829</v>
      </c>
      <c r="D19" s="1">
        <v>8052</v>
      </c>
      <c r="E19" s="1">
        <v>6933</v>
      </c>
    </row>
    <row r="20" spans="1:5" x14ac:dyDescent="0.3">
      <c r="A20" s="10" t="s">
        <v>15</v>
      </c>
      <c r="B20" s="5">
        <v>65160</v>
      </c>
      <c r="C20" s="5">
        <v>66170</v>
      </c>
      <c r="D20" s="5">
        <v>67743</v>
      </c>
      <c r="E20" s="5">
        <v>69443</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0.71212121212121204</v>
      </c>
      <c r="C25" s="2">
        <v>0.69230769230769196</v>
      </c>
      <c r="D25" s="2">
        <v>0.676056338028169</v>
      </c>
      <c r="E25" s="2">
        <v>0.64743589743589702</v>
      </c>
    </row>
    <row r="26" spans="1:5" x14ac:dyDescent="0.3">
      <c r="A26" s="8" t="s">
        <v>321</v>
      </c>
      <c r="B26" s="2">
        <v>0.28787878787878801</v>
      </c>
      <c r="C26" s="2">
        <v>0.30769230769230799</v>
      </c>
      <c r="D26" s="2">
        <v>0.323943661971831</v>
      </c>
      <c r="E26" s="2">
        <v>0.35256410256410298</v>
      </c>
    </row>
    <row r="27" spans="1:5" x14ac:dyDescent="0.3">
      <c r="A27" s="8" t="s">
        <v>322</v>
      </c>
      <c r="B27" s="2">
        <v>0.600521611908018</v>
      </c>
      <c r="C27" s="2">
        <v>0.60318094629156005</v>
      </c>
      <c r="D27" s="2">
        <v>0.60286640020812099</v>
      </c>
      <c r="E27" s="2">
        <v>0.60319815004690303</v>
      </c>
    </row>
    <row r="28" spans="1:5" x14ac:dyDescent="0.3">
      <c r="A28" s="8" t="s">
        <v>323</v>
      </c>
      <c r="B28" s="2">
        <v>0.399478388091982</v>
      </c>
      <c r="C28" s="2">
        <v>0.39681905370844001</v>
      </c>
      <c r="D28" s="2">
        <v>0.39713359979187901</v>
      </c>
      <c r="E28" s="2">
        <v>0.39680184995309697</v>
      </c>
    </row>
    <row r="29" spans="1:5" x14ac:dyDescent="0.3">
      <c r="A29" s="8" t="s">
        <v>324</v>
      </c>
      <c r="B29" s="2">
        <v>0.24</v>
      </c>
      <c r="C29" s="2">
        <v>0.24403927068723699</v>
      </c>
      <c r="D29" s="2">
        <v>0.23754789272030699</v>
      </c>
      <c r="E29" s="2">
        <v>0.23611111111111099</v>
      </c>
    </row>
    <row r="30" spans="1:5" x14ac:dyDescent="0.3">
      <c r="A30" s="8" t="s">
        <v>325</v>
      </c>
      <c r="B30" s="2">
        <v>0.76</v>
      </c>
      <c r="C30" s="2">
        <v>0.75596072931276304</v>
      </c>
      <c r="D30" s="2">
        <v>0.76245210727969304</v>
      </c>
      <c r="E30" s="2">
        <v>0.76388888888888895</v>
      </c>
    </row>
    <row r="31" spans="1:5" x14ac:dyDescent="0.3">
      <c r="A31" s="8" t="s">
        <v>199</v>
      </c>
      <c r="B31" s="2">
        <v>0.46666666666666701</v>
      </c>
      <c r="C31" s="2">
        <v>0.44247787610619499</v>
      </c>
      <c r="D31" s="2">
        <v>0.44366197183098599</v>
      </c>
      <c r="E31" s="2">
        <v>0.45751633986928097</v>
      </c>
    </row>
    <row r="32" spans="1:5" x14ac:dyDescent="0.3">
      <c r="A32" s="8" t="s">
        <v>200</v>
      </c>
      <c r="B32" s="2">
        <v>0.53333333333333299</v>
      </c>
      <c r="C32" s="2">
        <v>0.55752212389380496</v>
      </c>
      <c r="D32" s="2">
        <v>0.55633802816901401</v>
      </c>
      <c r="E32" s="2">
        <v>0.54248366013071903</v>
      </c>
    </row>
    <row r="33" spans="1:5" x14ac:dyDescent="0.3">
      <c r="A33" s="8" t="s">
        <v>203</v>
      </c>
      <c r="B33" s="2">
        <v>0.54968756299133203</v>
      </c>
      <c r="C33" s="2">
        <v>0.55577590480912198</v>
      </c>
      <c r="D33" s="2">
        <v>0.55365126676602106</v>
      </c>
      <c r="E33" s="2">
        <v>0.55506857062067005</v>
      </c>
    </row>
    <row r="34" spans="1:5" x14ac:dyDescent="0.3">
      <c r="A34" s="8" t="s">
        <v>204</v>
      </c>
      <c r="B34" s="2">
        <v>0.45031243700866802</v>
      </c>
      <c r="C34" s="2">
        <v>0.44422409519087802</v>
      </c>
      <c r="D34" s="2">
        <v>0.446348733233979</v>
      </c>
      <c r="E34" s="2">
        <v>0.44493142937933</v>
      </c>
    </row>
    <row r="35" spans="1:5" x14ac:dyDescent="0.3">
      <c r="A35" s="8" t="s">
        <v>205</v>
      </c>
      <c r="B35" s="2">
        <v>0.55037674919267998</v>
      </c>
      <c r="C35" s="2">
        <v>0.54332574455233895</v>
      </c>
      <c r="D35" s="2">
        <v>0.54096117667179799</v>
      </c>
      <c r="E35" s="2">
        <v>0.54394158663333803</v>
      </c>
    </row>
    <row r="36" spans="1:5" x14ac:dyDescent="0.3">
      <c r="A36" s="8" t="s">
        <v>206</v>
      </c>
      <c r="B36" s="2">
        <v>0.44962325080732002</v>
      </c>
      <c r="C36" s="2">
        <v>0.45667425544766099</v>
      </c>
      <c r="D36" s="2">
        <v>0.45903882332820301</v>
      </c>
      <c r="E36" s="2">
        <v>0.45605841336666197</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466</v>
      </c>
      <c r="B1" s="12"/>
      <c r="C1" s="12"/>
      <c r="D1" s="12"/>
      <c r="E1" s="12"/>
    </row>
    <row r="2" spans="1:5" ht="15.6" x14ac:dyDescent="0.3">
      <c r="A2" s="12" t="s">
        <v>452</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contents'!A58",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140</v>
      </c>
      <c r="C8" s="1">
        <v>160</v>
      </c>
      <c r="D8" s="1">
        <v>201</v>
      </c>
      <c r="E8" s="1">
        <v>220</v>
      </c>
    </row>
    <row r="9" spans="1:5" x14ac:dyDescent="0.3">
      <c r="A9" s="7" t="s">
        <v>329</v>
      </c>
      <c r="B9" s="1">
        <v>58</v>
      </c>
      <c r="C9" s="1">
        <v>74</v>
      </c>
      <c r="D9" s="1">
        <v>83</v>
      </c>
      <c r="E9" s="1">
        <v>92</v>
      </c>
    </row>
    <row r="10" spans="1:5" x14ac:dyDescent="0.3">
      <c r="A10" s="7" t="s">
        <v>330</v>
      </c>
      <c r="B10" s="1">
        <v>24762</v>
      </c>
      <c r="C10" s="1">
        <v>29304</v>
      </c>
      <c r="D10" s="1">
        <v>32345</v>
      </c>
      <c r="E10" s="1">
        <v>34357</v>
      </c>
    </row>
    <row r="11" spans="1:5" x14ac:dyDescent="0.3">
      <c r="A11" s="7" t="s">
        <v>331</v>
      </c>
      <c r="B11" s="1">
        <v>6679</v>
      </c>
      <c r="C11" s="1">
        <v>8232</v>
      </c>
      <c r="D11" s="1">
        <v>9938</v>
      </c>
      <c r="E11" s="1">
        <v>11482</v>
      </c>
    </row>
    <row r="12" spans="1:5" x14ac:dyDescent="0.3">
      <c r="A12" s="7" t="s">
        <v>332</v>
      </c>
      <c r="B12" s="1">
        <v>526</v>
      </c>
      <c r="C12" s="1">
        <v>635</v>
      </c>
      <c r="D12" s="1">
        <v>697</v>
      </c>
      <c r="E12" s="1">
        <v>763</v>
      </c>
    </row>
    <row r="13" spans="1:5" x14ac:dyDescent="0.3">
      <c r="A13" s="7" t="s">
        <v>333</v>
      </c>
      <c r="B13" s="1">
        <v>74</v>
      </c>
      <c r="C13" s="1">
        <v>78</v>
      </c>
      <c r="D13" s="1">
        <v>86</v>
      </c>
      <c r="E13" s="1">
        <v>101</v>
      </c>
    </row>
    <row r="14" spans="1:5" x14ac:dyDescent="0.3">
      <c r="A14" s="7" t="s">
        <v>221</v>
      </c>
      <c r="B14" s="1">
        <v>75</v>
      </c>
      <c r="C14" s="1">
        <v>95</v>
      </c>
      <c r="D14" s="1">
        <v>118</v>
      </c>
      <c r="E14" s="1">
        <v>129</v>
      </c>
    </row>
    <row r="15" spans="1:5" x14ac:dyDescent="0.3">
      <c r="A15" s="7" t="s">
        <v>222</v>
      </c>
      <c r="B15" s="1">
        <v>15</v>
      </c>
      <c r="C15" s="1">
        <v>18</v>
      </c>
      <c r="D15" s="1">
        <v>24</v>
      </c>
      <c r="E15" s="1">
        <v>24</v>
      </c>
    </row>
    <row r="16" spans="1:5" x14ac:dyDescent="0.3">
      <c r="A16" s="7" t="s">
        <v>225</v>
      </c>
      <c r="B16" s="1">
        <v>4003</v>
      </c>
      <c r="C16" s="1">
        <v>4881</v>
      </c>
      <c r="D16" s="1">
        <v>5373</v>
      </c>
      <c r="E16" s="1">
        <v>5644</v>
      </c>
    </row>
    <row r="17" spans="1:5" x14ac:dyDescent="0.3">
      <c r="A17" s="7" t="s">
        <v>226</v>
      </c>
      <c r="B17" s="1">
        <v>958</v>
      </c>
      <c r="C17" s="1">
        <v>1170</v>
      </c>
      <c r="D17" s="1">
        <v>1337</v>
      </c>
      <c r="E17" s="1">
        <v>1429</v>
      </c>
    </row>
    <row r="18" spans="1:5" x14ac:dyDescent="0.3">
      <c r="A18" s="7" t="s">
        <v>227</v>
      </c>
      <c r="B18" s="1">
        <v>21861</v>
      </c>
      <c r="C18" s="1">
        <v>16691</v>
      </c>
      <c r="D18" s="1">
        <v>13540</v>
      </c>
      <c r="E18" s="1">
        <v>11705</v>
      </c>
    </row>
    <row r="19" spans="1:5" x14ac:dyDescent="0.3">
      <c r="A19" s="7" t="s">
        <v>228</v>
      </c>
      <c r="B19" s="1">
        <v>6009</v>
      </c>
      <c r="C19" s="1">
        <v>4832</v>
      </c>
      <c r="D19" s="1">
        <v>4001</v>
      </c>
      <c r="E19" s="1">
        <v>3497</v>
      </c>
    </row>
    <row r="20" spans="1:5" x14ac:dyDescent="0.3">
      <c r="A20" s="10" t="s">
        <v>15</v>
      </c>
      <c r="B20" s="5">
        <v>65160</v>
      </c>
      <c r="C20" s="5">
        <v>66170</v>
      </c>
      <c r="D20" s="5">
        <v>67743</v>
      </c>
      <c r="E20" s="5">
        <v>69443</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0.70707070707070696</v>
      </c>
      <c r="C25" s="2">
        <v>0.683760683760684</v>
      </c>
      <c r="D25" s="2">
        <v>0.70774647887323905</v>
      </c>
      <c r="E25" s="2">
        <v>0.70512820512820495</v>
      </c>
    </row>
    <row r="26" spans="1:5" x14ac:dyDescent="0.3">
      <c r="A26" s="8" t="s">
        <v>329</v>
      </c>
      <c r="B26" s="2">
        <v>0.29292929292929298</v>
      </c>
      <c r="C26" s="2">
        <v>0.316239316239316</v>
      </c>
      <c r="D26" s="2">
        <v>0.29225352112676101</v>
      </c>
      <c r="E26" s="2">
        <v>0.29487179487179499</v>
      </c>
    </row>
    <row r="27" spans="1:5" x14ac:dyDescent="0.3">
      <c r="A27" s="8" t="s">
        <v>330</v>
      </c>
      <c r="B27" s="2">
        <v>0.78757036989917595</v>
      </c>
      <c r="C27" s="2">
        <v>0.78069053708439895</v>
      </c>
      <c r="D27" s="2">
        <v>0.76496464300073297</v>
      </c>
      <c r="E27" s="2">
        <v>0.74951460546696003</v>
      </c>
    </row>
    <row r="28" spans="1:5" x14ac:dyDescent="0.3">
      <c r="A28" s="8" t="s">
        <v>331</v>
      </c>
      <c r="B28" s="2">
        <v>0.212429630100824</v>
      </c>
      <c r="C28" s="2">
        <v>0.21930946291560099</v>
      </c>
      <c r="D28" s="2">
        <v>0.235035356999267</v>
      </c>
      <c r="E28" s="2">
        <v>0.25048539453303997</v>
      </c>
    </row>
    <row r="29" spans="1:5" x14ac:dyDescent="0.3">
      <c r="A29" s="8" t="s">
        <v>332</v>
      </c>
      <c r="B29" s="2">
        <v>0.87666666666666704</v>
      </c>
      <c r="C29" s="2">
        <v>0.89060308555399703</v>
      </c>
      <c r="D29" s="2">
        <v>0.89016602809706302</v>
      </c>
      <c r="E29" s="2">
        <v>0.88310185185185197</v>
      </c>
    </row>
    <row r="30" spans="1:5" x14ac:dyDescent="0.3">
      <c r="A30" s="8" t="s">
        <v>333</v>
      </c>
      <c r="B30" s="2">
        <v>0.123333333333333</v>
      </c>
      <c r="C30" s="2">
        <v>0.109396914446003</v>
      </c>
      <c r="D30" s="2">
        <v>0.10983397190293701</v>
      </c>
      <c r="E30" s="2">
        <v>0.116898148148148</v>
      </c>
    </row>
    <row r="31" spans="1:5" x14ac:dyDescent="0.3">
      <c r="A31" s="8" t="s">
        <v>221</v>
      </c>
      <c r="B31" s="2">
        <v>0.83333333333333304</v>
      </c>
      <c r="C31" s="2">
        <v>0.84070796460177</v>
      </c>
      <c r="D31" s="2">
        <v>0.83098591549295797</v>
      </c>
      <c r="E31" s="2">
        <v>0.84313725490196101</v>
      </c>
    </row>
    <row r="32" spans="1:5" x14ac:dyDescent="0.3">
      <c r="A32" s="8" t="s">
        <v>222</v>
      </c>
      <c r="B32" s="2">
        <v>0.16666666666666699</v>
      </c>
      <c r="C32" s="2">
        <v>0.15929203539823</v>
      </c>
      <c r="D32" s="2">
        <v>0.169014084507042</v>
      </c>
      <c r="E32" s="2">
        <v>0.15686274509803899</v>
      </c>
    </row>
    <row r="33" spans="1:5" x14ac:dyDescent="0.3">
      <c r="A33" s="8" t="s">
        <v>225</v>
      </c>
      <c r="B33" s="2">
        <v>0.80689377141705299</v>
      </c>
      <c r="C33" s="2">
        <v>0.80664352999504196</v>
      </c>
      <c r="D33" s="2">
        <v>0.80074515648286104</v>
      </c>
      <c r="E33" s="2">
        <v>0.79796408878835001</v>
      </c>
    </row>
    <row r="34" spans="1:5" x14ac:dyDescent="0.3">
      <c r="A34" s="8" t="s">
        <v>226</v>
      </c>
      <c r="B34" s="2">
        <v>0.19310622858294699</v>
      </c>
      <c r="C34" s="2">
        <v>0.19335647000495801</v>
      </c>
      <c r="D34" s="2">
        <v>0.19925484351713901</v>
      </c>
      <c r="E34" s="2">
        <v>0.20203591121164999</v>
      </c>
    </row>
    <row r="35" spans="1:5" x14ac:dyDescent="0.3">
      <c r="A35" s="8" t="s">
        <v>227</v>
      </c>
      <c r="B35" s="2">
        <v>0.78439181916038703</v>
      </c>
      <c r="C35" s="2">
        <v>0.77549598104353501</v>
      </c>
      <c r="D35" s="2">
        <v>0.77190582064876601</v>
      </c>
      <c r="E35" s="2">
        <v>0.76996447835811099</v>
      </c>
    </row>
    <row r="36" spans="1:5" x14ac:dyDescent="0.3">
      <c r="A36" s="8" t="s">
        <v>228</v>
      </c>
      <c r="B36" s="2">
        <v>0.215608180839612</v>
      </c>
      <c r="C36" s="2">
        <v>0.22450401895646499</v>
      </c>
      <c r="D36" s="2">
        <v>0.22809417935123399</v>
      </c>
      <c r="E36" s="2">
        <v>0.23003552164188901</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467</v>
      </c>
      <c r="B1" s="12"/>
      <c r="C1" s="12"/>
      <c r="D1" s="12"/>
      <c r="E1" s="12"/>
    </row>
    <row r="2" spans="1:5" ht="15.6" x14ac:dyDescent="0.3">
      <c r="A2" s="12" t="s">
        <v>452</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contents'!A59",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45</v>
      </c>
      <c r="C8" s="1">
        <v>54</v>
      </c>
      <c r="D8" s="1">
        <v>62</v>
      </c>
      <c r="E8" s="1">
        <v>67</v>
      </c>
    </row>
    <row r="9" spans="1:5" x14ac:dyDescent="0.3">
      <c r="A9" s="7" t="s">
        <v>337</v>
      </c>
      <c r="B9" s="1">
        <v>12</v>
      </c>
      <c r="C9" s="1">
        <v>15</v>
      </c>
      <c r="D9" s="1">
        <v>17</v>
      </c>
      <c r="E9" s="1">
        <v>19</v>
      </c>
    </row>
    <row r="10" spans="1:5" x14ac:dyDescent="0.3">
      <c r="A10" s="7" t="s">
        <v>338</v>
      </c>
      <c r="B10" s="1">
        <v>9</v>
      </c>
      <c r="C10" s="1">
        <v>10</v>
      </c>
      <c r="D10" s="1">
        <v>11</v>
      </c>
      <c r="E10" s="1">
        <v>11</v>
      </c>
    </row>
    <row r="11" spans="1:5" x14ac:dyDescent="0.3">
      <c r="A11" s="7" t="s">
        <v>339</v>
      </c>
      <c r="B11" s="1">
        <v>124</v>
      </c>
      <c r="C11" s="1">
        <v>146</v>
      </c>
      <c r="D11" s="1">
        <v>184</v>
      </c>
      <c r="E11" s="1">
        <v>203</v>
      </c>
    </row>
    <row r="12" spans="1:5" x14ac:dyDescent="0.3">
      <c r="A12" s="7" t="s">
        <v>340</v>
      </c>
      <c r="B12" s="1">
        <v>6</v>
      </c>
      <c r="C12" s="1">
        <v>6</v>
      </c>
      <c r="D12" s="1">
        <v>8</v>
      </c>
      <c r="E12" s="1">
        <v>10</v>
      </c>
    </row>
    <row r="13" spans="1:5" x14ac:dyDescent="0.3">
      <c r="A13" s="7" t="s">
        <v>341</v>
      </c>
      <c r="B13" s="1">
        <v>2</v>
      </c>
      <c r="C13" s="1">
        <v>3</v>
      </c>
      <c r="D13" s="1">
        <v>2</v>
      </c>
      <c r="E13" s="1">
        <v>2</v>
      </c>
    </row>
    <row r="14" spans="1:5" x14ac:dyDescent="0.3">
      <c r="A14" s="7" t="s">
        <v>342</v>
      </c>
      <c r="B14" s="1">
        <v>8456</v>
      </c>
      <c r="C14" s="1">
        <v>10357</v>
      </c>
      <c r="D14" s="1">
        <v>11970</v>
      </c>
      <c r="E14" s="1">
        <v>13377</v>
      </c>
    </row>
    <row r="15" spans="1:5" x14ac:dyDescent="0.3">
      <c r="A15" s="7" t="s">
        <v>343</v>
      </c>
      <c r="B15" s="1">
        <v>1580</v>
      </c>
      <c r="C15" s="1">
        <v>2078</v>
      </c>
      <c r="D15" s="1">
        <v>2775</v>
      </c>
      <c r="E15" s="1">
        <v>3309</v>
      </c>
    </row>
    <row r="16" spans="1:5" x14ac:dyDescent="0.3">
      <c r="A16" s="7" t="s">
        <v>344</v>
      </c>
      <c r="B16" s="1">
        <v>709</v>
      </c>
      <c r="C16" s="1">
        <v>867</v>
      </c>
      <c r="D16" s="1">
        <v>988</v>
      </c>
      <c r="E16" s="1">
        <v>1094</v>
      </c>
    </row>
    <row r="17" spans="1:5" x14ac:dyDescent="0.3">
      <c r="A17" s="7" t="s">
        <v>345</v>
      </c>
      <c r="B17" s="1">
        <v>19799</v>
      </c>
      <c r="C17" s="1">
        <v>23071</v>
      </c>
      <c r="D17" s="1">
        <v>25101</v>
      </c>
      <c r="E17" s="1">
        <v>26286</v>
      </c>
    </row>
    <row r="18" spans="1:5" x14ac:dyDescent="0.3">
      <c r="A18" s="7" t="s">
        <v>346</v>
      </c>
      <c r="B18" s="1">
        <v>734</v>
      </c>
      <c r="C18" s="1">
        <v>939</v>
      </c>
      <c r="D18" s="1">
        <v>1155</v>
      </c>
      <c r="E18" s="1">
        <v>1416</v>
      </c>
    </row>
    <row r="19" spans="1:5" x14ac:dyDescent="0.3">
      <c r="A19" s="7" t="s">
        <v>347</v>
      </c>
      <c r="B19" s="1">
        <v>163</v>
      </c>
      <c r="C19" s="1">
        <v>224</v>
      </c>
      <c r="D19" s="1">
        <v>294</v>
      </c>
      <c r="E19" s="1">
        <v>357</v>
      </c>
    </row>
    <row r="20" spans="1:5" x14ac:dyDescent="0.3">
      <c r="A20" s="7" t="s">
        <v>348</v>
      </c>
      <c r="B20" s="1">
        <v>76</v>
      </c>
      <c r="C20" s="1">
        <v>87</v>
      </c>
      <c r="D20" s="1">
        <v>98</v>
      </c>
      <c r="E20" s="1">
        <v>108</v>
      </c>
    </row>
    <row r="21" spans="1:5" x14ac:dyDescent="0.3">
      <c r="A21" s="7" t="s">
        <v>349</v>
      </c>
      <c r="B21" s="1">
        <v>6</v>
      </c>
      <c r="C21" s="1">
        <v>9</v>
      </c>
      <c r="D21" s="1">
        <v>11</v>
      </c>
      <c r="E21" s="1">
        <v>12</v>
      </c>
    </row>
    <row r="22" spans="1:5" x14ac:dyDescent="0.3">
      <c r="A22" s="7" t="s">
        <v>350</v>
      </c>
      <c r="B22" s="1">
        <v>17</v>
      </c>
      <c r="C22" s="1">
        <v>22</v>
      </c>
      <c r="D22" s="1">
        <v>26</v>
      </c>
      <c r="E22" s="1">
        <v>27</v>
      </c>
    </row>
    <row r="23" spans="1:5" x14ac:dyDescent="0.3">
      <c r="A23" s="7" t="s">
        <v>351</v>
      </c>
      <c r="B23" s="1">
        <v>487</v>
      </c>
      <c r="C23" s="1">
        <v>580</v>
      </c>
      <c r="D23" s="1">
        <v>631</v>
      </c>
      <c r="E23" s="1">
        <v>697</v>
      </c>
    </row>
    <row r="24" spans="1:5" x14ac:dyDescent="0.3">
      <c r="A24" s="7" t="s">
        <v>352</v>
      </c>
      <c r="B24" s="1">
        <v>13</v>
      </c>
      <c r="C24" s="1">
        <v>14</v>
      </c>
      <c r="D24" s="1">
        <v>16</v>
      </c>
      <c r="E24" s="1">
        <v>17</v>
      </c>
    </row>
    <row r="25" spans="1:5" x14ac:dyDescent="0.3">
      <c r="A25" s="7" t="s">
        <v>353</v>
      </c>
      <c r="B25" s="1">
        <v>1</v>
      </c>
      <c r="C25" s="1">
        <v>1</v>
      </c>
      <c r="D25" s="1">
        <v>1</v>
      </c>
      <c r="E25" s="1">
        <v>3</v>
      </c>
    </row>
    <row r="26" spans="1:5" x14ac:dyDescent="0.3">
      <c r="A26" s="7" t="s">
        <v>268</v>
      </c>
      <c r="B26" s="1">
        <v>15</v>
      </c>
      <c r="C26" s="1">
        <v>23</v>
      </c>
      <c r="D26" s="1">
        <v>30</v>
      </c>
      <c r="E26" s="1">
        <v>30</v>
      </c>
    </row>
    <row r="27" spans="1:5" x14ac:dyDescent="0.3">
      <c r="A27" s="7" t="s">
        <v>269</v>
      </c>
      <c r="B27" s="1">
        <v>1</v>
      </c>
      <c r="C27" s="1">
        <v>1</v>
      </c>
      <c r="D27" s="1">
        <v>1</v>
      </c>
      <c r="E27" s="1">
        <v>2</v>
      </c>
    </row>
    <row r="28" spans="1:5" x14ac:dyDescent="0.3">
      <c r="A28" s="7" t="s">
        <v>270</v>
      </c>
      <c r="B28" s="1">
        <v>6</v>
      </c>
      <c r="C28" s="1">
        <v>7</v>
      </c>
      <c r="D28" s="1">
        <v>9</v>
      </c>
      <c r="E28" s="1">
        <v>10</v>
      </c>
    </row>
    <row r="29" spans="1:5" x14ac:dyDescent="0.3">
      <c r="A29" s="7" t="s">
        <v>271</v>
      </c>
      <c r="B29" s="1">
        <v>53</v>
      </c>
      <c r="C29" s="1">
        <v>57</v>
      </c>
      <c r="D29" s="1">
        <v>71</v>
      </c>
      <c r="E29" s="1">
        <v>82</v>
      </c>
    </row>
    <row r="30" spans="1:5" x14ac:dyDescent="0.3">
      <c r="A30" s="7" t="s">
        <v>272</v>
      </c>
      <c r="B30" s="1">
        <v>7</v>
      </c>
      <c r="C30" s="1">
        <v>10</v>
      </c>
      <c r="D30" s="1">
        <v>12</v>
      </c>
      <c r="E30" s="1">
        <v>12</v>
      </c>
    </row>
    <row r="31" spans="1:5" x14ac:dyDescent="0.3">
      <c r="A31" s="7" t="s">
        <v>273</v>
      </c>
      <c r="B31" s="1">
        <v>8</v>
      </c>
      <c r="C31" s="1">
        <v>15</v>
      </c>
      <c r="D31" s="1">
        <v>19</v>
      </c>
      <c r="E31" s="1">
        <v>17</v>
      </c>
    </row>
    <row r="32" spans="1:5" x14ac:dyDescent="0.3">
      <c r="A32" s="7" t="s">
        <v>280</v>
      </c>
      <c r="B32" s="1">
        <v>1027</v>
      </c>
      <c r="C32" s="1">
        <v>1291</v>
      </c>
      <c r="D32" s="1">
        <v>1454</v>
      </c>
      <c r="E32" s="1">
        <v>1562</v>
      </c>
    </row>
    <row r="33" spans="1:5" x14ac:dyDescent="0.3">
      <c r="A33" s="7" t="s">
        <v>281</v>
      </c>
      <c r="B33" s="1">
        <v>116</v>
      </c>
      <c r="C33" s="1">
        <v>142</v>
      </c>
      <c r="D33" s="1">
        <v>176</v>
      </c>
      <c r="E33" s="1">
        <v>192</v>
      </c>
    </row>
    <row r="34" spans="1:5" x14ac:dyDescent="0.3">
      <c r="A34" s="7" t="s">
        <v>282</v>
      </c>
      <c r="B34" s="1">
        <v>139</v>
      </c>
      <c r="C34" s="1">
        <v>173</v>
      </c>
      <c r="D34" s="1">
        <v>191</v>
      </c>
      <c r="E34" s="1">
        <v>204</v>
      </c>
    </row>
    <row r="35" spans="1:5" x14ac:dyDescent="0.3">
      <c r="A35" s="7" t="s">
        <v>283</v>
      </c>
      <c r="B35" s="1">
        <v>2912</v>
      </c>
      <c r="C35" s="1">
        <v>3470</v>
      </c>
      <c r="D35" s="1">
        <v>3769</v>
      </c>
      <c r="E35" s="1">
        <v>3902</v>
      </c>
    </row>
    <row r="36" spans="1:5" x14ac:dyDescent="0.3">
      <c r="A36" s="7" t="s">
        <v>284</v>
      </c>
      <c r="B36" s="1">
        <v>108</v>
      </c>
      <c r="C36" s="1">
        <v>135</v>
      </c>
      <c r="D36" s="1">
        <v>157</v>
      </c>
      <c r="E36" s="1">
        <v>174</v>
      </c>
    </row>
    <row r="37" spans="1:5" x14ac:dyDescent="0.3">
      <c r="A37" s="7" t="s">
        <v>285</v>
      </c>
      <c r="B37" s="1">
        <v>659</v>
      </c>
      <c r="C37" s="1">
        <v>840</v>
      </c>
      <c r="D37" s="1">
        <v>963</v>
      </c>
      <c r="E37" s="1">
        <v>1039</v>
      </c>
    </row>
    <row r="38" spans="1:5" x14ac:dyDescent="0.3">
      <c r="A38" s="7" t="s">
        <v>286</v>
      </c>
      <c r="B38" s="1">
        <v>5833</v>
      </c>
      <c r="C38" s="1">
        <v>4514</v>
      </c>
      <c r="D38" s="1">
        <v>3700</v>
      </c>
      <c r="E38" s="1">
        <v>3244</v>
      </c>
    </row>
    <row r="39" spans="1:5" x14ac:dyDescent="0.3">
      <c r="A39" s="7" t="s">
        <v>287</v>
      </c>
      <c r="B39" s="1">
        <v>641</v>
      </c>
      <c r="C39" s="1">
        <v>521</v>
      </c>
      <c r="D39" s="1">
        <v>418</v>
      </c>
      <c r="E39" s="1">
        <v>362</v>
      </c>
    </row>
    <row r="40" spans="1:5" x14ac:dyDescent="0.3">
      <c r="A40" s="7" t="s">
        <v>288</v>
      </c>
      <c r="B40" s="1">
        <v>375</v>
      </c>
      <c r="C40" s="1">
        <v>280</v>
      </c>
      <c r="D40" s="1">
        <v>224</v>
      </c>
      <c r="E40" s="1">
        <v>187</v>
      </c>
    </row>
    <row r="41" spans="1:5" x14ac:dyDescent="0.3">
      <c r="A41" s="7" t="s">
        <v>289</v>
      </c>
      <c r="B41" s="1">
        <v>13765</v>
      </c>
      <c r="C41" s="1">
        <v>10305</v>
      </c>
      <c r="D41" s="1">
        <v>8209</v>
      </c>
      <c r="E41" s="1">
        <v>7000</v>
      </c>
    </row>
    <row r="42" spans="1:5" x14ac:dyDescent="0.3">
      <c r="A42" s="7" t="s">
        <v>290</v>
      </c>
      <c r="B42" s="1">
        <v>371</v>
      </c>
      <c r="C42" s="1">
        <v>281</v>
      </c>
      <c r="D42" s="1">
        <v>236</v>
      </c>
      <c r="E42" s="1">
        <v>207</v>
      </c>
    </row>
    <row r="43" spans="1:5" x14ac:dyDescent="0.3">
      <c r="A43" s="7" t="s">
        <v>291</v>
      </c>
      <c r="B43" s="1">
        <v>6885</v>
      </c>
      <c r="C43" s="1">
        <v>5622</v>
      </c>
      <c r="D43" s="1">
        <v>4754</v>
      </c>
      <c r="E43" s="1">
        <v>4202</v>
      </c>
    </row>
    <row r="44" spans="1:5" x14ac:dyDescent="0.3">
      <c r="A44" s="10" t="s">
        <v>15</v>
      </c>
      <c r="B44" s="5">
        <v>65160</v>
      </c>
      <c r="C44" s="5">
        <v>66170</v>
      </c>
      <c r="D44" s="5">
        <v>67743</v>
      </c>
      <c r="E44" s="5">
        <v>69443</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0.22727272727272699</v>
      </c>
      <c r="C49" s="2">
        <v>0.230769230769231</v>
      </c>
      <c r="D49" s="2">
        <v>0.21830985915493001</v>
      </c>
      <c r="E49" s="2">
        <v>0.21474358974359001</v>
      </c>
    </row>
    <row r="50" spans="1:5" x14ac:dyDescent="0.3">
      <c r="A50" s="8" t="s">
        <v>337</v>
      </c>
      <c r="B50" s="2">
        <v>6.0606060606060601E-2</v>
      </c>
      <c r="C50" s="2">
        <v>6.4102564102564097E-2</v>
      </c>
      <c r="D50" s="2">
        <v>5.9859154929577503E-2</v>
      </c>
      <c r="E50" s="2">
        <v>6.0897435897435903E-2</v>
      </c>
    </row>
    <row r="51" spans="1:5" x14ac:dyDescent="0.3">
      <c r="A51" s="8" t="s">
        <v>338</v>
      </c>
      <c r="B51" s="2">
        <v>4.5454545454545497E-2</v>
      </c>
      <c r="C51" s="2">
        <v>4.2735042735042701E-2</v>
      </c>
      <c r="D51" s="2">
        <v>3.8732394366197201E-2</v>
      </c>
      <c r="E51" s="2">
        <v>3.5256410256410298E-2</v>
      </c>
    </row>
    <row r="52" spans="1:5" x14ac:dyDescent="0.3">
      <c r="A52" s="8" t="s">
        <v>339</v>
      </c>
      <c r="B52" s="2">
        <v>0.62626262626262597</v>
      </c>
      <c r="C52" s="2">
        <v>0.62393162393162405</v>
      </c>
      <c r="D52" s="2">
        <v>0.647887323943662</v>
      </c>
      <c r="E52" s="2">
        <v>0.65064102564102599</v>
      </c>
    </row>
    <row r="53" spans="1:5" x14ac:dyDescent="0.3">
      <c r="A53" s="8" t="s">
        <v>340</v>
      </c>
      <c r="B53" s="2">
        <v>3.03030303030303E-2</v>
      </c>
      <c r="C53" s="2">
        <v>2.5641025641025599E-2</v>
      </c>
      <c r="D53" s="2">
        <v>2.8169014084507001E-2</v>
      </c>
      <c r="E53" s="2">
        <v>3.2051282051282E-2</v>
      </c>
    </row>
    <row r="54" spans="1:5" x14ac:dyDescent="0.3">
      <c r="A54" s="8" t="s">
        <v>341</v>
      </c>
      <c r="B54" s="2">
        <v>1.01010101010101E-2</v>
      </c>
      <c r="C54" s="2">
        <v>1.2820512820512799E-2</v>
      </c>
      <c r="D54" s="2">
        <v>7.0422535211267599E-3</v>
      </c>
      <c r="E54" s="2">
        <v>6.41025641025641E-3</v>
      </c>
    </row>
    <row r="55" spans="1:5" x14ac:dyDescent="0.3">
      <c r="A55" s="8" t="s">
        <v>342</v>
      </c>
      <c r="B55" s="2">
        <v>0.26894818867084402</v>
      </c>
      <c r="C55" s="2">
        <v>0.27592178175618098</v>
      </c>
      <c r="D55" s="2">
        <v>0.283092495802095</v>
      </c>
      <c r="E55" s="2">
        <v>0.29182573790876798</v>
      </c>
    </row>
    <row r="56" spans="1:5" x14ac:dyDescent="0.3">
      <c r="A56" s="8" t="s">
        <v>343</v>
      </c>
      <c r="B56" s="2">
        <v>5.0252854552972202E-2</v>
      </c>
      <c r="C56" s="2">
        <v>5.5360187553282203E-2</v>
      </c>
      <c r="D56" s="2">
        <v>6.5629212685949401E-2</v>
      </c>
      <c r="E56" s="2">
        <v>7.2187438643949497E-2</v>
      </c>
    </row>
    <row r="57" spans="1:5" x14ac:dyDescent="0.3">
      <c r="A57" s="8" t="s">
        <v>344</v>
      </c>
      <c r="B57" s="2">
        <v>2.2550173340542601E-2</v>
      </c>
      <c r="C57" s="2">
        <v>2.3097826086956499E-2</v>
      </c>
      <c r="D57" s="2">
        <v>2.33663647328714E-2</v>
      </c>
      <c r="E57" s="2">
        <v>2.3866140186304199E-2</v>
      </c>
    </row>
    <row r="58" spans="1:5" x14ac:dyDescent="0.3">
      <c r="A58" s="8" t="s">
        <v>345</v>
      </c>
      <c r="B58" s="2">
        <v>0.62971915651537802</v>
      </c>
      <c r="C58" s="2">
        <v>0.61463661551577198</v>
      </c>
      <c r="D58" s="2">
        <v>0.59364283518198802</v>
      </c>
      <c r="E58" s="2">
        <v>0.573441829010231</v>
      </c>
    </row>
    <row r="59" spans="1:5" x14ac:dyDescent="0.3">
      <c r="A59" s="8" t="s">
        <v>346</v>
      </c>
      <c r="B59" s="2">
        <v>2.33453134442289E-2</v>
      </c>
      <c r="C59" s="2">
        <v>2.50159846547315E-2</v>
      </c>
      <c r="D59" s="2">
        <v>2.73159425773952E-2</v>
      </c>
      <c r="E59" s="2">
        <v>3.0890726237483401E-2</v>
      </c>
    </row>
    <row r="60" spans="1:5" x14ac:dyDescent="0.3">
      <c r="A60" s="8" t="s">
        <v>347</v>
      </c>
      <c r="B60" s="2">
        <v>5.1843134760344804E-3</v>
      </c>
      <c r="C60" s="2">
        <v>5.9676044330775804E-3</v>
      </c>
      <c r="D60" s="2">
        <v>6.9531490197005897E-3</v>
      </c>
      <c r="E60" s="2">
        <v>7.7881280132638103E-3</v>
      </c>
    </row>
    <row r="61" spans="1:5" x14ac:dyDescent="0.3">
      <c r="A61" s="8" t="s">
        <v>348</v>
      </c>
      <c r="B61" s="2">
        <v>0.12666666666666701</v>
      </c>
      <c r="C61" s="2">
        <v>0.122019635343619</v>
      </c>
      <c r="D61" s="2">
        <v>0.12515964240102201</v>
      </c>
      <c r="E61" s="2">
        <v>0.125</v>
      </c>
    </row>
    <row r="62" spans="1:5" x14ac:dyDescent="0.3">
      <c r="A62" s="8" t="s">
        <v>349</v>
      </c>
      <c r="B62" s="2">
        <v>0.01</v>
      </c>
      <c r="C62" s="2">
        <v>1.2622720897615699E-2</v>
      </c>
      <c r="D62" s="2">
        <v>1.40485312899106E-2</v>
      </c>
      <c r="E62" s="2">
        <v>1.38888888888889E-2</v>
      </c>
    </row>
    <row r="63" spans="1:5" x14ac:dyDescent="0.3">
      <c r="A63" s="8" t="s">
        <v>350</v>
      </c>
      <c r="B63" s="2">
        <v>2.8333333333333301E-2</v>
      </c>
      <c r="C63" s="2">
        <v>3.0855539971949501E-2</v>
      </c>
      <c r="D63" s="2">
        <v>3.3205619412515999E-2</v>
      </c>
      <c r="E63" s="2">
        <v>3.125E-2</v>
      </c>
    </row>
    <row r="64" spans="1:5" x14ac:dyDescent="0.3">
      <c r="A64" s="8" t="s">
        <v>351</v>
      </c>
      <c r="B64" s="2">
        <v>0.81166666666666698</v>
      </c>
      <c r="C64" s="2">
        <v>0.81346423562412296</v>
      </c>
      <c r="D64" s="2">
        <v>0.80587484035759904</v>
      </c>
      <c r="E64" s="2">
        <v>0.80671296296296302</v>
      </c>
    </row>
    <row r="65" spans="1:5" x14ac:dyDescent="0.3">
      <c r="A65" s="8" t="s">
        <v>352</v>
      </c>
      <c r="B65" s="2">
        <v>2.1666666666666699E-2</v>
      </c>
      <c r="C65" s="2">
        <v>1.9635343618513299E-2</v>
      </c>
      <c r="D65" s="2">
        <v>2.0434227330779101E-2</v>
      </c>
      <c r="E65" s="2">
        <v>1.9675925925925899E-2</v>
      </c>
    </row>
    <row r="66" spans="1:5" x14ac:dyDescent="0.3">
      <c r="A66" s="8" t="s">
        <v>353</v>
      </c>
      <c r="B66" s="2">
        <v>1.66666666666667E-3</v>
      </c>
      <c r="C66" s="2">
        <v>1.4025245441795201E-3</v>
      </c>
      <c r="D66" s="2">
        <v>1.2771392081736899E-3</v>
      </c>
      <c r="E66" s="2">
        <v>3.4722222222222199E-3</v>
      </c>
    </row>
    <row r="67" spans="1:5" x14ac:dyDescent="0.3">
      <c r="A67" s="8" t="s">
        <v>268</v>
      </c>
      <c r="B67" s="2">
        <v>0.16666666666666699</v>
      </c>
      <c r="C67" s="2">
        <v>0.20353982300885001</v>
      </c>
      <c r="D67" s="2">
        <v>0.21126760563380301</v>
      </c>
      <c r="E67" s="2">
        <v>0.19607843137254899</v>
      </c>
    </row>
    <row r="68" spans="1:5" x14ac:dyDescent="0.3">
      <c r="A68" s="8" t="s">
        <v>269</v>
      </c>
      <c r="B68" s="2">
        <v>1.1111111111111099E-2</v>
      </c>
      <c r="C68" s="2">
        <v>8.8495575221238902E-3</v>
      </c>
      <c r="D68" s="2">
        <v>7.0422535211267599E-3</v>
      </c>
      <c r="E68" s="2">
        <v>1.30718954248366E-2</v>
      </c>
    </row>
    <row r="69" spans="1:5" x14ac:dyDescent="0.3">
      <c r="A69" s="8" t="s">
        <v>270</v>
      </c>
      <c r="B69" s="2">
        <v>6.6666666666666693E-2</v>
      </c>
      <c r="C69" s="2">
        <v>6.1946902654867297E-2</v>
      </c>
      <c r="D69" s="2">
        <v>6.3380281690140802E-2</v>
      </c>
      <c r="E69" s="2">
        <v>6.5359477124182996E-2</v>
      </c>
    </row>
    <row r="70" spans="1:5" x14ac:dyDescent="0.3">
      <c r="A70" s="8" t="s">
        <v>271</v>
      </c>
      <c r="B70" s="2">
        <v>0.58888888888888902</v>
      </c>
      <c r="C70" s="2">
        <v>0.50442477876106195</v>
      </c>
      <c r="D70" s="2">
        <v>0.5</v>
      </c>
      <c r="E70" s="2">
        <v>0.53594771241830097</v>
      </c>
    </row>
    <row r="71" spans="1:5" x14ac:dyDescent="0.3">
      <c r="A71" s="8" t="s">
        <v>272</v>
      </c>
      <c r="B71" s="2">
        <v>7.7777777777777807E-2</v>
      </c>
      <c r="C71" s="2">
        <v>8.8495575221238895E-2</v>
      </c>
      <c r="D71" s="2">
        <v>8.4507042253521097E-2</v>
      </c>
      <c r="E71" s="2">
        <v>7.8431372549019607E-2</v>
      </c>
    </row>
    <row r="72" spans="1:5" x14ac:dyDescent="0.3">
      <c r="A72" s="8" t="s">
        <v>273</v>
      </c>
      <c r="B72" s="2">
        <v>8.8888888888888906E-2</v>
      </c>
      <c r="C72" s="2">
        <v>0.132743362831858</v>
      </c>
      <c r="D72" s="2">
        <v>0.13380281690140799</v>
      </c>
      <c r="E72" s="2">
        <v>0.11111111111111099</v>
      </c>
    </row>
    <row r="73" spans="1:5" x14ac:dyDescent="0.3">
      <c r="A73" s="8" t="s">
        <v>280</v>
      </c>
      <c r="B73" s="2">
        <v>0.20701471477524699</v>
      </c>
      <c r="C73" s="2">
        <v>0.21335316476615401</v>
      </c>
      <c r="D73" s="2">
        <v>0.21669150521609501</v>
      </c>
      <c r="E73" s="2">
        <v>0.22083981337480599</v>
      </c>
    </row>
    <row r="74" spans="1:5" x14ac:dyDescent="0.3">
      <c r="A74" s="8" t="s">
        <v>281</v>
      </c>
      <c r="B74" s="2">
        <v>2.3382382584156401E-2</v>
      </c>
      <c r="C74" s="2">
        <v>2.34671955048752E-2</v>
      </c>
      <c r="D74" s="2">
        <v>2.6229508196721301E-2</v>
      </c>
      <c r="E74" s="2">
        <v>2.71454828219992E-2</v>
      </c>
    </row>
    <row r="75" spans="1:5" x14ac:dyDescent="0.3">
      <c r="A75" s="8" t="s">
        <v>282</v>
      </c>
      <c r="B75" s="2">
        <v>2.8018544648256399E-2</v>
      </c>
      <c r="C75" s="2">
        <v>2.85903156503057E-2</v>
      </c>
      <c r="D75" s="2">
        <v>2.8464977645305499E-2</v>
      </c>
      <c r="E75" s="2">
        <v>2.8842075498374101E-2</v>
      </c>
    </row>
    <row r="76" spans="1:5" x14ac:dyDescent="0.3">
      <c r="A76" s="8" t="s">
        <v>283</v>
      </c>
      <c r="B76" s="2">
        <v>0.58697843176778897</v>
      </c>
      <c r="C76" s="2">
        <v>0.57345893240786605</v>
      </c>
      <c r="D76" s="2">
        <v>0.56169895678092396</v>
      </c>
      <c r="E76" s="2">
        <v>0.55167538526792004</v>
      </c>
    </row>
    <row r="77" spans="1:5" x14ac:dyDescent="0.3">
      <c r="A77" s="8" t="s">
        <v>284</v>
      </c>
      <c r="B77" s="2">
        <v>2.17698044749043E-2</v>
      </c>
      <c r="C77" s="2">
        <v>2.2310361923648998E-2</v>
      </c>
      <c r="D77" s="2">
        <v>2.3397913561848002E-2</v>
      </c>
      <c r="E77" s="2">
        <v>2.4600593807436701E-2</v>
      </c>
    </row>
    <row r="78" spans="1:5" x14ac:dyDescent="0.3">
      <c r="A78" s="8" t="s">
        <v>285</v>
      </c>
      <c r="B78" s="2">
        <v>0.13283612174964701</v>
      </c>
      <c r="C78" s="2">
        <v>0.13882002974714899</v>
      </c>
      <c r="D78" s="2">
        <v>0.143517138599106</v>
      </c>
      <c r="E78" s="2">
        <v>0.14689664922946399</v>
      </c>
    </row>
    <row r="79" spans="1:5" x14ac:dyDescent="0.3">
      <c r="A79" s="8" t="s">
        <v>286</v>
      </c>
      <c r="B79" s="2">
        <v>0.20929314675278099</v>
      </c>
      <c r="C79" s="2">
        <v>0.20972912698043999</v>
      </c>
      <c r="D79" s="2">
        <v>0.21093438230431599</v>
      </c>
      <c r="E79" s="2">
        <v>0.21339297460860401</v>
      </c>
    </row>
    <row r="80" spans="1:5" x14ac:dyDescent="0.3">
      <c r="A80" s="8" t="s">
        <v>287</v>
      </c>
      <c r="B80" s="2">
        <v>2.2999641191245101E-2</v>
      </c>
      <c r="C80" s="2">
        <v>2.42066626399665E-2</v>
      </c>
      <c r="D80" s="2">
        <v>2.3829884271136199E-2</v>
      </c>
      <c r="E80" s="2">
        <v>2.38126562294435E-2</v>
      </c>
    </row>
    <row r="81" spans="1:5" x14ac:dyDescent="0.3">
      <c r="A81" s="8" t="s">
        <v>288</v>
      </c>
      <c r="B81" s="2">
        <v>1.3455328310010801E-2</v>
      </c>
      <c r="C81" s="2">
        <v>1.3009338846815001E-2</v>
      </c>
      <c r="D81" s="2">
        <v>1.2770081523288301E-2</v>
      </c>
      <c r="E81" s="2">
        <v>1.2301013024602001E-2</v>
      </c>
    </row>
    <row r="82" spans="1:5" x14ac:dyDescent="0.3">
      <c r="A82" s="8" t="s">
        <v>289</v>
      </c>
      <c r="B82" s="2">
        <v>0.49390025116612801</v>
      </c>
      <c r="C82" s="2">
        <v>0.47879013148724597</v>
      </c>
      <c r="D82" s="2">
        <v>0.46798928225300701</v>
      </c>
      <c r="E82" s="2">
        <v>0.460465728193659</v>
      </c>
    </row>
    <row r="83" spans="1:5" x14ac:dyDescent="0.3">
      <c r="A83" s="8" t="s">
        <v>290</v>
      </c>
      <c r="B83" s="2">
        <v>1.33118048080373E-2</v>
      </c>
      <c r="C83" s="2">
        <v>1.30558007712679E-2</v>
      </c>
      <c r="D83" s="2">
        <v>1.34541930334645E-2</v>
      </c>
      <c r="E83" s="2">
        <v>1.36166293908696E-2</v>
      </c>
    </row>
    <row r="84" spans="1:5" x14ac:dyDescent="0.3">
      <c r="A84" s="8" t="s">
        <v>291</v>
      </c>
      <c r="B84" s="2">
        <v>0.247039827771798</v>
      </c>
      <c r="C84" s="2">
        <v>0.26120893927426497</v>
      </c>
      <c r="D84" s="2">
        <v>0.271022176614788</v>
      </c>
      <c r="E84" s="2">
        <v>0.27641099855282197</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67</v>
      </c>
    </row>
    <row r="2" spans="1:14" ht="15.6" x14ac:dyDescent="0.3">
      <c r="A2" s="12" t="s">
        <v>31</v>
      </c>
    </row>
    <row r="3" spans="1:14" ht="15.6" x14ac:dyDescent="0.3">
      <c r="A3" s="12" t="s">
        <v>68</v>
      </c>
    </row>
    <row r="4" spans="1:14" x14ac:dyDescent="0.3">
      <c r="A4" s="15"/>
    </row>
    <row r="5" spans="1:14" x14ac:dyDescent="0.3">
      <c r="A5" s="16" t="str">
        <f>HYPERLINK("#'Table of contents'!A6",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36588</v>
      </c>
      <c r="C8" s="1">
        <v>38042</v>
      </c>
      <c r="D8" s="1">
        <v>38956</v>
      </c>
      <c r="E8" s="1">
        <v>39324</v>
      </c>
      <c r="F8" s="1">
        <v>39376</v>
      </c>
      <c r="G8" s="1">
        <v>39582</v>
      </c>
      <c r="H8" s="1">
        <v>40387</v>
      </c>
      <c r="I8" s="1">
        <v>42389</v>
      </c>
      <c r="J8" s="1">
        <v>42867</v>
      </c>
      <c r="K8" s="1">
        <v>44796</v>
      </c>
      <c r="L8" s="1">
        <v>48233</v>
      </c>
      <c r="M8" s="1">
        <v>52678</v>
      </c>
      <c r="N8" s="1">
        <v>57793</v>
      </c>
    </row>
    <row r="9" spans="1:14" x14ac:dyDescent="0.3">
      <c r="A9" s="7" t="s">
        <v>62</v>
      </c>
      <c r="B9" s="1">
        <v>77923</v>
      </c>
      <c r="C9" s="1">
        <v>78971</v>
      </c>
      <c r="D9" s="1">
        <v>80591</v>
      </c>
      <c r="E9" s="1">
        <v>81959</v>
      </c>
      <c r="F9" s="1">
        <v>83552</v>
      </c>
      <c r="G9" s="1">
        <v>85445</v>
      </c>
      <c r="H9" s="1">
        <v>88532</v>
      </c>
      <c r="I9" s="1">
        <v>93149</v>
      </c>
      <c r="J9" s="1">
        <v>96248</v>
      </c>
      <c r="K9" s="1">
        <v>103249</v>
      </c>
      <c r="L9" s="1">
        <v>109693</v>
      </c>
      <c r="M9" s="1">
        <v>118911</v>
      </c>
      <c r="N9" s="1">
        <v>127073</v>
      </c>
    </row>
    <row r="10" spans="1:14" x14ac:dyDescent="0.3">
      <c r="A10" s="7" t="s">
        <v>63</v>
      </c>
      <c r="B10" s="1">
        <v>64452</v>
      </c>
      <c r="C10" s="1">
        <v>66552</v>
      </c>
      <c r="D10" s="1">
        <v>68900</v>
      </c>
      <c r="E10" s="1">
        <v>71018</v>
      </c>
      <c r="F10" s="1">
        <v>73577</v>
      </c>
      <c r="G10" s="1">
        <v>76076</v>
      </c>
      <c r="H10" s="1">
        <v>78986</v>
      </c>
      <c r="I10" s="1">
        <v>81896</v>
      </c>
      <c r="J10" s="1">
        <v>82382</v>
      </c>
      <c r="K10" s="1">
        <v>85531</v>
      </c>
      <c r="L10" s="1">
        <v>88411</v>
      </c>
      <c r="M10" s="1">
        <v>91655</v>
      </c>
      <c r="N10" s="1">
        <v>95092</v>
      </c>
    </row>
    <row r="11" spans="1:14" x14ac:dyDescent="0.3">
      <c r="A11" s="7" t="s">
        <v>64</v>
      </c>
      <c r="B11" s="1">
        <v>45863</v>
      </c>
      <c r="C11" s="1">
        <v>47579</v>
      </c>
      <c r="D11" s="1">
        <v>49461</v>
      </c>
      <c r="E11" s="1">
        <v>51089</v>
      </c>
      <c r="F11" s="1">
        <v>52646</v>
      </c>
      <c r="G11" s="1">
        <v>54244</v>
      </c>
      <c r="H11" s="1">
        <v>55505</v>
      </c>
      <c r="I11" s="1">
        <v>57063</v>
      </c>
      <c r="J11" s="1">
        <v>56689</v>
      </c>
      <c r="K11" s="1">
        <v>59011</v>
      </c>
      <c r="L11" s="1">
        <v>61736</v>
      </c>
      <c r="M11" s="1">
        <v>63972</v>
      </c>
      <c r="N11" s="1">
        <v>66496</v>
      </c>
    </row>
    <row r="12" spans="1:14" x14ac:dyDescent="0.3">
      <c r="A12" s="7" t="s">
        <v>65</v>
      </c>
      <c r="B12" s="1">
        <v>21194</v>
      </c>
      <c r="C12" s="1">
        <v>21767</v>
      </c>
      <c r="D12" s="1">
        <v>22210</v>
      </c>
      <c r="E12" s="1">
        <v>22965</v>
      </c>
      <c r="F12" s="1">
        <v>23741</v>
      </c>
      <c r="G12" s="1">
        <v>24600</v>
      </c>
      <c r="H12" s="1">
        <v>25788</v>
      </c>
      <c r="I12" s="1">
        <v>26883</v>
      </c>
      <c r="J12" s="1">
        <v>24592</v>
      </c>
      <c r="K12" s="1">
        <v>26763</v>
      </c>
      <c r="L12" s="1">
        <v>29811</v>
      </c>
      <c r="M12" s="1">
        <v>31573</v>
      </c>
      <c r="N12" s="1">
        <v>34181</v>
      </c>
    </row>
    <row r="13" spans="1:14" x14ac:dyDescent="0.3">
      <c r="A13" s="7" t="s">
        <v>66</v>
      </c>
      <c r="B13" s="1">
        <v>6531</v>
      </c>
      <c r="C13" s="1">
        <v>6747</v>
      </c>
      <c r="D13" s="1">
        <v>7050</v>
      </c>
      <c r="E13" s="1">
        <v>7392</v>
      </c>
      <c r="F13" s="1">
        <v>7883</v>
      </c>
      <c r="G13" s="1">
        <v>8529</v>
      </c>
      <c r="H13" s="1">
        <v>9279</v>
      </c>
      <c r="I13" s="1">
        <v>9939</v>
      </c>
      <c r="J13" s="1">
        <v>7509</v>
      </c>
      <c r="K13" s="1">
        <v>8373</v>
      </c>
      <c r="L13" s="1">
        <v>10197</v>
      </c>
      <c r="M13" s="1">
        <v>10818</v>
      </c>
      <c r="N13" s="1">
        <v>12722</v>
      </c>
    </row>
    <row r="14" spans="1:14" x14ac:dyDescent="0.3">
      <c r="A14" s="10" t="s">
        <v>15</v>
      </c>
      <c r="B14" s="5">
        <v>252551</v>
      </c>
      <c r="C14" s="5">
        <v>259658</v>
      </c>
      <c r="D14" s="5">
        <v>267168</v>
      </c>
      <c r="E14" s="5">
        <v>273747</v>
      </c>
      <c r="F14" s="5">
        <v>280775</v>
      </c>
      <c r="G14" s="5">
        <v>288476</v>
      </c>
      <c r="H14" s="5">
        <v>298477</v>
      </c>
      <c r="I14" s="5">
        <v>311319</v>
      </c>
      <c r="J14" s="5">
        <v>310287</v>
      </c>
      <c r="K14" s="5">
        <v>327723</v>
      </c>
      <c r="L14" s="5">
        <v>348081</v>
      </c>
      <c r="M14" s="5">
        <v>369607</v>
      </c>
      <c r="N14" s="5">
        <v>393357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0.14487370867666299</v>
      </c>
      <c r="C19" s="2">
        <v>0.14650809911498999</v>
      </c>
      <c r="D19" s="2">
        <v>0.145810875553959</v>
      </c>
      <c r="E19" s="2">
        <v>0.14365088932481501</v>
      </c>
      <c r="F19" s="2">
        <v>0.14024040601905399</v>
      </c>
      <c r="G19" s="2">
        <v>0.13721072116917901</v>
      </c>
      <c r="H19" s="2">
        <v>0.135310258411871</v>
      </c>
      <c r="I19" s="2">
        <v>0.13615937350434801</v>
      </c>
      <c r="J19" s="2">
        <v>0.138152742461012</v>
      </c>
      <c r="K19" s="2">
        <v>0.13668860592634599</v>
      </c>
      <c r="L19" s="2">
        <v>0.13856832174120401</v>
      </c>
      <c r="M19" s="2">
        <v>0.14252435695211399</v>
      </c>
      <c r="N19" s="2">
        <v>0.146922515679141</v>
      </c>
    </row>
    <row r="20" spans="1:15" x14ac:dyDescent="0.3">
      <c r="A20" s="8" t="s">
        <v>62</v>
      </c>
      <c r="B20" s="2">
        <v>0.30854362089241399</v>
      </c>
      <c r="C20" s="2">
        <v>0.30413466944981499</v>
      </c>
      <c r="D20" s="2">
        <v>0.301649149598754</v>
      </c>
      <c r="E20" s="2">
        <v>0.29939688836772599</v>
      </c>
      <c r="F20" s="2">
        <v>0.297576351170866</v>
      </c>
      <c r="G20" s="2">
        <v>0.29619448411652999</v>
      </c>
      <c r="H20" s="2">
        <v>0.29661246930249202</v>
      </c>
      <c r="I20" s="2">
        <v>0.299207565230519</v>
      </c>
      <c r="J20" s="2">
        <v>0.31019024322643202</v>
      </c>
      <c r="K20" s="2">
        <v>0.315049599814477</v>
      </c>
      <c r="L20" s="2">
        <v>0.315136419396635</v>
      </c>
      <c r="M20" s="2">
        <v>0.32172280286899302</v>
      </c>
      <c r="N20" s="2">
        <v>0.32304751154803402</v>
      </c>
    </row>
    <row r="21" spans="1:15" x14ac:dyDescent="0.3">
      <c r="A21" s="8" t="s">
        <v>63</v>
      </c>
      <c r="B21" s="2">
        <v>0.25520389941041599</v>
      </c>
      <c r="C21" s="2">
        <v>0.256306372228085</v>
      </c>
      <c r="D21" s="2">
        <v>0.25789016648700402</v>
      </c>
      <c r="E21" s="2">
        <v>0.25942932707938399</v>
      </c>
      <c r="F21" s="2">
        <v>0.26204968391060501</v>
      </c>
      <c r="G21" s="2">
        <v>0.26371691232546202</v>
      </c>
      <c r="H21" s="2">
        <v>0.26463010550226701</v>
      </c>
      <c r="I21" s="2">
        <v>0.26306136149737103</v>
      </c>
      <c r="J21" s="2">
        <v>0.26550258309242702</v>
      </c>
      <c r="K21" s="2">
        <v>0.26098564946616498</v>
      </c>
      <c r="L21" s="2">
        <v>0.25399547806401401</v>
      </c>
      <c r="M21" s="2">
        <v>0.24797961077576999</v>
      </c>
      <c r="N21" s="2">
        <v>0.24174477637362499</v>
      </c>
    </row>
    <row r="22" spans="1:15" x14ac:dyDescent="0.3">
      <c r="A22" s="8" t="s">
        <v>64</v>
      </c>
      <c r="B22" s="2">
        <v>0.18159896416961299</v>
      </c>
      <c r="C22" s="2">
        <v>0.18323718121529101</v>
      </c>
      <c r="D22" s="2">
        <v>0.18513070427596101</v>
      </c>
      <c r="E22" s="2">
        <v>0.18662852926242099</v>
      </c>
      <c r="F22" s="2">
        <v>0.18750244857982401</v>
      </c>
      <c r="G22" s="2">
        <v>0.18803643977315301</v>
      </c>
      <c r="H22" s="2">
        <v>0.18596072729221999</v>
      </c>
      <c r="I22" s="2">
        <v>0.183294305840633</v>
      </c>
      <c r="J22" s="2">
        <v>0.18269859839439001</v>
      </c>
      <c r="K22" s="2">
        <v>0.18006365131528801</v>
      </c>
      <c r="L22" s="2">
        <v>0.177361016545</v>
      </c>
      <c r="M22" s="2">
        <v>0.17308113753256801</v>
      </c>
      <c r="N22" s="2">
        <v>0.16904745561919601</v>
      </c>
    </row>
    <row r="23" spans="1:15" x14ac:dyDescent="0.3">
      <c r="A23" s="8" t="s">
        <v>65</v>
      </c>
      <c r="B23" s="2">
        <v>8.3919683549065302E-2</v>
      </c>
      <c r="C23" s="2">
        <v>8.3829498802270697E-2</v>
      </c>
      <c r="D23" s="2">
        <v>8.3131213318960395E-2</v>
      </c>
      <c r="E23" s="2">
        <v>8.3891330315948698E-2</v>
      </c>
      <c r="F23" s="2">
        <v>8.4555248864749397E-2</v>
      </c>
      <c r="G23" s="2">
        <v>8.5275724843661194E-2</v>
      </c>
      <c r="H23" s="2">
        <v>8.6398616978862697E-2</v>
      </c>
      <c r="I23" s="2">
        <v>8.6351941256396197E-2</v>
      </c>
      <c r="J23" s="2">
        <v>7.9255656859617094E-2</v>
      </c>
      <c r="K23" s="2">
        <v>8.1663477998187503E-2</v>
      </c>
      <c r="L23" s="2">
        <v>8.5643858757013497E-2</v>
      </c>
      <c r="M23" s="2">
        <v>8.5423165686797101E-2</v>
      </c>
      <c r="N23" s="2">
        <v>8.6895618992416601E-2</v>
      </c>
    </row>
    <row r="24" spans="1:15" x14ac:dyDescent="0.3">
      <c r="A24" s="8" t="s">
        <v>66</v>
      </c>
      <c r="B24" s="2">
        <v>2.5860123301828099E-2</v>
      </c>
      <c r="C24" s="2">
        <v>2.5984179189549299E-2</v>
      </c>
      <c r="D24" s="2">
        <v>2.6387890765361102E-2</v>
      </c>
      <c r="E24" s="2">
        <v>2.7003035649705701E-2</v>
      </c>
      <c r="F24" s="2">
        <v>2.80758614549016E-2</v>
      </c>
      <c r="G24" s="2">
        <v>2.95657177720157E-2</v>
      </c>
      <c r="H24" s="2">
        <v>3.1087822512287401E-2</v>
      </c>
      <c r="I24" s="2">
        <v>3.1925452670733198E-2</v>
      </c>
      <c r="J24" s="2">
        <v>2.4200175966121701E-2</v>
      </c>
      <c r="K24" s="2">
        <v>2.55490154795361E-2</v>
      </c>
      <c r="L24" s="2">
        <v>2.9294905496134501E-2</v>
      </c>
      <c r="M24" s="2">
        <v>2.9268926183757302E-2</v>
      </c>
      <c r="N24" s="2">
        <v>3.23421217875874E-2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3.97398054006778E-2</v>
      </c>
      <c r="C29" s="2">
        <v>2.4026076441827499E-2</v>
      </c>
      <c r="D29" s="2">
        <v>9.4465550877913494E-3</v>
      </c>
      <c r="E29" s="2">
        <v>1.3223476757196601E-3</v>
      </c>
      <c r="F29" s="2">
        <v>5.2316131653799298E-3</v>
      </c>
      <c r="G29" s="2">
        <v>2.0337527158809598E-2</v>
      </c>
      <c r="H29" s="2">
        <v>4.9570406318865001E-2</v>
      </c>
      <c r="I29" s="2">
        <v>1.1276510415438E-2</v>
      </c>
      <c r="J29" s="2">
        <v>4.4999650080481499E-2</v>
      </c>
      <c r="K29" s="2">
        <v>7.6725600500044594E-2</v>
      </c>
      <c r="L29" s="2">
        <v>9.2156822092758106E-2</v>
      </c>
      <c r="M29" s="2">
        <v>9.7099358365921304E-2</v>
      </c>
      <c r="N29" s="3">
        <v>0.34819324888608999</v>
      </c>
      <c r="O29" s="3">
        <v>0.57956160489778097</v>
      </c>
    </row>
    <row r="30" spans="1:15" x14ac:dyDescent="0.3">
      <c r="A30" s="8" t="s">
        <v>62</v>
      </c>
      <c r="B30" s="2">
        <v>1.34491741847721E-2</v>
      </c>
      <c r="C30" s="2">
        <v>2.05138595180509E-2</v>
      </c>
      <c r="D30" s="2">
        <v>1.6974600141455E-2</v>
      </c>
      <c r="E30" s="2">
        <v>1.9436547542063701E-2</v>
      </c>
      <c r="F30" s="2">
        <v>2.2656549214860201E-2</v>
      </c>
      <c r="G30" s="2">
        <v>3.6128503715840601E-2</v>
      </c>
      <c r="H30" s="2">
        <v>5.2150634798716899E-2</v>
      </c>
      <c r="I30" s="2">
        <v>3.3269278253121301E-2</v>
      </c>
      <c r="J30" s="2">
        <v>7.2739173801014106E-2</v>
      </c>
      <c r="K30" s="2">
        <v>6.2412226752801503E-2</v>
      </c>
      <c r="L30" s="2">
        <v>8.4034532741378204E-2</v>
      </c>
      <c r="M30" s="2">
        <v>6.8639570771417302E-2</v>
      </c>
      <c r="N30" s="3">
        <v>0.32026639514587302</v>
      </c>
      <c r="O30" s="3">
        <v>0.63075086944804504</v>
      </c>
    </row>
    <row r="31" spans="1:15" x14ac:dyDescent="0.3">
      <c r="A31" s="8" t="s">
        <v>63</v>
      </c>
      <c r="B31" s="2">
        <v>3.2582386892571202E-2</v>
      </c>
      <c r="C31" s="2">
        <v>3.5280682774371901E-2</v>
      </c>
      <c r="D31" s="2">
        <v>3.0740203193033399E-2</v>
      </c>
      <c r="E31" s="2">
        <v>3.6033118364358303E-2</v>
      </c>
      <c r="F31" s="2">
        <v>3.3964418228522503E-2</v>
      </c>
      <c r="G31" s="2">
        <v>3.82512224617488E-2</v>
      </c>
      <c r="H31" s="2">
        <v>3.6841971995037102E-2</v>
      </c>
      <c r="I31" s="2">
        <v>5.93435576829149E-3</v>
      </c>
      <c r="J31" s="2">
        <v>3.82243694010828E-2</v>
      </c>
      <c r="K31" s="2">
        <v>3.3672001964200102E-2</v>
      </c>
      <c r="L31" s="2">
        <v>3.6692266799380202E-2</v>
      </c>
      <c r="M31" s="2">
        <v>3.74993180950303E-2</v>
      </c>
      <c r="N31" s="3">
        <v>0.15428127503580899</v>
      </c>
      <c r="O31" s="3">
        <v>0.47539254018494398</v>
      </c>
    </row>
    <row r="32" spans="1:15" x14ac:dyDescent="0.3">
      <c r="A32" s="8" t="s">
        <v>64</v>
      </c>
      <c r="B32" s="2">
        <v>3.74157817848811E-2</v>
      </c>
      <c r="C32" s="2">
        <v>3.9555265978688102E-2</v>
      </c>
      <c r="D32" s="2">
        <v>3.2914821778775201E-2</v>
      </c>
      <c r="E32" s="2">
        <v>3.0476227759400301E-2</v>
      </c>
      <c r="F32" s="2">
        <v>3.0353683090833101E-2</v>
      </c>
      <c r="G32" s="2">
        <v>2.3246810707174999E-2</v>
      </c>
      <c r="H32" s="2">
        <v>2.80695432843888E-2</v>
      </c>
      <c r="I32" s="2">
        <v>-6.5541594378143503E-3</v>
      </c>
      <c r="J32" s="2">
        <v>4.09603274003775E-2</v>
      </c>
      <c r="K32" s="2">
        <v>4.61778312518005E-2</v>
      </c>
      <c r="L32" s="2">
        <v>3.62187378514967E-2</v>
      </c>
      <c r="M32" s="2">
        <v>3.9454761458137901E-2</v>
      </c>
      <c r="N32" s="3">
        <v>0.17299652489900999</v>
      </c>
      <c r="O32" s="3">
        <v>0.44988334823277998</v>
      </c>
    </row>
    <row r="33" spans="1:15" x14ac:dyDescent="0.3">
      <c r="A33" s="8" t="s">
        <v>65</v>
      </c>
      <c r="B33" s="2">
        <v>2.7035953571765602E-2</v>
      </c>
      <c r="C33" s="2">
        <v>2.0351908852850601E-2</v>
      </c>
      <c r="D33" s="2">
        <v>3.3993696533093198E-2</v>
      </c>
      <c r="E33" s="2">
        <v>3.3790550838232097E-2</v>
      </c>
      <c r="F33" s="2">
        <v>3.6182132176403703E-2</v>
      </c>
      <c r="G33" s="2">
        <v>4.8292682926829297E-2</v>
      </c>
      <c r="H33" s="2">
        <v>4.24616100511866E-2</v>
      </c>
      <c r="I33" s="2">
        <v>-8.5221143473570696E-2</v>
      </c>
      <c r="J33" s="2">
        <v>8.82807417046194E-2</v>
      </c>
      <c r="K33" s="2">
        <v>0.11388857751373201</v>
      </c>
      <c r="L33" s="2">
        <v>5.9105699238536098E-2</v>
      </c>
      <c r="M33" s="2">
        <v>8.2602223418743903E-2</v>
      </c>
      <c r="N33" s="3">
        <v>0.38992355237475601</v>
      </c>
      <c r="O33" s="3">
        <v>0.61276776446164005</v>
      </c>
    </row>
    <row r="34" spans="1:15" x14ac:dyDescent="0.3">
      <c r="A34" s="8" t="s">
        <v>66</v>
      </c>
      <c r="B34" s="2">
        <v>3.30730362884704E-2</v>
      </c>
      <c r="C34" s="2">
        <v>4.4908848377056498E-2</v>
      </c>
      <c r="D34" s="2">
        <v>4.8510638297872298E-2</v>
      </c>
      <c r="E34" s="2">
        <v>6.6423160173160203E-2</v>
      </c>
      <c r="F34" s="2">
        <v>8.1948496765190906E-2</v>
      </c>
      <c r="G34" s="2">
        <v>8.7935279634189206E-2</v>
      </c>
      <c r="H34" s="2">
        <v>7.1128354348528905E-2</v>
      </c>
      <c r="I34" s="2">
        <v>-0.24449139752490201</v>
      </c>
      <c r="J34" s="2">
        <v>0.11506192568917301</v>
      </c>
      <c r="K34" s="2">
        <v>0.217843067001075</v>
      </c>
      <c r="L34" s="2">
        <v>6.09002647837599E-2</v>
      </c>
      <c r="M34" s="2">
        <v>0.176002958032908</v>
      </c>
      <c r="N34" s="3">
        <v>0.69423358636303101</v>
      </c>
      <c r="O34" s="3">
        <v>0.94794059102740802</v>
      </c>
    </row>
    <row r="35" spans="1:15" x14ac:dyDescent="0.3">
      <c r="A35" s="11" t="s">
        <v>15</v>
      </c>
      <c r="B35" s="3">
        <v>2.8140850758856601E-2</v>
      </c>
      <c r="C35" s="3">
        <v>2.89226598063607E-2</v>
      </c>
      <c r="D35" s="3">
        <v>2.4624955084441201E-2</v>
      </c>
      <c r="E35" s="3">
        <v>2.5673340712409599E-2</v>
      </c>
      <c r="F35" s="3">
        <v>2.74276555961179E-2</v>
      </c>
      <c r="G35" s="3">
        <v>3.4668395291116101E-2</v>
      </c>
      <c r="H35" s="3">
        <v>4.3025090710507002E-2</v>
      </c>
      <c r="I35" s="3">
        <v>-3.3149277750474599E-3</v>
      </c>
      <c r="J35" s="3">
        <v>5.6193137321254201E-2</v>
      </c>
      <c r="K35" s="3">
        <v>6.2119533874644098E-2</v>
      </c>
      <c r="L35" s="3">
        <v>6.18419275973121E-2</v>
      </c>
      <c r="M35" s="3">
        <v>6.4257441011669206E-2</v>
      </c>
      <c r="N35" s="3">
        <v>0.26771988513859801</v>
      </c>
      <c r="O35" s="3">
        <v>0.55753491374019504</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468</v>
      </c>
      <c r="B1" s="12"/>
      <c r="C1" s="12"/>
      <c r="D1" s="12"/>
      <c r="E1" s="12"/>
    </row>
    <row r="2" spans="1:5" ht="15.6" x14ac:dyDescent="0.3">
      <c r="A2" s="12" t="s">
        <v>452</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contents'!A60",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3</v>
      </c>
      <c r="C8" s="1">
        <v>4</v>
      </c>
      <c r="D8" s="1">
        <v>4</v>
      </c>
      <c r="E8" s="1">
        <v>4</v>
      </c>
    </row>
    <row r="9" spans="1:5" x14ac:dyDescent="0.3">
      <c r="A9" s="7" t="s">
        <v>357</v>
      </c>
      <c r="B9" s="1">
        <v>63</v>
      </c>
      <c r="C9" s="1">
        <v>65</v>
      </c>
      <c r="D9" s="1">
        <v>73</v>
      </c>
      <c r="E9" s="1">
        <v>79</v>
      </c>
    </row>
    <row r="10" spans="1:5" x14ac:dyDescent="0.3">
      <c r="A10" s="7" t="s">
        <v>358</v>
      </c>
      <c r="B10" s="1">
        <v>10</v>
      </c>
      <c r="C10" s="1">
        <v>11</v>
      </c>
      <c r="D10" s="1">
        <v>16</v>
      </c>
      <c r="E10" s="1">
        <v>17</v>
      </c>
    </row>
    <row r="11" spans="1:5" x14ac:dyDescent="0.3">
      <c r="A11" s="7" t="s">
        <v>359</v>
      </c>
      <c r="B11" s="1">
        <v>3</v>
      </c>
      <c r="C11" s="1">
        <v>3</v>
      </c>
      <c r="D11" s="1">
        <v>3</v>
      </c>
      <c r="E11" s="1">
        <v>2</v>
      </c>
    </row>
    <row r="12" spans="1:5" x14ac:dyDescent="0.3">
      <c r="A12" s="7" t="s">
        <v>360</v>
      </c>
      <c r="B12" s="1">
        <v>24</v>
      </c>
      <c r="C12" s="1">
        <v>35</v>
      </c>
      <c r="D12" s="1">
        <v>38</v>
      </c>
      <c r="E12" s="1">
        <v>41</v>
      </c>
    </row>
    <row r="13" spans="1:5" x14ac:dyDescent="0.3">
      <c r="A13" s="7" t="s">
        <v>361</v>
      </c>
      <c r="B13" s="1">
        <v>4</v>
      </c>
      <c r="C13" s="1">
        <v>4</v>
      </c>
      <c r="D13" s="1">
        <v>4</v>
      </c>
      <c r="E13" s="1">
        <v>3</v>
      </c>
    </row>
    <row r="14" spans="1:5" x14ac:dyDescent="0.3">
      <c r="A14" s="7" t="s">
        <v>340</v>
      </c>
      <c r="B14" s="1">
        <v>6</v>
      </c>
      <c r="C14" s="1">
        <v>6</v>
      </c>
      <c r="D14" s="1">
        <v>11</v>
      </c>
      <c r="E14" s="1">
        <v>12</v>
      </c>
    </row>
    <row r="15" spans="1:5" x14ac:dyDescent="0.3">
      <c r="A15" s="7" t="s">
        <v>362</v>
      </c>
      <c r="B15" s="1">
        <v>76</v>
      </c>
      <c r="C15" s="1">
        <v>97</v>
      </c>
      <c r="D15" s="1">
        <v>124</v>
      </c>
      <c r="E15" s="1">
        <v>143</v>
      </c>
    </row>
    <row r="16" spans="1:5" x14ac:dyDescent="0.3">
      <c r="A16" s="7" t="s">
        <v>363</v>
      </c>
      <c r="B16" s="1">
        <v>9</v>
      </c>
      <c r="C16" s="1">
        <v>9</v>
      </c>
      <c r="D16" s="1">
        <v>11</v>
      </c>
      <c r="E16" s="1">
        <v>11</v>
      </c>
    </row>
    <row r="17" spans="1:5" x14ac:dyDescent="0.3">
      <c r="A17" s="7" t="s">
        <v>364</v>
      </c>
      <c r="B17" s="1">
        <v>0</v>
      </c>
      <c r="C17" s="1">
        <v>0</v>
      </c>
      <c r="D17" s="1">
        <v>0</v>
      </c>
      <c r="E17" s="1">
        <v>0</v>
      </c>
    </row>
    <row r="18" spans="1:5" x14ac:dyDescent="0.3">
      <c r="A18" s="7" t="s">
        <v>365</v>
      </c>
      <c r="B18" s="1">
        <v>342</v>
      </c>
      <c r="C18" s="1">
        <v>419</v>
      </c>
      <c r="D18" s="1">
        <v>482</v>
      </c>
      <c r="E18" s="1">
        <v>545</v>
      </c>
    </row>
    <row r="19" spans="1:5" x14ac:dyDescent="0.3">
      <c r="A19" s="7" t="s">
        <v>366</v>
      </c>
      <c r="B19" s="1">
        <v>13138</v>
      </c>
      <c r="C19" s="1">
        <v>15312</v>
      </c>
      <c r="D19" s="1">
        <v>17017</v>
      </c>
      <c r="E19" s="1">
        <v>18115</v>
      </c>
    </row>
    <row r="20" spans="1:5" x14ac:dyDescent="0.3">
      <c r="A20" s="7" t="s">
        <v>367</v>
      </c>
      <c r="B20" s="1">
        <v>2720</v>
      </c>
      <c r="C20" s="1">
        <v>3297</v>
      </c>
      <c r="D20" s="1">
        <v>3762</v>
      </c>
      <c r="E20" s="1">
        <v>4133</v>
      </c>
    </row>
    <row r="21" spans="1:5" x14ac:dyDescent="0.3">
      <c r="A21" s="7" t="s">
        <v>368</v>
      </c>
      <c r="B21" s="1">
        <v>302</v>
      </c>
      <c r="C21" s="1">
        <v>342</v>
      </c>
      <c r="D21" s="1">
        <v>350</v>
      </c>
      <c r="E21" s="1">
        <v>359</v>
      </c>
    </row>
    <row r="22" spans="1:5" x14ac:dyDescent="0.3">
      <c r="A22" s="7" t="s">
        <v>369</v>
      </c>
      <c r="B22" s="1">
        <v>3796</v>
      </c>
      <c r="C22" s="1">
        <v>4756</v>
      </c>
      <c r="D22" s="1">
        <v>5715</v>
      </c>
      <c r="E22" s="1">
        <v>6676</v>
      </c>
    </row>
    <row r="23" spans="1:5" x14ac:dyDescent="0.3">
      <c r="A23" s="7" t="s">
        <v>370</v>
      </c>
      <c r="B23" s="1">
        <v>543</v>
      </c>
      <c r="C23" s="1">
        <v>652</v>
      </c>
      <c r="D23" s="1">
        <v>738</v>
      </c>
      <c r="E23" s="1">
        <v>801</v>
      </c>
    </row>
    <row r="24" spans="1:5" x14ac:dyDescent="0.3">
      <c r="A24" s="7" t="s">
        <v>346</v>
      </c>
      <c r="B24" s="1">
        <v>285</v>
      </c>
      <c r="C24" s="1">
        <v>368</v>
      </c>
      <c r="D24" s="1">
        <v>410</v>
      </c>
      <c r="E24" s="1">
        <v>431</v>
      </c>
    </row>
    <row r="25" spans="1:5" x14ac:dyDescent="0.3">
      <c r="A25" s="7" t="s">
        <v>371</v>
      </c>
      <c r="B25" s="1">
        <v>8988</v>
      </c>
      <c r="C25" s="1">
        <v>10795</v>
      </c>
      <c r="D25" s="1">
        <v>12049</v>
      </c>
      <c r="E25" s="1">
        <v>12897</v>
      </c>
    </row>
    <row r="26" spans="1:5" x14ac:dyDescent="0.3">
      <c r="A26" s="7" t="s">
        <v>372</v>
      </c>
      <c r="B26" s="1">
        <v>1327</v>
      </c>
      <c r="C26" s="1">
        <v>1595</v>
      </c>
      <c r="D26" s="1">
        <v>1760</v>
      </c>
      <c r="E26" s="1">
        <v>1882</v>
      </c>
    </row>
    <row r="27" spans="1:5" x14ac:dyDescent="0.3">
      <c r="A27" s="7" t="s">
        <v>373</v>
      </c>
      <c r="B27" s="1">
        <v>0</v>
      </c>
      <c r="C27" s="1">
        <v>0</v>
      </c>
      <c r="D27" s="1">
        <v>0</v>
      </c>
      <c r="E27" s="1">
        <v>0</v>
      </c>
    </row>
    <row r="28" spans="1:5" x14ac:dyDescent="0.3">
      <c r="A28" s="7" t="s">
        <v>374</v>
      </c>
      <c r="B28" s="1">
        <v>8</v>
      </c>
      <c r="C28" s="1">
        <v>9</v>
      </c>
      <c r="D28" s="1">
        <v>11</v>
      </c>
      <c r="E28" s="1">
        <v>12</v>
      </c>
    </row>
    <row r="29" spans="1:5" x14ac:dyDescent="0.3">
      <c r="A29" s="7" t="s">
        <v>375</v>
      </c>
      <c r="B29" s="1">
        <v>165</v>
      </c>
      <c r="C29" s="1">
        <v>186</v>
      </c>
      <c r="D29" s="1">
        <v>192</v>
      </c>
      <c r="E29" s="1">
        <v>206</v>
      </c>
    </row>
    <row r="30" spans="1:5" x14ac:dyDescent="0.3">
      <c r="A30" s="7" t="s">
        <v>376</v>
      </c>
      <c r="B30" s="1">
        <v>17</v>
      </c>
      <c r="C30" s="1">
        <v>19</v>
      </c>
      <c r="D30" s="1">
        <v>20</v>
      </c>
      <c r="E30" s="1">
        <v>20</v>
      </c>
    </row>
    <row r="31" spans="1:5" x14ac:dyDescent="0.3">
      <c r="A31" s="7" t="s">
        <v>377</v>
      </c>
      <c r="B31" s="1">
        <v>5</v>
      </c>
      <c r="C31" s="1">
        <v>4</v>
      </c>
      <c r="D31" s="1">
        <v>7</v>
      </c>
      <c r="E31" s="1">
        <v>7</v>
      </c>
    </row>
    <row r="32" spans="1:5" x14ac:dyDescent="0.3">
      <c r="A32" s="7" t="s">
        <v>378</v>
      </c>
      <c r="B32" s="1">
        <v>8</v>
      </c>
      <c r="C32" s="1">
        <v>9</v>
      </c>
      <c r="D32" s="1">
        <v>10</v>
      </c>
      <c r="E32" s="1">
        <v>12</v>
      </c>
    </row>
    <row r="33" spans="1:5" x14ac:dyDescent="0.3">
      <c r="A33" s="7" t="s">
        <v>379</v>
      </c>
      <c r="B33" s="1">
        <v>4</v>
      </c>
      <c r="C33" s="1">
        <v>6</v>
      </c>
      <c r="D33" s="1">
        <v>7</v>
      </c>
      <c r="E33" s="1">
        <v>8</v>
      </c>
    </row>
    <row r="34" spans="1:5" x14ac:dyDescent="0.3">
      <c r="A34" s="7" t="s">
        <v>352</v>
      </c>
      <c r="B34" s="1">
        <v>11</v>
      </c>
      <c r="C34" s="1">
        <v>11</v>
      </c>
      <c r="D34" s="1">
        <v>12</v>
      </c>
      <c r="E34" s="1">
        <v>14</v>
      </c>
    </row>
    <row r="35" spans="1:5" x14ac:dyDescent="0.3">
      <c r="A35" s="7" t="s">
        <v>380</v>
      </c>
      <c r="B35" s="1">
        <v>366</v>
      </c>
      <c r="C35" s="1">
        <v>447</v>
      </c>
      <c r="D35" s="1">
        <v>496</v>
      </c>
      <c r="E35" s="1">
        <v>554</v>
      </c>
    </row>
    <row r="36" spans="1:5" x14ac:dyDescent="0.3">
      <c r="A36" s="7" t="s">
        <v>381</v>
      </c>
      <c r="B36" s="1">
        <v>16</v>
      </c>
      <c r="C36" s="1">
        <v>22</v>
      </c>
      <c r="D36" s="1">
        <v>28</v>
      </c>
      <c r="E36" s="1">
        <v>31</v>
      </c>
    </row>
    <row r="37" spans="1:5" x14ac:dyDescent="0.3">
      <c r="A37" s="7" t="s">
        <v>382</v>
      </c>
      <c r="B37" s="1">
        <v>0</v>
      </c>
      <c r="C37" s="1">
        <v>0</v>
      </c>
      <c r="D37" s="1">
        <v>0</v>
      </c>
      <c r="E37" s="1">
        <v>0</v>
      </c>
    </row>
    <row r="38" spans="1:5" x14ac:dyDescent="0.3">
      <c r="A38" s="7" t="s">
        <v>383</v>
      </c>
      <c r="B38" s="1">
        <v>2</v>
      </c>
      <c r="C38" s="1">
        <v>2</v>
      </c>
      <c r="D38" s="1">
        <v>3</v>
      </c>
      <c r="E38" s="1">
        <v>3</v>
      </c>
    </row>
    <row r="39" spans="1:5" x14ac:dyDescent="0.3">
      <c r="A39" s="7" t="s">
        <v>384</v>
      </c>
      <c r="B39" s="1">
        <v>18</v>
      </c>
      <c r="C39" s="1">
        <v>16</v>
      </c>
      <c r="D39" s="1">
        <v>19</v>
      </c>
      <c r="E39" s="1">
        <v>21</v>
      </c>
    </row>
    <row r="40" spans="1:5" x14ac:dyDescent="0.3">
      <c r="A40" s="7" t="s">
        <v>385</v>
      </c>
      <c r="B40" s="1">
        <v>0</v>
      </c>
      <c r="C40" s="1">
        <v>1</v>
      </c>
      <c r="D40" s="1">
        <v>1</v>
      </c>
      <c r="E40" s="1">
        <v>1</v>
      </c>
    </row>
    <row r="41" spans="1:5" x14ac:dyDescent="0.3">
      <c r="A41" s="7" t="s">
        <v>386</v>
      </c>
      <c r="B41" s="1">
        <v>1</v>
      </c>
      <c r="C41" s="1">
        <v>1</v>
      </c>
      <c r="D41" s="1">
        <v>1</v>
      </c>
      <c r="E41" s="1">
        <v>1</v>
      </c>
    </row>
    <row r="42" spans="1:5" x14ac:dyDescent="0.3">
      <c r="A42" s="7" t="s">
        <v>387</v>
      </c>
      <c r="B42" s="1">
        <v>5</v>
      </c>
      <c r="C42" s="1">
        <v>6</v>
      </c>
      <c r="D42" s="1">
        <v>8</v>
      </c>
      <c r="E42" s="1">
        <v>10</v>
      </c>
    </row>
    <row r="43" spans="1:5" x14ac:dyDescent="0.3">
      <c r="A43" s="7" t="s">
        <v>388</v>
      </c>
      <c r="B43" s="1">
        <v>0</v>
      </c>
      <c r="C43" s="1">
        <v>0</v>
      </c>
      <c r="D43" s="1">
        <v>0</v>
      </c>
      <c r="E43" s="1">
        <v>0</v>
      </c>
    </row>
    <row r="44" spans="1:5" x14ac:dyDescent="0.3">
      <c r="A44" s="7" t="s">
        <v>272</v>
      </c>
      <c r="B44" s="1">
        <v>21</v>
      </c>
      <c r="C44" s="1">
        <v>34</v>
      </c>
      <c r="D44" s="1">
        <v>45</v>
      </c>
      <c r="E44" s="1">
        <v>43</v>
      </c>
    </row>
    <row r="45" spans="1:5" x14ac:dyDescent="0.3">
      <c r="A45" s="7" t="s">
        <v>389</v>
      </c>
      <c r="B45" s="1">
        <v>37</v>
      </c>
      <c r="C45" s="1">
        <v>47</v>
      </c>
      <c r="D45" s="1">
        <v>60</v>
      </c>
      <c r="E45" s="1">
        <v>70</v>
      </c>
    </row>
    <row r="46" spans="1:5" x14ac:dyDescent="0.3">
      <c r="A46" s="7" t="s">
        <v>390</v>
      </c>
      <c r="B46" s="1">
        <v>6</v>
      </c>
      <c r="C46" s="1">
        <v>6</v>
      </c>
      <c r="D46" s="1">
        <v>5</v>
      </c>
      <c r="E46" s="1">
        <v>4</v>
      </c>
    </row>
    <row r="47" spans="1:5" x14ac:dyDescent="0.3">
      <c r="A47" s="7" t="s">
        <v>391</v>
      </c>
      <c r="B47" s="1">
        <v>0</v>
      </c>
      <c r="C47" s="1">
        <v>0</v>
      </c>
      <c r="D47" s="1">
        <v>0</v>
      </c>
      <c r="E47" s="1">
        <v>0</v>
      </c>
    </row>
    <row r="48" spans="1:5" x14ac:dyDescent="0.3">
      <c r="A48" s="7" t="s">
        <v>392</v>
      </c>
      <c r="B48" s="1">
        <v>32</v>
      </c>
      <c r="C48" s="1">
        <v>42</v>
      </c>
      <c r="D48" s="1">
        <v>45</v>
      </c>
      <c r="E48" s="1">
        <v>49</v>
      </c>
    </row>
    <row r="49" spans="1:5" x14ac:dyDescent="0.3">
      <c r="A49" s="7" t="s">
        <v>393</v>
      </c>
      <c r="B49" s="1">
        <v>561</v>
      </c>
      <c r="C49" s="1">
        <v>667</v>
      </c>
      <c r="D49" s="1">
        <v>726</v>
      </c>
      <c r="E49" s="1">
        <v>743</v>
      </c>
    </row>
    <row r="50" spans="1:5" x14ac:dyDescent="0.3">
      <c r="A50" s="7" t="s">
        <v>394</v>
      </c>
      <c r="B50" s="1">
        <v>104</v>
      </c>
      <c r="C50" s="1">
        <v>127</v>
      </c>
      <c r="D50" s="1">
        <v>148</v>
      </c>
      <c r="E50" s="1">
        <v>158</v>
      </c>
    </row>
    <row r="51" spans="1:5" x14ac:dyDescent="0.3">
      <c r="A51" s="7" t="s">
        <v>395</v>
      </c>
      <c r="B51" s="1">
        <v>9</v>
      </c>
      <c r="C51" s="1">
        <v>15</v>
      </c>
      <c r="D51" s="1">
        <v>17</v>
      </c>
      <c r="E51" s="1">
        <v>17</v>
      </c>
    </row>
    <row r="52" spans="1:5" x14ac:dyDescent="0.3">
      <c r="A52" s="7" t="s">
        <v>396</v>
      </c>
      <c r="B52" s="1">
        <v>217</v>
      </c>
      <c r="C52" s="1">
        <v>279</v>
      </c>
      <c r="D52" s="1">
        <v>322</v>
      </c>
      <c r="E52" s="1">
        <v>363</v>
      </c>
    </row>
    <row r="53" spans="1:5" x14ac:dyDescent="0.3">
      <c r="A53" s="7" t="s">
        <v>397</v>
      </c>
      <c r="B53" s="1">
        <v>33</v>
      </c>
      <c r="C53" s="1">
        <v>40</v>
      </c>
      <c r="D53" s="1">
        <v>40</v>
      </c>
      <c r="E53" s="1">
        <v>39</v>
      </c>
    </row>
    <row r="54" spans="1:5" x14ac:dyDescent="0.3">
      <c r="A54" s="7" t="s">
        <v>284</v>
      </c>
      <c r="B54" s="1">
        <v>52</v>
      </c>
      <c r="C54" s="1">
        <v>63</v>
      </c>
      <c r="D54" s="1">
        <v>67</v>
      </c>
      <c r="E54" s="1">
        <v>70</v>
      </c>
    </row>
    <row r="55" spans="1:5" x14ac:dyDescent="0.3">
      <c r="A55" s="7" t="s">
        <v>398</v>
      </c>
      <c r="B55" s="1">
        <v>977</v>
      </c>
      <c r="C55" s="1">
        <v>1247</v>
      </c>
      <c r="D55" s="1">
        <v>1416</v>
      </c>
      <c r="E55" s="1">
        <v>1499</v>
      </c>
    </row>
    <row r="56" spans="1:5" x14ac:dyDescent="0.3">
      <c r="A56" s="7" t="s">
        <v>399</v>
      </c>
      <c r="B56" s="1">
        <v>2976</v>
      </c>
      <c r="C56" s="1">
        <v>3571</v>
      </c>
      <c r="D56" s="1">
        <v>3929</v>
      </c>
      <c r="E56" s="1">
        <v>4135</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0</v>
      </c>
      <c r="C60" s="1">
        <v>0</v>
      </c>
      <c r="D60" s="1">
        <v>0</v>
      </c>
      <c r="E60" s="1">
        <v>0</v>
      </c>
    </row>
    <row r="61" spans="1:5" x14ac:dyDescent="0.3">
      <c r="A61" s="7" t="s">
        <v>404</v>
      </c>
      <c r="B61" s="1">
        <v>0</v>
      </c>
      <c r="C61" s="1">
        <v>0</v>
      </c>
      <c r="D61" s="1">
        <v>0</v>
      </c>
      <c r="E61" s="1">
        <v>0</v>
      </c>
    </row>
    <row r="62" spans="1:5" x14ac:dyDescent="0.3">
      <c r="A62" s="7" t="s">
        <v>405</v>
      </c>
      <c r="B62" s="1">
        <v>0</v>
      </c>
      <c r="C62" s="1">
        <v>0</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0</v>
      </c>
      <c r="C65" s="1">
        <v>0</v>
      </c>
      <c r="D65" s="1">
        <v>0</v>
      </c>
      <c r="E65" s="1">
        <v>0</v>
      </c>
    </row>
    <row r="66" spans="1:5" x14ac:dyDescent="0.3">
      <c r="A66" s="7" t="s">
        <v>408</v>
      </c>
      <c r="B66" s="1">
        <v>0</v>
      </c>
      <c r="C66" s="1">
        <v>0</v>
      </c>
      <c r="D66" s="1">
        <v>0</v>
      </c>
      <c r="E66" s="1">
        <v>0</v>
      </c>
    </row>
    <row r="67" spans="1:5" x14ac:dyDescent="0.3">
      <c r="A67" s="7" t="s">
        <v>409</v>
      </c>
      <c r="B67" s="1">
        <v>27870</v>
      </c>
      <c r="C67" s="1">
        <v>21523</v>
      </c>
      <c r="D67" s="1">
        <v>17541</v>
      </c>
      <c r="E67" s="1">
        <v>15202</v>
      </c>
    </row>
    <row r="68" spans="1:5" x14ac:dyDescent="0.3">
      <c r="A68" s="10" t="s">
        <v>15</v>
      </c>
      <c r="B68" s="5">
        <v>65160</v>
      </c>
      <c r="C68" s="5">
        <v>66170</v>
      </c>
      <c r="D68" s="5">
        <v>67743</v>
      </c>
      <c r="E68" s="5">
        <v>69443</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1.5151515151515201E-2</v>
      </c>
      <c r="C73" s="2">
        <v>1.7094017094017099E-2</v>
      </c>
      <c r="D73" s="2">
        <v>1.4084507042253501E-2</v>
      </c>
      <c r="E73" s="2">
        <v>1.2820512820512799E-2</v>
      </c>
    </row>
    <row r="74" spans="1:5" x14ac:dyDescent="0.3">
      <c r="A74" s="8" t="s">
        <v>357</v>
      </c>
      <c r="B74" s="2">
        <v>0.31818181818181801</v>
      </c>
      <c r="C74" s="2">
        <v>0.27777777777777801</v>
      </c>
      <c r="D74" s="2">
        <v>0.25704225352112697</v>
      </c>
      <c r="E74" s="2">
        <v>0.25320512820512803</v>
      </c>
    </row>
    <row r="75" spans="1:5" x14ac:dyDescent="0.3">
      <c r="A75" s="8" t="s">
        <v>358</v>
      </c>
      <c r="B75" s="2">
        <v>5.0505050505050497E-2</v>
      </c>
      <c r="C75" s="2">
        <v>4.7008547008547001E-2</v>
      </c>
      <c r="D75" s="2">
        <v>5.63380281690141E-2</v>
      </c>
      <c r="E75" s="2">
        <v>5.4487179487179502E-2</v>
      </c>
    </row>
    <row r="76" spans="1:5" x14ac:dyDescent="0.3">
      <c r="A76" s="8" t="s">
        <v>359</v>
      </c>
      <c r="B76" s="2">
        <v>1.5151515151515201E-2</v>
      </c>
      <c r="C76" s="2">
        <v>1.2820512820512799E-2</v>
      </c>
      <c r="D76" s="2">
        <v>1.0563380281690101E-2</v>
      </c>
      <c r="E76" s="2">
        <v>6.41025641025641E-3</v>
      </c>
    </row>
    <row r="77" spans="1:5" x14ac:dyDescent="0.3">
      <c r="A77" s="8" t="s">
        <v>360</v>
      </c>
      <c r="B77" s="2">
        <v>0.12121212121212099</v>
      </c>
      <c r="C77" s="2">
        <v>0.14957264957265001</v>
      </c>
      <c r="D77" s="2">
        <v>0.13380281690140799</v>
      </c>
      <c r="E77" s="2">
        <v>0.131410256410256</v>
      </c>
    </row>
    <row r="78" spans="1:5" x14ac:dyDescent="0.3">
      <c r="A78" s="8" t="s">
        <v>361</v>
      </c>
      <c r="B78" s="2">
        <v>2.02020202020202E-2</v>
      </c>
      <c r="C78" s="2">
        <v>1.7094017094017099E-2</v>
      </c>
      <c r="D78" s="2">
        <v>1.4084507042253501E-2</v>
      </c>
      <c r="E78" s="2">
        <v>9.6153846153846194E-3</v>
      </c>
    </row>
    <row r="79" spans="1:5" x14ac:dyDescent="0.3">
      <c r="A79" s="8" t="s">
        <v>340</v>
      </c>
      <c r="B79" s="2">
        <v>3.03030303030303E-2</v>
      </c>
      <c r="C79" s="2">
        <v>2.5641025641025599E-2</v>
      </c>
      <c r="D79" s="2">
        <v>3.8732394366197201E-2</v>
      </c>
      <c r="E79" s="2">
        <v>3.8461538461538498E-2</v>
      </c>
    </row>
    <row r="80" spans="1:5" x14ac:dyDescent="0.3">
      <c r="A80" s="8" t="s">
        <v>362</v>
      </c>
      <c r="B80" s="2">
        <v>0.38383838383838398</v>
      </c>
      <c r="C80" s="2">
        <v>0.414529914529915</v>
      </c>
      <c r="D80" s="2">
        <v>0.43661971830985902</v>
      </c>
      <c r="E80" s="2">
        <v>0.45833333333333298</v>
      </c>
    </row>
    <row r="81" spans="1:5" x14ac:dyDescent="0.3">
      <c r="A81" s="8" t="s">
        <v>363</v>
      </c>
      <c r="B81" s="2">
        <v>4.5454545454545497E-2</v>
      </c>
      <c r="C81" s="2">
        <v>3.8461538461538498E-2</v>
      </c>
      <c r="D81" s="2">
        <v>3.8732394366197201E-2</v>
      </c>
      <c r="E81" s="2">
        <v>3.5256410256410298E-2</v>
      </c>
    </row>
    <row r="82" spans="1:5" x14ac:dyDescent="0.3">
      <c r="A82" s="8" t="s">
        <v>364</v>
      </c>
      <c r="B82" s="2">
        <v>0</v>
      </c>
      <c r="C82" s="2">
        <v>0</v>
      </c>
      <c r="D82" s="2">
        <v>0</v>
      </c>
      <c r="E82" s="2">
        <v>0</v>
      </c>
    </row>
    <row r="83" spans="1:5" x14ac:dyDescent="0.3">
      <c r="A83" s="8" t="s">
        <v>365</v>
      </c>
      <c r="B83" s="2">
        <v>1.08775166184282E-2</v>
      </c>
      <c r="C83" s="2">
        <v>1.1162617220801399E-2</v>
      </c>
      <c r="D83" s="2">
        <v>1.13993803656316E-2</v>
      </c>
      <c r="E83" s="2">
        <v>1.1889439123890099E-2</v>
      </c>
    </row>
    <row r="84" spans="1:5" x14ac:dyDescent="0.3">
      <c r="A84" s="8" t="s">
        <v>366</v>
      </c>
      <c r="B84" s="2">
        <v>0.41786202728920802</v>
      </c>
      <c r="C84" s="2">
        <v>0.40792838874680298</v>
      </c>
      <c r="D84" s="2">
        <v>0.402454887306955</v>
      </c>
      <c r="E84" s="2">
        <v>0.39518750409040299</v>
      </c>
    </row>
    <row r="85" spans="1:5" x14ac:dyDescent="0.3">
      <c r="A85" s="8" t="s">
        <v>367</v>
      </c>
      <c r="B85" s="2">
        <v>8.6511243281066103E-2</v>
      </c>
      <c r="C85" s="2">
        <v>8.7835677749360602E-2</v>
      </c>
      <c r="D85" s="2">
        <v>8.8971927252087094E-2</v>
      </c>
      <c r="E85" s="2">
        <v>9.0163397979886095E-2</v>
      </c>
    </row>
    <row r="86" spans="1:5" x14ac:dyDescent="0.3">
      <c r="A86" s="8" t="s">
        <v>368</v>
      </c>
      <c r="B86" s="2">
        <v>9.6052924525301397E-3</v>
      </c>
      <c r="C86" s="2">
        <v>9.1112531969309504E-3</v>
      </c>
      <c r="D86" s="2">
        <v>8.2775583567864207E-3</v>
      </c>
      <c r="E86" s="2">
        <v>7.8317589825257997E-3</v>
      </c>
    </row>
    <row r="87" spans="1:5" x14ac:dyDescent="0.3">
      <c r="A87" s="8" t="s">
        <v>369</v>
      </c>
      <c r="B87" s="2">
        <v>0.12073407334372301</v>
      </c>
      <c r="C87" s="2">
        <v>0.12670502983802201</v>
      </c>
      <c r="D87" s="2">
        <v>0.13516070288295501</v>
      </c>
      <c r="E87" s="2">
        <v>0.14564017539649601</v>
      </c>
    </row>
    <row r="88" spans="1:5" x14ac:dyDescent="0.3">
      <c r="A88" s="8" t="s">
        <v>370</v>
      </c>
      <c r="B88" s="2">
        <v>1.7270443052065799E-2</v>
      </c>
      <c r="C88" s="2">
        <v>1.7369991474850799E-2</v>
      </c>
      <c r="D88" s="2">
        <v>1.7453823049452501E-2</v>
      </c>
      <c r="E88" s="2">
        <v>1.7474203189423901E-2</v>
      </c>
    </row>
    <row r="89" spans="1:5" x14ac:dyDescent="0.3">
      <c r="A89" s="8" t="s">
        <v>346</v>
      </c>
      <c r="B89" s="2">
        <v>9.0645971820234698E-3</v>
      </c>
      <c r="C89" s="2">
        <v>9.8039215686274508E-3</v>
      </c>
      <c r="D89" s="2">
        <v>9.6965683608069408E-3</v>
      </c>
      <c r="E89" s="2">
        <v>9.4024738759571503E-3</v>
      </c>
    </row>
    <row r="90" spans="1:5" x14ac:dyDescent="0.3">
      <c r="A90" s="8" t="s">
        <v>371</v>
      </c>
      <c r="B90" s="2">
        <v>0.285868770077288</v>
      </c>
      <c r="C90" s="2">
        <v>0.28759057971014501</v>
      </c>
      <c r="D90" s="2">
        <v>0.28496085897405599</v>
      </c>
      <c r="E90" s="2">
        <v>0.281354305285892</v>
      </c>
    </row>
    <row r="91" spans="1:5" x14ac:dyDescent="0.3">
      <c r="A91" s="8" t="s">
        <v>372</v>
      </c>
      <c r="B91" s="2">
        <v>4.2206036703667203E-2</v>
      </c>
      <c r="C91" s="2">
        <v>4.2492540494458601E-2</v>
      </c>
      <c r="D91" s="2">
        <v>4.16242934512688E-2</v>
      </c>
      <c r="E91" s="2">
        <v>4.1056742075525197E-2</v>
      </c>
    </row>
    <row r="92" spans="1:5" x14ac:dyDescent="0.3">
      <c r="A92" s="8" t="s">
        <v>373</v>
      </c>
      <c r="B92" s="2">
        <v>0</v>
      </c>
      <c r="C92" s="2">
        <v>0</v>
      </c>
      <c r="D92" s="2">
        <v>0</v>
      </c>
      <c r="E92" s="2">
        <v>0</v>
      </c>
    </row>
    <row r="93" spans="1:5" x14ac:dyDescent="0.3">
      <c r="A93" s="8" t="s">
        <v>374</v>
      </c>
      <c r="B93" s="2">
        <v>1.3333333333333299E-2</v>
      </c>
      <c r="C93" s="2">
        <v>1.2622720897615699E-2</v>
      </c>
      <c r="D93" s="2">
        <v>1.40485312899106E-2</v>
      </c>
      <c r="E93" s="2">
        <v>1.38888888888889E-2</v>
      </c>
    </row>
    <row r="94" spans="1:5" x14ac:dyDescent="0.3">
      <c r="A94" s="8" t="s">
        <v>375</v>
      </c>
      <c r="B94" s="2">
        <v>0.27500000000000002</v>
      </c>
      <c r="C94" s="2">
        <v>0.26086956521739102</v>
      </c>
      <c r="D94" s="2">
        <v>0.24521072796934901</v>
      </c>
      <c r="E94" s="2">
        <v>0.23842592592592601</v>
      </c>
    </row>
    <row r="95" spans="1:5" x14ac:dyDescent="0.3">
      <c r="A95" s="8" t="s">
        <v>376</v>
      </c>
      <c r="B95" s="2">
        <v>2.8333333333333301E-2</v>
      </c>
      <c r="C95" s="2">
        <v>2.6647966339410901E-2</v>
      </c>
      <c r="D95" s="2">
        <v>2.5542784163473799E-2</v>
      </c>
      <c r="E95" s="2">
        <v>2.3148148148148098E-2</v>
      </c>
    </row>
    <row r="96" spans="1:5" x14ac:dyDescent="0.3">
      <c r="A96" s="8" t="s">
        <v>377</v>
      </c>
      <c r="B96" s="2">
        <v>8.3333333333333297E-3</v>
      </c>
      <c r="C96" s="2">
        <v>5.6100981767180898E-3</v>
      </c>
      <c r="D96" s="2">
        <v>8.9399744572158397E-3</v>
      </c>
      <c r="E96" s="2">
        <v>8.1018518518518497E-3</v>
      </c>
    </row>
    <row r="97" spans="1:5" x14ac:dyDescent="0.3">
      <c r="A97" s="8" t="s">
        <v>378</v>
      </c>
      <c r="B97" s="2">
        <v>1.3333333333333299E-2</v>
      </c>
      <c r="C97" s="2">
        <v>1.2622720897615699E-2</v>
      </c>
      <c r="D97" s="2">
        <v>1.27713920817369E-2</v>
      </c>
      <c r="E97" s="2">
        <v>1.38888888888889E-2</v>
      </c>
    </row>
    <row r="98" spans="1:5" x14ac:dyDescent="0.3">
      <c r="A98" s="8" t="s">
        <v>379</v>
      </c>
      <c r="B98" s="2">
        <v>6.6666666666666697E-3</v>
      </c>
      <c r="C98" s="2">
        <v>8.4151472650771404E-3</v>
      </c>
      <c r="D98" s="2">
        <v>8.9399744572158397E-3</v>
      </c>
      <c r="E98" s="2">
        <v>9.2592592592592605E-3</v>
      </c>
    </row>
    <row r="99" spans="1:5" x14ac:dyDescent="0.3">
      <c r="A99" s="8" t="s">
        <v>352</v>
      </c>
      <c r="B99" s="2">
        <v>1.8333333333333299E-2</v>
      </c>
      <c r="C99" s="2">
        <v>1.5427769985974799E-2</v>
      </c>
      <c r="D99" s="2">
        <v>1.5325670498084301E-2</v>
      </c>
      <c r="E99" s="2">
        <v>1.6203703703703699E-2</v>
      </c>
    </row>
    <row r="100" spans="1:5" x14ac:dyDescent="0.3">
      <c r="A100" s="8" t="s">
        <v>380</v>
      </c>
      <c r="B100" s="2">
        <v>0.61</v>
      </c>
      <c r="C100" s="2">
        <v>0.62692847124824702</v>
      </c>
      <c r="D100" s="2">
        <v>0.63346104725415098</v>
      </c>
      <c r="E100" s="2">
        <v>0.64120370370370405</v>
      </c>
    </row>
    <row r="101" spans="1:5" x14ac:dyDescent="0.3">
      <c r="A101" s="8" t="s">
        <v>381</v>
      </c>
      <c r="B101" s="2">
        <v>2.66666666666667E-2</v>
      </c>
      <c r="C101" s="2">
        <v>3.0855539971949501E-2</v>
      </c>
      <c r="D101" s="2">
        <v>3.5759897828863303E-2</v>
      </c>
      <c r="E101" s="2">
        <v>3.5879629629629602E-2</v>
      </c>
    </row>
    <row r="102" spans="1:5" x14ac:dyDescent="0.3">
      <c r="A102" s="8" t="s">
        <v>382</v>
      </c>
      <c r="B102" s="2">
        <v>0</v>
      </c>
      <c r="C102" s="2">
        <v>0</v>
      </c>
      <c r="D102" s="2">
        <v>0</v>
      </c>
      <c r="E102" s="2">
        <v>0</v>
      </c>
    </row>
    <row r="103" spans="1:5" x14ac:dyDescent="0.3">
      <c r="A103" s="8" t="s">
        <v>383</v>
      </c>
      <c r="B103" s="2">
        <v>2.2222222222222199E-2</v>
      </c>
      <c r="C103" s="2">
        <v>1.7699115044247801E-2</v>
      </c>
      <c r="D103" s="2">
        <v>2.1126760563380299E-2</v>
      </c>
      <c r="E103" s="2">
        <v>1.9607843137254902E-2</v>
      </c>
    </row>
    <row r="104" spans="1:5" x14ac:dyDescent="0.3">
      <c r="A104" s="8" t="s">
        <v>384</v>
      </c>
      <c r="B104" s="2">
        <v>0.2</v>
      </c>
      <c r="C104" s="2">
        <v>0.14159292035398199</v>
      </c>
      <c r="D104" s="2">
        <v>0.13380281690140799</v>
      </c>
      <c r="E104" s="2">
        <v>0.13725490196078399</v>
      </c>
    </row>
    <row r="105" spans="1:5" x14ac:dyDescent="0.3">
      <c r="A105" s="8" t="s">
        <v>385</v>
      </c>
      <c r="B105" s="2">
        <v>0</v>
      </c>
      <c r="C105" s="2">
        <v>8.8495575221238902E-3</v>
      </c>
      <c r="D105" s="2">
        <v>7.0422535211267599E-3</v>
      </c>
      <c r="E105" s="2">
        <v>6.5359477124183E-3</v>
      </c>
    </row>
    <row r="106" spans="1:5" x14ac:dyDescent="0.3">
      <c r="A106" s="8" t="s">
        <v>386</v>
      </c>
      <c r="B106" s="2">
        <v>1.1111111111111099E-2</v>
      </c>
      <c r="C106" s="2">
        <v>8.8495575221238902E-3</v>
      </c>
      <c r="D106" s="2">
        <v>7.0422535211267599E-3</v>
      </c>
      <c r="E106" s="2">
        <v>6.5359477124183E-3</v>
      </c>
    </row>
    <row r="107" spans="1:5" x14ac:dyDescent="0.3">
      <c r="A107" s="8" t="s">
        <v>387</v>
      </c>
      <c r="B107" s="2">
        <v>5.5555555555555601E-2</v>
      </c>
      <c r="C107" s="2">
        <v>5.3097345132743397E-2</v>
      </c>
      <c r="D107" s="2">
        <v>5.63380281690141E-2</v>
      </c>
      <c r="E107" s="2">
        <v>6.5359477124182996E-2</v>
      </c>
    </row>
    <row r="108" spans="1:5" x14ac:dyDescent="0.3">
      <c r="A108" s="8" t="s">
        <v>388</v>
      </c>
      <c r="B108" s="2">
        <v>0</v>
      </c>
      <c r="C108" s="2">
        <v>0</v>
      </c>
      <c r="D108" s="2">
        <v>0</v>
      </c>
      <c r="E108" s="2">
        <v>0</v>
      </c>
    </row>
    <row r="109" spans="1:5" x14ac:dyDescent="0.3">
      <c r="A109" s="8" t="s">
        <v>272</v>
      </c>
      <c r="B109" s="2">
        <v>0.233333333333333</v>
      </c>
      <c r="C109" s="2">
        <v>0.30088495575221202</v>
      </c>
      <c r="D109" s="2">
        <v>0.31690140845070403</v>
      </c>
      <c r="E109" s="2">
        <v>0.28104575163398698</v>
      </c>
    </row>
    <row r="110" spans="1:5" x14ac:dyDescent="0.3">
      <c r="A110" s="8" t="s">
        <v>389</v>
      </c>
      <c r="B110" s="2">
        <v>0.41111111111111098</v>
      </c>
      <c r="C110" s="2">
        <v>0.41592920353982299</v>
      </c>
      <c r="D110" s="2">
        <v>0.42253521126760601</v>
      </c>
      <c r="E110" s="2">
        <v>0.45751633986928097</v>
      </c>
    </row>
    <row r="111" spans="1:5" x14ac:dyDescent="0.3">
      <c r="A111" s="8" t="s">
        <v>390</v>
      </c>
      <c r="B111" s="2">
        <v>6.6666666666666693E-2</v>
      </c>
      <c r="C111" s="2">
        <v>5.3097345132743397E-2</v>
      </c>
      <c r="D111" s="2">
        <v>3.5211267605633798E-2</v>
      </c>
      <c r="E111" s="2">
        <v>2.61437908496732E-2</v>
      </c>
    </row>
    <row r="112" spans="1:5" x14ac:dyDescent="0.3">
      <c r="A112" s="8" t="s">
        <v>391</v>
      </c>
      <c r="B112" s="2">
        <v>0</v>
      </c>
      <c r="C112" s="2">
        <v>0</v>
      </c>
      <c r="D112" s="2">
        <v>0</v>
      </c>
      <c r="E112" s="2">
        <v>0</v>
      </c>
    </row>
    <row r="113" spans="1:5" x14ac:dyDescent="0.3">
      <c r="A113" s="8" t="s">
        <v>392</v>
      </c>
      <c r="B113" s="2">
        <v>6.4503124370086703E-3</v>
      </c>
      <c r="C113" s="2">
        <v>6.9410014873574604E-3</v>
      </c>
      <c r="D113" s="2">
        <v>6.7064083457526102E-3</v>
      </c>
      <c r="E113" s="2">
        <v>6.9277534285310301E-3</v>
      </c>
    </row>
    <row r="114" spans="1:5" x14ac:dyDescent="0.3">
      <c r="A114" s="8" t="s">
        <v>393</v>
      </c>
      <c r="B114" s="2">
        <v>0.113082039911308</v>
      </c>
      <c r="C114" s="2">
        <v>0.110229714096843</v>
      </c>
      <c r="D114" s="2">
        <v>0.10819672131147499</v>
      </c>
      <c r="E114" s="2">
        <v>0.105047363212215</v>
      </c>
    </row>
    <row r="115" spans="1:5" x14ac:dyDescent="0.3">
      <c r="A115" s="8" t="s">
        <v>394</v>
      </c>
      <c r="B115" s="2">
        <v>2.09635154202782E-2</v>
      </c>
      <c r="C115" s="2">
        <v>2.0988266402247598E-2</v>
      </c>
      <c r="D115" s="2">
        <v>2.2056631892697499E-2</v>
      </c>
      <c r="E115" s="2">
        <v>2.23384702389368E-2</v>
      </c>
    </row>
    <row r="116" spans="1:5" x14ac:dyDescent="0.3">
      <c r="A116" s="8" t="s">
        <v>395</v>
      </c>
      <c r="B116" s="2">
        <v>1.8141503729086901E-3</v>
      </c>
      <c r="C116" s="2">
        <v>2.4789291026276598E-3</v>
      </c>
      <c r="D116" s="2">
        <v>2.53353204172876E-3</v>
      </c>
      <c r="E116" s="2">
        <v>2.40350629153117E-3</v>
      </c>
    </row>
    <row r="117" spans="1:5" x14ac:dyDescent="0.3">
      <c r="A117" s="8" t="s">
        <v>396</v>
      </c>
      <c r="B117" s="2">
        <v>4.3741181213465E-2</v>
      </c>
      <c r="C117" s="2">
        <v>4.6108081308874602E-2</v>
      </c>
      <c r="D117" s="2">
        <v>4.7988077496274199E-2</v>
      </c>
      <c r="E117" s="2">
        <v>5.1321928460342101E-2</v>
      </c>
    </row>
    <row r="118" spans="1:5" x14ac:dyDescent="0.3">
      <c r="A118" s="8" t="s">
        <v>397</v>
      </c>
      <c r="B118" s="2">
        <v>6.6518847006651902E-3</v>
      </c>
      <c r="C118" s="2">
        <v>6.6104776070071104E-3</v>
      </c>
      <c r="D118" s="2">
        <v>5.9612518628912098E-3</v>
      </c>
      <c r="E118" s="2">
        <v>5.5139261982185802E-3</v>
      </c>
    </row>
    <row r="119" spans="1:5" x14ac:dyDescent="0.3">
      <c r="A119" s="8" t="s">
        <v>284</v>
      </c>
      <c r="B119" s="2">
        <v>1.04817577101391E-2</v>
      </c>
      <c r="C119" s="2">
        <v>1.04115022310362E-2</v>
      </c>
      <c r="D119" s="2">
        <v>9.9850968703427707E-3</v>
      </c>
      <c r="E119" s="2">
        <v>9.8967906121871906E-3</v>
      </c>
    </row>
    <row r="120" spans="1:5" x14ac:dyDescent="0.3">
      <c r="A120" s="8" t="s">
        <v>398</v>
      </c>
      <c r="B120" s="2">
        <v>0.196936101592421</v>
      </c>
      <c r="C120" s="2">
        <v>0.20608163939844701</v>
      </c>
      <c r="D120" s="2">
        <v>0.21102831594634899</v>
      </c>
      <c r="E120" s="2">
        <v>0.211932701823837</v>
      </c>
    </row>
    <row r="121" spans="1:5" x14ac:dyDescent="0.3">
      <c r="A121" s="8" t="s">
        <v>399</v>
      </c>
      <c r="B121" s="2">
        <v>0.59987905664180596</v>
      </c>
      <c r="C121" s="2">
        <v>0.590150388365559</v>
      </c>
      <c r="D121" s="2">
        <v>0.585543964232489</v>
      </c>
      <c r="E121" s="2">
        <v>0.58461755973420004</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0</v>
      </c>
      <c r="C125" s="2">
        <v>0</v>
      </c>
      <c r="D125" s="2">
        <v>0</v>
      </c>
      <c r="E125" s="2">
        <v>0</v>
      </c>
    </row>
    <row r="126" spans="1:5" x14ac:dyDescent="0.3">
      <c r="A126" s="8" t="s">
        <v>404</v>
      </c>
      <c r="B126" s="2">
        <v>0</v>
      </c>
      <c r="C126" s="2">
        <v>0</v>
      </c>
      <c r="D126" s="2">
        <v>0</v>
      </c>
      <c r="E126" s="2">
        <v>0</v>
      </c>
    </row>
    <row r="127" spans="1:5" x14ac:dyDescent="0.3">
      <c r="A127" s="8" t="s">
        <v>405</v>
      </c>
      <c r="B127" s="2">
        <v>0</v>
      </c>
      <c r="C127" s="2">
        <v>0</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0</v>
      </c>
      <c r="C130" s="2">
        <v>0</v>
      </c>
      <c r="D130" s="2">
        <v>0</v>
      </c>
      <c r="E130" s="2">
        <v>0</v>
      </c>
    </row>
    <row r="131" spans="1:5" x14ac:dyDescent="0.3">
      <c r="A131" s="8" t="s">
        <v>408</v>
      </c>
      <c r="B131" s="2">
        <v>0</v>
      </c>
      <c r="C131" s="2">
        <v>0</v>
      </c>
      <c r="D131" s="2">
        <v>0</v>
      </c>
      <c r="E131" s="2">
        <v>0</v>
      </c>
    </row>
    <row r="132" spans="1:5" x14ac:dyDescent="0.3">
      <c r="A132" s="8" t="s">
        <v>409</v>
      </c>
      <c r="B132" s="2">
        <v>1</v>
      </c>
      <c r="C132" s="2">
        <v>1</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469</v>
      </c>
      <c r="B1" s="12"/>
      <c r="C1" s="12"/>
      <c r="D1" s="12"/>
    </row>
    <row r="2" spans="1:5" ht="15.6" x14ac:dyDescent="0.3">
      <c r="A2" s="12" t="s">
        <v>452</v>
      </c>
      <c r="B2" s="12"/>
      <c r="C2" s="12"/>
      <c r="D2" s="12"/>
    </row>
    <row r="3" spans="1:5" ht="15.6" x14ac:dyDescent="0.3">
      <c r="A3" s="12" t="s">
        <v>415</v>
      </c>
      <c r="B3" s="12"/>
      <c r="C3" s="12"/>
      <c r="D3" s="12"/>
    </row>
    <row r="4" spans="1:5" x14ac:dyDescent="0.3">
      <c r="A4" s="15"/>
    </row>
    <row r="5" spans="1:5" x14ac:dyDescent="0.3">
      <c r="A5" s="16" t="str">
        <f>HYPERLINK("#'Table of contents'!A61",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1802</v>
      </c>
      <c r="C8" s="1">
        <v>2406</v>
      </c>
      <c r="D8" s="1">
        <v>2714</v>
      </c>
      <c r="E8" s="1">
        <v>2961</v>
      </c>
    </row>
    <row r="9" spans="1:5" x14ac:dyDescent="0.3">
      <c r="A9" s="7" t="s">
        <v>413</v>
      </c>
      <c r="B9" s="1">
        <v>63358</v>
      </c>
      <c r="C9" s="1">
        <v>63764</v>
      </c>
      <c r="D9" s="1">
        <v>65029</v>
      </c>
      <c r="E9" s="1">
        <v>66482</v>
      </c>
    </row>
    <row r="10" spans="1:5" x14ac:dyDescent="0.3">
      <c r="A10" s="10" t="s">
        <v>15</v>
      </c>
      <c r="B10" s="5">
        <v>65160</v>
      </c>
      <c r="C10" s="5">
        <v>66170</v>
      </c>
      <c r="D10" s="5">
        <v>67743</v>
      </c>
      <c r="E10" s="5">
        <v>69443</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2.76550030693677E-2</v>
      </c>
      <c r="C15" s="2">
        <v>3.6360888620220598E-2</v>
      </c>
      <c r="D15" s="2">
        <v>4.0063179959552997E-2</v>
      </c>
      <c r="E15" s="2">
        <v>4.2639286897167498E-2</v>
      </c>
    </row>
    <row r="16" spans="1:5" x14ac:dyDescent="0.3">
      <c r="A16" s="8" t="s">
        <v>413</v>
      </c>
      <c r="B16" s="2">
        <v>0.97234499693063203</v>
      </c>
      <c r="C16" s="2">
        <v>0.96363911137977898</v>
      </c>
      <c r="D16" s="2">
        <v>0.959936820040447</v>
      </c>
      <c r="E16" s="2">
        <v>0.95736071310283299</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470</v>
      </c>
    </row>
    <row r="2" spans="1:14" ht="15.6" x14ac:dyDescent="0.3">
      <c r="A2" s="12" t="s">
        <v>471</v>
      </c>
    </row>
    <row r="3" spans="1:14" ht="15.6" x14ac:dyDescent="0.3">
      <c r="A3" s="12" t="s">
        <v>68</v>
      </c>
    </row>
    <row r="4" spans="1:14" x14ac:dyDescent="0.3">
      <c r="A4" s="15"/>
    </row>
    <row r="5" spans="1:14" x14ac:dyDescent="0.3">
      <c r="A5" s="16" t="str">
        <f>HYPERLINK("#'Table of contents'!A62",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7</v>
      </c>
      <c r="C8" s="1">
        <v>9</v>
      </c>
      <c r="D8" s="1">
        <v>6</v>
      </c>
      <c r="E8" s="1">
        <v>5</v>
      </c>
      <c r="F8" s="1">
        <v>6</v>
      </c>
      <c r="G8" s="1">
        <v>1</v>
      </c>
      <c r="H8" s="1">
        <v>2</v>
      </c>
      <c r="I8" s="1">
        <v>8</v>
      </c>
      <c r="J8" s="1">
        <v>6</v>
      </c>
      <c r="K8" s="1">
        <v>2</v>
      </c>
      <c r="L8" s="1">
        <v>0</v>
      </c>
      <c r="M8" s="1">
        <v>9</v>
      </c>
      <c r="N8" s="1">
        <v>2</v>
      </c>
    </row>
    <row r="9" spans="1:14" x14ac:dyDescent="0.3">
      <c r="A9" s="7" t="s">
        <v>62</v>
      </c>
      <c r="B9" s="1">
        <v>12734</v>
      </c>
      <c r="C9" s="1">
        <v>13409</v>
      </c>
      <c r="D9" s="1">
        <v>13650</v>
      </c>
      <c r="E9" s="1">
        <v>13203</v>
      </c>
      <c r="F9" s="1">
        <v>12870</v>
      </c>
      <c r="G9" s="1">
        <v>12595</v>
      </c>
      <c r="H9" s="1">
        <v>12261</v>
      </c>
      <c r="I9" s="1">
        <v>11884</v>
      </c>
      <c r="J9" s="1">
        <v>11931</v>
      </c>
      <c r="K9" s="1">
        <v>11873</v>
      </c>
      <c r="L9" s="1">
        <v>12169</v>
      </c>
      <c r="M9" s="1">
        <v>12641</v>
      </c>
      <c r="N9" s="1">
        <v>12860</v>
      </c>
    </row>
    <row r="10" spans="1:14" x14ac:dyDescent="0.3">
      <c r="A10" s="7" t="s">
        <v>63</v>
      </c>
      <c r="B10" s="1">
        <v>28400</v>
      </c>
      <c r="C10" s="1">
        <v>29023</v>
      </c>
      <c r="D10" s="1">
        <v>29467</v>
      </c>
      <c r="E10" s="1">
        <v>29626</v>
      </c>
      <c r="F10" s="1">
        <v>30287</v>
      </c>
      <c r="G10" s="1">
        <v>30873</v>
      </c>
      <c r="H10" s="1">
        <v>31738</v>
      </c>
      <c r="I10" s="1">
        <v>32465</v>
      </c>
      <c r="J10" s="1">
        <v>33143</v>
      </c>
      <c r="K10" s="1">
        <v>33376</v>
      </c>
      <c r="L10" s="1">
        <v>33442</v>
      </c>
      <c r="M10" s="1">
        <v>33817</v>
      </c>
      <c r="N10" s="1">
        <v>34185</v>
      </c>
    </row>
    <row r="11" spans="1:14" x14ac:dyDescent="0.3">
      <c r="A11" s="7" t="s">
        <v>64</v>
      </c>
      <c r="B11" s="1">
        <v>19161</v>
      </c>
      <c r="C11" s="1">
        <v>19823</v>
      </c>
      <c r="D11" s="1">
        <v>20264</v>
      </c>
      <c r="E11" s="1">
        <v>20701</v>
      </c>
      <c r="F11" s="1">
        <v>21378</v>
      </c>
      <c r="G11" s="1">
        <v>22379</v>
      </c>
      <c r="H11" s="1">
        <v>23208</v>
      </c>
      <c r="I11" s="1">
        <v>24063</v>
      </c>
      <c r="J11" s="1">
        <v>25146</v>
      </c>
      <c r="K11" s="1">
        <v>26101</v>
      </c>
      <c r="L11" s="1">
        <v>27022</v>
      </c>
      <c r="M11" s="1">
        <v>28042</v>
      </c>
      <c r="N11" s="1">
        <v>29090</v>
      </c>
    </row>
    <row r="12" spans="1:14" x14ac:dyDescent="0.3">
      <c r="A12" s="7" t="s">
        <v>65</v>
      </c>
      <c r="B12" s="1">
        <v>7600</v>
      </c>
      <c r="C12" s="1">
        <v>7817</v>
      </c>
      <c r="D12" s="1">
        <v>7516</v>
      </c>
      <c r="E12" s="1">
        <v>7494</v>
      </c>
      <c r="F12" s="1">
        <v>7782</v>
      </c>
      <c r="G12" s="1">
        <v>8180</v>
      </c>
      <c r="H12" s="1">
        <v>8612</v>
      </c>
      <c r="I12" s="1">
        <v>9077</v>
      </c>
      <c r="J12" s="1">
        <v>9876</v>
      </c>
      <c r="K12" s="1">
        <v>10327</v>
      </c>
      <c r="L12" s="1">
        <v>11048</v>
      </c>
      <c r="M12" s="1">
        <v>11770</v>
      </c>
      <c r="N12" s="1">
        <v>12554</v>
      </c>
    </row>
    <row r="13" spans="1:14" x14ac:dyDescent="0.3">
      <c r="A13" s="7" t="s">
        <v>66</v>
      </c>
      <c r="B13" s="1">
        <v>1384</v>
      </c>
      <c r="C13" s="1">
        <v>1402</v>
      </c>
      <c r="D13" s="1">
        <v>1234</v>
      </c>
      <c r="E13" s="1">
        <v>1009</v>
      </c>
      <c r="F13" s="1">
        <v>1089</v>
      </c>
      <c r="G13" s="1">
        <v>1254</v>
      </c>
      <c r="H13" s="1">
        <v>1436</v>
      </c>
      <c r="I13" s="1">
        <v>1544</v>
      </c>
      <c r="J13" s="1">
        <v>1736</v>
      </c>
      <c r="K13" s="1">
        <v>1834</v>
      </c>
      <c r="L13" s="1">
        <v>2013</v>
      </c>
      <c r="M13" s="1">
        <v>2225</v>
      </c>
      <c r="N13" s="1">
        <v>2379</v>
      </c>
    </row>
    <row r="14" spans="1:14" x14ac:dyDescent="0.3">
      <c r="A14" s="10" t="s">
        <v>15</v>
      </c>
      <c r="B14" s="5">
        <v>69286</v>
      </c>
      <c r="C14" s="5">
        <v>71483</v>
      </c>
      <c r="D14" s="5">
        <v>72137</v>
      </c>
      <c r="E14" s="5">
        <v>72038</v>
      </c>
      <c r="F14" s="5">
        <v>73412</v>
      </c>
      <c r="G14" s="5">
        <v>75282</v>
      </c>
      <c r="H14" s="5">
        <v>77257</v>
      </c>
      <c r="I14" s="5">
        <v>79041</v>
      </c>
      <c r="J14" s="5">
        <v>81838</v>
      </c>
      <c r="K14" s="5">
        <v>83513</v>
      </c>
      <c r="L14" s="5">
        <v>85694</v>
      </c>
      <c r="M14" s="5">
        <v>88504</v>
      </c>
      <c r="N14" s="5">
        <v>91070</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1.01030511214387E-4</v>
      </c>
      <c r="C19" s="2">
        <v>1.2590406110543799E-4</v>
      </c>
      <c r="D19" s="2">
        <v>8.31750696591208E-5</v>
      </c>
      <c r="E19" s="2">
        <v>6.9407812543379905E-5</v>
      </c>
      <c r="F19" s="2">
        <v>8.1730507274015103E-5</v>
      </c>
      <c r="G19" s="2">
        <v>1.32833877952233E-5</v>
      </c>
      <c r="H19" s="2">
        <v>2.5887621833620299E-5</v>
      </c>
      <c r="I19" s="2">
        <v>1.0121329436621501E-4</v>
      </c>
      <c r="J19" s="2">
        <v>7.3315574671912797E-5</v>
      </c>
      <c r="K19" s="2">
        <v>2.3948367320058002E-5</v>
      </c>
      <c r="L19" s="2">
        <v>0</v>
      </c>
      <c r="M19" s="2">
        <v>1.01690319081623E-4</v>
      </c>
      <c r="N19" s="2">
        <v>2.1961128802020399E-5</v>
      </c>
    </row>
    <row r="20" spans="1:15" x14ac:dyDescent="0.3">
      <c r="A20" s="8" t="s">
        <v>62</v>
      </c>
      <c r="B20" s="2">
        <v>0.18378893282914299</v>
      </c>
      <c r="C20" s="2">
        <v>0.187583061706979</v>
      </c>
      <c r="D20" s="2">
        <v>0.18922328347449999</v>
      </c>
      <c r="E20" s="2">
        <v>0.183278269802049</v>
      </c>
      <c r="F20" s="2">
        <v>0.17531193810276199</v>
      </c>
      <c r="G20" s="2">
        <v>0.167304269280837</v>
      </c>
      <c r="H20" s="2">
        <v>0.158704065651009</v>
      </c>
      <c r="I20" s="2">
        <v>0.150352348781012</v>
      </c>
      <c r="J20" s="2">
        <v>0.14578802023509899</v>
      </c>
      <c r="K20" s="2">
        <v>0.142169482595524</v>
      </c>
      <c r="L20" s="2">
        <v>0.14200527458165099</v>
      </c>
      <c r="M20" s="2">
        <v>0.14282970261231101</v>
      </c>
      <c r="N20" s="2">
        <v>0.14121005819699101</v>
      </c>
    </row>
    <row r="21" spans="1:15" x14ac:dyDescent="0.3">
      <c r="A21" s="8" t="s">
        <v>63</v>
      </c>
      <c r="B21" s="2">
        <v>0.40989521692694098</v>
      </c>
      <c r="C21" s="2">
        <v>0.40601261838479102</v>
      </c>
      <c r="D21" s="2">
        <v>0.408486629607552</v>
      </c>
      <c r="E21" s="2">
        <v>0.411255170882035</v>
      </c>
      <c r="F21" s="2">
        <v>0.412561978968016</v>
      </c>
      <c r="G21" s="2">
        <v>0.41009803140192902</v>
      </c>
      <c r="H21" s="2">
        <v>0.41081067087772</v>
      </c>
      <c r="I21" s="2">
        <v>0.41073620019989598</v>
      </c>
      <c r="J21" s="2">
        <v>0.40498301522520103</v>
      </c>
      <c r="K21" s="2">
        <v>0.39965035383712699</v>
      </c>
      <c r="L21" s="2">
        <v>0.39024902560272601</v>
      </c>
      <c r="M21" s="2">
        <v>0.382095724487029</v>
      </c>
      <c r="N21" s="2">
        <v>0.37537059404853401</v>
      </c>
    </row>
    <row r="22" spans="1:15" x14ac:dyDescent="0.3">
      <c r="A22" s="8" t="s">
        <v>64</v>
      </c>
      <c r="B22" s="2">
        <v>0.27654937505412303</v>
      </c>
      <c r="C22" s="2">
        <v>0.27731068925478802</v>
      </c>
      <c r="D22" s="2">
        <v>0.28090993526207098</v>
      </c>
      <c r="E22" s="2">
        <v>0.287362225492101</v>
      </c>
      <c r="F22" s="2">
        <v>0.291205797417316</v>
      </c>
      <c r="G22" s="2">
        <v>0.297268935469302</v>
      </c>
      <c r="H22" s="2">
        <v>0.30039996375732902</v>
      </c>
      <c r="I22" s="2">
        <v>0.30443693779177899</v>
      </c>
      <c r="J22" s="2">
        <v>0.30726557344998701</v>
      </c>
      <c r="K22" s="2">
        <v>0.31253816771041598</v>
      </c>
      <c r="L22" s="2">
        <v>0.31533129507316698</v>
      </c>
      <c r="M22" s="2">
        <v>0.31684443640965398</v>
      </c>
      <c r="N22" s="2">
        <v>0.319424618425387</v>
      </c>
    </row>
    <row r="23" spans="1:15" x14ac:dyDescent="0.3">
      <c r="A23" s="8" t="s">
        <v>65</v>
      </c>
      <c r="B23" s="2">
        <v>0.109690269318477</v>
      </c>
      <c r="C23" s="2">
        <v>0.109354671740134</v>
      </c>
      <c r="D23" s="2">
        <v>0.10419063725965901</v>
      </c>
      <c r="E23" s="2">
        <v>0.104028429440018</v>
      </c>
      <c r="F23" s="2">
        <v>0.10600446793439799</v>
      </c>
      <c r="G23" s="2">
        <v>0.108658112164927</v>
      </c>
      <c r="H23" s="2">
        <v>0.111472099615569</v>
      </c>
      <c r="I23" s="2">
        <v>0.114839134120267</v>
      </c>
      <c r="J23" s="2">
        <v>0.120677435909968</v>
      </c>
      <c r="K23" s="2">
        <v>0.123657394657119</v>
      </c>
      <c r="L23" s="2">
        <v>0.12892384531005699</v>
      </c>
      <c r="M23" s="2">
        <v>0.13298833951007899</v>
      </c>
      <c r="N23" s="2">
        <v>0.13785000549028201</v>
      </c>
    </row>
    <row r="24" spans="1:15" x14ac:dyDescent="0.3">
      <c r="A24" s="8" t="s">
        <v>66</v>
      </c>
      <c r="B24" s="2">
        <v>1.9975175360101599E-2</v>
      </c>
      <c r="C24" s="2">
        <v>1.9613054852202601E-2</v>
      </c>
      <c r="D24" s="2">
        <v>1.7106339326559201E-2</v>
      </c>
      <c r="E24" s="2">
        <v>1.40064965712541E-2</v>
      </c>
      <c r="F24" s="2">
        <v>1.48340870702337E-2</v>
      </c>
      <c r="G24" s="2">
        <v>1.6657368295210001E-2</v>
      </c>
      <c r="H24" s="2">
        <v>1.8587312476539299E-2</v>
      </c>
      <c r="I24" s="2">
        <v>1.9534165812679499E-2</v>
      </c>
      <c r="J24" s="2">
        <v>2.12126396050734E-2</v>
      </c>
      <c r="K24" s="2">
        <v>2.1960652832493099E-2</v>
      </c>
      <c r="L24" s="2">
        <v>2.3490559432399E-2</v>
      </c>
      <c r="M24" s="2">
        <v>2.5140106661845799E-2</v>
      </c>
      <c r="N24" s="2">
        <v>2.61227627100033E-2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0.28571428571428598</v>
      </c>
      <c r="C29" s="2">
        <v>-0.33333333333333298</v>
      </c>
      <c r="D29" s="2">
        <v>-0.16666666666666699</v>
      </c>
      <c r="E29" s="2">
        <v>0.2</v>
      </c>
      <c r="F29" s="2">
        <v>-0.83333333333333304</v>
      </c>
      <c r="G29" s="2">
        <v>1</v>
      </c>
      <c r="H29" s="2">
        <v>3</v>
      </c>
      <c r="I29" s="2">
        <v>-0.25</v>
      </c>
      <c r="J29" s="2">
        <v>-0.66666666666666696</v>
      </c>
      <c r="K29" s="2">
        <v>-1</v>
      </c>
      <c r="L29" s="2">
        <v>0</v>
      </c>
      <c r="M29" s="2">
        <v>-0.77777777777777801</v>
      </c>
      <c r="N29" s="3">
        <v>-0.66666666666666696</v>
      </c>
      <c r="O29" s="3">
        <v>-0.71428571428571397</v>
      </c>
    </row>
    <row r="30" spans="1:15" x14ac:dyDescent="0.3">
      <c r="A30" s="8" t="s">
        <v>62</v>
      </c>
      <c r="B30" s="2">
        <v>5.3007695932150101E-2</v>
      </c>
      <c r="C30" s="2">
        <v>1.79730032068014E-2</v>
      </c>
      <c r="D30" s="2">
        <v>-3.2747252747252799E-2</v>
      </c>
      <c r="E30" s="2">
        <v>-2.52215405589639E-2</v>
      </c>
      <c r="F30" s="2">
        <v>-2.1367521367521399E-2</v>
      </c>
      <c r="G30" s="2">
        <v>-2.6518459706232601E-2</v>
      </c>
      <c r="H30" s="2">
        <v>-3.0747899845037101E-2</v>
      </c>
      <c r="I30" s="2">
        <v>3.9548973409626398E-3</v>
      </c>
      <c r="J30" s="2">
        <v>-4.86128572625932E-3</v>
      </c>
      <c r="K30" s="2">
        <v>2.4930514612987401E-2</v>
      </c>
      <c r="L30" s="2">
        <v>3.8787081929492997E-2</v>
      </c>
      <c r="M30" s="2">
        <v>1.7324578751680999E-2</v>
      </c>
      <c r="N30" s="3">
        <v>7.7864386891291604E-2</v>
      </c>
      <c r="O30" s="3">
        <v>9.8947699073346895E-3</v>
      </c>
    </row>
    <row r="31" spans="1:15" x14ac:dyDescent="0.3">
      <c r="A31" s="8" t="s">
        <v>63</v>
      </c>
      <c r="B31" s="2">
        <v>2.1936619718309899E-2</v>
      </c>
      <c r="C31" s="2">
        <v>1.5298211763084499E-2</v>
      </c>
      <c r="D31" s="2">
        <v>5.3958665625954503E-3</v>
      </c>
      <c r="E31" s="2">
        <v>2.2311483156686698E-2</v>
      </c>
      <c r="F31" s="2">
        <v>1.9348235216429501E-2</v>
      </c>
      <c r="G31" s="2">
        <v>2.8018009263758002E-2</v>
      </c>
      <c r="H31" s="2">
        <v>2.29062952927091E-2</v>
      </c>
      <c r="I31" s="2">
        <v>2.08840289542584E-2</v>
      </c>
      <c r="J31" s="2">
        <v>7.0301421114564201E-3</v>
      </c>
      <c r="K31" s="2">
        <v>1.9774688398849498E-3</v>
      </c>
      <c r="L31" s="2">
        <v>1.12134441719993E-2</v>
      </c>
      <c r="M31" s="2">
        <v>1.08821007185735E-2</v>
      </c>
      <c r="N31" s="3">
        <v>3.1439519657242898E-2</v>
      </c>
      <c r="O31" s="3">
        <v>0.203697183098592</v>
      </c>
    </row>
    <row r="32" spans="1:15" x14ac:dyDescent="0.3">
      <c r="A32" s="8" t="s">
        <v>64</v>
      </c>
      <c r="B32" s="2">
        <v>3.4549345023746202E-2</v>
      </c>
      <c r="C32" s="2">
        <v>2.2246884931645099E-2</v>
      </c>
      <c r="D32" s="2">
        <v>2.1565337544413699E-2</v>
      </c>
      <c r="E32" s="2">
        <v>3.2703734119124701E-2</v>
      </c>
      <c r="F32" s="2">
        <v>4.6823837590045797E-2</v>
      </c>
      <c r="G32" s="2">
        <v>3.70436569998659E-2</v>
      </c>
      <c r="H32" s="2">
        <v>3.6840744570837601E-2</v>
      </c>
      <c r="I32" s="2">
        <v>4.5006857000373997E-2</v>
      </c>
      <c r="J32" s="2">
        <v>3.7978207269545899E-2</v>
      </c>
      <c r="K32" s="2">
        <v>3.5286004367648699E-2</v>
      </c>
      <c r="L32" s="2">
        <v>3.7747020945895902E-2</v>
      </c>
      <c r="M32" s="2">
        <v>3.7372512659582101E-2</v>
      </c>
      <c r="N32" s="3">
        <v>0.15684403085977899</v>
      </c>
      <c r="O32" s="3">
        <v>0.518187986013256</v>
      </c>
    </row>
    <row r="33" spans="1:15" x14ac:dyDescent="0.3">
      <c r="A33" s="8" t="s">
        <v>65</v>
      </c>
      <c r="B33" s="2">
        <v>2.8552631578947399E-2</v>
      </c>
      <c r="C33" s="2">
        <v>-3.85058206473071E-2</v>
      </c>
      <c r="D33" s="2">
        <v>-2.92708887706227E-3</v>
      </c>
      <c r="E33" s="2">
        <v>3.8430744595676497E-2</v>
      </c>
      <c r="F33" s="2">
        <v>5.1143664867643303E-2</v>
      </c>
      <c r="G33" s="2">
        <v>5.2811735941320298E-2</v>
      </c>
      <c r="H33" s="2">
        <v>5.3994426381792797E-2</v>
      </c>
      <c r="I33" s="2">
        <v>8.8024677756968206E-2</v>
      </c>
      <c r="J33" s="2">
        <v>4.5666261644390402E-2</v>
      </c>
      <c r="K33" s="2">
        <v>6.9816984603466595E-2</v>
      </c>
      <c r="L33" s="2">
        <v>6.5351194786386693E-2</v>
      </c>
      <c r="M33" s="2">
        <v>6.6610025488530206E-2</v>
      </c>
      <c r="N33" s="3">
        <v>0.27116241393276602</v>
      </c>
      <c r="O33" s="3">
        <v>0.651842105263158</v>
      </c>
    </row>
    <row r="34" spans="1:15" x14ac:dyDescent="0.3">
      <c r="A34" s="8" t="s">
        <v>66</v>
      </c>
      <c r="B34" s="2">
        <v>1.3005780346820799E-2</v>
      </c>
      <c r="C34" s="2">
        <v>-0.119828815977175</v>
      </c>
      <c r="D34" s="2">
        <v>-0.18233387358184799</v>
      </c>
      <c r="E34" s="2">
        <v>7.9286422200198201E-2</v>
      </c>
      <c r="F34" s="2">
        <v>0.15151515151515199</v>
      </c>
      <c r="G34" s="2">
        <v>0.14513556618819801</v>
      </c>
      <c r="H34" s="2">
        <v>7.52089136490251E-2</v>
      </c>
      <c r="I34" s="2">
        <v>0.124352331606218</v>
      </c>
      <c r="J34" s="2">
        <v>5.6451612903225798E-2</v>
      </c>
      <c r="K34" s="2">
        <v>9.7600872410032694E-2</v>
      </c>
      <c r="L34" s="2">
        <v>0.105315449577745</v>
      </c>
      <c r="M34" s="2">
        <v>6.92134831460674E-2</v>
      </c>
      <c r="N34" s="3">
        <v>0.370391705069124</v>
      </c>
      <c r="O34" s="3">
        <v>0.71893063583814998</v>
      </c>
    </row>
    <row r="35" spans="1:15" x14ac:dyDescent="0.3">
      <c r="A35" s="11" t="s">
        <v>15</v>
      </c>
      <c r="B35" s="3">
        <v>3.1709147591144002E-2</v>
      </c>
      <c r="C35" s="3">
        <v>9.1490284403284699E-3</v>
      </c>
      <c r="D35" s="3">
        <v>-1.37238864937549E-3</v>
      </c>
      <c r="E35" s="3">
        <v>1.9073266886920799E-2</v>
      </c>
      <c r="F35" s="3">
        <v>2.5472674767068101E-2</v>
      </c>
      <c r="G35" s="3">
        <v>2.6234690895566001E-2</v>
      </c>
      <c r="H35" s="3">
        <v>2.30917586755893E-2</v>
      </c>
      <c r="I35" s="3">
        <v>3.5386698042787899E-2</v>
      </c>
      <c r="J35" s="3">
        <v>2.0467264595909002E-2</v>
      </c>
      <c r="K35" s="3">
        <v>2.61156945625232E-2</v>
      </c>
      <c r="L35" s="3">
        <v>3.27910938922212E-2</v>
      </c>
      <c r="M35" s="3">
        <v>2.89930398626051E-2</v>
      </c>
      <c r="N35" s="3">
        <v>0.11280823089518301</v>
      </c>
      <c r="O35" s="3">
        <v>0.31440695089917198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472</v>
      </c>
    </row>
    <row r="2" spans="1:14" ht="15.6" x14ac:dyDescent="0.3">
      <c r="A2" s="12" t="s">
        <v>471</v>
      </c>
    </row>
    <row r="3" spans="1:14" ht="15.6" x14ac:dyDescent="0.3">
      <c r="A3" s="12" t="s">
        <v>72</v>
      </c>
    </row>
    <row r="4" spans="1:14" x14ac:dyDescent="0.3">
      <c r="A4" s="15"/>
    </row>
    <row r="5" spans="1:14" x14ac:dyDescent="0.3">
      <c r="A5" s="16" t="str">
        <f>HYPERLINK("#'Table of contents'!A63",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21478</v>
      </c>
      <c r="C8" s="1">
        <v>22729</v>
      </c>
      <c r="D8" s="1">
        <v>23655</v>
      </c>
      <c r="E8" s="1">
        <v>24372</v>
      </c>
      <c r="F8" s="1">
        <v>25427</v>
      </c>
      <c r="G8" s="1">
        <v>26656</v>
      </c>
      <c r="H8" s="1">
        <v>27952</v>
      </c>
      <c r="I8" s="1">
        <v>29236</v>
      </c>
      <c r="J8" s="1">
        <v>30810</v>
      </c>
      <c r="K8" s="1">
        <v>32020</v>
      </c>
      <c r="L8" s="1">
        <v>33348</v>
      </c>
      <c r="M8" s="1">
        <v>34881</v>
      </c>
      <c r="N8" s="1">
        <v>36415</v>
      </c>
    </row>
    <row r="9" spans="1:14" x14ac:dyDescent="0.3">
      <c r="A9" s="7" t="s">
        <v>70</v>
      </c>
      <c r="B9" s="1">
        <v>47808</v>
      </c>
      <c r="C9" s="1">
        <v>48754</v>
      </c>
      <c r="D9" s="1">
        <v>48482</v>
      </c>
      <c r="E9" s="1">
        <v>47666</v>
      </c>
      <c r="F9" s="1">
        <v>47985</v>
      </c>
      <c r="G9" s="1">
        <v>48626</v>
      </c>
      <c r="H9" s="1">
        <v>49305</v>
      </c>
      <c r="I9" s="1">
        <v>49805</v>
      </c>
      <c r="J9" s="1">
        <v>51028</v>
      </c>
      <c r="K9" s="1">
        <v>51493</v>
      </c>
      <c r="L9" s="1">
        <v>52346</v>
      </c>
      <c r="M9" s="1">
        <v>53623</v>
      </c>
      <c r="N9" s="1">
        <v>54655</v>
      </c>
    </row>
    <row r="10" spans="1:14" x14ac:dyDescent="0.3">
      <c r="A10" s="10" t="s">
        <v>15</v>
      </c>
      <c r="B10" s="5">
        <v>69286</v>
      </c>
      <c r="C10" s="5">
        <v>71483</v>
      </c>
      <c r="D10" s="5">
        <v>72137</v>
      </c>
      <c r="E10" s="5">
        <v>72038</v>
      </c>
      <c r="F10" s="5">
        <v>73412</v>
      </c>
      <c r="G10" s="5">
        <v>75282</v>
      </c>
      <c r="H10" s="5">
        <v>77257</v>
      </c>
      <c r="I10" s="5">
        <v>79041</v>
      </c>
      <c r="J10" s="5">
        <v>81838</v>
      </c>
      <c r="K10" s="5">
        <v>83513</v>
      </c>
      <c r="L10" s="5">
        <v>85694</v>
      </c>
      <c r="M10" s="5">
        <v>88504</v>
      </c>
      <c r="N10" s="5">
        <v>91070</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0.309990474266086</v>
      </c>
      <c r="C15" s="2">
        <v>0.31796371165172099</v>
      </c>
      <c r="D15" s="2">
        <v>0.327917712131084</v>
      </c>
      <c r="E15" s="2">
        <v>0.33832144146145099</v>
      </c>
      <c r="F15" s="2">
        <v>0.34636026807606402</v>
      </c>
      <c r="G15" s="2">
        <v>0.35408198506947203</v>
      </c>
      <c r="H15" s="2">
        <v>0.361805402746677</v>
      </c>
      <c r="I15" s="2">
        <v>0.36988398426133301</v>
      </c>
      <c r="J15" s="2">
        <v>0.37647547594027198</v>
      </c>
      <c r="K15" s="2">
        <v>0.38341336079412802</v>
      </c>
      <c r="L15" s="2">
        <v>0.38915209933017503</v>
      </c>
      <c r="M15" s="2">
        <v>0.39411777998734498</v>
      </c>
      <c r="N15" s="2">
        <v>0.39985725266278699</v>
      </c>
    </row>
    <row r="16" spans="1:14" x14ac:dyDescent="0.3">
      <c r="A16" s="8" t="s">
        <v>70</v>
      </c>
      <c r="B16" s="2">
        <v>0.69000952573391405</v>
      </c>
      <c r="C16" s="2">
        <v>0.68203628834827901</v>
      </c>
      <c r="D16" s="2">
        <v>0.672082287868916</v>
      </c>
      <c r="E16" s="2">
        <v>0.66167855853854896</v>
      </c>
      <c r="F16" s="2">
        <v>0.65363973192393598</v>
      </c>
      <c r="G16" s="2">
        <v>0.64591801493052803</v>
      </c>
      <c r="H16" s="2">
        <v>0.63819459725332295</v>
      </c>
      <c r="I16" s="2">
        <v>0.63011601573866705</v>
      </c>
      <c r="J16" s="2">
        <v>0.62352452405972802</v>
      </c>
      <c r="K16" s="2">
        <v>0.61658663920587198</v>
      </c>
      <c r="L16" s="2">
        <v>0.61084790066982497</v>
      </c>
      <c r="M16" s="2">
        <v>0.60588222001265502</v>
      </c>
      <c r="N16" s="2">
        <v>0.60014274733721296</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5.8245646708259602E-2</v>
      </c>
      <c r="C21" s="2">
        <v>4.0740903691319497E-2</v>
      </c>
      <c r="D21" s="2">
        <v>3.03107165504122E-2</v>
      </c>
      <c r="E21" s="2">
        <v>4.3287378959461699E-2</v>
      </c>
      <c r="F21" s="2">
        <v>4.83344476344044E-2</v>
      </c>
      <c r="G21" s="2">
        <v>4.8619447779111598E-2</v>
      </c>
      <c r="H21" s="2">
        <v>4.5935890097309702E-2</v>
      </c>
      <c r="I21" s="2">
        <v>5.3837734300177902E-2</v>
      </c>
      <c r="J21" s="2">
        <v>3.9272963323596199E-2</v>
      </c>
      <c r="K21" s="2">
        <v>4.1474078700812003E-2</v>
      </c>
      <c r="L21" s="2">
        <v>4.59697732997481E-2</v>
      </c>
      <c r="M21" s="2">
        <v>4.39780969582294E-2</v>
      </c>
      <c r="N21" s="3">
        <v>0.181921454073353</v>
      </c>
      <c r="O21" s="3">
        <v>0.69545581525281697</v>
      </c>
    </row>
    <row r="22" spans="1:15" x14ac:dyDescent="0.3">
      <c r="A22" s="8" t="s">
        <v>70</v>
      </c>
      <c r="B22" s="2">
        <v>1.9787483266398901E-2</v>
      </c>
      <c r="C22" s="2">
        <v>-5.5790294129712398E-3</v>
      </c>
      <c r="D22" s="2">
        <v>-1.6830988820593199E-2</v>
      </c>
      <c r="E22" s="2">
        <v>6.6924012923257701E-3</v>
      </c>
      <c r="F22" s="2">
        <v>1.3358341148275501E-2</v>
      </c>
      <c r="G22" s="2">
        <v>1.3963723111092801E-2</v>
      </c>
      <c r="H22" s="2">
        <v>1.01409593347531E-2</v>
      </c>
      <c r="I22" s="2">
        <v>2.45557674932236E-2</v>
      </c>
      <c r="J22" s="2">
        <v>9.1126440385670606E-3</v>
      </c>
      <c r="K22" s="2">
        <v>1.65653583982289E-2</v>
      </c>
      <c r="L22" s="2">
        <v>2.4395369273679E-2</v>
      </c>
      <c r="M22" s="2">
        <v>1.9245473024635001E-2</v>
      </c>
      <c r="N22" s="3">
        <v>7.1078623500823099E-2</v>
      </c>
      <c r="O22" s="3">
        <v>0.14321870816599699</v>
      </c>
    </row>
    <row r="23" spans="1:15" x14ac:dyDescent="0.3">
      <c r="A23" s="11" t="s">
        <v>15</v>
      </c>
      <c r="B23" s="3">
        <v>3.1709147591144002E-2</v>
      </c>
      <c r="C23" s="3">
        <v>9.1490284403284699E-3</v>
      </c>
      <c r="D23" s="3">
        <v>-1.37238864937549E-3</v>
      </c>
      <c r="E23" s="3">
        <v>1.9073266886920799E-2</v>
      </c>
      <c r="F23" s="3">
        <v>2.5472674767068101E-2</v>
      </c>
      <c r="G23" s="3">
        <v>2.6234690895566001E-2</v>
      </c>
      <c r="H23" s="3">
        <v>2.30917586755893E-2</v>
      </c>
      <c r="I23" s="3">
        <v>3.5386698042787899E-2</v>
      </c>
      <c r="J23" s="3">
        <v>2.0467264595909002E-2</v>
      </c>
      <c r="K23" s="3">
        <v>2.61156945625232E-2</v>
      </c>
      <c r="L23" s="3">
        <v>3.27910938922212E-2</v>
      </c>
      <c r="M23" s="3">
        <v>2.89930398626051E-2</v>
      </c>
      <c r="N23" s="3">
        <v>0.11280823089518301</v>
      </c>
      <c r="O23" s="3">
        <v>0.31440695089917198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473</v>
      </c>
    </row>
    <row r="2" spans="1:14" ht="15.6" x14ac:dyDescent="0.3">
      <c r="A2" s="12" t="s">
        <v>471</v>
      </c>
    </row>
    <row r="3" spans="1:14" ht="15.6" x14ac:dyDescent="0.3">
      <c r="A3" s="12" t="s">
        <v>72</v>
      </c>
    </row>
    <row r="4" spans="1:14" ht="15.6" x14ac:dyDescent="0.3">
      <c r="A4" s="12" t="s">
        <v>68</v>
      </c>
    </row>
    <row r="5" spans="1:14" x14ac:dyDescent="0.3">
      <c r="A5" s="16" t="str">
        <f>HYPERLINK("#'Table of contents'!A64",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4</v>
      </c>
      <c r="C8" s="1">
        <v>6</v>
      </c>
      <c r="D8" s="1">
        <v>4</v>
      </c>
      <c r="E8" s="1">
        <v>5</v>
      </c>
      <c r="F8" s="1">
        <v>6</v>
      </c>
      <c r="G8" s="1">
        <v>0</v>
      </c>
      <c r="H8" s="1">
        <v>2</v>
      </c>
      <c r="I8" s="1">
        <v>6</v>
      </c>
      <c r="J8" s="1">
        <v>4</v>
      </c>
      <c r="K8" s="1">
        <v>2</v>
      </c>
      <c r="L8" s="1">
        <v>0</v>
      </c>
      <c r="M8" s="1">
        <v>3</v>
      </c>
      <c r="N8" s="1">
        <v>1</v>
      </c>
    </row>
    <row r="9" spans="1:14" x14ac:dyDescent="0.3">
      <c r="A9" s="7" t="s">
        <v>74</v>
      </c>
      <c r="B9" s="1">
        <v>5150</v>
      </c>
      <c r="C9" s="1">
        <v>5494</v>
      </c>
      <c r="D9" s="1">
        <v>5708</v>
      </c>
      <c r="E9" s="1">
        <v>5764</v>
      </c>
      <c r="F9" s="1">
        <v>5855</v>
      </c>
      <c r="G9" s="1">
        <v>5929</v>
      </c>
      <c r="H9" s="1">
        <v>5919</v>
      </c>
      <c r="I9" s="1">
        <v>5915</v>
      </c>
      <c r="J9" s="1">
        <v>5966</v>
      </c>
      <c r="K9" s="1">
        <v>5926</v>
      </c>
      <c r="L9" s="1">
        <v>5969</v>
      </c>
      <c r="M9" s="1">
        <v>6040</v>
      </c>
      <c r="N9" s="1">
        <v>6040</v>
      </c>
    </row>
    <row r="10" spans="1:14" x14ac:dyDescent="0.3">
      <c r="A10" s="7" t="s">
        <v>75</v>
      </c>
      <c r="B10" s="1">
        <v>9896</v>
      </c>
      <c r="C10" s="1">
        <v>10362</v>
      </c>
      <c r="D10" s="1">
        <v>10794</v>
      </c>
      <c r="E10" s="1">
        <v>11090</v>
      </c>
      <c r="F10" s="1">
        <v>11497</v>
      </c>
      <c r="G10" s="1">
        <v>12006</v>
      </c>
      <c r="H10" s="1">
        <v>12654</v>
      </c>
      <c r="I10" s="1">
        <v>13280</v>
      </c>
      <c r="J10" s="1">
        <v>13928</v>
      </c>
      <c r="K10" s="1">
        <v>14409</v>
      </c>
      <c r="L10" s="1">
        <v>14817</v>
      </c>
      <c r="M10" s="1">
        <v>15414</v>
      </c>
      <c r="N10" s="1">
        <v>15986</v>
      </c>
    </row>
    <row r="11" spans="1:14" x14ac:dyDescent="0.3">
      <c r="A11" s="7" t="s">
        <v>76</v>
      </c>
      <c r="B11" s="1">
        <v>4979</v>
      </c>
      <c r="C11" s="1">
        <v>5346</v>
      </c>
      <c r="D11" s="1">
        <v>5652</v>
      </c>
      <c r="E11" s="1">
        <v>5999</v>
      </c>
      <c r="F11" s="1">
        <v>6468</v>
      </c>
      <c r="G11" s="1">
        <v>6981</v>
      </c>
      <c r="H11" s="1">
        <v>7490</v>
      </c>
      <c r="I11" s="1">
        <v>7971</v>
      </c>
      <c r="J11" s="1">
        <v>8573</v>
      </c>
      <c r="K11" s="1">
        <v>9134</v>
      </c>
      <c r="L11" s="1">
        <v>9766</v>
      </c>
      <c r="M11" s="1">
        <v>10322</v>
      </c>
      <c r="N11" s="1">
        <v>10951</v>
      </c>
    </row>
    <row r="12" spans="1:14" x14ac:dyDescent="0.3">
      <c r="A12" s="7" t="s">
        <v>77</v>
      </c>
      <c r="B12" s="1">
        <v>1280</v>
      </c>
      <c r="C12" s="1">
        <v>1346</v>
      </c>
      <c r="D12" s="1">
        <v>1341</v>
      </c>
      <c r="E12" s="1">
        <v>1396</v>
      </c>
      <c r="F12" s="1">
        <v>1472</v>
      </c>
      <c r="G12" s="1">
        <v>1582</v>
      </c>
      <c r="H12" s="1">
        <v>1712</v>
      </c>
      <c r="I12" s="1">
        <v>1867</v>
      </c>
      <c r="J12" s="1">
        <v>2108</v>
      </c>
      <c r="K12" s="1">
        <v>2296</v>
      </c>
      <c r="L12" s="1">
        <v>2525</v>
      </c>
      <c r="M12" s="1">
        <v>2786</v>
      </c>
      <c r="N12" s="1">
        <v>3081</v>
      </c>
    </row>
    <row r="13" spans="1:14" x14ac:dyDescent="0.3">
      <c r="A13" s="7" t="s">
        <v>78</v>
      </c>
      <c r="B13" s="1">
        <v>169</v>
      </c>
      <c r="C13" s="1">
        <v>175</v>
      </c>
      <c r="D13" s="1">
        <v>156</v>
      </c>
      <c r="E13" s="1">
        <v>118</v>
      </c>
      <c r="F13" s="1">
        <v>129</v>
      </c>
      <c r="G13" s="1">
        <v>158</v>
      </c>
      <c r="H13" s="1">
        <v>175</v>
      </c>
      <c r="I13" s="1">
        <v>197</v>
      </c>
      <c r="J13" s="1">
        <v>231</v>
      </c>
      <c r="K13" s="1">
        <v>253</v>
      </c>
      <c r="L13" s="1">
        <v>271</v>
      </c>
      <c r="M13" s="1">
        <v>316</v>
      </c>
      <c r="N13" s="1">
        <v>356</v>
      </c>
    </row>
    <row r="14" spans="1:14" x14ac:dyDescent="0.3">
      <c r="A14" s="7" t="s">
        <v>79</v>
      </c>
      <c r="B14" s="1">
        <v>3</v>
      </c>
      <c r="C14" s="1">
        <v>3</v>
      </c>
      <c r="D14" s="1">
        <v>2</v>
      </c>
      <c r="E14" s="1">
        <v>0</v>
      </c>
      <c r="F14" s="1">
        <v>0</v>
      </c>
      <c r="G14" s="1">
        <v>1</v>
      </c>
      <c r="H14" s="1">
        <v>0</v>
      </c>
      <c r="I14" s="1">
        <v>2</v>
      </c>
      <c r="J14" s="1">
        <v>2</v>
      </c>
      <c r="K14" s="1">
        <v>0</v>
      </c>
      <c r="L14" s="1">
        <v>0</v>
      </c>
      <c r="M14" s="1">
        <v>6</v>
      </c>
      <c r="N14" s="1">
        <v>1</v>
      </c>
    </row>
    <row r="15" spans="1:14" x14ac:dyDescent="0.3">
      <c r="A15" s="7" t="s">
        <v>80</v>
      </c>
      <c r="B15" s="1">
        <v>7584</v>
      </c>
      <c r="C15" s="1">
        <v>7915</v>
      </c>
      <c r="D15" s="1">
        <v>7942</v>
      </c>
      <c r="E15" s="1">
        <v>7439</v>
      </c>
      <c r="F15" s="1">
        <v>7015</v>
      </c>
      <c r="G15" s="1">
        <v>6666</v>
      </c>
      <c r="H15" s="1">
        <v>6342</v>
      </c>
      <c r="I15" s="1">
        <v>5969</v>
      </c>
      <c r="J15" s="1">
        <v>5965</v>
      </c>
      <c r="K15" s="1">
        <v>5947</v>
      </c>
      <c r="L15" s="1">
        <v>6200</v>
      </c>
      <c r="M15" s="1">
        <v>6601</v>
      </c>
      <c r="N15" s="1">
        <v>6820</v>
      </c>
    </row>
    <row r="16" spans="1:14" x14ac:dyDescent="0.3">
      <c r="A16" s="7" t="s">
        <v>81</v>
      </c>
      <c r="B16" s="1">
        <v>18504</v>
      </c>
      <c r="C16" s="1">
        <v>18661</v>
      </c>
      <c r="D16" s="1">
        <v>18673</v>
      </c>
      <c r="E16" s="1">
        <v>18536</v>
      </c>
      <c r="F16" s="1">
        <v>18790</v>
      </c>
      <c r="G16" s="1">
        <v>18867</v>
      </c>
      <c r="H16" s="1">
        <v>19084</v>
      </c>
      <c r="I16" s="1">
        <v>19185</v>
      </c>
      <c r="J16" s="1">
        <v>19215</v>
      </c>
      <c r="K16" s="1">
        <v>18967</v>
      </c>
      <c r="L16" s="1">
        <v>18625</v>
      </c>
      <c r="M16" s="1">
        <v>18403</v>
      </c>
      <c r="N16" s="1">
        <v>18199</v>
      </c>
    </row>
    <row r="17" spans="1:14" x14ac:dyDescent="0.3">
      <c r="A17" s="7" t="s">
        <v>82</v>
      </c>
      <c r="B17" s="1">
        <v>14182</v>
      </c>
      <c r="C17" s="1">
        <v>14477</v>
      </c>
      <c r="D17" s="1">
        <v>14612</v>
      </c>
      <c r="E17" s="1">
        <v>14702</v>
      </c>
      <c r="F17" s="1">
        <v>14910</v>
      </c>
      <c r="G17" s="1">
        <v>15398</v>
      </c>
      <c r="H17" s="1">
        <v>15718</v>
      </c>
      <c r="I17" s="1">
        <v>16092</v>
      </c>
      <c r="J17" s="1">
        <v>16573</v>
      </c>
      <c r="K17" s="1">
        <v>16967</v>
      </c>
      <c r="L17" s="1">
        <v>17256</v>
      </c>
      <c r="M17" s="1">
        <v>17720</v>
      </c>
      <c r="N17" s="1">
        <v>18139</v>
      </c>
    </row>
    <row r="18" spans="1:14" x14ac:dyDescent="0.3">
      <c r="A18" s="7" t="s">
        <v>83</v>
      </c>
      <c r="B18" s="1">
        <v>6320</v>
      </c>
      <c r="C18" s="1">
        <v>6471</v>
      </c>
      <c r="D18" s="1">
        <v>6175</v>
      </c>
      <c r="E18" s="1">
        <v>6098</v>
      </c>
      <c r="F18" s="1">
        <v>6310</v>
      </c>
      <c r="G18" s="1">
        <v>6598</v>
      </c>
      <c r="H18" s="1">
        <v>6900</v>
      </c>
      <c r="I18" s="1">
        <v>7210</v>
      </c>
      <c r="J18" s="1">
        <v>7768</v>
      </c>
      <c r="K18" s="1">
        <v>8031</v>
      </c>
      <c r="L18" s="1">
        <v>8523</v>
      </c>
      <c r="M18" s="1">
        <v>8984</v>
      </c>
      <c r="N18" s="1">
        <v>9473</v>
      </c>
    </row>
    <row r="19" spans="1:14" x14ac:dyDescent="0.3">
      <c r="A19" s="7" t="s">
        <v>84</v>
      </c>
      <c r="B19" s="1">
        <v>1215</v>
      </c>
      <c r="C19" s="1">
        <v>1227</v>
      </c>
      <c r="D19" s="1">
        <v>1078</v>
      </c>
      <c r="E19" s="1">
        <v>891</v>
      </c>
      <c r="F19" s="1">
        <v>960</v>
      </c>
      <c r="G19" s="1">
        <v>1096</v>
      </c>
      <c r="H19" s="1">
        <v>1261</v>
      </c>
      <c r="I19" s="1">
        <v>1347</v>
      </c>
      <c r="J19" s="1">
        <v>1505</v>
      </c>
      <c r="K19" s="1">
        <v>1581</v>
      </c>
      <c r="L19" s="1">
        <v>1742</v>
      </c>
      <c r="M19" s="1">
        <v>1909</v>
      </c>
      <c r="N19" s="1">
        <v>2023</v>
      </c>
    </row>
    <row r="20" spans="1:14" x14ac:dyDescent="0.3">
      <c r="A20" s="10" t="s">
        <v>15</v>
      </c>
      <c r="B20" s="5">
        <v>69286</v>
      </c>
      <c r="C20" s="5">
        <v>71483</v>
      </c>
      <c r="D20" s="5">
        <v>72137</v>
      </c>
      <c r="E20" s="5">
        <v>72038</v>
      </c>
      <c r="F20" s="5">
        <v>73412</v>
      </c>
      <c r="G20" s="5">
        <v>75282</v>
      </c>
      <c r="H20" s="5">
        <v>77257</v>
      </c>
      <c r="I20" s="5">
        <v>79041</v>
      </c>
      <c r="J20" s="5">
        <v>81838</v>
      </c>
      <c r="K20" s="5">
        <v>83513</v>
      </c>
      <c r="L20" s="5">
        <v>85694</v>
      </c>
      <c r="M20" s="5">
        <v>88504</v>
      </c>
      <c r="N20" s="5">
        <v>91070</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1.86237079802589E-4</v>
      </c>
      <c r="C25" s="2">
        <v>2.6397993752474801E-4</v>
      </c>
      <c r="D25" s="2">
        <v>1.6909744240118399E-4</v>
      </c>
      <c r="E25" s="2">
        <v>2.05153454784179E-4</v>
      </c>
      <c r="F25" s="2">
        <v>2.3596963857317E-4</v>
      </c>
      <c r="G25" s="2">
        <v>0</v>
      </c>
      <c r="H25" s="2">
        <v>7.1551230681167697E-5</v>
      </c>
      <c r="I25" s="2">
        <v>2.0522643316459201E-4</v>
      </c>
      <c r="J25" s="2">
        <v>1.2982797792924399E-4</v>
      </c>
      <c r="K25" s="2">
        <v>6.24609618988132E-5</v>
      </c>
      <c r="L25" s="2">
        <v>0</v>
      </c>
      <c r="M25" s="2">
        <v>8.6006708523264801E-5</v>
      </c>
      <c r="N25" s="2">
        <v>2.7461211039406799E-5</v>
      </c>
    </row>
    <row r="26" spans="1:14" x14ac:dyDescent="0.3">
      <c r="A26" s="8" t="s">
        <v>74</v>
      </c>
      <c r="B26" s="2">
        <v>0.239780240245833</v>
      </c>
      <c r="C26" s="2">
        <v>0.24171762946016101</v>
      </c>
      <c r="D26" s="2">
        <v>0.24130205030648899</v>
      </c>
      <c r="E26" s="2">
        <v>0.23650090267520099</v>
      </c>
      <c r="F26" s="2">
        <v>0.23026703897431899</v>
      </c>
      <c r="G26" s="2">
        <v>0.222426470588235</v>
      </c>
      <c r="H26" s="2">
        <v>0.21175586720091599</v>
      </c>
      <c r="I26" s="2">
        <v>0.20231905869476</v>
      </c>
      <c r="J26" s="2">
        <v>0.193638429081467</v>
      </c>
      <c r="K26" s="2">
        <v>0.185071830106184</v>
      </c>
      <c r="L26" s="2">
        <v>0.17899124385270501</v>
      </c>
      <c r="M26" s="2">
        <v>0.17316017316017299</v>
      </c>
      <c r="N26" s="2">
        <v>0.165865714678017</v>
      </c>
    </row>
    <row r="27" spans="1:14" x14ac:dyDescent="0.3">
      <c r="A27" s="8" t="s">
        <v>75</v>
      </c>
      <c r="B27" s="2">
        <v>0.46075053543160399</v>
      </c>
      <c r="C27" s="2">
        <v>0.45589335210524001</v>
      </c>
      <c r="D27" s="2">
        <v>0.45630944831959402</v>
      </c>
      <c r="E27" s="2">
        <v>0.45503036271130798</v>
      </c>
      <c r="F27" s="2">
        <v>0.45215715577929</v>
      </c>
      <c r="G27" s="2">
        <v>0.450405162064826</v>
      </c>
      <c r="H27" s="2">
        <v>0.45270463651974802</v>
      </c>
      <c r="I27" s="2">
        <v>0.454234505404296</v>
      </c>
      <c r="J27" s="2">
        <v>0.45206101914962699</v>
      </c>
      <c r="K27" s="2">
        <v>0.45</v>
      </c>
      <c r="L27" s="2">
        <v>0.44431450161928798</v>
      </c>
      <c r="M27" s="2">
        <v>0.441902468392535</v>
      </c>
      <c r="N27" s="2">
        <v>0.438994919675958</v>
      </c>
    </row>
    <row r="28" spans="1:14" x14ac:dyDescent="0.3">
      <c r="A28" s="8" t="s">
        <v>76</v>
      </c>
      <c r="B28" s="2">
        <v>0.23181860508427199</v>
      </c>
      <c r="C28" s="2">
        <v>0.23520612433455099</v>
      </c>
      <c r="D28" s="2">
        <v>0.238934686112873</v>
      </c>
      <c r="E28" s="2">
        <v>0.24614311505005701</v>
      </c>
      <c r="F28" s="2">
        <v>0.25437527038187802</v>
      </c>
      <c r="G28" s="2">
        <v>0.26189225690276102</v>
      </c>
      <c r="H28" s="2">
        <v>0.267959358900973</v>
      </c>
      <c r="I28" s="2">
        <v>0.27264331645916001</v>
      </c>
      <c r="J28" s="2">
        <v>0.27825381369685198</v>
      </c>
      <c r="K28" s="2">
        <v>0.28525921299188001</v>
      </c>
      <c r="L28" s="2">
        <v>0.29285114549598201</v>
      </c>
      <c r="M28" s="2">
        <v>0.29592041512571299</v>
      </c>
      <c r="N28" s="2">
        <v>0.300727722092544</v>
      </c>
    </row>
    <row r="29" spans="1:14" x14ac:dyDescent="0.3">
      <c r="A29" s="8" t="s">
        <v>77</v>
      </c>
      <c r="B29" s="2">
        <v>5.9595865536828399E-2</v>
      </c>
      <c r="C29" s="2">
        <v>5.9219499318051802E-2</v>
      </c>
      <c r="D29" s="2">
        <v>5.6689917564996799E-2</v>
      </c>
      <c r="E29" s="2">
        <v>5.7278844575742699E-2</v>
      </c>
      <c r="F29" s="2">
        <v>5.7891217996617797E-2</v>
      </c>
      <c r="G29" s="2">
        <v>5.9348739495798303E-2</v>
      </c>
      <c r="H29" s="2">
        <v>6.12478534630796E-2</v>
      </c>
      <c r="I29" s="2">
        <v>6.3859625119715394E-2</v>
      </c>
      <c r="J29" s="2">
        <v>6.8419344368711499E-2</v>
      </c>
      <c r="K29" s="2">
        <v>7.1705184259837601E-2</v>
      </c>
      <c r="L29" s="2">
        <v>7.5716684658750102E-2</v>
      </c>
      <c r="M29" s="2">
        <v>7.9871563315271898E-2</v>
      </c>
      <c r="N29" s="2">
        <v>8.4607991212412498E-2</v>
      </c>
    </row>
    <row r="30" spans="1:14" x14ac:dyDescent="0.3">
      <c r="A30" s="8" t="s">
        <v>78</v>
      </c>
      <c r="B30" s="2">
        <v>7.8685166216593706E-3</v>
      </c>
      <c r="C30" s="2">
        <v>7.6994148444718196E-3</v>
      </c>
      <c r="D30" s="2">
        <v>6.5948002536461601E-3</v>
      </c>
      <c r="E30" s="2">
        <v>4.8416215329066103E-3</v>
      </c>
      <c r="F30" s="2">
        <v>5.07334722932316E-3</v>
      </c>
      <c r="G30" s="2">
        <v>5.9273709483793503E-3</v>
      </c>
      <c r="H30" s="2">
        <v>6.2607326846021803E-3</v>
      </c>
      <c r="I30" s="2">
        <v>6.7382678889040901E-3</v>
      </c>
      <c r="J30" s="2">
        <v>7.49756572541383E-3</v>
      </c>
      <c r="K30" s="2">
        <v>7.9013116801998698E-3</v>
      </c>
      <c r="L30" s="2">
        <v>8.1264243732757594E-3</v>
      </c>
      <c r="M30" s="2">
        <v>9.0593732977838903E-3</v>
      </c>
      <c r="N30" s="2">
        <v>9.7761911300288298E-3</v>
      </c>
    </row>
    <row r="31" spans="1:14" x14ac:dyDescent="0.3">
      <c r="A31" s="8" t="s">
        <v>79</v>
      </c>
      <c r="B31" s="2">
        <v>6.2751004016064305E-5</v>
      </c>
      <c r="C31" s="2">
        <v>6.1533412643065207E-5</v>
      </c>
      <c r="D31" s="2">
        <v>4.1252423579885303E-5</v>
      </c>
      <c r="E31" s="2">
        <v>0</v>
      </c>
      <c r="F31" s="2">
        <v>0</v>
      </c>
      <c r="G31" s="2">
        <v>2.0565129765968801E-5</v>
      </c>
      <c r="H31" s="2">
        <v>0</v>
      </c>
      <c r="I31" s="2">
        <v>4.0156610782049998E-5</v>
      </c>
      <c r="J31" s="2">
        <v>3.9194167907815301E-5</v>
      </c>
      <c r="K31" s="2">
        <v>0</v>
      </c>
      <c r="L31" s="2">
        <v>0</v>
      </c>
      <c r="M31" s="2">
        <v>1.11892285026947E-4</v>
      </c>
      <c r="N31" s="2">
        <v>1.8296587686396501E-5</v>
      </c>
    </row>
    <row r="32" spans="1:14" x14ac:dyDescent="0.3">
      <c r="A32" s="8" t="s">
        <v>80</v>
      </c>
      <c r="B32" s="2">
        <v>0.15863453815261</v>
      </c>
      <c r="C32" s="2">
        <v>0.16234565368995399</v>
      </c>
      <c r="D32" s="2">
        <v>0.16381337403572499</v>
      </c>
      <c r="E32" s="2">
        <v>0.156065119791885</v>
      </c>
      <c r="F32" s="2">
        <v>0.14619151818276499</v>
      </c>
      <c r="G32" s="2">
        <v>0.137087155019948</v>
      </c>
      <c r="H32" s="2">
        <v>0.128627928202008</v>
      </c>
      <c r="I32" s="2">
        <v>0.11984740487902799</v>
      </c>
      <c r="J32" s="2">
        <v>0.116896605785059</v>
      </c>
      <c r="K32" s="2">
        <v>0.115491426019071</v>
      </c>
      <c r="L32" s="2">
        <v>0.118442669927024</v>
      </c>
      <c r="M32" s="2">
        <v>0.123100162243813</v>
      </c>
      <c r="N32" s="2">
        <v>0.124782728021224</v>
      </c>
    </row>
    <row r="33" spans="1:15" x14ac:dyDescent="0.3">
      <c r="A33" s="8" t="s">
        <v>81</v>
      </c>
      <c r="B33" s="2">
        <v>0.38704819277108399</v>
      </c>
      <c r="C33" s="2">
        <v>0.38275833777741303</v>
      </c>
      <c r="D33" s="2">
        <v>0.38515325275359902</v>
      </c>
      <c r="E33" s="2">
        <v>0.38887257164435901</v>
      </c>
      <c r="F33" s="2">
        <v>0.39158070230280301</v>
      </c>
      <c r="G33" s="2">
        <v>0.388002303294534</v>
      </c>
      <c r="H33" s="2">
        <v>0.38706013588885502</v>
      </c>
      <c r="I33" s="2">
        <v>0.38520228892681502</v>
      </c>
      <c r="J33" s="2">
        <v>0.37655796817433601</v>
      </c>
      <c r="K33" s="2">
        <v>0.36834132794748797</v>
      </c>
      <c r="L33" s="2">
        <v>0.355805601192068</v>
      </c>
      <c r="M33" s="2">
        <v>0.34319228689181902</v>
      </c>
      <c r="N33" s="2">
        <v>0.33297959930472998</v>
      </c>
    </row>
    <row r="34" spans="1:15" x14ac:dyDescent="0.3">
      <c r="A34" s="8" t="s">
        <v>82</v>
      </c>
      <c r="B34" s="2">
        <v>0.29664491298527401</v>
      </c>
      <c r="C34" s="2">
        <v>0.296939738277885</v>
      </c>
      <c r="D34" s="2">
        <v>0.301390206674642</v>
      </c>
      <c r="E34" s="2">
        <v>0.30843788025007302</v>
      </c>
      <c r="F34" s="2">
        <v>0.310722100656455</v>
      </c>
      <c r="G34" s="2">
        <v>0.31666186813638802</v>
      </c>
      <c r="H34" s="2">
        <v>0.31879119764729702</v>
      </c>
      <c r="I34" s="2">
        <v>0.32310009035237403</v>
      </c>
      <c r="J34" s="2">
        <v>0.32478247236811197</v>
      </c>
      <c r="K34" s="2">
        <v>0.32950109723651799</v>
      </c>
      <c r="L34" s="2">
        <v>0.32965269552592402</v>
      </c>
      <c r="M34" s="2">
        <v>0.33045521511291798</v>
      </c>
      <c r="N34" s="2">
        <v>0.331881804043546</v>
      </c>
    </row>
    <row r="35" spans="1:15" x14ac:dyDescent="0.3">
      <c r="A35" s="8" t="s">
        <v>83</v>
      </c>
      <c r="B35" s="2">
        <v>0.13219544846050901</v>
      </c>
      <c r="C35" s="2">
        <v>0.13272757107109201</v>
      </c>
      <c r="D35" s="2">
        <v>0.127366857802896</v>
      </c>
      <c r="E35" s="2">
        <v>0.127931859186842</v>
      </c>
      <c r="F35" s="2">
        <v>0.13149942690424099</v>
      </c>
      <c r="G35" s="2">
        <v>0.135688726195862</v>
      </c>
      <c r="H35" s="2">
        <v>0.139945238819592</v>
      </c>
      <c r="I35" s="2">
        <v>0.14476458186929</v>
      </c>
      <c r="J35" s="2">
        <v>0.152230148153955</v>
      </c>
      <c r="K35" s="2">
        <v>0.15596294641990199</v>
      </c>
      <c r="L35" s="2">
        <v>0.16282046383677801</v>
      </c>
      <c r="M35" s="2">
        <v>0.167540048113683</v>
      </c>
      <c r="N35" s="2">
        <v>0.17332357515323399</v>
      </c>
    </row>
    <row r="36" spans="1:15" x14ac:dyDescent="0.3">
      <c r="A36" s="8" t="s">
        <v>84</v>
      </c>
      <c r="B36" s="2">
        <v>2.5414156626506E-2</v>
      </c>
      <c r="C36" s="2">
        <v>2.5167165771013699E-2</v>
      </c>
      <c r="D36" s="2">
        <v>2.2235056309558202E-2</v>
      </c>
      <c r="E36" s="2">
        <v>1.8692569126840902E-2</v>
      </c>
      <c r="F36" s="2">
        <v>2.0006251953735499E-2</v>
      </c>
      <c r="G36" s="2">
        <v>2.2539382223501801E-2</v>
      </c>
      <c r="H36" s="2">
        <v>2.5575499442247199E-2</v>
      </c>
      <c r="I36" s="2">
        <v>2.7045477361710701E-2</v>
      </c>
      <c r="J36" s="2">
        <v>2.9493611350630999E-2</v>
      </c>
      <c r="K36" s="2">
        <v>3.07032023770221E-2</v>
      </c>
      <c r="L36" s="2">
        <v>3.3278569518205799E-2</v>
      </c>
      <c r="M36" s="2">
        <v>3.5600395352740399E-2</v>
      </c>
      <c r="N36" s="2">
        <v>3.7013996889580097E-2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0.5</v>
      </c>
      <c r="C41" s="2">
        <v>-0.33333333333333298</v>
      </c>
      <c r="D41" s="2">
        <v>0.25</v>
      </c>
      <c r="E41" s="2">
        <v>0.2</v>
      </c>
      <c r="F41" s="2">
        <v>-1</v>
      </c>
      <c r="G41" s="2">
        <v>0</v>
      </c>
      <c r="H41" s="2">
        <v>2</v>
      </c>
      <c r="I41" s="2">
        <v>-0.33333333333333298</v>
      </c>
      <c r="J41" s="2">
        <v>-0.5</v>
      </c>
      <c r="K41" s="2">
        <v>-1</v>
      </c>
      <c r="L41" s="2">
        <v>0</v>
      </c>
      <c r="M41" s="2">
        <v>-0.66666666666666696</v>
      </c>
      <c r="N41" s="3">
        <v>-0.75</v>
      </c>
      <c r="O41" s="3">
        <v>-0.75</v>
      </c>
    </row>
    <row r="42" spans="1:15" x14ac:dyDescent="0.3">
      <c r="A42" s="8" t="s">
        <v>74</v>
      </c>
      <c r="B42" s="2">
        <v>6.6796116504854397E-2</v>
      </c>
      <c r="C42" s="2">
        <v>3.8951583545686203E-2</v>
      </c>
      <c r="D42" s="2">
        <v>9.8107918710581606E-3</v>
      </c>
      <c r="E42" s="2">
        <v>1.57876474670368E-2</v>
      </c>
      <c r="F42" s="2">
        <v>1.26387702818104E-2</v>
      </c>
      <c r="G42" s="2">
        <v>-1.6866250632484401E-3</v>
      </c>
      <c r="H42" s="2">
        <v>-6.7578982936306801E-4</v>
      </c>
      <c r="I42" s="2">
        <v>8.6221470836855395E-3</v>
      </c>
      <c r="J42" s="2">
        <v>-6.7046597385182699E-3</v>
      </c>
      <c r="K42" s="2">
        <v>7.2561592980087703E-3</v>
      </c>
      <c r="L42" s="2">
        <v>1.18947897470263E-2</v>
      </c>
      <c r="M42" s="2">
        <v>0</v>
      </c>
      <c r="N42" s="3">
        <v>1.24036205162588E-2</v>
      </c>
      <c r="O42" s="3">
        <v>0.172815533980583</v>
      </c>
    </row>
    <row r="43" spans="1:15" x14ac:dyDescent="0.3">
      <c r="A43" s="8" t="s">
        <v>75</v>
      </c>
      <c r="B43" s="2">
        <v>4.7089733225545702E-2</v>
      </c>
      <c r="C43" s="2">
        <v>4.169079328315E-2</v>
      </c>
      <c r="D43" s="2">
        <v>2.7422642208634398E-2</v>
      </c>
      <c r="E43" s="2">
        <v>3.6699729486023402E-2</v>
      </c>
      <c r="F43" s="2">
        <v>4.4272418891884803E-2</v>
      </c>
      <c r="G43" s="2">
        <v>5.3973013493253397E-2</v>
      </c>
      <c r="H43" s="2">
        <v>4.94705231547337E-2</v>
      </c>
      <c r="I43" s="2">
        <v>4.8795180722891601E-2</v>
      </c>
      <c r="J43" s="2">
        <v>3.4534750143595597E-2</v>
      </c>
      <c r="K43" s="2">
        <v>2.8315636060795301E-2</v>
      </c>
      <c r="L43" s="2">
        <v>4.0291556995343203E-2</v>
      </c>
      <c r="M43" s="2">
        <v>3.7109121577786397E-2</v>
      </c>
      <c r="N43" s="3">
        <v>0.147759908098794</v>
      </c>
      <c r="O43" s="3">
        <v>0.61540016168148703</v>
      </c>
    </row>
    <row r="44" spans="1:15" x14ac:dyDescent="0.3">
      <c r="A44" s="8" t="s">
        <v>76</v>
      </c>
      <c r="B44" s="2">
        <v>7.3709580236995406E-2</v>
      </c>
      <c r="C44" s="2">
        <v>5.7239057239057201E-2</v>
      </c>
      <c r="D44" s="2">
        <v>6.1394196744515198E-2</v>
      </c>
      <c r="E44" s="2">
        <v>7.8179696616102703E-2</v>
      </c>
      <c r="F44" s="2">
        <v>7.9313543599257894E-2</v>
      </c>
      <c r="G44" s="2">
        <v>7.2912190230626006E-2</v>
      </c>
      <c r="H44" s="2">
        <v>6.4218958611481997E-2</v>
      </c>
      <c r="I44" s="2">
        <v>7.5523773679588499E-2</v>
      </c>
      <c r="J44" s="2">
        <v>6.5438003032777303E-2</v>
      </c>
      <c r="K44" s="2">
        <v>6.9192029778848294E-2</v>
      </c>
      <c r="L44" s="2">
        <v>5.6932213802990003E-2</v>
      </c>
      <c r="M44" s="2">
        <v>6.0937802751404799E-2</v>
      </c>
      <c r="N44" s="3">
        <v>0.27738247987868903</v>
      </c>
      <c r="O44" s="3">
        <v>1.1994376380799401</v>
      </c>
    </row>
    <row r="45" spans="1:15" x14ac:dyDescent="0.3">
      <c r="A45" s="8" t="s">
        <v>77</v>
      </c>
      <c r="B45" s="2">
        <v>5.1562499999999997E-2</v>
      </c>
      <c r="C45" s="2">
        <v>-3.7147102526003E-3</v>
      </c>
      <c r="D45" s="2">
        <v>4.1014168530947102E-2</v>
      </c>
      <c r="E45" s="2">
        <v>5.4441260744985703E-2</v>
      </c>
      <c r="F45" s="2">
        <v>7.4728260869565202E-2</v>
      </c>
      <c r="G45" s="2">
        <v>8.2174462705436199E-2</v>
      </c>
      <c r="H45" s="2">
        <v>9.0537383177570097E-2</v>
      </c>
      <c r="I45" s="2">
        <v>0.12908409212640601</v>
      </c>
      <c r="J45" s="2">
        <v>8.9184060721062594E-2</v>
      </c>
      <c r="K45" s="2">
        <v>9.9738675958188194E-2</v>
      </c>
      <c r="L45" s="2">
        <v>0.103366336633663</v>
      </c>
      <c r="M45" s="2">
        <v>0.105886575735822</v>
      </c>
      <c r="N45" s="3">
        <v>0.46157495256167003</v>
      </c>
      <c r="O45" s="3">
        <v>1.40703125</v>
      </c>
    </row>
    <row r="46" spans="1:15" x14ac:dyDescent="0.3">
      <c r="A46" s="8" t="s">
        <v>78</v>
      </c>
      <c r="B46" s="2">
        <v>3.5502958579881699E-2</v>
      </c>
      <c r="C46" s="2">
        <v>-0.108571428571429</v>
      </c>
      <c r="D46" s="2">
        <v>-0.243589743589744</v>
      </c>
      <c r="E46" s="2">
        <v>9.3220338983050793E-2</v>
      </c>
      <c r="F46" s="2">
        <v>0.224806201550388</v>
      </c>
      <c r="G46" s="2">
        <v>0.107594936708861</v>
      </c>
      <c r="H46" s="2">
        <v>0.125714285714286</v>
      </c>
      <c r="I46" s="2">
        <v>0.17258883248731</v>
      </c>
      <c r="J46" s="2">
        <v>9.5238095238095205E-2</v>
      </c>
      <c r="K46" s="2">
        <v>7.1146245059288502E-2</v>
      </c>
      <c r="L46" s="2">
        <v>0.166051660516605</v>
      </c>
      <c r="M46" s="2">
        <v>0.126582278481013</v>
      </c>
      <c r="N46" s="3">
        <v>0.54112554112554101</v>
      </c>
      <c r="O46" s="3">
        <v>1.10650887573965</v>
      </c>
    </row>
    <row r="47" spans="1:15" x14ac:dyDescent="0.3">
      <c r="A47" s="8" t="s">
        <v>79</v>
      </c>
      <c r="B47" s="2">
        <v>0</v>
      </c>
      <c r="C47" s="2">
        <v>-0.33333333333333298</v>
      </c>
      <c r="D47" s="2">
        <v>-1</v>
      </c>
      <c r="E47" s="2">
        <v>0</v>
      </c>
      <c r="F47" s="2">
        <v>0</v>
      </c>
      <c r="G47" s="2">
        <v>-1</v>
      </c>
      <c r="H47" s="2">
        <v>0</v>
      </c>
      <c r="I47" s="2">
        <v>0</v>
      </c>
      <c r="J47" s="2">
        <v>-1</v>
      </c>
      <c r="K47" s="2">
        <v>0</v>
      </c>
      <c r="L47" s="2">
        <v>0</v>
      </c>
      <c r="M47" s="2">
        <v>-0.83333333333333304</v>
      </c>
      <c r="N47" s="3">
        <v>-0.5</v>
      </c>
      <c r="O47" s="3">
        <v>-0.66666666666666696</v>
      </c>
    </row>
    <row r="48" spans="1:15" x14ac:dyDescent="0.3">
      <c r="A48" s="8" t="s">
        <v>80</v>
      </c>
      <c r="B48" s="2">
        <v>4.3644514767932498E-2</v>
      </c>
      <c r="C48" s="2">
        <v>3.41124447252053E-3</v>
      </c>
      <c r="D48" s="2">
        <v>-6.3334172752455301E-2</v>
      </c>
      <c r="E48" s="2">
        <v>-5.6996908186584198E-2</v>
      </c>
      <c r="F48" s="2">
        <v>-4.9750534568781202E-2</v>
      </c>
      <c r="G48" s="2">
        <v>-4.8604860486048597E-2</v>
      </c>
      <c r="H48" s="2">
        <v>-5.8814254178492599E-2</v>
      </c>
      <c r="I48" s="2">
        <v>-6.7012899983246799E-4</v>
      </c>
      <c r="J48" s="2">
        <v>-3.0176026823134998E-3</v>
      </c>
      <c r="K48" s="2">
        <v>4.2542458382377697E-2</v>
      </c>
      <c r="L48" s="2">
        <v>6.46774193548387E-2</v>
      </c>
      <c r="M48" s="2">
        <v>3.3176791395243099E-2</v>
      </c>
      <c r="N48" s="3">
        <v>0.14333612740989099</v>
      </c>
      <c r="O48" s="3">
        <v>-0.100738396624473</v>
      </c>
    </row>
    <row r="49" spans="1:15" x14ac:dyDescent="0.3">
      <c r="A49" s="8" t="s">
        <v>81</v>
      </c>
      <c r="B49" s="2">
        <v>8.4846519671422406E-3</v>
      </c>
      <c r="C49" s="2">
        <v>6.43052355179251E-4</v>
      </c>
      <c r="D49" s="2">
        <v>-7.3367964440636197E-3</v>
      </c>
      <c r="E49" s="2">
        <v>1.37030643072939E-2</v>
      </c>
      <c r="F49" s="2">
        <v>4.0979244278871703E-3</v>
      </c>
      <c r="G49" s="2">
        <v>1.15015635766153E-2</v>
      </c>
      <c r="H49" s="2">
        <v>5.2923915321735496E-3</v>
      </c>
      <c r="I49" s="2">
        <v>1.56372165754496E-3</v>
      </c>
      <c r="J49" s="2">
        <v>-1.29065833983867E-2</v>
      </c>
      <c r="K49" s="2">
        <v>-1.8031317551536901E-2</v>
      </c>
      <c r="L49" s="2">
        <v>-1.1919463087248301E-2</v>
      </c>
      <c r="M49" s="2">
        <v>-1.1085149160463E-2</v>
      </c>
      <c r="N49" s="3">
        <v>-5.2875357793390601E-2</v>
      </c>
      <c r="O49" s="3">
        <v>-1.6482922611327298E-2</v>
      </c>
    </row>
    <row r="50" spans="1:15" x14ac:dyDescent="0.3">
      <c r="A50" s="8" t="s">
        <v>82</v>
      </c>
      <c r="B50" s="2">
        <v>2.08010153715978E-2</v>
      </c>
      <c r="C50" s="2">
        <v>9.3251364232921196E-3</v>
      </c>
      <c r="D50" s="2">
        <v>6.1593211059403196E-3</v>
      </c>
      <c r="E50" s="2">
        <v>1.41477350020405E-2</v>
      </c>
      <c r="F50" s="2">
        <v>3.2729711602951003E-2</v>
      </c>
      <c r="G50" s="2">
        <v>2.0781919729835001E-2</v>
      </c>
      <c r="H50" s="2">
        <v>2.3794375874793199E-2</v>
      </c>
      <c r="I50" s="2">
        <v>2.9890628883917501E-2</v>
      </c>
      <c r="J50" s="2">
        <v>2.3773607675134301E-2</v>
      </c>
      <c r="K50" s="2">
        <v>1.7033064183414898E-2</v>
      </c>
      <c r="L50" s="2">
        <v>2.6889197960129799E-2</v>
      </c>
      <c r="M50" s="2">
        <v>2.3645598194130899E-2</v>
      </c>
      <c r="N50" s="3">
        <v>9.4491039642792499E-2</v>
      </c>
      <c r="O50" s="3">
        <v>0.27901565364546599</v>
      </c>
    </row>
    <row r="51" spans="1:15" x14ac:dyDescent="0.3">
      <c r="A51" s="8" t="s">
        <v>83</v>
      </c>
      <c r="B51" s="2">
        <v>2.38924050632911E-2</v>
      </c>
      <c r="C51" s="2">
        <v>-4.5742543656312799E-2</v>
      </c>
      <c r="D51" s="2">
        <v>-1.2469635627530401E-2</v>
      </c>
      <c r="E51" s="2">
        <v>3.4765496884224298E-2</v>
      </c>
      <c r="F51" s="2">
        <v>4.5641838351822499E-2</v>
      </c>
      <c r="G51" s="2">
        <v>4.5771445892694801E-2</v>
      </c>
      <c r="H51" s="2">
        <v>4.4927536231884099E-2</v>
      </c>
      <c r="I51" s="2">
        <v>7.7392510402219103E-2</v>
      </c>
      <c r="J51" s="2">
        <v>3.3856848609680697E-2</v>
      </c>
      <c r="K51" s="2">
        <v>6.1262607396339201E-2</v>
      </c>
      <c r="L51" s="2">
        <v>5.4088935820720399E-2</v>
      </c>
      <c r="M51" s="2">
        <v>5.4430097951914502E-2</v>
      </c>
      <c r="N51" s="3">
        <v>0.219490216271885</v>
      </c>
      <c r="O51" s="3">
        <v>0.49889240506329102</v>
      </c>
    </row>
    <row r="52" spans="1:15" x14ac:dyDescent="0.3">
      <c r="A52" s="8" t="s">
        <v>84</v>
      </c>
      <c r="B52" s="2">
        <v>9.8765432098765395E-3</v>
      </c>
      <c r="C52" s="2">
        <v>-0.121434392828036</v>
      </c>
      <c r="D52" s="2">
        <v>-0.17346938775510201</v>
      </c>
      <c r="E52" s="2">
        <v>7.7441077441077394E-2</v>
      </c>
      <c r="F52" s="2">
        <v>0.141666666666667</v>
      </c>
      <c r="G52" s="2">
        <v>0.15054744525547401</v>
      </c>
      <c r="H52" s="2">
        <v>6.8199841395717706E-2</v>
      </c>
      <c r="I52" s="2">
        <v>0.117297698589458</v>
      </c>
      <c r="J52" s="2">
        <v>5.0498338870431897E-2</v>
      </c>
      <c r="K52" s="2">
        <v>0.101834282099937</v>
      </c>
      <c r="L52" s="2">
        <v>9.5866819747416801E-2</v>
      </c>
      <c r="M52" s="2">
        <v>5.9717129387113703E-2</v>
      </c>
      <c r="N52" s="3">
        <v>0.34418604651162799</v>
      </c>
      <c r="O52" s="3">
        <v>0.66502057613168697</v>
      </c>
    </row>
    <row r="53" spans="1:15" x14ac:dyDescent="0.3">
      <c r="A53" s="11" t="s">
        <v>15</v>
      </c>
      <c r="B53" s="3">
        <v>3.1709147591144002E-2</v>
      </c>
      <c r="C53" s="3">
        <v>9.1490284403284699E-3</v>
      </c>
      <c r="D53" s="3">
        <v>-1.37238864937549E-3</v>
      </c>
      <c r="E53" s="3">
        <v>1.9073266886920799E-2</v>
      </c>
      <c r="F53" s="3">
        <v>2.5472674767068101E-2</v>
      </c>
      <c r="G53" s="3">
        <v>2.6234690895566001E-2</v>
      </c>
      <c r="H53" s="3">
        <v>2.30917586755893E-2</v>
      </c>
      <c r="I53" s="3">
        <v>3.5386698042787899E-2</v>
      </c>
      <c r="J53" s="3">
        <v>2.0467264595909002E-2</v>
      </c>
      <c r="K53" s="3">
        <v>2.61156945625232E-2</v>
      </c>
      <c r="L53" s="3">
        <v>3.27910938922212E-2</v>
      </c>
      <c r="M53" s="3">
        <v>2.89930398626051E-2</v>
      </c>
      <c r="N53" s="3">
        <v>0.11280823089518301</v>
      </c>
      <c r="O53" s="3">
        <v>0.31440695089917198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474</v>
      </c>
    </row>
    <row r="2" spans="1:14" ht="15.6" x14ac:dyDescent="0.3">
      <c r="A2" s="12" t="s">
        <v>471</v>
      </c>
    </row>
    <row r="3" spans="1:14" ht="15.6" x14ac:dyDescent="0.3">
      <c r="A3" s="12" t="s">
        <v>94</v>
      </c>
    </row>
    <row r="4" spans="1:14" x14ac:dyDescent="0.3">
      <c r="A4" s="15"/>
    </row>
    <row r="5" spans="1:14" x14ac:dyDescent="0.3">
      <c r="A5" s="16" t="str">
        <f>HYPERLINK("#'Table of contents'!A65",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14364</v>
      </c>
      <c r="C8" s="1">
        <v>15442</v>
      </c>
      <c r="D8" s="1">
        <v>16183</v>
      </c>
      <c r="E8" s="1">
        <v>16751</v>
      </c>
      <c r="F8" s="1">
        <v>17577</v>
      </c>
      <c r="G8" s="1">
        <v>18379</v>
      </c>
      <c r="H8" s="1">
        <v>19226</v>
      </c>
      <c r="I8" s="1">
        <v>19963</v>
      </c>
      <c r="J8" s="1">
        <v>20966</v>
      </c>
      <c r="K8" s="1">
        <v>21684</v>
      </c>
      <c r="L8" s="1">
        <v>22775</v>
      </c>
      <c r="M8" s="1">
        <v>24102</v>
      </c>
      <c r="N8" s="1">
        <v>25259</v>
      </c>
    </row>
    <row r="9" spans="1:14" x14ac:dyDescent="0.3">
      <c r="A9" s="7" t="s">
        <v>88</v>
      </c>
      <c r="B9" s="1">
        <v>1792</v>
      </c>
      <c r="C9" s="1">
        <v>1864</v>
      </c>
      <c r="D9" s="1">
        <v>1886</v>
      </c>
      <c r="E9" s="1">
        <v>1902</v>
      </c>
      <c r="F9" s="1">
        <v>1974</v>
      </c>
      <c r="G9" s="1">
        <v>2015</v>
      </c>
      <c r="H9" s="1">
        <v>2098</v>
      </c>
      <c r="I9" s="1">
        <v>2205</v>
      </c>
      <c r="J9" s="1">
        <v>2317</v>
      </c>
      <c r="K9" s="1">
        <v>2385</v>
      </c>
      <c r="L9" s="1">
        <v>2544</v>
      </c>
      <c r="M9" s="1">
        <v>2704</v>
      </c>
      <c r="N9" s="1">
        <v>2870</v>
      </c>
    </row>
    <row r="10" spans="1:14" x14ac:dyDescent="0.3">
      <c r="A10" s="7" t="s">
        <v>89</v>
      </c>
      <c r="B10" s="1">
        <v>1065</v>
      </c>
      <c r="C10" s="1">
        <v>1116</v>
      </c>
      <c r="D10" s="1">
        <v>1158</v>
      </c>
      <c r="E10" s="1">
        <v>1202</v>
      </c>
      <c r="F10" s="1">
        <v>1274</v>
      </c>
      <c r="G10" s="1">
        <v>1359</v>
      </c>
      <c r="H10" s="1">
        <v>1453</v>
      </c>
      <c r="I10" s="1">
        <v>1549</v>
      </c>
      <c r="J10" s="1">
        <v>1679</v>
      </c>
      <c r="K10" s="1">
        <v>1765</v>
      </c>
      <c r="L10" s="1">
        <v>1920</v>
      </c>
      <c r="M10" s="1">
        <v>2070</v>
      </c>
      <c r="N10" s="1">
        <v>2200</v>
      </c>
    </row>
    <row r="11" spans="1:14" x14ac:dyDescent="0.3">
      <c r="A11" s="7" t="s">
        <v>90</v>
      </c>
      <c r="B11" s="1">
        <v>43887</v>
      </c>
      <c r="C11" s="1">
        <v>45015</v>
      </c>
      <c r="D11" s="1">
        <v>45301</v>
      </c>
      <c r="E11" s="1">
        <v>44936</v>
      </c>
      <c r="F11" s="1">
        <v>45289</v>
      </c>
      <c r="G11" s="1">
        <v>46106</v>
      </c>
      <c r="H11" s="1">
        <v>46965</v>
      </c>
      <c r="I11" s="1">
        <v>47670</v>
      </c>
      <c r="J11" s="1">
        <v>48995</v>
      </c>
      <c r="K11" s="1">
        <v>49599</v>
      </c>
      <c r="L11" s="1">
        <v>50674</v>
      </c>
      <c r="M11" s="1">
        <v>52012</v>
      </c>
      <c r="N11" s="1">
        <v>52969</v>
      </c>
    </row>
    <row r="12" spans="1:14" x14ac:dyDescent="0.3">
      <c r="A12" s="7" t="s">
        <v>91</v>
      </c>
      <c r="B12" s="1">
        <v>1854</v>
      </c>
      <c r="C12" s="1">
        <v>1940</v>
      </c>
      <c r="D12" s="1">
        <v>1981</v>
      </c>
      <c r="E12" s="1">
        <v>1996</v>
      </c>
      <c r="F12" s="1">
        <v>2063</v>
      </c>
      <c r="G12" s="1">
        <v>2183</v>
      </c>
      <c r="H12" s="1">
        <v>2291</v>
      </c>
      <c r="I12" s="1">
        <v>2437</v>
      </c>
      <c r="J12" s="1">
        <v>2613</v>
      </c>
      <c r="K12" s="1">
        <v>2804</v>
      </c>
      <c r="L12" s="1">
        <v>3085</v>
      </c>
      <c r="M12" s="1">
        <v>3396</v>
      </c>
      <c r="N12" s="1">
        <v>3681</v>
      </c>
    </row>
    <row r="13" spans="1:14" x14ac:dyDescent="0.3">
      <c r="A13" s="7" t="s">
        <v>92</v>
      </c>
      <c r="B13" s="1">
        <v>6324</v>
      </c>
      <c r="C13" s="1">
        <v>6106</v>
      </c>
      <c r="D13" s="1">
        <v>5628</v>
      </c>
      <c r="E13" s="1">
        <v>5251</v>
      </c>
      <c r="F13" s="1">
        <v>5235</v>
      </c>
      <c r="G13" s="1">
        <v>5240</v>
      </c>
      <c r="H13" s="1">
        <v>5224</v>
      </c>
      <c r="I13" s="1">
        <v>5217</v>
      </c>
      <c r="J13" s="1">
        <v>5268</v>
      </c>
      <c r="K13" s="1">
        <v>5276</v>
      </c>
      <c r="L13" s="1">
        <v>4696</v>
      </c>
      <c r="M13" s="1">
        <v>4220</v>
      </c>
      <c r="N13" s="1">
        <v>4091</v>
      </c>
    </row>
    <row r="14" spans="1:14" x14ac:dyDescent="0.3">
      <c r="A14" s="10" t="s">
        <v>15</v>
      </c>
      <c r="B14" s="5">
        <v>69286</v>
      </c>
      <c r="C14" s="5">
        <v>71483</v>
      </c>
      <c r="D14" s="5">
        <v>72137</v>
      </c>
      <c r="E14" s="5">
        <v>72038</v>
      </c>
      <c r="F14" s="5">
        <v>73412</v>
      </c>
      <c r="G14" s="5">
        <v>75282</v>
      </c>
      <c r="H14" s="5">
        <v>77257</v>
      </c>
      <c r="I14" s="5">
        <v>79041</v>
      </c>
      <c r="J14" s="5">
        <v>81838</v>
      </c>
      <c r="K14" s="5">
        <v>83513</v>
      </c>
      <c r="L14" s="5">
        <v>85694</v>
      </c>
      <c r="M14" s="5">
        <v>88504</v>
      </c>
      <c r="N14" s="5">
        <v>91070</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0.207314609011922</v>
      </c>
      <c r="C19" s="2">
        <v>0.21602339017668501</v>
      </c>
      <c r="D19" s="2">
        <v>0.224337025382259</v>
      </c>
      <c r="E19" s="2">
        <v>0.23253005358283099</v>
      </c>
      <c r="F19" s="2">
        <v>0.23942952105922699</v>
      </c>
      <c r="G19" s="2">
        <v>0.244135384288409</v>
      </c>
      <c r="H19" s="2">
        <v>0.24885770868659199</v>
      </c>
      <c r="I19" s="2">
        <v>0.25256512442909401</v>
      </c>
      <c r="J19" s="2">
        <v>0.256189056428554</v>
      </c>
      <c r="K19" s="2">
        <v>0.259648198484068</v>
      </c>
      <c r="L19" s="2">
        <v>0.26577123252503099</v>
      </c>
      <c r="M19" s="2">
        <v>0.27232667450058801</v>
      </c>
      <c r="N19" s="2">
        <v>0.27735807620511699</v>
      </c>
    </row>
    <row r="20" spans="1:15" x14ac:dyDescent="0.3">
      <c r="A20" s="8" t="s">
        <v>88</v>
      </c>
      <c r="B20" s="2">
        <v>2.5863810870882999E-2</v>
      </c>
      <c r="C20" s="2">
        <v>2.6076129988948399E-2</v>
      </c>
      <c r="D20" s="2">
        <v>2.6144696896183699E-2</v>
      </c>
      <c r="E20" s="2">
        <v>2.6402731891501701E-2</v>
      </c>
      <c r="F20" s="2">
        <v>2.6889336893151001E-2</v>
      </c>
      <c r="G20" s="2">
        <v>2.6766026407374899E-2</v>
      </c>
      <c r="H20" s="2">
        <v>2.71561153034676E-2</v>
      </c>
      <c r="I20" s="2">
        <v>2.7896914259687999E-2</v>
      </c>
      <c r="J20" s="2">
        <v>2.8312031085803699E-2</v>
      </c>
      <c r="K20" s="2">
        <v>2.8558428029169101E-2</v>
      </c>
      <c r="L20" s="2">
        <v>2.968702592947E-2</v>
      </c>
      <c r="M20" s="2">
        <v>3.0552291421856601E-2</v>
      </c>
      <c r="N20" s="2">
        <v>3.1514219830899297E-2</v>
      </c>
    </row>
    <row r="21" spans="1:15" x14ac:dyDescent="0.3">
      <c r="A21" s="8" t="s">
        <v>89</v>
      </c>
      <c r="B21" s="2">
        <v>1.53710706347603E-2</v>
      </c>
      <c r="C21" s="2">
        <v>1.56121035770743E-2</v>
      </c>
      <c r="D21" s="2">
        <v>1.6052788444210299E-2</v>
      </c>
      <c r="E21" s="2">
        <v>1.6685638135428501E-2</v>
      </c>
      <c r="F21" s="2">
        <v>1.73541110445159E-2</v>
      </c>
      <c r="G21" s="2">
        <v>1.8052124013708499E-2</v>
      </c>
      <c r="H21" s="2">
        <v>1.88073572621251E-2</v>
      </c>
      <c r="I21" s="2">
        <v>1.9597424121658401E-2</v>
      </c>
      <c r="J21" s="2">
        <v>2.0516141645690301E-2</v>
      </c>
      <c r="K21" s="2">
        <v>2.1134434159951102E-2</v>
      </c>
      <c r="L21" s="2">
        <v>2.2405302588279202E-2</v>
      </c>
      <c r="M21" s="2">
        <v>2.33887733887734E-2</v>
      </c>
      <c r="N21" s="2">
        <v>2.41572416822225E-2</v>
      </c>
    </row>
    <row r="22" spans="1:15" x14ac:dyDescent="0.3">
      <c r="A22" s="8" t="s">
        <v>90</v>
      </c>
      <c r="B22" s="2">
        <v>0.63341800652368396</v>
      </c>
      <c r="C22" s="2">
        <v>0.62973014562903096</v>
      </c>
      <c r="D22" s="2">
        <v>0.62798563843797195</v>
      </c>
      <c r="E22" s="2">
        <v>0.62378189288986396</v>
      </c>
      <c r="F22" s="2">
        <v>0.61691549065547902</v>
      </c>
      <c r="G22" s="2">
        <v>0.61244387768656505</v>
      </c>
      <c r="H22" s="2">
        <v>0.60790607970798805</v>
      </c>
      <c r="I22" s="2">
        <v>0.603104717804684</v>
      </c>
      <c r="J22" s="2">
        <v>0.598682763508395</v>
      </c>
      <c r="K22" s="2">
        <v>0.59390753535377705</v>
      </c>
      <c r="L22" s="2">
        <v>0.59133661633253198</v>
      </c>
      <c r="M22" s="2">
        <v>0.58767965289704405</v>
      </c>
      <c r="N22" s="2">
        <v>0.58162951575710997</v>
      </c>
    </row>
    <row r="23" spans="1:15" x14ac:dyDescent="0.3">
      <c r="A23" s="8" t="s">
        <v>91</v>
      </c>
      <c r="B23" s="2">
        <v>2.6758652541638998E-2</v>
      </c>
      <c r="C23" s="2">
        <v>2.7139319838283198E-2</v>
      </c>
      <c r="D23" s="2">
        <v>2.7461635499119699E-2</v>
      </c>
      <c r="E23" s="2">
        <v>2.7707598767317199E-2</v>
      </c>
      <c r="F23" s="2">
        <v>2.8101672751048901E-2</v>
      </c>
      <c r="G23" s="2">
        <v>2.89976355569725E-2</v>
      </c>
      <c r="H23" s="2">
        <v>2.9654270810412001E-2</v>
      </c>
      <c r="I23" s="2">
        <v>3.0832099796308202E-2</v>
      </c>
      <c r="J23" s="2">
        <v>3.1928932769618001E-2</v>
      </c>
      <c r="K23" s="2">
        <v>3.3575610982721299E-2</v>
      </c>
      <c r="L23" s="2">
        <v>3.6000186710854899E-2</v>
      </c>
      <c r="M23" s="2">
        <v>3.8371147066799199E-2</v>
      </c>
      <c r="N23" s="2">
        <v>4.0419457560118603E-2</v>
      </c>
    </row>
    <row r="24" spans="1:15" x14ac:dyDescent="0.3">
      <c r="A24" s="8" t="s">
        <v>92</v>
      </c>
      <c r="B24" s="2">
        <v>9.1273850417111696E-2</v>
      </c>
      <c r="C24" s="2">
        <v>8.5418910789978E-2</v>
      </c>
      <c r="D24" s="2">
        <v>7.8018215340255395E-2</v>
      </c>
      <c r="E24" s="2">
        <v>7.2892084733057597E-2</v>
      </c>
      <c r="F24" s="2">
        <v>7.1309867596578203E-2</v>
      </c>
      <c r="G24" s="2">
        <v>6.9604952046970106E-2</v>
      </c>
      <c r="H24" s="2">
        <v>6.7618468229416098E-2</v>
      </c>
      <c r="I24" s="2">
        <v>6.6003719588568002E-2</v>
      </c>
      <c r="J24" s="2">
        <v>6.4371074561939398E-2</v>
      </c>
      <c r="K24" s="2">
        <v>6.3175792990312896E-2</v>
      </c>
      <c r="L24" s="2">
        <v>5.4799635913832898E-2</v>
      </c>
      <c r="M24" s="2">
        <v>4.7681460724939E-2</v>
      </c>
      <c r="N24" s="2">
        <v>4.4921488964532803E-2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7.5048732943469795E-2</v>
      </c>
      <c r="C29" s="2">
        <v>4.7986012174588803E-2</v>
      </c>
      <c r="D29" s="2">
        <v>3.5098560217512197E-2</v>
      </c>
      <c r="E29" s="2">
        <v>4.9310488926034297E-2</v>
      </c>
      <c r="F29" s="2">
        <v>4.5627809068669298E-2</v>
      </c>
      <c r="G29" s="2">
        <v>4.6085205941563699E-2</v>
      </c>
      <c r="H29" s="2">
        <v>3.8333506709663998E-2</v>
      </c>
      <c r="I29" s="2">
        <v>5.0242949456494497E-2</v>
      </c>
      <c r="J29" s="2">
        <v>3.4245921968901999E-2</v>
      </c>
      <c r="K29" s="2">
        <v>5.03135952776241E-2</v>
      </c>
      <c r="L29" s="2">
        <v>5.8265642151481903E-2</v>
      </c>
      <c r="M29" s="2">
        <v>4.8004314994606299E-2</v>
      </c>
      <c r="N29" s="3">
        <v>0.20476008776113699</v>
      </c>
      <c r="O29" s="3">
        <v>0.758493455861877</v>
      </c>
    </row>
    <row r="30" spans="1:15" x14ac:dyDescent="0.3">
      <c r="A30" s="8" t="s">
        <v>88</v>
      </c>
      <c r="B30" s="2">
        <v>4.0178571428571397E-2</v>
      </c>
      <c r="C30" s="2">
        <v>1.18025751072961E-2</v>
      </c>
      <c r="D30" s="2">
        <v>8.4835630965005293E-3</v>
      </c>
      <c r="E30" s="2">
        <v>3.7854889589905398E-2</v>
      </c>
      <c r="F30" s="2">
        <v>2.0770010131712299E-2</v>
      </c>
      <c r="G30" s="2">
        <v>4.1191066997518601E-2</v>
      </c>
      <c r="H30" s="2">
        <v>5.1000953288846497E-2</v>
      </c>
      <c r="I30" s="2">
        <v>5.0793650793650801E-2</v>
      </c>
      <c r="J30" s="2">
        <v>2.93482952093224E-2</v>
      </c>
      <c r="K30" s="2">
        <v>6.6666666666666693E-2</v>
      </c>
      <c r="L30" s="2">
        <v>6.2893081761006303E-2</v>
      </c>
      <c r="M30" s="2">
        <v>6.1390532544378699E-2</v>
      </c>
      <c r="N30" s="3">
        <v>0.23867069486404799</v>
      </c>
      <c r="O30" s="3">
        <v>0.6015625</v>
      </c>
    </row>
    <row r="31" spans="1:15" x14ac:dyDescent="0.3">
      <c r="A31" s="8" t="s">
        <v>89</v>
      </c>
      <c r="B31" s="2">
        <v>4.7887323943661998E-2</v>
      </c>
      <c r="C31" s="2">
        <v>3.7634408602150497E-2</v>
      </c>
      <c r="D31" s="2">
        <v>3.7996545768566502E-2</v>
      </c>
      <c r="E31" s="2">
        <v>5.9900166389351098E-2</v>
      </c>
      <c r="F31" s="2">
        <v>6.6718995290423896E-2</v>
      </c>
      <c r="G31" s="2">
        <v>6.9168506254598999E-2</v>
      </c>
      <c r="H31" s="2">
        <v>6.6070199587061298E-2</v>
      </c>
      <c r="I31" s="2">
        <v>8.3925112976113603E-2</v>
      </c>
      <c r="J31" s="2">
        <v>5.1220964860035703E-2</v>
      </c>
      <c r="K31" s="2">
        <v>8.7818696883852701E-2</v>
      </c>
      <c r="L31" s="2">
        <v>7.8125E-2</v>
      </c>
      <c r="M31" s="2">
        <v>6.2801932367149801E-2</v>
      </c>
      <c r="N31" s="3">
        <v>0.31030375223347201</v>
      </c>
      <c r="O31" s="3">
        <v>1.06572769953052</v>
      </c>
    </row>
    <row r="32" spans="1:15" x14ac:dyDescent="0.3">
      <c r="A32" s="8" t="s">
        <v>90</v>
      </c>
      <c r="B32" s="2">
        <v>2.57023720008203E-2</v>
      </c>
      <c r="C32" s="2">
        <v>6.3534377429745603E-3</v>
      </c>
      <c r="D32" s="2">
        <v>-8.0572172799717404E-3</v>
      </c>
      <c r="E32" s="2">
        <v>7.8556168773366592E-3</v>
      </c>
      <c r="F32" s="2">
        <v>1.8039700589547101E-2</v>
      </c>
      <c r="G32" s="2">
        <v>1.8630980783412101E-2</v>
      </c>
      <c r="H32" s="2">
        <v>1.5011178537208601E-2</v>
      </c>
      <c r="I32" s="2">
        <v>2.7795259072792101E-2</v>
      </c>
      <c r="J32" s="2">
        <v>1.2327788549852E-2</v>
      </c>
      <c r="K32" s="2">
        <v>2.16738240690337E-2</v>
      </c>
      <c r="L32" s="2">
        <v>2.6404073094683699E-2</v>
      </c>
      <c r="M32" s="2">
        <v>1.8399600092286399E-2</v>
      </c>
      <c r="N32" s="3">
        <v>8.1110317379324406E-2</v>
      </c>
      <c r="O32" s="3">
        <v>0.20694055187185301</v>
      </c>
    </row>
    <row r="33" spans="1:15" x14ac:dyDescent="0.3">
      <c r="A33" s="8" t="s">
        <v>91</v>
      </c>
      <c r="B33" s="2">
        <v>4.6386192017259999E-2</v>
      </c>
      <c r="C33" s="2">
        <v>2.1134020618556699E-2</v>
      </c>
      <c r="D33" s="2">
        <v>7.5719333669863704E-3</v>
      </c>
      <c r="E33" s="2">
        <v>3.3567134268537101E-2</v>
      </c>
      <c r="F33" s="2">
        <v>5.8167716917111E-2</v>
      </c>
      <c r="G33" s="2">
        <v>4.9473202015574903E-2</v>
      </c>
      <c r="H33" s="2">
        <v>6.3727629855958104E-2</v>
      </c>
      <c r="I33" s="2">
        <v>7.2219942552318395E-2</v>
      </c>
      <c r="J33" s="2">
        <v>7.3096058170684999E-2</v>
      </c>
      <c r="K33" s="2">
        <v>0.10021398002853101</v>
      </c>
      <c r="L33" s="2">
        <v>0.100810372771475</v>
      </c>
      <c r="M33" s="2">
        <v>8.3922261484098898E-2</v>
      </c>
      <c r="N33" s="3">
        <v>0.408725602755453</v>
      </c>
      <c r="O33" s="3">
        <v>0.98543689320388395</v>
      </c>
    </row>
    <row r="34" spans="1:15" x14ac:dyDescent="0.3">
      <c r="A34" s="8" t="s">
        <v>92</v>
      </c>
      <c r="B34" s="2">
        <v>-3.4471853257432003E-2</v>
      </c>
      <c r="C34" s="2">
        <v>-7.8283655420897505E-2</v>
      </c>
      <c r="D34" s="2">
        <v>-6.6986496090973693E-2</v>
      </c>
      <c r="E34" s="2">
        <v>-3.04703865930299E-3</v>
      </c>
      <c r="F34" s="2">
        <v>9.5510983763132801E-4</v>
      </c>
      <c r="G34" s="2">
        <v>-3.0534351145038198E-3</v>
      </c>
      <c r="H34" s="2">
        <v>-1.3399693721286401E-3</v>
      </c>
      <c r="I34" s="2">
        <v>9.7757331799884998E-3</v>
      </c>
      <c r="J34" s="2">
        <v>1.5186028853454801E-3</v>
      </c>
      <c r="K34" s="2">
        <v>-0.10993176648976501</v>
      </c>
      <c r="L34" s="2">
        <v>-0.101362862010221</v>
      </c>
      <c r="M34" s="2">
        <v>-3.0568720379146899E-2</v>
      </c>
      <c r="N34" s="3">
        <v>-0.22342444950645399</v>
      </c>
      <c r="O34" s="3">
        <v>-0.35309930423782399</v>
      </c>
    </row>
    <row r="35" spans="1:15" x14ac:dyDescent="0.3">
      <c r="A35" s="11" t="s">
        <v>15</v>
      </c>
      <c r="B35" s="3">
        <v>3.1709147591144002E-2</v>
      </c>
      <c r="C35" s="3">
        <v>9.1490284403284699E-3</v>
      </c>
      <c r="D35" s="3">
        <v>-1.37238864937549E-3</v>
      </c>
      <c r="E35" s="3">
        <v>1.9073266886920799E-2</v>
      </c>
      <c r="F35" s="3">
        <v>2.5472674767068101E-2</v>
      </c>
      <c r="G35" s="3">
        <v>2.6234690895566001E-2</v>
      </c>
      <c r="H35" s="3">
        <v>2.30917586755893E-2</v>
      </c>
      <c r="I35" s="3">
        <v>3.5386698042787899E-2</v>
      </c>
      <c r="J35" s="3">
        <v>2.0467264595909002E-2</v>
      </c>
      <c r="K35" s="3">
        <v>2.61156945625232E-2</v>
      </c>
      <c r="L35" s="3">
        <v>3.27910938922212E-2</v>
      </c>
      <c r="M35" s="3">
        <v>2.89930398626051E-2</v>
      </c>
      <c r="N35" s="3">
        <v>0.11280823089518301</v>
      </c>
      <c r="O35" s="3">
        <v>0.31440695089917198</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475</v>
      </c>
    </row>
    <row r="2" spans="1:14" ht="15.6" x14ac:dyDescent="0.3">
      <c r="A2" s="12" t="s">
        <v>471</v>
      </c>
    </row>
    <row r="3" spans="1:14" ht="15.6" x14ac:dyDescent="0.3">
      <c r="A3" s="12" t="s">
        <v>98</v>
      </c>
    </row>
    <row r="4" spans="1:14" x14ac:dyDescent="0.3">
      <c r="A4" s="15"/>
    </row>
    <row r="5" spans="1:14" x14ac:dyDescent="0.3">
      <c r="A5" s="16" t="str">
        <f>HYPERLINK("#'Table of contents'!A66",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42326</v>
      </c>
      <c r="C8" s="1">
        <v>43229</v>
      </c>
      <c r="D8" s="1">
        <v>43421</v>
      </c>
      <c r="E8" s="1">
        <v>43834</v>
      </c>
      <c r="F8" s="1">
        <v>44789</v>
      </c>
      <c r="G8" s="1">
        <v>46052</v>
      </c>
      <c r="H8" s="1">
        <v>47402</v>
      </c>
      <c r="I8" s="1">
        <v>48714</v>
      </c>
      <c r="J8" s="1">
        <v>50572</v>
      </c>
      <c r="K8" s="1">
        <v>52146</v>
      </c>
      <c r="L8" s="1">
        <v>53829</v>
      </c>
      <c r="M8" s="1">
        <v>55593</v>
      </c>
      <c r="N8" s="1">
        <v>57188</v>
      </c>
    </row>
    <row r="9" spans="1:14" x14ac:dyDescent="0.3">
      <c r="A9" s="7" t="s">
        <v>96</v>
      </c>
      <c r="B9" s="1">
        <v>26960</v>
      </c>
      <c r="C9" s="1">
        <v>28254</v>
      </c>
      <c r="D9" s="1">
        <v>28716</v>
      </c>
      <c r="E9" s="1">
        <v>28204</v>
      </c>
      <c r="F9" s="1">
        <v>28623</v>
      </c>
      <c r="G9" s="1">
        <v>29230</v>
      </c>
      <c r="H9" s="1">
        <v>29855</v>
      </c>
      <c r="I9" s="1">
        <v>30327</v>
      </c>
      <c r="J9" s="1">
        <v>31266</v>
      </c>
      <c r="K9" s="1">
        <v>31367</v>
      </c>
      <c r="L9" s="1">
        <v>31865</v>
      </c>
      <c r="M9" s="1">
        <v>32911</v>
      </c>
      <c r="N9" s="1">
        <v>33882</v>
      </c>
    </row>
    <row r="10" spans="1:14" x14ac:dyDescent="0.3">
      <c r="A10" s="10" t="s">
        <v>15</v>
      </c>
      <c r="B10" s="5">
        <v>69286</v>
      </c>
      <c r="C10" s="5">
        <v>71483</v>
      </c>
      <c r="D10" s="5">
        <v>72137</v>
      </c>
      <c r="E10" s="5">
        <v>72038</v>
      </c>
      <c r="F10" s="5">
        <v>73412</v>
      </c>
      <c r="G10" s="5">
        <v>75282</v>
      </c>
      <c r="H10" s="5">
        <v>77257</v>
      </c>
      <c r="I10" s="5">
        <v>79041</v>
      </c>
      <c r="J10" s="5">
        <v>81838</v>
      </c>
      <c r="K10" s="5">
        <v>83513</v>
      </c>
      <c r="L10" s="5">
        <v>85694</v>
      </c>
      <c r="M10" s="5">
        <v>88504</v>
      </c>
      <c r="N10" s="5">
        <v>91070</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0.61088820252287601</v>
      </c>
      <c r="C15" s="2">
        <v>0.60474518416966305</v>
      </c>
      <c r="D15" s="2">
        <v>0.60192411661144796</v>
      </c>
      <c r="E15" s="2">
        <v>0.60848441100530304</v>
      </c>
      <c r="F15" s="2">
        <v>0.61010461504931102</v>
      </c>
      <c r="G15" s="2">
        <v>0.61172657474562298</v>
      </c>
      <c r="H15" s="2">
        <v>0.61356252507863396</v>
      </c>
      <c r="I15" s="2">
        <v>0.61631305271947501</v>
      </c>
      <c r="J15" s="2">
        <v>0.61795254038466196</v>
      </c>
      <c r="K15" s="2">
        <v>0.62440578113587097</v>
      </c>
      <c r="L15" s="2">
        <v>0.628153663033585</v>
      </c>
      <c r="M15" s="2">
        <v>0.628141100967188</v>
      </c>
      <c r="N15" s="2">
        <v>0.62795651696497201</v>
      </c>
    </row>
    <row r="16" spans="1:14" x14ac:dyDescent="0.3">
      <c r="A16" s="8" t="s">
        <v>96</v>
      </c>
      <c r="B16" s="2">
        <v>0.38911179747712399</v>
      </c>
      <c r="C16" s="2">
        <v>0.395254815830337</v>
      </c>
      <c r="D16" s="2">
        <v>0.39807588338855199</v>
      </c>
      <c r="E16" s="2">
        <v>0.39151558899469702</v>
      </c>
      <c r="F16" s="2">
        <v>0.38989538495068898</v>
      </c>
      <c r="G16" s="2">
        <v>0.38827342525437702</v>
      </c>
      <c r="H16" s="2">
        <v>0.38643747492136599</v>
      </c>
      <c r="I16" s="2">
        <v>0.38368694728052499</v>
      </c>
      <c r="J16" s="2">
        <v>0.38204745961533798</v>
      </c>
      <c r="K16" s="2">
        <v>0.37559421886412903</v>
      </c>
      <c r="L16" s="2">
        <v>0.371846336966415</v>
      </c>
      <c r="M16" s="2">
        <v>0.371858899032812</v>
      </c>
      <c r="N16" s="2">
        <v>0.37204348303502799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2.13344043850116E-2</v>
      </c>
      <c r="C21" s="2">
        <v>4.4414629068449396E-3</v>
      </c>
      <c r="D21" s="2">
        <v>9.5115266806384009E-3</v>
      </c>
      <c r="E21" s="2">
        <v>2.1786740886070199E-2</v>
      </c>
      <c r="F21" s="2">
        <v>2.8198888119850898E-2</v>
      </c>
      <c r="G21" s="2">
        <v>2.9314687744289102E-2</v>
      </c>
      <c r="H21" s="2">
        <v>2.7678157039787401E-2</v>
      </c>
      <c r="I21" s="2">
        <v>3.8140986164141702E-2</v>
      </c>
      <c r="J21" s="2">
        <v>3.11239421023491E-2</v>
      </c>
      <c r="K21" s="2">
        <v>3.2274767000345199E-2</v>
      </c>
      <c r="L21" s="2">
        <v>3.2770439725798399E-2</v>
      </c>
      <c r="M21" s="2">
        <v>2.8690662493479398E-2</v>
      </c>
      <c r="N21" s="3">
        <v>0.130823380526774</v>
      </c>
      <c r="O21" s="3">
        <v>0.35113169210414402</v>
      </c>
    </row>
    <row r="22" spans="1:15" x14ac:dyDescent="0.3">
      <c r="A22" s="8" t="s">
        <v>96</v>
      </c>
      <c r="B22" s="2">
        <v>4.7997032640949601E-2</v>
      </c>
      <c r="C22" s="2">
        <v>1.6351667020598901E-2</v>
      </c>
      <c r="D22" s="2">
        <v>-1.7829781306588698E-2</v>
      </c>
      <c r="E22" s="2">
        <v>1.4856048787406E-2</v>
      </c>
      <c r="F22" s="2">
        <v>2.1206721867030001E-2</v>
      </c>
      <c r="G22" s="2">
        <v>2.13821416353062E-2</v>
      </c>
      <c r="H22" s="2">
        <v>1.58097471110367E-2</v>
      </c>
      <c r="I22" s="2">
        <v>3.0962508655653399E-2</v>
      </c>
      <c r="J22" s="2">
        <v>3.23034606281584E-3</v>
      </c>
      <c r="K22" s="2">
        <v>1.5876558166225699E-2</v>
      </c>
      <c r="L22" s="2">
        <v>3.2825984622626703E-2</v>
      </c>
      <c r="M22" s="2">
        <v>2.9503813314697199E-2</v>
      </c>
      <c r="N22" s="3">
        <v>8.3669161389368599E-2</v>
      </c>
      <c r="O22" s="3">
        <v>0.25675074183976299</v>
      </c>
    </row>
    <row r="23" spans="1:15" x14ac:dyDescent="0.3">
      <c r="A23" s="11" t="s">
        <v>15</v>
      </c>
      <c r="B23" s="3">
        <v>3.1709147591144002E-2</v>
      </c>
      <c r="C23" s="3">
        <v>9.1490284403284699E-3</v>
      </c>
      <c r="D23" s="3">
        <v>-1.37238864937549E-3</v>
      </c>
      <c r="E23" s="3">
        <v>1.9073266886920799E-2</v>
      </c>
      <c r="F23" s="3">
        <v>2.5472674767068101E-2</v>
      </c>
      <c r="G23" s="3">
        <v>2.6234690895566001E-2</v>
      </c>
      <c r="H23" s="3">
        <v>2.30917586755893E-2</v>
      </c>
      <c r="I23" s="3">
        <v>3.5386698042787899E-2</v>
      </c>
      <c r="J23" s="3">
        <v>2.0467264595909002E-2</v>
      </c>
      <c r="K23" s="3">
        <v>2.61156945625232E-2</v>
      </c>
      <c r="L23" s="3">
        <v>3.27910938922212E-2</v>
      </c>
      <c r="M23" s="3">
        <v>2.89930398626051E-2</v>
      </c>
      <c r="N23" s="3">
        <v>0.11280823089518301</v>
      </c>
      <c r="O23" s="3">
        <v>0.31440695089917198</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476</v>
      </c>
    </row>
    <row r="2" spans="1:14" ht="15.6" x14ac:dyDescent="0.3">
      <c r="A2" s="12" t="s">
        <v>471</v>
      </c>
    </row>
    <row r="3" spans="1:14" ht="15.6" x14ac:dyDescent="0.3">
      <c r="A3" s="12" t="s">
        <v>98</v>
      </c>
    </row>
    <row r="4" spans="1:14" ht="15.6" x14ac:dyDescent="0.3">
      <c r="A4" s="12" t="s">
        <v>94</v>
      </c>
    </row>
    <row r="5" spans="1:14" x14ac:dyDescent="0.3">
      <c r="A5" s="16" t="str">
        <f>HYPERLINK("#'Table of contents'!A67",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4253</v>
      </c>
      <c r="C8" s="1">
        <v>4594</v>
      </c>
      <c r="D8" s="1">
        <v>4885</v>
      </c>
      <c r="E8" s="1">
        <v>5184</v>
      </c>
      <c r="F8" s="1">
        <v>5599</v>
      </c>
      <c r="G8" s="1">
        <v>6059</v>
      </c>
      <c r="H8" s="1">
        <v>6520</v>
      </c>
      <c r="I8" s="1">
        <v>6957</v>
      </c>
      <c r="J8" s="1">
        <v>7495</v>
      </c>
      <c r="K8" s="1">
        <v>7937</v>
      </c>
      <c r="L8" s="1">
        <v>8530</v>
      </c>
      <c r="M8" s="1">
        <v>9171</v>
      </c>
      <c r="N8" s="1">
        <v>9657</v>
      </c>
    </row>
    <row r="9" spans="1:14" x14ac:dyDescent="0.3">
      <c r="A9" s="7" t="s">
        <v>100</v>
      </c>
      <c r="B9" s="1">
        <v>291</v>
      </c>
      <c r="C9" s="1">
        <v>317</v>
      </c>
      <c r="D9" s="1">
        <v>329</v>
      </c>
      <c r="E9" s="1">
        <v>348</v>
      </c>
      <c r="F9" s="1">
        <v>383</v>
      </c>
      <c r="G9" s="1">
        <v>415</v>
      </c>
      <c r="H9" s="1">
        <v>464</v>
      </c>
      <c r="I9" s="1">
        <v>511</v>
      </c>
      <c r="J9" s="1">
        <v>552</v>
      </c>
      <c r="K9" s="1">
        <v>597</v>
      </c>
      <c r="L9" s="1">
        <v>661</v>
      </c>
      <c r="M9" s="1">
        <v>721</v>
      </c>
      <c r="N9" s="1">
        <v>769</v>
      </c>
    </row>
    <row r="10" spans="1:14" x14ac:dyDescent="0.3">
      <c r="A10" s="7" t="s">
        <v>101</v>
      </c>
      <c r="B10" s="1">
        <v>602</v>
      </c>
      <c r="C10" s="1">
        <v>637</v>
      </c>
      <c r="D10" s="1">
        <v>678</v>
      </c>
      <c r="E10" s="1">
        <v>738</v>
      </c>
      <c r="F10" s="1">
        <v>804</v>
      </c>
      <c r="G10" s="1">
        <v>864</v>
      </c>
      <c r="H10" s="1">
        <v>933</v>
      </c>
      <c r="I10" s="1">
        <v>1012</v>
      </c>
      <c r="J10" s="1">
        <v>1112</v>
      </c>
      <c r="K10" s="1">
        <v>1190</v>
      </c>
      <c r="L10" s="1">
        <v>1306</v>
      </c>
      <c r="M10" s="1">
        <v>1407</v>
      </c>
      <c r="N10" s="1">
        <v>1511</v>
      </c>
    </row>
    <row r="11" spans="1:14" x14ac:dyDescent="0.3">
      <c r="A11" s="7" t="s">
        <v>102</v>
      </c>
      <c r="B11" s="1">
        <v>33031</v>
      </c>
      <c r="C11" s="1">
        <v>33509</v>
      </c>
      <c r="D11" s="1">
        <v>33490</v>
      </c>
      <c r="E11" s="1">
        <v>33618</v>
      </c>
      <c r="F11" s="1">
        <v>33995</v>
      </c>
      <c r="G11" s="1">
        <v>34657</v>
      </c>
      <c r="H11" s="1">
        <v>35376</v>
      </c>
      <c r="I11" s="1">
        <v>36050</v>
      </c>
      <c r="J11" s="1">
        <v>37117</v>
      </c>
      <c r="K11" s="1">
        <v>38008</v>
      </c>
      <c r="L11" s="1">
        <v>39163</v>
      </c>
      <c r="M11" s="1">
        <v>40328</v>
      </c>
      <c r="N11" s="1">
        <v>41287</v>
      </c>
    </row>
    <row r="12" spans="1:14" x14ac:dyDescent="0.3">
      <c r="A12" s="7" t="s">
        <v>103</v>
      </c>
      <c r="B12" s="1">
        <v>414</v>
      </c>
      <c r="C12" s="1">
        <v>452</v>
      </c>
      <c r="D12" s="1">
        <v>484</v>
      </c>
      <c r="E12" s="1">
        <v>519</v>
      </c>
      <c r="F12" s="1">
        <v>559</v>
      </c>
      <c r="G12" s="1">
        <v>606</v>
      </c>
      <c r="H12" s="1">
        <v>671</v>
      </c>
      <c r="I12" s="1">
        <v>745</v>
      </c>
      <c r="J12" s="1">
        <v>822</v>
      </c>
      <c r="K12" s="1">
        <v>906</v>
      </c>
      <c r="L12" s="1">
        <v>1008</v>
      </c>
      <c r="M12" s="1">
        <v>1101</v>
      </c>
      <c r="N12" s="1">
        <v>1182</v>
      </c>
    </row>
    <row r="13" spans="1:14" x14ac:dyDescent="0.3">
      <c r="A13" s="7" t="s">
        <v>104</v>
      </c>
      <c r="B13" s="1">
        <v>3735</v>
      </c>
      <c r="C13" s="1">
        <v>3720</v>
      </c>
      <c r="D13" s="1">
        <v>3555</v>
      </c>
      <c r="E13" s="1">
        <v>3427</v>
      </c>
      <c r="F13" s="1">
        <v>3449</v>
      </c>
      <c r="G13" s="1">
        <v>3451</v>
      </c>
      <c r="H13" s="1">
        <v>3438</v>
      </c>
      <c r="I13" s="1">
        <v>3439</v>
      </c>
      <c r="J13" s="1">
        <v>3474</v>
      </c>
      <c r="K13" s="1">
        <v>3508</v>
      </c>
      <c r="L13" s="1">
        <v>3161</v>
      </c>
      <c r="M13" s="1">
        <v>2865</v>
      </c>
      <c r="N13" s="1">
        <v>2782</v>
      </c>
    </row>
    <row r="14" spans="1:14" x14ac:dyDescent="0.3">
      <c r="A14" s="7" t="s">
        <v>105</v>
      </c>
      <c r="B14" s="1">
        <v>10111</v>
      </c>
      <c r="C14" s="1">
        <v>10848</v>
      </c>
      <c r="D14" s="1">
        <v>11298</v>
      </c>
      <c r="E14" s="1">
        <v>11567</v>
      </c>
      <c r="F14" s="1">
        <v>11978</v>
      </c>
      <c r="G14" s="1">
        <v>12320</v>
      </c>
      <c r="H14" s="1">
        <v>12706</v>
      </c>
      <c r="I14" s="1">
        <v>13006</v>
      </c>
      <c r="J14" s="1">
        <v>13471</v>
      </c>
      <c r="K14" s="1">
        <v>13747</v>
      </c>
      <c r="L14" s="1">
        <v>14245</v>
      </c>
      <c r="M14" s="1">
        <v>14931</v>
      </c>
      <c r="N14" s="1">
        <v>15602</v>
      </c>
    </row>
    <row r="15" spans="1:14" x14ac:dyDescent="0.3">
      <c r="A15" s="7" t="s">
        <v>106</v>
      </c>
      <c r="B15" s="1">
        <v>1501</v>
      </c>
      <c r="C15" s="1">
        <v>1547</v>
      </c>
      <c r="D15" s="1">
        <v>1557</v>
      </c>
      <c r="E15" s="1">
        <v>1554</v>
      </c>
      <c r="F15" s="1">
        <v>1591</v>
      </c>
      <c r="G15" s="1">
        <v>1600</v>
      </c>
      <c r="H15" s="1">
        <v>1634</v>
      </c>
      <c r="I15" s="1">
        <v>1694</v>
      </c>
      <c r="J15" s="1">
        <v>1765</v>
      </c>
      <c r="K15" s="1">
        <v>1788</v>
      </c>
      <c r="L15" s="1">
        <v>1883</v>
      </c>
      <c r="M15" s="1">
        <v>1983</v>
      </c>
      <c r="N15" s="1">
        <v>2101</v>
      </c>
    </row>
    <row r="16" spans="1:14" x14ac:dyDescent="0.3">
      <c r="A16" s="7" t="s">
        <v>107</v>
      </c>
      <c r="B16" s="1">
        <v>463</v>
      </c>
      <c r="C16" s="1">
        <v>479</v>
      </c>
      <c r="D16" s="1">
        <v>480</v>
      </c>
      <c r="E16" s="1">
        <v>464</v>
      </c>
      <c r="F16" s="1">
        <v>470</v>
      </c>
      <c r="G16" s="1">
        <v>495</v>
      </c>
      <c r="H16" s="1">
        <v>520</v>
      </c>
      <c r="I16" s="1">
        <v>537</v>
      </c>
      <c r="J16" s="1">
        <v>567</v>
      </c>
      <c r="K16" s="1">
        <v>575</v>
      </c>
      <c r="L16" s="1">
        <v>614</v>
      </c>
      <c r="M16" s="1">
        <v>663</v>
      </c>
      <c r="N16" s="1">
        <v>689</v>
      </c>
    </row>
    <row r="17" spans="1:14" x14ac:dyDescent="0.3">
      <c r="A17" s="7" t="s">
        <v>108</v>
      </c>
      <c r="B17" s="1">
        <v>10856</v>
      </c>
      <c r="C17" s="1">
        <v>11506</v>
      </c>
      <c r="D17" s="1">
        <v>11811</v>
      </c>
      <c r="E17" s="1">
        <v>11318</v>
      </c>
      <c r="F17" s="1">
        <v>11294</v>
      </c>
      <c r="G17" s="1">
        <v>11449</v>
      </c>
      <c r="H17" s="1">
        <v>11589</v>
      </c>
      <c r="I17" s="1">
        <v>11620</v>
      </c>
      <c r="J17" s="1">
        <v>11878</v>
      </c>
      <c r="K17" s="1">
        <v>11591</v>
      </c>
      <c r="L17" s="1">
        <v>11511</v>
      </c>
      <c r="M17" s="1">
        <v>11684</v>
      </c>
      <c r="N17" s="1">
        <v>11682</v>
      </c>
    </row>
    <row r="18" spans="1:14" x14ac:dyDescent="0.3">
      <c r="A18" s="7" t="s">
        <v>109</v>
      </c>
      <c r="B18" s="1">
        <v>1440</v>
      </c>
      <c r="C18" s="1">
        <v>1488</v>
      </c>
      <c r="D18" s="1">
        <v>1497</v>
      </c>
      <c r="E18" s="1">
        <v>1477</v>
      </c>
      <c r="F18" s="1">
        <v>1504</v>
      </c>
      <c r="G18" s="1">
        <v>1577</v>
      </c>
      <c r="H18" s="1">
        <v>1620</v>
      </c>
      <c r="I18" s="1">
        <v>1692</v>
      </c>
      <c r="J18" s="1">
        <v>1791</v>
      </c>
      <c r="K18" s="1">
        <v>1898</v>
      </c>
      <c r="L18" s="1">
        <v>2077</v>
      </c>
      <c r="M18" s="1">
        <v>2295</v>
      </c>
      <c r="N18" s="1">
        <v>2499</v>
      </c>
    </row>
    <row r="19" spans="1:14" x14ac:dyDescent="0.3">
      <c r="A19" s="7" t="s">
        <v>110</v>
      </c>
      <c r="B19" s="1">
        <v>2589</v>
      </c>
      <c r="C19" s="1">
        <v>2386</v>
      </c>
      <c r="D19" s="1">
        <v>2073</v>
      </c>
      <c r="E19" s="1">
        <v>1824</v>
      </c>
      <c r="F19" s="1">
        <v>1786</v>
      </c>
      <c r="G19" s="1">
        <v>1789</v>
      </c>
      <c r="H19" s="1">
        <v>1786</v>
      </c>
      <c r="I19" s="1">
        <v>1778</v>
      </c>
      <c r="J19" s="1">
        <v>1794</v>
      </c>
      <c r="K19" s="1">
        <v>1768</v>
      </c>
      <c r="L19" s="1">
        <v>1535</v>
      </c>
      <c r="M19" s="1">
        <v>1355</v>
      </c>
      <c r="N19" s="1">
        <v>1309</v>
      </c>
    </row>
    <row r="20" spans="1:14" x14ac:dyDescent="0.3">
      <c r="A20" s="10" t="s">
        <v>15</v>
      </c>
      <c r="B20" s="5">
        <v>69286</v>
      </c>
      <c r="C20" s="5">
        <v>71483</v>
      </c>
      <c r="D20" s="5">
        <v>72137</v>
      </c>
      <c r="E20" s="5">
        <v>72038</v>
      </c>
      <c r="F20" s="5">
        <v>73412</v>
      </c>
      <c r="G20" s="5">
        <v>75282</v>
      </c>
      <c r="H20" s="5">
        <v>77257</v>
      </c>
      <c r="I20" s="5">
        <v>79041</v>
      </c>
      <c r="J20" s="5">
        <v>81838</v>
      </c>
      <c r="K20" s="5">
        <v>83513</v>
      </c>
      <c r="L20" s="5">
        <v>85694</v>
      </c>
      <c r="M20" s="5">
        <v>88504</v>
      </c>
      <c r="N20" s="5">
        <v>91070</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0.10048197325520999</v>
      </c>
      <c r="C25" s="2">
        <v>0.10627125309398799</v>
      </c>
      <c r="D25" s="2">
        <v>0.112503166670505</v>
      </c>
      <c r="E25" s="2">
        <v>0.118264360998312</v>
      </c>
      <c r="F25" s="2">
        <v>0.12500837259148501</v>
      </c>
      <c r="G25" s="2">
        <v>0.131568661513072</v>
      </c>
      <c r="H25" s="2">
        <v>0.13754693894772399</v>
      </c>
      <c r="I25" s="2">
        <v>0.14281315432935099</v>
      </c>
      <c r="J25" s="2">
        <v>0.14820454006169401</v>
      </c>
      <c r="K25" s="2">
        <v>0.152207264219691</v>
      </c>
      <c r="L25" s="2">
        <v>0.158464768061825</v>
      </c>
      <c r="M25" s="2">
        <v>0.164966812368464</v>
      </c>
      <c r="N25" s="2">
        <v>0.168864097363083</v>
      </c>
    </row>
    <row r="26" spans="1:14" x14ac:dyDescent="0.3">
      <c r="A26" s="8" t="s">
        <v>100</v>
      </c>
      <c r="B26" s="2">
        <v>6.8752067287246596E-3</v>
      </c>
      <c r="C26" s="2">
        <v>7.3330403201554498E-3</v>
      </c>
      <c r="D26" s="2">
        <v>7.5769788811865203E-3</v>
      </c>
      <c r="E26" s="2">
        <v>7.9390427522014907E-3</v>
      </c>
      <c r="F26" s="2">
        <v>8.5512067695192994E-3</v>
      </c>
      <c r="G26" s="2">
        <v>9.0115521584296001E-3</v>
      </c>
      <c r="H26" s="2">
        <v>9.7886165140711398E-3</v>
      </c>
      <c r="I26" s="2">
        <v>1.04897975941208E-2</v>
      </c>
      <c r="J26" s="2">
        <v>1.09151309024757E-2</v>
      </c>
      <c r="K26" s="2">
        <v>1.14486250143827E-2</v>
      </c>
      <c r="L26" s="2">
        <v>1.2279626223782701E-2</v>
      </c>
      <c r="M26" s="2">
        <v>1.2969258719622999E-2</v>
      </c>
      <c r="N26" s="2">
        <v>1.34468769671959E-2</v>
      </c>
    </row>
    <row r="27" spans="1:14" x14ac:dyDescent="0.3">
      <c r="A27" s="8" t="s">
        <v>101</v>
      </c>
      <c r="B27" s="2">
        <v>1.4222936256674401E-2</v>
      </c>
      <c r="C27" s="2">
        <v>1.4735478498230399E-2</v>
      </c>
      <c r="D27" s="2">
        <v>1.56145643812902E-2</v>
      </c>
      <c r="E27" s="2">
        <v>1.6836245836565199E-2</v>
      </c>
      <c r="F27" s="2">
        <v>1.7950836142802899E-2</v>
      </c>
      <c r="G27" s="2">
        <v>1.8761400156345E-2</v>
      </c>
      <c r="H27" s="2">
        <v>1.9682713809543902E-2</v>
      </c>
      <c r="I27" s="2">
        <v>2.07743153918791E-2</v>
      </c>
      <c r="J27" s="2">
        <v>2.19884521078858E-2</v>
      </c>
      <c r="K27" s="2">
        <v>2.2820542323476401E-2</v>
      </c>
      <c r="L27" s="2">
        <v>2.4262014899032101E-2</v>
      </c>
      <c r="M27" s="2">
        <v>2.53089417732448E-2</v>
      </c>
      <c r="N27" s="2">
        <v>2.6421626914737401E-2</v>
      </c>
    </row>
    <row r="28" spans="1:14" x14ac:dyDescent="0.3">
      <c r="A28" s="8" t="s">
        <v>102</v>
      </c>
      <c r="B28" s="2">
        <v>0.78039502906015201</v>
      </c>
      <c r="C28" s="2">
        <v>0.77515094034097498</v>
      </c>
      <c r="D28" s="2">
        <v>0.77128578337670695</v>
      </c>
      <c r="E28" s="2">
        <v>0.76693890587215396</v>
      </c>
      <c r="F28" s="2">
        <v>0.75900332670968296</v>
      </c>
      <c r="G28" s="2">
        <v>0.752562320854686</v>
      </c>
      <c r="H28" s="2">
        <v>0.74629762457280302</v>
      </c>
      <c r="I28" s="2">
        <v>0.74003366588660302</v>
      </c>
      <c r="J28" s="2">
        <v>0.73394368425215495</v>
      </c>
      <c r="K28" s="2">
        <v>0.728876615656043</v>
      </c>
      <c r="L28" s="2">
        <v>0.72754463207564701</v>
      </c>
      <c r="M28" s="2">
        <v>0.72541507024265695</v>
      </c>
      <c r="N28" s="2">
        <v>0.72195215779534205</v>
      </c>
    </row>
    <row r="29" spans="1:14" x14ac:dyDescent="0.3">
      <c r="A29" s="8" t="s">
        <v>103</v>
      </c>
      <c r="B29" s="2">
        <v>9.7812219439587997E-3</v>
      </c>
      <c r="C29" s="2">
        <v>1.0455943926530801E-2</v>
      </c>
      <c r="D29" s="2">
        <v>1.11466801777942E-2</v>
      </c>
      <c r="E29" s="2">
        <v>1.18401241045764E-2</v>
      </c>
      <c r="F29" s="2">
        <v>1.2480743039585599E-2</v>
      </c>
      <c r="G29" s="2">
        <v>1.31590376096586E-2</v>
      </c>
      <c r="H29" s="2">
        <v>1.41555208640986E-2</v>
      </c>
      <c r="I29" s="2">
        <v>1.52933448290019E-2</v>
      </c>
      <c r="J29" s="2">
        <v>1.62540536265127E-2</v>
      </c>
      <c r="K29" s="2">
        <v>1.7374295247957701E-2</v>
      </c>
      <c r="L29" s="2">
        <v>1.87259655575991E-2</v>
      </c>
      <c r="M29" s="2">
        <v>1.9804651664777899E-2</v>
      </c>
      <c r="N29" s="2">
        <v>2.0668671749318E-2</v>
      </c>
    </row>
    <row r="30" spans="1:14" x14ac:dyDescent="0.3">
      <c r="A30" s="8" t="s">
        <v>104</v>
      </c>
      <c r="B30" s="2">
        <v>8.8243632755280396E-2</v>
      </c>
      <c r="C30" s="2">
        <v>8.6053343820120795E-2</v>
      </c>
      <c r="D30" s="2">
        <v>8.1872826512516997E-2</v>
      </c>
      <c r="E30" s="2">
        <v>7.8181320436191096E-2</v>
      </c>
      <c r="F30" s="2">
        <v>7.7005514746924505E-2</v>
      </c>
      <c r="G30" s="2">
        <v>7.4937027707808607E-2</v>
      </c>
      <c r="H30" s="2">
        <v>7.2528585291759803E-2</v>
      </c>
      <c r="I30" s="2">
        <v>7.0595721969043804E-2</v>
      </c>
      <c r="J30" s="2">
        <v>6.8694139049276307E-2</v>
      </c>
      <c r="K30" s="2">
        <v>6.7272657538449701E-2</v>
      </c>
      <c r="L30" s="2">
        <v>5.87229931821137E-2</v>
      </c>
      <c r="M30" s="2">
        <v>5.1535265231234098E-2</v>
      </c>
      <c r="N30" s="2">
        <v>4.8646569210323801E-2</v>
      </c>
    </row>
    <row r="31" spans="1:14" x14ac:dyDescent="0.3">
      <c r="A31" s="8" t="s">
        <v>105</v>
      </c>
      <c r="B31" s="2">
        <v>0.37503709198813101</v>
      </c>
      <c r="C31" s="2">
        <v>0.38394563601613901</v>
      </c>
      <c r="D31" s="2">
        <v>0.39343919765984098</v>
      </c>
      <c r="E31" s="2">
        <v>0.41011913203800898</v>
      </c>
      <c r="F31" s="2">
        <v>0.41847465325088201</v>
      </c>
      <c r="G31" s="2">
        <v>0.42148477591515598</v>
      </c>
      <c r="H31" s="2">
        <v>0.42559035337464401</v>
      </c>
      <c r="I31" s="2">
        <v>0.42885877271078598</v>
      </c>
      <c r="J31" s="2">
        <v>0.43085140408111</v>
      </c>
      <c r="K31" s="2">
        <v>0.43826314279338202</v>
      </c>
      <c r="L31" s="2">
        <v>0.44704220932057098</v>
      </c>
      <c r="M31" s="2">
        <v>0.45367810154659499</v>
      </c>
      <c r="N31" s="2">
        <v>0.46048049111622702</v>
      </c>
    </row>
    <row r="32" spans="1:14" x14ac:dyDescent="0.3">
      <c r="A32" s="8" t="s">
        <v>106</v>
      </c>
      <c r="B32" s="2">
        <v>5.5675074183976297E-2</v>
      </c>
      <c r="C32" s="2">
        <v>5.47533092659446E-2</v>
      </c>
      <c r="D32" s="2">
        <v>5.4220643543668998E-2</v>
      </c>
      <c r="E32" s="2">
        <v>5.5098567579066803E-2</v>
      </c>
      <c r="F32" s="2">
        <v>5.5584669671243397E-2</v>
      </c>
      <c r="G32" s="2">
        <v>5.4738282586383899E-2</v>
      </c>
      <c r="H32" s="2">
        <v>5.4731200803885403E-2</v>
      </c>
      <c r="I32" s="2">
        <v>5.5857816467174498E-2</v>
      </c>
      <c r="J32" s="2">
        <v>5.6451097038316397E-2</v>
      </c>
      <c r="K32" s="2">
        <v>5.7002582331749901E-2</v>
      </c>
      <c r="L32" s="2">
        <v>5.9093048799623397E-2</v>
      </c>
      <c r="M32" s="2">
        <v>6.02534107137431E-2</v>
      </c>
      <c r="N32" s="2">
        <v>6.2009326486039802E-2</v>
      </c>
    </row>
    <row r="33" spans="1:15" x14ac:dyDescent="0.3">
      <c r="A33" s="8" t="s">
        <v>107</v>
      </c>
      <c r="B33" s="2">
        <v>1.7173590504451001E-2</v>
      </c>
      <c r="C33" s="2">
        <v>1.6953351737807001E-2</v>
      </c>
      <c r="D33" s="2">
        <v>1.6715419974926898E-2</v>
      </c>
      <c r="E33" s="2">
        <v>1.6451567153595199E-2</v>
      </c>
      <c r="F33" s="2">
        <v>1.6420361247947501E-2</v>
      </c>
      <c r="G33" s="2">
        <v>1.6934656175162498E-2</v>
      </c>
      <c r="H33" s="2">
        <v>1.7417518003684501E-2</v>
      </c>
      <c r="I33" s="2">
        <v>1.7706993767929599E-2</v>
      </c>
      <c r="J33" s="2">
        <v>1.81347150259067E-2</v>
      </c>
      <c r="K33" s="2">
        <v>1.83313673606019E-2</v>
      </c>
      <c r="L33" s="2">
        <v>1.9268790208692901E-2</v>
      </c>
      <c r="M33" s="2">
        <v>2.0145240193248499E-2</v>
      </c>
      <c r="N33" s="2">
        <v>2.0335281270291002E-2</v>
      </c>
    </row>
    <row r="34" spans="1:15" x14ac:dyDescent="0.3">
      <c r="A34" s="8" t="s">
        <v>108</v>
      </c>
      <c r="B34" s="2">
        <v>0.40267062314540097</v>
      </c>
      <c r="C34" s="2">
        <v>0.407234373893962</v>
      </c>
      <c r="D34" s="2">
        <v>0.41130380275804401</v>
      </c>
      <c r="E34" s="2">
        <v>0.40129059707842901</v>
      </c>
      <c r="F34" s="2">
        <v>0.39457778709429497</v>
      </c>
      <c r="G34" s="2">
        <v>0.39168662333219301</v>
      </c>
      <c r="H34" s="2">
        <v>0.38817618489365302</v>
      </c>
      <c r="I34" s="2">
        <v>0.38315692287400699</v>
      </c>
      <c r="J34" s="2">
        <v>0.37990149043689603</v>
      </c>
      <c r="K34" s="2">
        <v>0.36952848535084598</v>
      </c>
      <c r="L34" s="2">
        <v>0.361242742821277</v>
      </c>
      <c r="M34" s="2">
        <v>0.35501807906171201</v>
      </c>
      <c r="N34" s="2">
        <v>0.34478484150876598</v>
      </c>
    </row>
    <row r="35" spans="1:15" x14ac:dyDescent="0.3">
      <c r="A35" s="8" t="s">
        <v>109</v>
      </c>
      <c r="B35" s="2">
        <v>5.3412462908011903E-2</v>
      </c>
      <c r="C35" s="2">
        <v>5.2665109365045697E-2</v>
      </c>
      <c r="D35" s="2">
        <v>5.2131216046803201E-2</v>
      </c>
      <c r="E35" s="2">
        <v>5.2368458374698598E-2</v>
      </c>
      <c r="F35" s="2">
        <v>5.2545155993431902E-2</v>
      </c>
      <c r="G35" s="2">
        <v>5.3951419774204597E-2</v>
      </c>
      <c r="H35" s="2">
        <v>5.4262267626863203E-2</v>
      </c>
      <c r="I35" s="2">
        <v>5.5791868631912198E-2</v>
      </c>
      <c r="J35" s="2">
        <v>5.72826712723086E-2</v>
      </c>
      <c r="K35" s="2">
        <v>6.0509452609430303E-2</v>
      </c>
      <c r="L35" s="2">
        <v>6.5181233328102897E-2</v>
      </c>
      <c r="M35" s="2">
        <v>6.9733523745860004E-2</v>
      </c>
      <c r="N35" s="2">
        <v>7.3755976624756497E-2</v>
      </c>
    </row>
    <row r="36" spans="1:15" x14ac:dyDescent="0.3">
      <c r="A36" s="8" t="s">
        <v>110</v>
      </c>
      <c r="B36" s="2">
        <v>9.6031157270029699E-2</v>
      </c>
      <c r="C36" s="2">
        <v>8.4448219721101406E-2</v>
      </c>
      <c r="D36" s="2">
        <v>7.2189720016715406E-2</v>
      </c>
      <c r="E36" s="2">
        <v>6.4671677776202002E-2</v>
      </c>
      <c r="F36" s="2">
        <v>6.2397372742200301E-2</v>
      </c>
      <c r="G36" s="2">
        <v>6.1204242216900399E-2</v>
      </c>
      <c r="H36" s="2">
        <v>5.9822475297270097E-2</v>
      </c>
      <c r="I36" s="2">
        <v>5.8627625548191398E-2</v>
      </c>
      <c r="J36" s="2">
        <v>5.7378622145461501E-2</v>
      </c>
      <c r="K36" s="2">
        <v>5.6364969553989903E-2</v>
      </c>
      <c r="L36" s="2">
        <v>4.8171975521732302E-2</v>
      </c>
      <c r="M36" s="2">
        <v>4.11716447388411E-2</v>
      </c>
      <c r="N36" s="2">
        <v>3.8634082993920099E-2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8.0178697390077602E-2</v>
      </c>
      <c r="C41" s="2">
        <v>6.3343491510666095E-2</v>
      </c>
      <c r="D41" s="2">
        <v>6.1207778915046099E-2</v>
      </c>
      <c r="E41" s="2">
        <v>8.0054012345678993E-2</v>
      </c>
      <c r="F41" s="2">
        <v>8.2157528130023194E-2</v>
      </c>
      <c r="G41" s="2">
        <v>7.6085162568080497E-2</v>
      </c>
      <c r="H41" s="2">
        <v>6.7024539877300601E-2</v>
      </c>
      <c r="I41" s="2">
        <v>7.7332183412390398E-2</v>
      </c>
      <c r="J41" s="2">
        <v>5.8972648432288201E-2</v>
      </c>
      <c r="K41" s="2">
        <v>7.4713367771198205E-2</v>
      </c>
      <c r="L41" s="2">
        <v>7.5146541617819501E-2</v>
      </c>
      <c r="M41" s="2">
        <v>5.2993130520117802E-2</v>
      </c>
      <c r="N41" s="3">
        <v>0.28845897264843201</v>
      </c>
      <c r="O41" s="3">
        <v>1.2706324947096199</v>
      </c>
    </row>
    <row r="42" spans="1:15" x14ac:dyDescent="0.3">
      <c r="A42" s="8" t="s">
        <v>100</v>
      </c>
      <c r="B42" s="2">
        <v>8.9347079037800703E-2</v>
      </c>
      <c r="C42" s="2">
        <v>3.7854889589905398E-2</v>
      </c>
      <c r="D42" s="2">
        <v>5.7750759878419503E-2</v>
      </c>
      <c r="E42" s="2">
        <v>0.100574712643678</v>
      </c>
      <c r="F42" s="2">
        <v>8.3550913838120106E-2</v>
      </c>
      <c r="G42" s="2">
        <v>0.118072289156627</v>
      </c>
      <c r="H42" s="2">
        <v>0.101293103448276</v>
      </c>
      <c r="I42" s="2">
        <v>8.0234833659491203E-2</v>
      </c>
      <c r="J42" s="2">
        <v>8.1521739130434798E-2</v>
      </c>
      <c r="K42" s="2">
        <v>0.107202680067002</v>
      </c>
      <c r="L42" s="2">
        <v>9.0771558245083206E-2</v>
      </c>
      <c r="M42" s="2">
        <v>6.6574202496532606E-2</v>
      </c>
      <c r="N42" s="3">
        <v>0.39311594202898598</v>
      </c>
      <c r="O42" s="3">
        <v>1.6426116838488001</v>
      </c>
    </row>
    <row r="43" spans="1:15" x14ac:dyDescent="0.3">
      <c r="A43" s="8" t="s">
        <v>101</v>
      </c>
      <c r="B43" s="2">
        <v>5.8139534883720902E-2</v>
      </c>
      <c r="C43" s="2">
        <v>6.4364207221350098E-2</v>
      </c>
      <c r="D43" s="2">
        <v>8.8495575221238895E-2</v>
      </c>
      <c r="E43" s="2">
        <v>8.9430894308943104E-2</v>
      </c>
      <c r="F43" s="2">
        <v>7.4626865671641798E-2</v>
      </c>
      <c r="G43" s="2">
        <v>7.9861111111111105E-2</v>
      </c>
      <c r="H43" s="2">
        <v>8.4673097534833902E-2</v>
      </c>
      <c r="I43" s="2">
        <v>9.8814229249011898E-2</v>
      </c>
      <c r="J43" s="2">
        <v>7.0143884892086297E-2</v>
      </c>
      <c r="K43" s="2">
        <v>9.7478991596638698E-2</v>
      </c>
      <c r="L43" s="2">
        <v>7.7335375191424194E-2</v>
      </c>
      <c r="M43" s="2">
        <v>7.3916133617626195E-2</v>
      </c>
      <c r="N43" s="3">
        <v>0.35881294964028798</v>
      </c>
      <c r="O43" s="3">
        <v>1.50996677740864</v>
      </c>
    </row>
    <row r="44" spans="1:15" x14ac:dyDescent="0.3">
      <c r="A44" s="8" t="s">
        <v>102</v>
      </c>
      <c r="B44" s="2">
        <v>1.44712542762859E-2</v>
      </c>
      <c r="C44" s="2">
        <v>-5.6701184756334099E-4</v>
      </c>
      <c r="D44" s="2">
        <v>3.82203642878471E-3</v>
      </c>
      <c r="E44" s="2">
        <v>1.12142304717711E-2</v>
      </c>
      <c r="F44" s="2">
        <v>1.9473451978232099E-2</v>
      </c>
      <c r="G44" s="2">
        <v>2.0746169604986001E-2</v>
      </c>
      <c r="H44" s="2">
        <v>1.9052464947987301E-2</v>
      </c>
      <c r="I44" s="2">
        <v>2.9597780859916802E-2</v>
      </c>
      <c r="J44" s="2">
        <v>2.4005172831855999E-2</v>
      </c>
      <c r="K44" s="2">
        <v>3.03883392969901E-2</v>
      </c>
      <c r="L44" s="2">
        <v>2.9747465720195099E-2</v>
      </c>
      <c r="M44" s="2">
        <v>2.3780003967466799E-2</v>
      </c>
      <c r="N44" s="3">
        <v>0.112347441872996</v>
      </c>
      <c r="O44" s="3">
        <v>0.249947019466562</v>
      </c>
    </row>
    <row r="45" spans="1:15" x14ac:dyDescent="0.3">
      <c r="A45" s="8" t="s">
        <v>103</v>
      </c>
      <c r="B45" s="2">
        <v>9.1787439613526603E-2</v>
      </c>
      <c r="C45" s="2">
        <v>7.0796460176991094E-2</v>
      </c>
      <c r="D45" s="2">
        <v>7.2314049586776896E-2</v>
      </c>
      <c r="E45" s="2">
        <v>7.7071290944123294E-2</v>
      </c>
      <c r="F45" s="2">
        <v>8.4078711985688698E-2</v>
      </c>
      <c r="G45" s="2">
        <v>0.107260726072607</v>
      </c>
      <c r="H45" s="2">
        <v>0.110283159463487</v>
      </c>
      <c r="I45" s="2">
        <v>0.10335570469798699</v>
      </c>
      <c r="J45" s="2">
        <v>0.102189781021898</v>
      </c>
      <c r="K45" s="2">
        <v>0.112582781456954</v>
      </c>
      <c r="L45" s="2">
        <v>9.2261904761904795E-2</v>
      </c>
      <c r="M45" s="2">
        <v>7.35694822888283E-2</v>
      </c>
      <c r="N45" s="3">
        <v>0.43795620437956201</v>
      </c>
      <c r="O45" s="3">
        <v>1.85507246376812</v>
      </c>
    </row>
    <row r="46" spans="1:15" x14ac:dyDescent="0.3">
      <c r="A46" s="8" t="s">
        <v>104</v>
      </c>
      <c r="B46" s="2">
        <v>-4.0160642570281103E-3</v>
      </c>
      <c r="C46" s="2">
        <v>-4.4354838709677401E-2</v>
      </c>
      <c r="D46" s="2">
        <v>-3.6005625879043601E-2</v>
      </c>
      <c r="E46" s="2">
        <v>6.41960898745258E-3</v>
      </c>
      <c r="F46" s="2">
        <v>5.7987822557263005E-4</v>
      </c>
      <c r="G46" s="2">
        <v>-3.76702405099971E-3</v>
      </c>
      <c r="H46" s="2">
        <v>2.9086678301338002E-4</v>
      </c>
      <c r="I46" s="2">
        <v>1.0177377144518799E-2</v>
      </c>
      <c r="J46" s="2">
        <v>9.7869890616004603E-3</v>
      </c>
      <c r="K46" s="2">
        <v>-9.8916761687571297E-2</v>
      </c>
      <c r="L46" s="2">
        <v>-9.3641252768111402E-2</v>
      </c>
      <c r="M46" s="2">
        <v>-2.89703315881326E-2</v>
      </c>
      <c r="N46" s="3">
        <v>-0.19919401266551501</v>
      </c>
      <c r="O46" s="3">
        <v>-0.25515394912985301</v>
      </c>
    </row>
    <row r="47" spans="1:15" x14ac:dyDescent="0.3">
      <c r="A47" s="8" t="s">
        <v>105</v>
      </c>
      <c r="B47" s="2">
        <v>7.2890910889130606E-2</v>
      </c>
      <c r="C47" s="2">
        <v>4.1482300884955803E-2</v>
      </c>
      <c r="D47" s="2">
        <v>2.3809523809523801E-2</v>
      </c>
      <c r="E47" s="2">
        <v>3.5532117230051001E-2</v>
      </c>
      <c r="F47" s="2">
        <v>2.85523459676073E-2</v>
      </c>
      <c r="G47" s="2">
        <v>3.13311688311688E-2</v>
      </c>
      <c r="H47" s="2">
        <v>2.3610892491736198E-2</v>
      </c>
      <c r="I47" s="2">
        <v>3.5752729509457203E-2</v>
      </c>
      <c r="J47" s="2">
        <v>2.0488456684730202E-2</v>
      </c>
      <c r="K47" s="2">
        <v>3.6226085691423597E-2</v>
      </c>
      <c r="L47" s="2">
        <v>4.81572481572482E-2</v>
      </c>
      <c r="M47" s="2">
        <v>4.4940057598285399E-2</v>
      </c>
      <c r="N47" s="3">
        <v>0.158191670996956</v>
      </c>
      <c r="O47" s="3">
        <v>0.54307190188903198</v>
      </c>
    </row>
    <row r="48" spans="1:15" x14ac:dyDescent="0.3">
      <c r="A48" s="8" t="s">
        <v>106</v>
      </c>
      <c r="B48" s="2">
        <v>3.0646235842771499E-2</v>
      </c>
      <c r="C48" s="2">
        <v>6.46412411118293E-3</v>
      </c>
      <c r="D48" s="2">
        <v>-1.92678227360308E-3</v>
      </c>
      <c r="E48" s="2">
        <v>2.3809523809523801E-2</v>
      </c>
      <c r="F48" s="2">
        <v>5.6568196103079799E-3</v>
      </c>
      <c r="G48" s="2">
        <v>2.1250000000000002E-2</v>
      </c>
      <c r="H48" s="2">
        <v>3.6719706242350103E-2</v>
      </c>
      <c r="I48" s="2">
        <v>4.1912632821723701E-2</v>
      </c>
      <c r="J48" s="2">
        <v>1.3031161473087799E-2</v>
      </c>
      <c r="K48" s="2">
        <v>5.3131991051454101E-2</v>
      </c>
      <c r="L48" s="2">
        <v>5.3106744556558699E-2</v>
      </c>
      <c r="M48" s="2">
        <v>5.9505799293998997E-2</v>
      </c>
      <c r="N48" s="3">
        <v>0.19036827195467401</v>
      </c>
      <c r="O48" s="3">
        <v>0.39973351099267201</v>
      </c>
    </row>
    <row r="49" spans="1:15" x14ac:dyDescent="0.3">
      <c r="A49" s="8" t="s">
        <v>107</v>
      </c>
      <c r="B49" s="2">
        <v>3.4557235421166302E-2</v>
      </c>
      <c r="C49" s="2">
        <v>2.0876826722338198E-3</v>
      </c>
      <c r="D49" s="2">
        <v>-3.3333333333333298E-2</v>
      </c>
      <c r="E49" s="2">
        <v>1.29310344827586E-2</v>
      </c>
      <c r="F49" s="2">
        <v>5.31914893617021E-2</v>
      </c>
      <c r="G49" s="2">
        <v>5.0505050505050497E-2</v>
      </c>
      <c r="H49" s="2">
        <v>3.2692307692307701E-2</v>
      </c>
      <c r="I49" s="2">
        <v>5.5865921787709501E-2</v>
      </c>
      <c r="J49" s="2">
        <v>1.41093474426808E-2</v>
      </c>
      <c r="K49" s="2">
        <v>6.7826086956521703E-2</v>
      </c>
      <c r="L49" s="2">
        <v>7.9804560260586299E-2</v>
      </c>
      <c r="M49" s="2">
        <v>3.9215686274509803E-2</v>
      </c>
      <c r="N49" s="3">
        <v>0.21516754850088199</v>
      </c>
      <c r="O49" s="3">
        <v>0.48812095032397401</v>
      </c>
    </row>
    <row r="50" spans="1:15" x14ac:dyDescent="0.3">
      <c r="A50" s="8" t="s">
        <v>108</v>
      </c>
      <c r="B50" s="2">
        <v>5.9874723655121601E-2</v>
      </c>
      <c r="C50" s="2">
        <v>2.6507908917086698E-2</v>
      </c>
      <c r="D50" s="2">
        <v>-4.1740750148167E-2</v>
      </c>
      <c r="E50" s="2">
        <v>-2.1205159922247701E-3</v>
      </c>
      <c r="F50" s="2">
        <v>1.3724101292721801E-2</v>
      </c>
      <c r="G50" s="2">
        <v>1.2228142195824999E-2</v>
      </c>
      <c r="H50" s="2">
        <v>2.6749503839848098E-3</v>
      </c>
      <c r="I50" s="2">
        <v>2.2203098106712602E-2</v>
      </c>
      <c r="J50" s="2">
        <v>-2.4162316888364999E-2</v>
      </c>
      <c r="K50" s="2">
        <v>-6.90190665171254E-3</v>
      </c>
      <c r="L50" s="2">
        <v>1.5029102597515401E-2</v>
      </c>
      <c r="M50" s="2">
        <v>-1.7117425539198901E-4</v>
      </c>
      <c r="N50" s="3">
        <v>-1.65010944603469E-2</v>
      </c>
      <c r="O50" s="3">
        <v>7.6086956521739094E-2</v>
      </c>
    </row>
    <row r="51" spans="1:15" x14ac:dyDescent="0.3">
      <c r="A51" s="8" t="s">
        <v>109</v>
      </c>
      <c r="B51" s="2">
        <v>3.3333333333333298E-2</v>
      </c>
      <c r="C51" s="2">
        <v>6.0483870967741899E-3</v>
      </c>
      <c r="D51" s="2">
        <v>-1.33600534402138E-2</v>
      </c>
      <c r="E51" s="2">
        <v>1.8280297901150998E-2</v>
      </c>
      <c r="F51" s="2">
        <v>4.8537234042553203E-2</v>
      </c>
      <c r="G51" s="2">
        <v>2.7266962587190899E-2</v>
      </c>
      <c r="H51" s="2">
        <v>4.4444444444444398E-2</v>
      </c>
      <c r="I51" s="2">
        <v>5.85106382978723E-2</v>
      </c>
      <c r="J51" s="2">
        <v>5.9743160245672798E-2</v>
      </c>
      <c r="K51" s="2">
        <v>9.4309799789251803E-2</v>
      </c>
      <c r="L51" s="2">
        <v>0.10495907558979301</v>
      </c>
      <c r="M51" s="2">
        <v>8.8888888888888906E-2</v>
      </c>
      <c r="N51" s="3">
        <v>0.39530988274706902</v>
      </c>
      <c r="O51" s="3">
        <v>0.73541666666666705</v>
      </c>
    </row>
    <row r="52" spans="1:15" x14ac:dyDescent="0.3">
      <c r="A52" s="8" t="s">
        <v>110</v>
      </c>
      <c r="B52" s="2">
        <v>-7.8408651989184994E-2</v>
      </c>
      <c r="C52" s="2">
        <v>-0.13118189438390601</v>
      </c>
      <c r="D52" s="2">
        <v>-0.120115774240232</v>
      </c>
      <c r="E52" s="2">
        <v>-2.0833333333333301E-2</v>
      </c>
      <c r="F52" s="2">
        <v>1.6797312430011199E-3</v>
      </c>
      <c r="G52" s="2">
        <v>-1.67691447736165E-3</v>
      </c>
      <c r="H52" s="2">
        <v>-4.4792833146696503E-3</v>
      </c>
      <c r="I52" s="2">
        <v>8.9988751406074197E-3</v>
      </c>
      <c r="J52" s="2">
        <v>-1.4492753623188401E-2</v>
      </c>
      <c r="K52" s="2">
        <v>-0.131787330316742</v>
      </c>
      <c r="L52" s="2">
        <v>-0.11726384364820799</v>
      </c>
      <c r="M52" s="2">
        <v>-3.3948339483394797E-2</v>
      </c>
      <c r="N52" s="3">
        <v>-0.27034559643255301</v>
      </c>
      <c r="O52" s="3">
        <v>-0.49439938200077199</v>
      </c>
    </row>
    <row r="53" spans="1:15" x14ac:dyDescent="0.3">
      <c r="A53" s="11" t="s">
        <v>15</v>
      </c>
      <c r="B53" s="3">
        <v>3.1709147591144002E-2</v>
      </c>
      <c r="C53" s="3">
        <v>9.1490284403284699E-3</v>
      </c>
      <c r="D53" s="3">
        <v>-1.37238864937549E-3</v>
      </c>
      <c r="E53" s="3">
        <v>1.9073266886920799E-2</v>
      </c>
      <c r="F53" s="3">
        <v>2.5472674767068101E-2</v>
      </c>
      <c r="G53" s="3">
        <v>2.6234690895566001E-2</v>
      </c>
      <c r="H53" s="3">
        <v>2.30917586755893E-2</v>
      </c>
      <c r="I53" s="3">
        <v>3.5386698042787899E-2</v>
      </c>
      <c r="J53" s="3">
        <v>2.0467264595909002E-2</v>
      </c>
      <c r="K53" s="3">
        <v>2.61156945625232E-2</v>
      </c>
      <c r="L53" s="3">
        <v>3.27910938922212E-2</v>
      </c>
      <c r="M53" s="3">
        <v>2.89930398626051E-2</v>
      </c>
      <c r="N53" s="3">
        <v>0.11280823089518301</v>
      </c>
      <c r="O53" s="3">
        <v>0.31440695089917198</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477</v>
      </c>
      <c r="B1" s="12"/>
      <c r="C1" s="12"/>
      <c r="D1" s="12"/>
    </row>
    <row r="2" spans="1:5" ht="15.6" x14ac:dyDescent="0.3">
      <c r="A2" s="12" t="s">
        <v>471</v>
      </c>
      <c r="B2" s="12"/>
      <c r="C2" s="12"/>
      <c r="D2" s="12"/>
    </row>
    <row r="3" spans="1:5" ht="15.6" x14ac:dyDescent="0.3">
      <c r="A3" s="12" t="s">
        <v>123</v>
      </c>
      <c r="B3" s="12"/>
      <c r="C3" s="12"/>
      <c r="D3" s="12"/>
    </row>
    <row r="4" spans="1:5" x14ac:dyDescent="0.3">
      <c r="A4" s="15"/>
    </row>
    <row r="5" spans="1:5" x14ac:dyDescent="0.3">
      <c r="A5" s="16" t="str">
        <f>HYPERLINK("#'Table of contents'!A68",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747</v>
      </c>
      <c r="C8" s="1">
        <v>876</v>
      </c>
      <c r="D8" s="1">
        <v>1012</v>
      </c>
      <c r="E8" s="1">
        <v>1144</v>
      </c>
    </row>
    <row r="9" spans="1:5" x14ac:dyDescent="0.3">
      <c r="A9" s="7" t="s">
        <v>114</v>
      </c>
      <c r="B9" s="1">
        <v>21100</v>
      </c>
      <c r="C9" s="1">
        <v>23544</v>
      </c>
      <c r="D9" s="1">
        <v>25525</v>
      </c>
      <c r="E9" s="1">
        <v>26532</v>
      </c>
    </row>
    <row r="10" spans="1:5" x14ac:dyDescent="0.3">
      <c r="A10" s="7" t="s">
        <v>115</v>
      </c>
      <c r="B10" s="1">
        <v>6533</v>
      </c>
      <c r="C10" s="1">
        <v>7496</v>
      </c>
      <c r="D10" s="1">
        <v>8393</v>
      </c>
      <c r="E10" s="1">
        <v>8987</v>
      </c>
    </row>
    <row r="11" spans="1:5" x14ac:dyDescent="0.3">
      <c r="A11" s="7" t="s">
        <v>116</v>
      </c>
      <c r="B11" s="1">
        <v>623</v>
      </c>
      <c r="C11" s="1">
        <v>703</v>
      </c>
      <c r="D11" s="1">
        <v>742</v>
      </c>
      <c r="E11" s="1">
        <v>776</v>
      </c>
    </row>
    <row r="12" spans="1:5" x14ac:dyDescent="0.3">
      <c r="A12" s="7" t="s">
        <v>117</v>
      </c>
      <c r="B12" s="1">
        <v>5627</v>
      </c>
      <c r="C12" s="1">
        <v>6742</v>
      </c>
      <c r="D12" s="1">
        <v>7765</v>
      </c>
      <c r="E12" s="1">
        <v>8625</v>
      </c>
    </row>
    <row r="13" spans="1:5" x14ac:dyDescent="0.3">
      <c r="A13" s="7" t="s">
        <v>118</v>
      </c>
      <c r="B13" s="1">
        <v>471</v>
      </c>
      <c r="C13" s="1">
        <v>548</v>
      </c>
      <c r="D13" s="1">
        <v>625</v>
      </c>
      <c r="E13" s="1">
        <v>687</v>
      </c>
    </row>
    <row r="14" spans="1:5" x14ac:dyDescent="0.3">
      <c r="A14" s="7" t="s">
        <v>91</v>
      </c>
      <c r="B14" s="1">
        <v>636</v>
      </c>
      <c r="C14" s="1">
        <v>738</v>
      </c>
      <c r="D14" s="1">
        <v>814</v>
      </c>
      <c r="E14" s="1">
        <v>844</v>
      </c>
    </row>
    <row r="15" spans="1:5" x14ac:dyDescent="0.3">
      <c r="A15" s="7" t="s">
        <v>119</v>
      </c>
      <c r="B15" s="1">
        <v>14910</v>
      </c>
      <c r="C15" s="1">
        <v>17585</v>
      </c>
      <c r="D15" s="1">
        <v>19783</v>
      </c>
      <c r="E15" s="1">
        <v>21321</v>
      </c>
    </row>
    <row r="16" spans="1:5" x14ac:dyDescent="0.3">
      <c r="A16" s="7" t="s">
        <v>120</v>
      </c>
      <c r="B16" s="1">
        <v>5817</v>
      </c>
      <c r="C16" s="1">
        <v>6842</v>
      </c>
      <c r="D16" s="1">
        <v>7710</v>
      </c>
      <c r="E16" s="1">
        <v>8336</v>
      </c>
    </row>
    <row r="17" spans="1:5" x14ac:dyDescent="0.3">
      <c r="A17" s="7" t="s">
        <v>121</v>
      </c>
      <c r="B17" s="1">
        <v>27049</v>
      </c>
      <c r="C17" s="1">
        <v>20620</v>
      </c>
      <c r="D17" s="1">
        <v>16135</v>
      </c>
      <c r="E17" s="1">
        <v>13818</v>
      </c>
    </row>
    <row r="18" spans="1:5" x14ac:dyDescent="0.3">
      <c r="A18" s="10" t="s">
        <v>15</v>
      </c>
      <c r="B18" s="5">
        <v>83513</v>
      </c>
      <c r="C18" s="5">
        <v>85694</v>
      </c>
      <c r="D18" s="5">
        <v>88504</v>
      </c>
      <c r="E18" s="5">
        <v>91070</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8.9447151940416497E-3</v>
      </c>
      <c r="C23" s="2">
        <v>1.0222419305902401E-2</v>
      </c>
      <c r="D23" s="2">
        <v>1.14345114345114E-2</v>
      </c>
      <c r="E23" s="2">
        <v>1.25617656747557E-2</v>
      </c>
    </row>
    <row r="24" spans="1:5" x14ac:dyDescent="0.3">
      <c r="A24" s="8" t="s">
        <v>114</v>
      </c>
      <c r="B24" s="2">
        <v>0.25265527522661102</v>
      </c>
      <c r="C24" s="2">
        <v>0.27474502298877401</v>
      </c>
      <c r="D24" s="2">
        <v>0.28840504383982601</v>
      </c>
      <c r="E24" s="2">
        <v>0.291336334687603</v>
      </c>
    </row>
    <row r="25" spans="1:5" x14ac:dyDescent="0.3">
      <c r="A25" s="8" t="s">
        <v>115</v>
      </c>
      <c r="B25" s="2">
        <v>7.8227341850969301E-2</v>
      </c>
      <c r="C25" s="2">
        <v>8.7474035521740101E-2</v>
      </c>
      <c r="D25" s="2">
        <v>9.4831872005785106E-2</v>
      </c>
      <c r="E25" s="2">
        <v>9.8682332271878795E-2</v>
      </c>
    </row>
    <row r="26" spans="1:5" x14ac:dyDescent="0.3">
      <c r="A26" s="8" t="s">
        <v>116</v>
      </c>
      <c r="B26" s="2">
        <v>7.4599164201980504E-3</v>
      </c>
      <c r="C26" s="2">
        <v>8.2036081872709898E-3</v>
      </c>
      <c r="D26" s="2">
        <v>8.38380186206273E-3</v>
      </c>
      <c r="E26" s="2">
        <v>8.5209179751839208E-3</v>
      </c>
    </row>
    <row r="27" spans="1:5" x14ac:dyDescent="0.3">
      <c r="A27" s="8" t="s">
        <v>117</v>
      </c>
      <c r="B27" s="2">
        <v>6.7378731454983104E-2</v>
      </c>
      <c r="C27" s="2">
        <v>7.8675286484468004E-2</v>
      </c>
      <c r="D27" s="2">
        <v>8.7736147518756205E-2</v>
      </c>
      <c r="E27" s="2">
        <v>9.4707367958713096E-2</v>
      </c>
    </row>
    <row r="28" spans="1:5" x14ac:dyDescent="0.3">
      <c r="A28" s="8" t="s">
        <v>118</v>
      </c>
      <c r="B28" s="2">
        <v>5.6398405038736504E-3</v>
      </c>
      <c r="C28" s="2">
        <v>6.3948467804047001E-3</v>
      </c>
      <c r="D28" s="2">
        <v>7.0618277140016301E-3</v>
      </c>
      <c r="E28" s="2">
        <v>7.5436477434940204E-3</v>
      </c>
    </row>
    <row r="29" spans="1:5" x14ac:dyDescent="0.3">
      <c r="A29" s="8" t="s">
        <v>91</v>
      </c>
      <c r="B29" s="2">
        <v>7.6155808077784303E-3</v>
      </c>
      <c r="C29" s="2">
        <v>8.61203818236983E-3</v>
      </c>
      <c r="D29" s="2">
        <v>9.1973244147157199E-3</v>
      </c>
      <c r="E29" s="2">
        <v>9.2675963544526195E-3</v>
      </c>
    </row>
    <row r="30" spans="1:5" x14ac:dyDescent="0.3">
      <c r="A30" s="8" t="s">
        <v>119</v>
      </c>
      <c r="B30" s="2">
        <v>0.178535078371032</v>
      </c>
      <c r="C30" s="2">
        <v>0.20520689896608901</v>
      </c>
      <c r="D30" s="2">
        <v>0.22352662026575101</v>
      </c>
      <c r="E30" s="2">
        <v>0.23411661359393901</v>
      </c>
    </row>
    <row r="31" spans="1:5" x14ac:dyDescent="0.3">
      <c r="A31" s="8" t="s">
        <v>120</v>
      </c>
      <c r="B31" s="2">
        <v>6.9653826350388595E-2</v>
      </c>
      <c r="C31" s="2">
        <v>7.9842229327607497E-2</v>
      </c>
      <c r="D31" s="2">
        <v>8.7114706679924103E-2</v>
      </c>
      <c r="E31" s="2">
        <v>9.1533984846821098E-2</v>
      </c>
    </row>
    <row r="32" spans="1:5" x14ac:dyDescent="0.3">
      <c r="A32" s="8" t="s">
        <v>121</v>
      </c>
      <c r="B32" s="2">
        <v>0.323889693820124</v>
      </c>
      <c r="C32" s="2">
        <v>0.24062361425537401</v>
      </c>
      <c r="D32" s="2">
        <v>0.18230814426466599</v>
      </c>
      <c r="E32" s="2">
        <v>0.15172943889315901</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478</v>
      </c>
      <c r="B1" s="12"/>
      <c r="C1" s="12"/>
      <c r="D1" s="12"/>
      <c r="E1" s="12"/>
    </row>
    <row r="2" spans="1:5" ht="15.6" x14ac:dyDescent="0.3">
      <c r="A2" s="12" t="s">
        <v>471</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contents'!A69",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0</v>
      </c>
      <c r="C8" s="1">
        <v>0</v>
      </c>
      <c r="D8" s="1">
        <v>0</v>
      </c>
      <c r="E8" s="1">
        <v>0</v>
      </c>
    </row>
    <row r="9" spans="1:5" x14ac:dyDescent="0.3">
      <c r="A9" s="7" t="s">
        <v>126</v>
      </c>
      <c r="B9" s="1">
        <v>141</v>
      </c>
      <c r="C9" s="1">
        <v>159</v>
      </c>
      <c r="D9" s="1">
        <v>176</v>
      </c>
      <c r="E9" s="1">
        <v>211</v>
      </c>
    </row>
    <row r="10" spans="1:5" x14ac:dyDescent="0.3">
      <c r="A10" s="7" t="s">
        <v>127</v>
      </c>
      <c r="B10" s="1">
        <v>287</v>
      </c>
      <c r="C10" s="1">
        <v>341</v>
      </c>
      <c r="D10" s="1">
        <v>397</v>
      </c>
      <c r="E10" s="1">
        <v>433</v>
      </c>
    </row>
    <row r="11" spans="1:5" x14ac:dyDescent="0.3">
      <c r="A11" s="7" t="s">
        <v>128</v>
      </c>
      <c r="B11" s="1">
        <v>239</v>
      </c>
      <c r="C11" s="1">
        <v>275</v>
      </c>
      <c r="D11" s="1">
        <v>302</v>
      </c>
      <c r="E11" s="1">
        <v>344</v>
      </c>
    </row>
    <row r="12" spans="1:5" x14ac:dyDescent="0.3">
      <c r="A12" s="7" t="s">
        <v>129</v>
      </c>
      <c r="B12" s="1">
        <v>67</v>
      </c>
      <c r="C12" s="1">
        <v>83</v>
      </c>
      <c r="D12" s="1">
        <v>117</v>
      </c>
      <c r="E12" s="1">
        <v>135</v>
      </c>
    </row>
    <row r="13" spans="1:5" x14ac:dyDescent="0.3">
      <c r="A13" s="7" t="s">
        <v>130</v>
      </c>
      <c r="B13" s="1">
        <v>13</v>
      </c>
      <c r="C13" s="1">
        <v>18</v>
      </c>
      <c r="D13" s="1">
        <v>20</v>
      </c>
      <c r="E13" s="1">
        <v>21</v>
      </c>
    </row>
    <row r="14" spans="1:5" x14ac:dyDescent="0.3">
      <c r="A14" s="7" t="s">
        <v>131</v>
      </c>
      <c r="B14" s="1">
        <v>1</v>
      </c>
      <c r="C14" s="1">
        <v>0</v>
      </c>
      <c r="D14" s="1">
        <v>4</v>
      </c>
      <c r="E14" s="1">
        <v>0</v>
      </c>
    </row>
    <row r="15" spans="1:5" x14ac:dyDescent="0.3">
      <c r="A15" s="7" t="s">
        <v>132</v>
      </c>
      <c r="B15" s="1">
        <v>3847</v>
      </c>
      <c r="C15" s="1">
        <v>4027</v>
      </c>
      <c r="D15" s="1">
        <v>4064</v>
      </c>
      <c r="E15" s="1">
        <v>3917</v>
      </c>
    </row>
    <row r="16" spans="1:5" x14ac:dyDescent="0.3">
      <c r="A16" s="7" t="s">
        <v>133</v>
      </c>
      <c r="B16" s="1">
        <v>8170</v>
      </c>
      <c r="C16" s="1">
        <v>9072</v>
      </c>
      <c r="D16" s="1">
        <v>9847</v>
      </c>
      <c r="E16" s="1">
        <v>10193</v>
      </c>
    </row>
    <row r="17" spans="1:5" x14ac:dyDescent="0.3">
      <c r="A17" s="7" t="s">
        <v>134</v>
      </c>
      <c r="B17" s="1">
        <v>6088</v>
      </c>
      <c r="C17" s="1">
        <v>6937</v>
      </c>
      <c r="D17" s="1">
        <v>7614</v>
      </c>
      <c r="E17" s="1">
        <v>8035</v>
      </c>
    </row>
    <row r="18" spans="1:5" x14ac:dyDescent="0.3">
      <c r="A18" s="7" t="s">
        <v>135</v>
      </c>
      <c r="B18" s="1">
        <v>2546</v>
      </c>
      <c r="C18" s="1">
        <v>2966</v>
      </c>
      <c r="D18" s="1">
        <v>3371</v>
      </c>
      <c r="E18" s="1">
        <v>3707</v>
      </c>
    </row>
    <row r="19" spans="1:5" x14ac:dyDescent="0.3">
      <c r="A19" s="7" t="s">
        <v>136</v>
      </c>
      <c r="B19" s="1">
        <v>448</v>
      </c>
      <c r="C19" s="1">
        <v>542</v>
      </c>
      <c r="D19" s="1">
        <v>625</v>
      </c>
      <c r="E19" s="1">
        <v>680</v>
      </c>
    </row>
    <row r="20" spans="1:5" x14ac:dyDescent="0.3">
      <c r="A20" s="7" t="s">
        <v>137</v>
      </c>
      <c r="B20" s="1">
        <v>0</v>
      </c>
      <c r="C20" s="1">
        <v>0</v>
      </c>
      <c r="D20" s="1">
        <v>0</v>
      </c>
      <c r="E20" s="1">
        <v>0</v>
      </c>
    </row>
    <row r="21" spans="1:5" x14ac:dyDescent="0.3">
      <c r="A21" s="7" t="s">
        <v>138</v>
      </c>
      <c r="B21" s="1">
        <v>546</v>
      </c>
      <c r="C21" s="1">
        <v>657</v>
      </c>
      <c r="D21" s="1">
        <v>773</v>
      </c>
      <c r="E21" s="1">
        <v>835</v>
      </c>
    </row>
    <row r="22" spans="1:5" x14ac:dyDescent="0.3">
      <c r="A22" s="7" t="s">
        <v>139</v>
      </c>
      <c r="B22" s="1">
        <v>3299</v>
      </c>
      <c r="C22" s="1">
        <v>3495</v>
      </c>
      <c r="D22" s="1">
        <v>3571</v>
      </c>
      <c r="E22" s="1">
        <v>3499</v>
      </c>
    </row>
    <row r="23" spans="1:5" x14ac:dyDescent="0.3">
      <c r="A23" s="7" t="s">
        <v>140</v>
      </c>
      <c r="B23" s="1">
        <v>2031</v>
      </c>
      <c r="C23" s="1">
        <v>2535</v>
      </c>
      <c r="D23" s="1">
        <v>3063</v>
      </c>
      <c r="E23" s="1">
        <v>3501</v>
      </c>
    </row>
    <row r="24" spans="1:5" x14ac:dyDescent="0.3">
      <c r="A24" s="7" t="s">
        <v>141</v>
      </c>
      <c r="B24" s="1">
        <v>548</v>
      </c>
      <c r="C24" s="1">
        <v>675</v>
      </c>
      <c r="D24" s="1">
        <v>823</v>
      </c>
      <c r="E24" s="1">
        <v>961</v>
      </c>
    </row>
    <row r="25" spans="1:5" x14ac:dyDescent="0.3">
      <c r="A25" s="7" t="s">
        <v>142</v>
      </c>
      <c r="B25" s="1">
        <v>109</v>
      </c>
      <c r="C25" s="1">
        <v>134</v>
      </c>
      <c r="D25" s="1">
        <v>163</v>
      </c>
      <c r="E25" s="1">
        <v>191</v>
      </c>
    </row>
    <row r="26" spans="1:5" x14ac:dyDescent="0.3">
      <c r="A26" s="7" t="s">
        <v>143</v>
      </c>
      <c r="B26" s="1">
        <v>0</v>
      </c>
      <c r="C26" s="1">
        <v>0</v>
      </c>
      <c r="D26" s="1">
        <v>0</v>
      </c>
      <c r="E26" s="1">
        <v>0</v>
      </c>
    </row>
    <row r="27" spans="1:5" x14ac:dyDescent="0.3">
      <c r="A27" s="7" t="s">
        <v>144</v>
      </c>
      <c r="B27" s="1">
        <v>74</v>
      </c>
      <c r="C27" s="1">
        <v>82</v>
      </c>
      <c r="D27" s="1">
        <v>69</v>
      </c>
      <c r="E27" s="1">
        <v>73</v>
      </c>
    </row>
    <row r="28" spans="1:5" x14ac:dyDescent="0.3">
      <c r="A28" s="7" t="s">
        <v>145</v>
      </c>
      <c r="B28" s="1">
        <v>182</v>
      </c>
      <c r="C28" s="1">
        <v>219</v>
      </c>
      <c r="D28" s="1">
        <v>239</v>
      </c>
      <c r="E28" s="1">
        <v>254</v>
      </c>
    </row>
    <row r="29" spans="1:5" x14ac:dyDescent="0.3">
      <c r="A29" s="7" t="s">
        <v>146</v>
      </c>
      <c r="B29" s="1">
        <v>167</v>
      </c>
      <c r="C29" s="1">
        <v>181</v>
      </c>
      <c r="D29" s="1">
        <v>200</v>
      </c>
      <c r="E29" s="1">
        <v>199</v>
      </c>
    </row>
    <row r="30" spans="1:5" x14ac:dyDescent="0.3">
      <c r="A30" s="7" t="s">
        <v>147</v>
      </c>
      <c r="B30" s="1">
        <v>149</v>
      </c>
      <c r="C30" s="1">
        <v>163</v>
      </c>
      <c r="D30" s="1">
        <v>170</v>
      </c>
      <c r="E30" s="1">
        <v>178</v>
      </c>
    </row>
    <row r="31" spans="1:5" x14ac:dyDescent="0.3">
      <c r="A31" s="7" t="s">
        <v>148</v>
      </c>
      <c r="B31" s="1">
        <v>51</v>
      </c>
      <c r="C31" s="1">
        <v>58</v>
      </c>
      <c r="D31" s="1">
        <v>64</v>
      </c>
      <c r="E31" s="1">
        <v>72</v>
      </c>
    </row>
    <row r="32" spans="1:5" x14ac:dyDescent="0.3">
      <c r="A32" s="7" t="s">
        <v>149</v>
      </c>
      <c r="B32" s="1">
        <v>0</v>
      </c>
      <c r="C32" s="1">
        <v>0</v>
      </c>
      <c r="D32" s="1">
        <v>0</v>
      </c>
      <c r="E32" s="1">
        <v>0</v>
      </c>
    </row>
    <row r="33" spans="1:5" x14ac:dyDescent="0.3">
      <c r="A33" s="7" t="s">
        <v>150</v>
      </c>
      <c r="B33" s="1">
        <v>802</v>
      </c>
      <c r="C33" s="1">
        <v>973</v>
      </c>
      <c r="D33" s="1">
        <v>1106</v>
      </c>
      <c r="E33" s="1">
        <v>1251</v>
      </c>
    </row>
    <row r="34" spans="1:5" x14ac:dyDescent="0.3">
      <c r="A34" s="7" t="s">
        <v>151</v>
      </c>
      <c r="B34" s="1">
        <v>2559</v>
      </c>
      <c r="C34" s="1">
        <v>3011</v>
      </c>
      <c r="D34" s="1">
        <v>3392</v>
      </c>
      <c r="E34" s="1">
        <v>3699</v>
      </c>
    </row>
    <row r="35" spans="1:5" x14ac:dyDescent="0.3">
      <c r="A35" s="7" t="s">
        <v>152</v>
      </c>
      <c r="B35" s="1">
        <v>1440</v>
      </c>
      <c r="C35" s="1">
        <v>1736</v>
      </c>
      <c r="D35" s="1">
        <v>2060</v>
      </c>
      <c r="E35" s="1">
        <v>2293</v>
      </c>
    </row>
    <row r="36" spans="1:5" x14ac:dyDescent="0.3">
      <c r="A36" s="7" t="s">
        <v>153</v>
      </c>
      <c r="B36" s="1">
        <v>723</v>
      </c>
      <c r="C36" s="1">
        <v>884</v>
      </c>
      <c r="D36" s="1">
        <v>1034</v>
      </c>
      <c r="E36" s="1">
        <v>1152</v>
      </c>
    </row>
    <row r="37" spans="1:5" x14ac:dyDescent="0.3">
      <c r="A37" s="7" t="s">
        <v>154</v>
      </c>
      <c r="B37" s="1">
        <v>103</v>
      </c>
      <c r="C37" s="1">
        <v>138</v>
      </c>
      <c r="D37" s="1">
        <v>173</v>
      </c>
      <c r="E37" s="1">
        <v>230</v>
      </c>
    </row>
    <row r="38" spans="1:5" x14ac:dyDescent="0.3">
      <c r="A38" s="7" t="s">
        <v>155</v>
      </c>
      <c r="B38" s="1">
        <v>0</v>
      </c>
      <c r="C38" s="1">
        <v>0</v>
      </c>
      <c r="D38" s="1">
        <v>0</v>
      </c>
      <c r="E38" s="1">
        <v>0</v>
      </c>
    </row>
    <row r="39" spans="1:5" x14ac:dyDescent="0.3">
      <c r="A39" s="7" t="s">
        <v>156</v>
      </c>
      <c r="B39" s="1">
        <v>102</v>
      </c>
      <c r="C39" s="1">
        <v>110</v>
      </c>
      <c r="D39" s="1">
        <v>131</v>
      </c>
      <c r="E39" s="1">
        <v>134</v>
      </c>
    </row>
    <row r="40" spans="1:5" x14ac:dyDescent="0.3">
      <c r="A40" s="7" t="s">
        <v>157</v>
      </c>
      <c r="B40" s="1">
        <v>218</v>
      </c>
      <c r="C40" s="1">
        <v>248</v>
      </c>
      <c r="D40" s="1">
        <v>282</v>
      </c>
      <c r="E40" s="1">
        <v>314</v>
      </c>
    </row>
    <row r="41" spans="1:5" x14ac:dyDescent="0.3">
      <c r="A41" s="7" t="s">
        <v>158</v>
      </c>
      <c r="B41" s="1">
        <v>114</v>
      </c>
      <c r="C41" s="1">
        <v>148</v>
      </c>
      <c r="D41" s="1">
        <v>165</v>
      </c>
      <c r="E41" s="1">
        <v>183</v>
      </c>
    </row>
    <row r="42" spans="1:5" x14ac:dyDescent="0.3">
      <c r="A42" s="7" t="s">
        <v>159</v>
      </c>
      <c r="B42" s="1">
        <v>30</v>
      </c>
      <c r="C42" s="1">
        <v>33</v>
      </c>
      <c r="D42" s="1">
        <v>37</v>
      </c>
      <c r="E42" s="1">
        <v>45</v>
      </c>
    </row>
    <row r="43" spans="1:5" x14ac:dyDescent="0.3">
      <c r="A43" s="7" t="s">
        <v>160</v>
      </c>
      <c r="B43" s="1">
        <v>7</v>
      </c>
      <c r="C43" s="1">
        <v>9</v>
      </c>
      <c r="D43" s="1">
        <v>10</v>
      </c>
      <c r="E43" s="1">
        <v>11</v>
      </c>
    </row>
    <row r="44" spans="1:5" x14ac:dyDescent="0.3">
      <c r="A44" s="7" t="s">
        <v>161</v>
      </c>
      <c r="B44" s="1">
        <v>0</v>
      </c>
      <c r="C44" s="1">
        <v>0</v>
      </c>
      <c r="D44" s="1">
        <v>0</v>
      </c>
      <c r="E44" s="1">
        <v>0</v>
      </c>
    </row>
    <row r="45" spans="1:5" x14ac:dyDescent="0.3">
      <c r="A45" s="7" t="s">
        <v>162</v>
      </c>
      <c r="B45" s="1">
        <v>112</v>
      </c>
      <c r="C45" s="1">
        <v>119</v>
      </c>
      <c r="D45" s="1">
        <v>131</v>
      </c>
      <c r="E45" s="1">
        <v>124</v>
      </c>
    </row>
    <row r="46" spans="1:5" x14ac:dyDescent="0.3">
      <c r="A46" s="7" t="s">
        <v>163</v>
      </c>
      <c r="B46" s="1">
        <v>231</v>
      </c>
      <c r="C46" s="1">
        <v>264</v>
      </c>
      <c r="D46" s="1">
        <v>281</v>
      </c>
      <c r="E46" s="1">
        <v>288</v>
      </c>
    </row>
    <row r="47" spans="1:5" x14ac:dyDescent="0.3">
      <c r="A47" s="7" t="s">
        <v>164</v>
      </c>
      <c r="B47" s="1">
        <v>196</v>
      </c>
      <c r="C47" s="1">
        <v>234</v>
      </c>
      <c r="D47" s="1">
        <v>261</v>
      </c>
      <c r="E47" s="1">
        <v>275</v>
      </c>
    </row>
    <row r="48" spans="1:5" x14ac:dyDescent="0.3">
      <c r="A48" s="7" t="s">
        <v>165</v>
      </c>
      <c r="B48" s="1">
        <v>79</v>
      </c>
      <c r="C48" s="1">
        <v>98</v>
      </c>
      <c r="D48" s="1">
        <v>112</v>
      </c>
      <c r="E48" s="1">
        <v>130</v>
      </c>
    </row>
    <row r="49" spans="1:5" x14ac:dyDescent="0.3">
      <c r="A49" s="7" t="s">
        <v>166</v>
      </c>
      <c r="B49" s="1">
        <v>18</v>
      </c>
      <c r="C49" s="1">
        <v>23</v>
      </c>
      <c r="D49" s="1">
        <v>29</v>
      </c>
      <c r="E49" s="1">
        <v>27</v>
      </c>
    </row>
    <row r="50" spans="1:5" x14ac:dyDescent="0.3">
      <c r="A50" s="7" t="s">
        <v>167</v>
      </c>
      <c r="B50" s="1">
        <v>1</v>
      </c>
      <c r="C50" s="1">
        <v>0</v>
      </c>
      <c r="D50" s="1">
        <v>4</v>
      </c>
      <c r="E50" s="1">
        <v>2</v>
      </c>
    </row>
    <row r="51" spans="1:5" x14ac:dyDescent="0.3">
      <c r="A51" s="7" t="s">
        <v>168</v>
      </c>
      <c r="B51" s="1">
        <v>3398</v>
      </c>
      <c r="C51" s="1">
        <v>3884</v>
      </c>
      <c r="D51" s="1">
        <v>4290</v>
      </c>
      <c r="E51" s="1">
        <v>4491</v>
      </c>
    </row>
    <row r="52" spans="1:5" x14ac:dyDescent="0.3">
      <c r="A52" s="7" t="s">
        <v>169</v>
      </c>
      <c r="B52" s="1">
        <v>5833</v>
      </c>
      <c r="C52" s="1">
        <v>6957</v>
      </c>
      <c r="D52" s="1">
        <v>7865</v>
      </c>
      <c r="E52" s="1">
        <v>8549</v>
      </c>
    </row>
    <row r="53" spans="1:5" x14ac:dyDescent="0.3">
      <c r="A53" s="7" t="s">
        <v>170</v>
      </c>
      <c r="B53" s="1">
        <v>3983</v>
      </c>
      <c r="C53" s="1">
        <v>4674</v>
      </c>
      <c r="D53" s="1">
        <v>5270</v>
      </c>
      <c r="E53" s="1">
        <v>5701</v>
      </c>
    </row>
    <row r="54" spans="1:5" x14ac:dyDescent="0.3">
      <c r="A54" s="7" t="s">
        <v>171</v>
      </c>
      <c r="B54" s="1">
        <v>1471</v>
      </c>
      <c r="C54" s="1">
        <v>1795</v>
      </c>
      <c r="D54" s="1">
        <v>2023</v>
      </c>
      <c r="E54" s="1">
        <v>2234</v>
      </c>
    </row>
    <row r="55" spans="1:5" x14ac:dyDescent="0.3">
      <c r="A55" s="7" t="s">
        <v>172</v>
      </c>
      <c r="B55" s="1">
        <v>224</v>
      </c>
      <c r="C55" s="1">
        <v>275</v>
      </c>
      <c r="D55" s="1">
        <v>331</v>
      </c>
      <c r="E55" s="1">
        <v>344</v>
      </c>
    </row>
    <row r="56" spans="1:5" x14ac:dyDescent="0.3">
      <c r="A56" s="7" t="s">
        <v>173</v>
      </c>
      <c r="B56" s="1">
        <v>0</v>
      </c>
      <c r="C56" s="1">
        <v>0</v>
      </c>
      <c r="D56" s="1">
        <v>1</v>
      </c>
      <c r="E56" s="1">
        <v>0</v>
      </c>
    </row>
    <row r="57" spans="1:5" x14ac:dyDescent="0.3">
      <c r="A57" s="7" t="s">
        <v>174</v>
      </c>
      <c r="B57" s="1">
        <v>1140</v>
      </c>
      <c r="C57" s="1">
        <v>1312</v>
      </c>
      <c r="D57" s="1">
        <v>1478</v>
      </c>
      <c r="E57" s="1">
        <v>1594</v>
      </c>
    </row>
    <row r="58" spans="1:5" x14ac:dyDescent="0.3">
      <c r="A58" s="7" t="s">
        <v>175</v>
      </c>
      <c r="B58" s="1">
        <v>2328</v>
      </c>
      <c r="C58" s="1">
        <v>2727</v>
      </c>
      <c r="D58" s="1">
        <v>3023</v>
      </c>
      <c r="E58" s="1">
        <v>3210</v>
      </c>
    </row>
    <row r="59" spans="1:5" x14ac:dyDescent="0.3">
      <c r="A59" s="7" t="s">
        <v>176</v>
      </c>
      <c r="B59" s="1">
        <v>1617</v>
      </c>
      <c r="C59" s="1">
        <v>1884</v>
      </c>
      <c r="D59" s="1">
        <v>2162</v>
      </c>
      <c r="E59" s="1">
        <v>2360</v>
      </c>
    </row>
    <row r="60" spans="1:5" x14ac:dyDescent="0.3">
      <c r="A60" s="7" t="s">
        <v>177</v>
      </c>
      <c r="B60" s="1">
        <v>641</v>
      </c>
      <c r="C60" s="1">
        <v>802</v>
      </c>
      <c r="D60" s="1">
        <v>910</v>
      </c>
      <c r="E60" s="1">
        <v>1018</v>
      </c>
    </row>
    <row r="61" spans="1:5" x14ac:dyDescent="0.3">
      <c r="A61" s="7" t="s">
        <v>178</v>
      </c>
      <c r="B61" s="1">
        <v>91</v>
      </c>
      <c r="C61" s="1">
        <v>117</v>
      </c>
      <c r="D61" s="1">
        <v>136</v>
      </c>
      <c r="E61" s="1">
        <v>154</v>
      </c>
    </row>
    <row r="62" spans="1:5" x14ac:dyDescent="0.3">
      <c r="A62" s="7" t="s">
        <v>179</v>
      </c>
      <c r="B62" s="1">
        <v>0</v>
      </c>
      <c r="C62" s="1">
        <v>0</v>
      </c>
      <c r="D62" s="1">
        <v>0</v>
      </c>
      <c r="E62" s="1">
        <v>0</v>
      </c>
    </row>
    <row r="63" spans="1:5" x14ac:dyDescent="0.3">
      <c r="A63" s="7" t="s">
        <v>180</v>
      </c>
      <c r="B63" s="1">
        <v>1711</v>
      </c>
      <c r="C63" s="1">
        <v>846</v>
      </c>
      <c r="D63" s="1">
        <v>423</v>
      </c>
      <c r="E63" s="1">
        <v>230</v>
      </c>
    </row>
    <row r="64" spans="1:5" x14ac:dyDescent="0.3">
      <c r="A64" s="7" t="s">
        <v>181</v>
      </c>
      <c r="B64" s="1">
        <v>10269</v>
      </c>
      <c r="C64" s="1">
        <v>7108</v>
      </c>
      <c r="D64" s="1">
        <v>4920</v>
      </c>
      <c r="E64" s="1">
        <v>3746</v>
      </c>
    </row>
    <row r="65" spans="1:5" x14ac:dyDescent="0.3">
      <c r="A65" s="7" t="s">
        <v>182</v>
      </c>
      <c r="B65" s="1">
        <v>10226</v>
      </c>
      <c r="C65" s="1">
        <v>8418</v>
      </c>
      <c r="D65" s="1">
        <v>6945</v>
      </c>
      <c r="E65" s="1">
        <v>6199</v>
      </c>
    </row>
    <row r="66" spans="1:5" x14ac:dyDescent="0.3">
      <c r="A66" s="7" t="s">
        <v>183</v>
      </c>
      <c r="B66" s="1">
        <v>4073</v>
      </c>
      <c r="C66" s="1">
        <v>3549</v>
      </c>
      <c r="D66" s="1">
        <v>3173</v>
      </c>
      <c r="E66" s="1">
        <v>2994</v>
      </c>
    </row>
    <row r="67" spans="1:5" x14ac:dyDescent="0.3">
      <c r="A67" s="7" t="s">
        <v>184</v>
      </c>
      <c r="B67" s="1">
        <v>770</v>
      </c>
      <c r="C67" s="1">
        <v>699</v>
      </c>
      <c r="D67" s="1">
        <v>674</v>
      </c>
      <c r="E67" s="1">
        <v>649</v>
      </c>
    </row>
    <row r="68" spans="1:5" x14ac:dyDescent="0.3">
      <c r="A68" s="10" t="s">
        <v>15</v>
      </c>
      <c r="B68" s="5">
        <v>83513</v>
      </c>
      <c r="C68" s="5">
        <v>85694</v>
      </c>
      <c r="D68" s="5">
        <v>88504</v>
      </c>
      <c r="E68" s="5">
        <v>91070</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v>
      </c>
      <c r="C73" s="2">
        <v>0</v>
      </c>
      <c r="D73" s="2">
        <v>0</v>
      </c>
      <c r="E73" s="2">
        <v>0</v>
      </c>
    </row>
    <row r="74" spans="1:5" x14ac:dyDescent="0.3">
      <c r="A74" s="8" t="s">
        <v>126</v>
      </c>
      <c r="B74" s="2">
        <v>0.188755020080321</v>
      </c>
      <c r="C74" s="2">
        <v>0.181506849315068</v>
      </c>
      <c r="D74" s="2">
        <v>0.173913043478261</v>
      </c>
      <c r="E74" s="2">
        <v>0.18444055944055901</v>
      </c>
    </row>
    <row r="75" spans="1:5" x14ac:dyDescent="0.3">
      <c r="A75" s="8" t="s">
        <v>127</v>
      </c>
      <c r="B75" s="2">
        <v>0.38420348058902298</v>
      </c>
      <c r="C75" s="2">
        <v>0.38926940639269397</v>
      </c>
      <c r="D75" s="2">
        <v>0.39229249011857698</v>
      </c>
      <c r="E75" s="2">
        <v>0.37849650349650299</v>
      </c>
    </row>
    <row r="76" spans="1:5" x14ac:dyDescent="0.3">
      <c r="A76" s="8" t="s">
        <v>128</v>
      </c>
      <c r="B76" s="2">
        <v>0.319946452476573</v>
      </c>
      <c r="C76" s="2">
        <v>0.31392694063926901</v>
      </c>
      <c r="D76" s="2">
        <v>0.29841897233201597</v>
      </c>
      <c r="E76" s="2">
        <v>0.30069930069930101</v>
      </c>
    </row>
    <row r="77" spans="1:5" x14ac:dyDescent="0.3">
      <c r="A77" s="8" t="s">
        <v>129</v>
      </c>
      <c r="B77" s="2">
        <v>8.9692101740294503E-2</v>
      </c>
      <c r="C77" s="2">
        <v>9.4748858447488593E-2</v>
      </c>
      <c r="D77" s="2">
        <v>0.115612648221344</v>
      </c>
      <c r="E77" s="2">
        <v>0.11800699300699299</v>
      </c>
    </row>
    <row r="78" spans="1:5" x14ac:dyDescent="0.3">
      <c r="A78" s="8" t="s">
        <v>130</v>
      </c>
      <c r="B78" s="2">
        <v>1.7402945113788499E-2</v>
      </c>
      <c r="C78" s="2">
        <v>2.0547945205479499E-2</v>
      </c>
      <c r="D78" s="2">
        <v>1.97628458498024E-2</v>
      </c>
      <c r="E78" s="2">
        <v>1.8356643356643401E-2</v>
      </c>
    </row>
    <row r="79" spans="1:5" x14ac:dyDescent="0.3">
      <c r="A79" s="8" t="s">
        <v>131</v>
      </c>
      <c r="B79" s="2">
        <v>4.7393364928909999E-5</v>
      </c>
      <c r="C79" s="2">
        <v>0</v>
      </c>
      <c r="D79" s="2">
        <v>1.56709108716944E-4</v>
      </c>
      <c r="E79" s="2">
        <v>0</v>
      </c>
    </row>
    <row r="80" spans="1:5" x14ac:dyDescent="0.3">
      <c r="A80" s="8" t="s">
        <v>132</v>
      </c>
      <c r="B80" s="2">
        <v>0.182322274881517</v>
      </c>
      <c r="C80" s="2">
        <v>0.17104145429833501</v>
      </c>
      <c r="D80" s="2">
        <v>0.159216454456415</v>
      </c>
      <c r="E80" s="2">
        <v>0.147633046886778</v>
      </c>
    </row>
    <row r="81" spans="1:5" x14ac:dyDescent="0.3">
      <c r="A81" s="8" t="s">
        <v>133</v>
      </c>
      <c r="B81" s="2">
        <v>0.38720379146919398</v>
      </c>
      <c r="C81" s="2">
        <v>0.38532110091743099</v>
      </c>
      <c r="D81" s="2">
        <v>0.385778648383937</v>
      </c>
      <c r="E81" s="2">
        <v>0.38417759686416397</v>
      </c>
    </row>
    <row r="82" spans="1:5" x14ac:dyDescent="0.3">
      <c r="A82" s="8" t="s">
        <v>134</v>
      </c>
      <c r="B82" s="2">
        <v>0.28853080568720402</v>
      </c>
      <c r="C82" s="2">
        <v>0.29463982330954802</v>
      </c>
      <c r="D82" s="2">
        <v>0.29829578844270299</v>
      </c>
      <c r="E82" s="2">
        <v>0.30284185134931402</v>
      </c>
    </row>
    <row r="83" spans="1:5" x14ac:dyDescent="0.3">
      <c r="A83" s="8" t="s">
        <v>135</v>
      </c>
      <c r="B83" s="2">
        <v>0.120663507109005</v>
      </c>
      <c r="C83" s="2">
        <v>0.12597689432551801</v>
      </c>
      <c r="D83" s="2">
        <v>0.13206660137120499</v>
      </c>
      <c r="E83" s="2">
        <v>0.13971807628523999</v>
      </c>
    </row>
    <row r="84" spans="1:5" x14ac:dyDescent="0.3">
      <c r="A84" s="8" t="s">
        <v>136</v>
      </c>
      <c r="B84" s="2">
        <v>2.1232227488151699E-2</v>
      </c>
      <c r="C84" s="2">
        <v>2.3020727149167499E-2</v>
      </c>
      <c r="D84" s="2">
        <v>2.4485798237022498E-2</v>
      </c>
      <c r="E84" s="2">
        <v>2.5629428614503201E-2</v>
      </c>
    </row>
    <row r="85" spans="1:5" x14ac:dyDescent="0.3">
      <c r="A85" s="8" t="s">
        <v>137</v>
      </c>
      <c r="B85" s="2">
        <v>0</v>
      </c>
      <c r="C85" s="2">
        <v>0</v>
      </c>
      <c r="D85" s="2">
        <v>0</v>
      </c>
      <c r="E85" s="2">
        <v>0</v>
      </c>
    </row>
    <row r="86" spans="1:5" x14ac:dyDescent="0.3">
      <c r="A86" s="8" t="s">
        <v>138</v>
      </c>
      <c r="B86" s="2">
        <v>8.3575692637379503E-2</v>
      </c>
      <c r="C86" s="2">
        <v>8.7646744930629697E-2</v>
      </c>
      <c r="D86" s="2">
        <v>9.2100559990468206E-2</v>
      </c>
      <c r="E86" s="2">
        <v>9.2911983976855503E-2</v>
      </c>
    </row>
    <row r="87" spans="1:5" x14ac:dyDescent="0.3">
      <c r="A87" s="8" t="s">
        <v>139</v>
      </c>
      <c r="B87" s="2">
        <v>0.504974743609368</v>
      </c>
      <c r="C87" s="2">
        <v>0.466248665955176</v>
      </c>
      <c r="D87" s="2">
        <v>0.42547360895984698</v>
      </c>
      <c r="E87" s="2">
        <v>0.38934015800600902</v>
      </c>
    </row>
    <row r="88" spans="1:5" x14ac:dyDescent="0.3">
      <c r="A88" s="8" t="s">
        <v>140</v>
      </c>
      <c r="B88" s="2">
        <v>0.31088320832695499</v>
      </c>
      <c r="C88" s="2">
        <v>0.33818036286019199</v>
      </c>
      <c r="D88" s="2">
        <v>0.36494697962587902</v>
      </c>
      <c r="E88" s="2">
        <v>0.38956270168020501</v>
      </c>
    </row>
    <row r="89" spans="1:5" x14ac:dyDescent="0.3">
      <c r="A89" s="8" t="s">
        <v>141</v>
      </c>
      <c r="B89" s="2">
        <v>8.3881830705648294E-2</v>
      </c>
      <c r="C89" s="2">
        <v>9.0048025613660598E-2</v>
      </c>
      <c r="D89" s="2">
        <v>9.80579053973549E-2</v>
      </c>
      <c r="E89" s="2">
        <v>0.106932235451207</v>
      </c>
    </row>
    <row r="90" spans="1:5" x14ac:dyDescent="0.3">
      <c r="A90" s="8" t="s">
        <v>142</v>
      </c>
      <c r="B90" s="2">
        <v>1.6684524720649001E-2</v>
      </c>
      <c r="C90" s="2">
        <v>1.78762006403415E-2</v>
      </c>
      <c r="D90" s="2">
        <v>1.94209460264506E-2</v>
      </c>
      <c r="E90" s="2">
        <v>2.1252920885723801E-2</v>
      </c>
    </row>
    <row r="91" spans="1:5" x14ac:dyDescent="0.3">
      <c r="A91" s="8" t="s">
        <v>143</v>
      </c>
      <c r="B91" s="2">
        <v>0</v>
      </c>
      <c r="C91" s="2">
        <v>0</v>
      </c>
      <c r="D91" s="2">
        <v>0</v>
      </c>
      <c r="E91" s="2">
        <v>0</v>
      </c>
    </row>
    <row r="92" spans="1:5" x14ac:dyDescent="0.3">
      <c r="A92" s="8" t="s">
        <v>144</v>
      </c>
      <c r="B92" s="2">
        <v>0.11878009630818601</v>
      </c>
      <c r="C92" s="2">
        <v>0.116642958748222</v>
      </c>
      <c r="D92" s="2">
        <v>9.2991913746630697E-2</v>
      </c>
      <c r="E92" s="2">
        <v>9.4072164948453593E-2</v>
      </c>
    </row>
    <row r="93" spans="1:5" x14ac:dyDescent="0.3">
      <c r="A93" s="8" t="s">
        <v>145</v>
      </c>
      <c r="B93" s="2">
        <v>0.29213483146067398</v>
      </c>
      <c r="C93" s="2">
        <v>0.31152204836415398</v>
      </c>
      <c r="D93" s="2">
        <v>0.32210242587601101</v>
      </c>
      <c r="E93" s="2">
        <v>0.32731958762886598</v>
      </c>
    </row>
    <row r="94" spans="1:5" x14ac:dyDescent="0.3">
      <c r="A94" s="8" t="s">
        <v>146</v>
      </c>
      <c r="B94" s="2">
        <v>0.268057784911718</v>
      </c>
      <c r="C94" s="2">
        <v>0.25746799431009998</v>
      </c>
      <c r="D94" s="2">
        <v>0.269541778975741</v>
      </c>
      <c r="E94" s="2">
        <v>0.25644329896907198</v>
      </c>
    </row>
    <row r="95" spans="1:5" x14ac:dyDescent="0.3">
      <c r="A95" s="8" t="s">
        <v>147</v>
      </c>
      <c r="B95" s="2">
        <v>0.239165329052969</v>
      </c>
      <c r="C95" s="2">
        <v>0.23186344238975801</v>
      </c>
      <c r="D95" s="2">
        <v>0.22911051212938</v>
      </c>
      <c r="E95" s="2">
        <v>0.22938144329896901</v>
      </c>
    </row>
    <row r="96" spans="1:5" x14ac:dyDescent="0.3">
      <c r="A96" s="8" t="s">
        <v>148</v>
      </c>
      <c r="B96" s="2">
        <v>8.1861958266452706E-2</v>
      </c>
      <c r="C96" s="2">
        <v>8.2503556187766697E-2</v>
      </c>
      <c r="D96" s="2">
        <v>8.6253369272237201E-2</v>
      </c>
      <c r="E96" s="2">
        <v>9.2783505154639206E-2</v>
      </c>
    </row>
    <row r="97" spans="1:5" x14ac:dyDescent="0.3">
      <c r="A97" s="8" t="s">
        <v>149</v>
      </c>
      <c r="B97" s="2">
        <v>0</v>
      </c>
      <c r="C97" s="2">
        <v>0</v>
      </c>
      <c r="D97" s="2">
        <v>0</v>
      </c>
      <c r="E97" s="2">
        <v>0</v>
      </c>
    </row>
    <row r="98" spans="1:5" x14ac:dyDescent="0.3">
      <c r="A98" s="8" t="s">
        <v>150</v>
      </c>
      <c r="B98" s="2">
        <v>0.142527101475031</v>
      </c>
      <c r="C98" s="2">
        <v>0.144319193117769</v>
      </c>
      <c r="D98" s="2">
        <v>0.14243399871217</v>
      </c>
      <c r="E98" s="2">
        <v>0.14504347826087</v>
      </c>
    </row>
    <row r="99" spans="1:5" x14ac:dyDescent="0.3">
      <c r="A99" s="8" t="s">
        <v>151</v>
      </c>
      <c r="B99" s="2">
        <v>0.454771636751377</v>
      </c>
      <c r="C99" s="2">
        <v>0.44660338178581999</v>
      </c>
      <c r="D99" s="2">
        <v>0.43683193818416</v>
      </c>
      <c r="E99" s="2">
        <v>0.428869565217391</v>
      </c>
    </row>
    <row r="100" spans="1:5" x14ac:dyDescent="0.3">
      <c r="A100" s="8" t="s">
        <v>152</v>
      </c>
      <c r="B100" s="2">
        <v>0.255909010129732</v>
      </c>
      <c r="C100" s="2">
        <v>0.25749035894393402</v>
      </c>
      <c r="D100" s="2">
        <v>0.265292981326465</v>
      </c>
      <c r="E100" s="2">
        <v>0.26585507246376799</v>
      </c>
    </row>
    <row r="101" spans="1:5" x14ac:dyDescent="0.3">
      <c r="A101" s="8" t="s">
        <v>153</v>
      </c>
      <c r="B101" s="2">
        <v>0.128487648835969</v>
      </c>
      <c r="C101" s="2">
        <v>0.13111836250370801</v>
      </c>
      <c r="D101" s="2">
        <v>0.133161622665808</v>
      </c>
      <c r="E101" s="2">
        <v>0.133565217391304</v>
      </c>
    </row>
    <row r="102" spans="1:5" x14ac:dyDescent="0.3">
      <c r="A102" s="8" t="s">
        <v>154</v>
      </c>
      <c r="B102" s="2">
        <v>1.8304602807890501E-2</v>
      </c>
      <c r="C102" s="2">
        <v>2.0468703648768901E-2</v>
      </c>
      <c r="D102" s="2">
        <v>2.2279459111397299E-2</v>
      </c>
      <c r="E102" s="2">
        <v>2.66666666666667E-2</v>
      </c>
    </row>
    <row r="103" spans="1:5" x14ac:dyDescent="0.3">
      <c r="A103" s="8" t="s">
        <v>155</v>
      </c>
      <c r="B103" s="2">
        <v>0</v>
      </c>
      <c r="C103" s="2">
        <v>0</v>
      </c>
      <c r="D103" s="2">
        <v>0</v>
      </c>
      <c r="E103" s="2">
        <v>0</v>
      </c>
    </row>
    <row r="104" spans="1:5" x14ac:dyDescent="0.3">
      <c r="A104" s="8" t="s">
        <v>156</v>
      </c>
      <c r="B104" s="2">
        <v>0.21656050955414</v>
      </c>
      <c r="C104" s="2">
        <v>0.200729927007299</v>
      </c>
      <c r="D104" s="2">
        <v>0.20960000000000001</v>
      </c>
      <c r="E104" s="2">
        <v>0.19505094614264901</v>
      </c>
    </row>
    <row r="105" spans="1:5" x14ac:dyDescent="0.3">
      <c r="A105" s="8" t="s">
        <v>157</v>
      </c>
      <c r="B105" s="2">
        <v>0.46284501061571098</v>
      </c>
      <c r="C105" s="2">
        <v>0.452554744525547</v>
      </c>
      <c r="D105" s="2">
        <v>0.45119999999999999</v>
      </c>
      <c r="E105" s="2">
        <v>0.45705967976710299</v>
      </c>
    </row>
    <row r="106" spans="1:5" x14ac:dyDescent="0.3">
      <c r="A106" s="8" t="s">
        <v>158</v>
      </c>
      <c r="B106" s="2">
        <v>0.24203821656051</v>
      </c>
      <c r="C106" s="2">
        <v>0.27007299270072999</v>
      </c>
      <c r="D106" s="2">
        <v>0.26400000000000001</v>
      </c>
      <c r="E106" s="2">
        <v>0.26637554585152801</v>
      </c>
    </row>
    <row r="107" spans="1:5" x14ac:dyDescent="0.3">
      <c r="A107" s="8" t="s">
        <v>159</v>
      </c>
      <c r="B107" s="2">
        <v>6.3694267515923594E-2</v>
      </c>
      <c r="C107" s="2">
        <v>6.0218978102189798E-2</v>
      </c>
      <c r="D107" s="2">
        <v>5.9200000000000003E-2</v>
      </c>
      <c r="E107" s="2">
        <v>6.5502183406113496E-2</v>
      </c>
    </row>
    <row r="108" spans="1:5" x14ac:dyDescent="0.3">
      <c r="A108" s="8" t="s">
        <v>160</v>
      </c>
      <c r="B108" s="2">
        <v>1.4861995753715501E-2</v>
      </c>
      <c r="C108" s="2">
        <v>1.6423357664233602E-2</v>
      </c>
      <c r="D108" s="2">
        <v>1.6E-2</v>
      </c>
      <c r="E108" s="2">
        <v>1.60116448326055E-2</v>
      </c>
    </row>
    <row r="109" spans="1:5" x14ac:dyDescent="0.3">
      <c r="A109" s="8" t="s">
        <v>161</v>
      </c>
      <c r="B109" s="2">
        <v>0</v>
      </c>
      <c r="C109" s="2">
        <v>0</v>
      </c>
      <c r="D109" s="2">
        <v>0</v>
      </c>
      <c r="E109" s="2">
        <v>0</v>
      </c>
    </row>
    <row r="110" spans="1:5" x14ac:dyDescent="0.3">
      <c r="A110" s="8" t="s">
        <v>162</v>
      </c>
      <c r="B110" s="2">
        <v>0.17610062893081799</v>
      </c>
      <c r="C110" s="2">
        <v>0.16124661246612501</v>
      </c>
      <c r="D110" s="2">
        <v>0.16093366093366099</v>
      </c>
      <c r="E110" s="2">
        <v>0.14691943127962101</v>
      </c>
    </row>
    <row r="111" spans="1:5" x14ac:dyDescent="0.3">
      <c r="A111" s="8" t="s">
        <v>163</v>
      </c>
      <c r="B111" s="2">
        <v>0.36320754716981102</v>
      </c>
      <c r="C111" s="2">
        <v>0.35772357723577197</v>
      </c>
      <c r="D111" s="2">
        <v>0.34520884520884498</v>
      </c>
      <c r="E111" s="2">
        <v>0.34123222748815202</v>
      </c>
    </row>
    <row r="112" spans="1:5" x14ac:dyDescent="0.3">
      <c r="A112" s="8" t="s">
        <v>164</v>
      </c>
      <c r="B112" s="2">
        <v>0.30817610062893103</v>
      </c>
      <c r="C112" s="2">
        <v>0.31707317073170699</v>
      </c>
      <c r="D112" s="2">
        <v>0.32063882063882099</v>
      </c>
      <c r="E112" s="2">
        <v>0.32582938388625599</v>
      </c>
    </row>
    <row r="113" spans="1:5" x14ac:dyDescent="0.3">
      <c r="A113" s="8" t="s">
        <v>165</v>
      </c>
      <c r="B113" s="2">
        <v>0.12421383647798701</v>
      </c>
      <c r="C113" s="2">
        <v>0.13279132791327899</v>
      </c>
      <c r="D113" s="2">
        <v>0.13759213759213801</v>
      </c>
      <c r="E113" s="2">
        <v>0.15402843601895699</v>
      </c>
    </row>
    <row r="114" spans="1:5" x14ac:dyDescent="0.3">
      <c r="A114" s="8" t="s">
        <v>166</v>
      </c>
      <c r="B114" s="2">
        <v>2.83018867924528E-2</v>
      </c>
      <c r="C114" s="2">
        <v>3.1165311653116499E-2</v>
      </c>
      <c r="D114" s="2">
        <v>3.5626535626535602E-2</v>
      </c>
      <c r="E114" s="2">
        <v>3.1990521327014201E-2</v>
      </c>
    </row>
    <row r="115" spans="1:5" x14ac:dyDescent="0.3">
      <c r="A115" s="8" t="s">
        <v>167</v>
      </c>
      <c r="B115" s="2">
        <v>6.7069081153588194E-5</v>
      </c>
      <c r="C115" s="2">
        <v>0</v>
      </c>
      <c r="D115" s="2">
        <v>2.02193802759945E-4</v>
      </c>
      <c r="E115" s="2">
        <v>9.3804230570798699E-5</v>
      </c>
    </row>
    <row r="116" spans="1:5" x14ac:dyDescent="0.3">
      <c r="A116" s="8" t="s">
        <v>168</v>
      </c>
      <c r="B116" s="2">
        <v>0.227900737759893</v>
      </c>
      <c r="C116" s="2">
        <v>0.22087005970998</v>
      </c>
      <c r="D116" s="2">
        <v>0.21685285346004099</v>
      </c>
      <c r="E116" s="2">
        <v>0.21063739974672899</v>
      </c>
    </row>
    <row r="117" spans="1:5" x14ac:dyDescent="0.3">
      <c r="A117" s="8" t="s">
        <v>169</v>
      </c>
      <c r="B117" s="2">
        <v>0.39121395036888001</v>
      </c>
      <c r="C117" s="2">
        <v>0.39562126812624399</v>
      </c>
      <c r="D117" s="2">
        <v>0.39756356467674298</v>
      </c>
      <c r="E117" s="2">
        <v>0.40096618357487901</v>
      </c>
    </row>
    <row r="118" spans="1:5" x14ac:dyDescent="0.3">
      <c r="A118" s="8" t="s">
        <v>170</v>
      </c>
      <c r="B118" s="2">
        <v>0.26713615023474202</v>
      </c>
      <c r="C118" s="2">
        <v>0.26579471140176297</v>
      </c>
      <c r="D118" s="2">
        <v>0.26639033513622801</v>
      </c>
      <c r="E118" s="2">
        <v>0.26738895924206202</v>
      </c>
    </row>
    <row r="119" spans="1:5" x14ac:dyDescent="0.3">
      <c r="A119" s="8" t="s">
        <v>171</v>
      </c>
      <c r="B119" s="2">
        <v>9.86586183769282E-2</v>
      </c>
      <c r="C119" s="2">
        <v>0.102075632641456</v>
      </c>
      <c r="D119" s="2">
        <v>0.10225951574584199</v>
      </c>
      <c r="E119" s="2">
        <v>0.104779325547582</v>
      </c>
    </row>
    <row r="120" spans="1:5" x14ac:dyDescent="0.3">
      <c r="A120" s="8" t="s">
        <v>172</v>
      </c>
      <c r="B120" s="2">
        <v>1.5023474178403801E-2</v>
      </c>
      <c r="C120" s="2">
        <v>1.56383281205573E-2</v>
      </c>
      <c r="D120" s="2">
        <v>1.6731537178385499E-2</v>
      </c>
      <c r="E120" s="2">
        <v>1.6134327658177398E-2</v>
      </c>
    </row>
    <row r="121" spans="1:5" x14ac:dyDescent="0.3">
      <c r="A121" s="8" t="s">
        <v>173</v>
      </c>
      <c r="B121" s="2">
        <v>0</v>
      </c>
      <c r="C121" s="2">
        <v>0</v>
      </c>
      <c r="D121" s="2">
        <v>1.2970168612191999E-4</v>
      </c>
      <c r="E121" s="2">
        <v>0</v>
      </c>
    </row>
    <row r="122" spans="1:5" x14ac:dyDescent="0.3">
      <c r="A122" s="8" t="s">
        <v>174</v>
      </c>
      <c r="B122" s="2">
        <v>0.195977307890665</v>
      </c>
      <c r="C122" s="2">
        <v>0.191756796258404</v>
      </c>
      <c r="D122" s="2">
        <v>0.19169909208819699</v>
      </c>
      <c r="E122" s="2">
        <v>0.19121880998080601</v>
      </c>
    </row>
    <row r="123" spans="1:5" x14ac:dyDescent="0.3">
      <c r="A123" s="8" t="s">
        <v>175</v>
      </c>
      <c r="B123" s="2">
        <v>0.40020629190304302</v>
      </c>
      <c r="C123" s="2">
        <v>0.39856767027185003</v>
      </c>
      <c r="D123" s="2">
        <v>0.39208819714656301</v>
      </c>
      <c r="E123" s="2">
        <v>0.38507677543186197</v>
      </c>
    </row>
    <row r="124" spans="1:5" x14ac:dyDescent="0.3">
      <c r="A124" s="8" t="s">
        <v>176</v>
      </c>
      <c r="B124" s="2">
        <v>0.27797833935018101</v>
      </c>
      <c r="C124" s="2">
        <v>0.27535808243203702</v>
      </c>
      <c r="D124" s="2">
        <v>0.28041504539558998</v>
      </c>
      <c r="E124" s="2">
        <v>0.28310940499040299</v>
      </c>
    </row>
    <row r="125" spans="1:5" x14ac:dyDescent="0.3">
      <c r="A125" s="8" t="s">
        <v>177</v>
      </c>
      <c r="B125" s="2">
        <v>0.11019425820869901</v>
      </c>
      <c r="C125" s="2">
        <v>0.11721718795673799</v>
      </c>
      <c r="D125" s="2">
        <v>0.118028534370947</v>
      </c>
      <c r="E125" s="2">
        <v>0.122120921305182</v>
      </c>
    </row>
    <row r="126" spans="1:5" x14ac:dyDescent="0.3">
      <c r="A126" s="8" t="s">
        <v>178</v>
      </c>
      <c r="B126" s="2">
        <v>1.5643802647412799E-2</v>
      </c>
      <c r="C126" s="2">
        <v>1.7100263080970499E-2</v>
      </c>
      <c r="D126" s="2">
        <v>1.7639429312581101E-2</v>
      </c>
      <c r="E126" s="2">
        <v>1.8474088291746599E-2</v>
      </c>
    </row>
    <row r="127" spans="1:5" x14ac:dyDescent="0.3">
      <c r="A127" s="8" t="s">
        <v>179</v>
      </c>
      <c r="B127" s="2">
        <v>0</v>
      </c>
      <c r="C127" s="2">
        <v>0</v>
      </c>
      <c r="D127" s="2">
        <v>0</v>
      </c>
      <c r="E127" s="2">
        <v>0</v>
      </c>
    </row>
    <row r="128" spans="1:5" x14ac:dyDescent="0.3">
      <c r="A128" s="8" t="s">
        <v>180</v>
      </c>
      <c r="B128" s="2">
        <v>6.3255573218973002E-2</v>
      </c>
      <c r="C128" s="2">
        <v>4.1028128031037801E-2</v>
      </c>
      <c r="D128" s="2">
        <v>2.6216299969011501E-2</v>
      </c>
      <c r="E128" s="2">
        <v>1.66449558546823E-2</v>
      </c>
    </row>
    <row r="129" spans="1:5" x14ac:dyDescent="0.3">
      <c r="A129" s="8" t="s">
        <v>181</v>
      </c>
      <c r="B129" s="2">
        <v>0.37964434914414602</v>
      </c>
      <c r="C129" s="2">
        <v>0.34471387002909798</v>
      </c>
      <c r="D129" s="2">
        <v>0.30492717694453098</v>
      </c>
      <c r="E129" s="2">
        <v>0.27109567231147802</v>
      </c>
    </row>
    <row r="130" spans="1:5" x14ac:dyDescent="0.3">
      <c r="A130" s="8" t="s">
        <v>182</v>
      </c>
      <c r="B130" s="2">
        <v>0.37805464157639801</v>
      </c>
      <c r="C130" s="2">
        <v>0.40824442289039797</v>
      </c>
      <c r="D130" s="2">
        <v>0.43043074062596798</v>
      </c>
      <c r="E130" s="2">
        <v>0.44861774497032902</v>
      </c>
    </row>
    <row r="131" spans="1:5" x14ac:dyDescent="0.3">
      <c r="A131" s="8" t="s">
        <v>183</v>
      </c>
      <c r="B131" s="2">
        <v>0.150578579614773</v>
      </c>
      <c r="C131" s="2">
        <v>0.17211445198836101</v>
      </c>
      <c r="D131" s="2">
        <v>0.19665323830182799</v>
      </c>
      <c r="E131" s="2">
        <v>0.21667390360399499</v>
      </c>
    </row>
    <row r="132" spans="1:5" x14ac:dyDescent="0.3">
      <c r="A132" s="8" t="s">
        <v>184</v>
      </c>
      <c r="B132" s="2">
        <v>2.84668564457096E-2</v>
      </c>
      <c r="C132" s="2">
        <v>3.3899127061105698E-2</v>
      </c>
      <c r="D132" s="2">
        <v>4.1772544158661301E-2</v>
      </c>
      <c r="E132" s="2">
        <v>4.6967723259516599E-2</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71</v>
      </c>
    </row>
    <row r="2" spans="1:14" ht="15.6" x14ac:dyDescent="0.3">
      <c r="A2" s="12" t="s">
        <v>31</v>
      </c>
    </row>
    <row r="3" spans="1:14" ht="15.6" x14ac:dyDescent="0.3">
      <c r="A3" s="12" t="s">
        <v>72</v>
      </c>
    </row>
    <row r="4" spans="1:14" x14ac:dyDescent="0.3">
      <c r="A4" s="15"/>
    </row>
    <row r="5" spans="1:14" x14ac:dyDescent="0.3">
      <c r="A5" s="16" t="str">
        <f>HYPERLINK("#'Table of contents'!A7",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109108</v>
      </c>
      <c r="C8" s="1">
        <v>113802</v>
      </c>
      <c r="D8" s="1">
        <v>118620</v>
      </c>
      <c r="E8" s="1">
        <v>123028</v>
      </c>
      <c r="F8" s="1">
        <v>127539</v>
      </c>
      <c r="G8" s="1">
        <v>132143</v>
      </c>
      <c r="H8" s="1">
        <v>137657</v>
      </c>
      <c r="I8" s="1">
        <v>144404</v>
      </c>
      <c r="J8" s="1">
        <v>145931</v>
      </c>
      <c r="K8" s="1">
        <v>155136</v>
      </c>
      <c r="L8" s="1">
        <v>166150</v>
      </c>
      <c r="M8" s="1">
        <v>178244</v>
      </c>
      <c r="N8" s="1">
        <v>192084</v>
      </c>
    </row>
    <row r="9" spans="1:14" x14ac:dyDescent="0.3">
      <c r="A9" s="7" t="s">
        <v>70</v>
      </c>
      <c r="B9" s="1">
        <v>143443</v>
      </c>
      <c r="C9" s="1">
        <v>145856</v>
      </c>
      <c r="D9" s="1">
        <v>148548</v>
      </c>
      <c r="E9" s="1">
        <v>150719</v>
      </c>
      <c r="F9" s="1">
        <v>153236</v>
      </c>
      <c r="G9" s="1">
        <v>156333</v>
      </c>
      <c r="H9" s="1">
        <v>160820</v>
      </c>
      <c r="I9" s="1">
        <v>166915</v>
      </c>
      <c r="J9" s="1">
        <v>164356</v>
      </c>
      <c r="K9" s="1">
        <v>172587</v>
      </c>
      <c r="L9" s="1">
        <v>181931</v>
      </c>
      <c r="M9" s="1">
        <v>191363</v>
      </c>
      <c r="N9" s="1">
        <v>201273</v>
      </c>
    </row>
    <row r="10" spans="1:14" x14ac:dyDescent="0.3">
      <c r="A10" s="10" t="s">
        <v>15</v>
      </c>
      <c r="B10" s="5">
        <v>252551</v>
      </c>
      <c r="C10" s="5">
        <v>259658</v>
      </c>
      <c r="D10" s="5">
        <v>267168</v>
      </c>
      <c r="E10" s="5">
        <v>273747</v>
      </c>
      <c r="F10" s="5">
        <v>280775</v>
      </c>
      <c r="G10" s="5">
        <v>288476</v>
      </c>
      <c r="H10" s="5">
        <v>298477</v>
      </c>
      <c r="I10" s="5">
        <v>311319</v>
      </c>
      <c r="J10" s="5">
        <v>310287</v>
      </c>
      <c r="K10" s="5">
        <v>327723</v>
      </c>
      <c r="L10" s="5">
        <v>348081</v>
      </c>
      <c r="M10" s="5">
        <v>369607</v>
      </c>
      <c r="N10" s="5">
        <v>393357</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0.43202363087059598</v>
      </c>
      <c r="C15" s="2">
        <v>0.43827650216823699</v>
      </c>
      <c r="D15" s="2">
        <v>0.44399029823931002</v>
      </c>
      <c r="E15" s="2">
        <v>0.44942227677380903</v>
      </c>
      <c r="F15" s="2">
        <v>0.45423915946932603</v>
      </c>
      <c r="G15" s="2">
        <v>0.45807276861853302</v>
      </c>
      <c r="H15" s="2">
        <v>0.46119801525745702</v>
      </c>
      <c r="I15" s="2">
        <v>0.46384576591855903</v>
      </c>
      <c r="J15" s="2">
        <v>0.47030974549368798</v>
      </c>
      <c r="K15" s="2">
        <v>0.47337538103825499</v>
      </c>
      <c r="L15" s="2">
        <v>0.477331425731367</v>
      </c>
      <c r="M15" s="2">
        <v>0.48225277118669302</v>
      </c>
      <c r="N15" s="2">
        <v>0.48831977059007498</v>
      </c>
    </row>
    <row r="16" spans="1:14" x14ac:dyDescent="0.3">
      <c r="A16" s="8" t="s">
        <v>70</v>
      </c>
      <c r="B16" s="2">
        <v>0.56797636912940397</v>
      </c>
      <c r="C16" s="2">
        <v>0.56172349783176301</v>
      </c>
      <c r="D16" s="2">
        <v>0.55600970176068998</v>
      </c>
      <c r="E16" s="2">
        <v>0.55057772322619103</v>
      </c>
      <c r="F16" s="2">
        <v>0.54576084053067397</v>
      </c>
      <c r="G16" s="2">
        <v>0.54192723138146703</v>
      </c>
      <c r="H16" s="2">
        <v>0.53880198474254304</v>
      </c>
      <c r="I16" s="2">
        <v>0.53615423408144103</v>
      </c>
      <c r="J16" s="2">
        <v>0.52969025450631202</v>
      </c>
      <c r="K16" s="2">
        <v>0.52662461896174495</v>
      </c>
      <c r="L16" s="2">
        <v>0.522668574268633</v>
      </c>
      <c r="M16" s="2">
        <v>0.51774722881330704</v>
      </c>
      <c r="N16" s="2">
        <v>0.51168022940992497</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4.3021593283718899E-2</v>
      </c>
      <c r="C21" s="2">
        <v>4.23366900405968E-2</v>
      </c>
      <c r="D21" s="2">
        <v>3.7160681166751003E-2</v>
      </c>
      <c r="E21" s="2">
        <v>3.6666449913840701E-2</v>
      </c>
      <c r="F21" s="2">
        <v>3.6098761947325898E-2</v>
      </c>
      <c r="G21" s="2">
        <v>4.1727522456732502E-2</v>
      </c>
      <c r="H21" s="2">
        <v>4.9013126829728998E-2</v>
      </c>
      <c r="I21" s="2">
        <v>1.05744993213484E-2</v>
      </c>
      <c r="J21" s="2">
        <v>6.3077755925745702E-2</v>
      </c>
      <c r="K21" s="2">
        <v>7.0995771452145195E-2</v>
      </c>
      <c r="L21" s="2">
        <v>7.27896479085164E-2</v>
      </c>
      <c r="M21" s="2">
        <v>7.7646372388411405E-2</v>
      </c>
      <c r="N21" s="3">
        <v>0.31626590649005398</v>
      </c>
      <c r="O21" s="3">
        <v>0.76049418924368495</v>
      </c>
    </row>
    <row r="22" spans="1:15" x14ac:dyDescent="0.3">
      <c r="A22" s="8" t="s">
        <v>70</v>
      </c>
      <c r="B22" s="2">
        <v>1.6822012924994599E-2</v>
      </c>
      <c r="C22" s="2">
        <v>1.8456559894690701E-2</v>
      </c>
      <c r="D22" s="2">
        <v>1.4614804642270499E-2</v>
      </c>
      <c r="E22" s="2">
        <v>1.6699951565496099E-2</v>
      </c>
      <c r="F22" s="2">
        <v>2.0210655459552598E-2</v>
      </c>
      <c r="G22" s="2">
        <v>2.8701553734656101E-2</v>
      </c>
      <c r="H22" s="2">
        <v>3.7899514985698303E-2</v>
      </c>
      <c r="I22" s="2">
        <v>-1.53311565767007E-2</v>
      </c>
      <c r="J22" s="2">
        <v>5.0080313465891098E-2</v>
      </c>
      <c r="K22" s="2">
        <v>5.41408101421312E-2</v>
      </c>
      <c r="L22" s="2">
        <v>5.1843830902924701E-2</v>
      </c>
      <c r="M22" s="2">
        <v>5.1786395489201199E-2</v>
      </c>
      <c r="N22" s="3">
        <v>0.22461607729562699</v>
      </c>
      <c r="O22" s="3">
        <v>0.403156654559651</v>
      </c>
    </row>
    <row r="23" spans="1:15" x14ac:dyDescent="0.3">
      <c r="A23" s="11" t="s">
        <v>15</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6.4257441011669206E-2</v>
      </c>
      <c r="N23" s="3">
        <v>0.26771988513859801</v>
      </c>
      <c r="O23" s="3">
        <v>0.55753491374019504</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479</v>
      </c>
      <c r="B1" s="12"/>
      <c r="C1" s="12"/>
      <c r="D1" s="12"/>
      <c r="E1" s="12"/>
    </row>
    <row r="2" spans="1:5" ht="15.6" x14ac:dyDescent="0.3">
      <c r="A2" s="12" t="s">
        <v>471</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contents'!A70",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333</v>
      </c>
      <c r="C8" s="1">
        <v>398</v>
      </c>
      <c r="D8" s="1">
        <v>473</v>
      </c>
      <c r="E8" s="1">
        <v>558</v>
      </c>
    </row>
    <row r="9" spans="1:5" x14ac:dyDescent="0.3">
      <c r="A9" s="7" t="s">
        <v>188</v>
      </c>
      <c r="B9" s="1">
        <v>414</v>
      </c>
      <c r="C9" s="1">
        <v>478</v>
      </c>
      <c r="D9" s="1">
        <v>539</v>
      </c>
      <c r="E9" s="1">
        <v>586</v>
      </c>
    </row>
    <row r="10" spans="1:5" x14ac:dyDescent="0.3">
      <c r="A10" s="7" t="s">
        <v>189</v>
      </c>
      <c r="B10" s="1">
        <v>9518</v>
      </c>
      <c r="C10" s="1">
        <v>10798</v>
      </c>
      <c r="D10" s="1">
        <v>11917</v>
      </c>
      <c r="E10" s="1">
        <v>12607</v>
      </c>
    </row>
    <row r="11" spans="1:5" x14ac:dyDescent="0.3">
      <c r="A11" s="7" t="s">
        <v>190</v>
      </c>
      <c r="B11" s="1">
        <v>11582</v>
      </c>
      <c r="C11" s="1">
        <v>12746</v>
      </c>
      <c r="D11" s="1">
        <v>13608</v>
      </c>
      <c r="E11" s="1">
        <v>13925</v>
      </c>
    </row>
    <row r="12" spans="1:5" x14ac:dyDescent="0.3">
      <c r="A12" s="7" t="s">
        <v>191</v>
      </c>
      <c r="B12" s="1">
        <v>2070</v>
      </c>
      <c r="C12" s="1">
        <v>2467</v>
      </c>
      <c r="D12" s="1">
        <v>2833</v>
      </c>
      <c r="E12" s="1">
        <v>3111</v>
      </c>
    </row>
    <row r="13" spans="1:5" x14ac:dyDescent="0.3">
      <c r="A13" s="7" t="s">
        <v>192</v>
      </c>
      <c r="B13" s="1">
        <v>4463</v>
      </c>
      <c r="C13" s="1">
        <v>5029</v>
      </c>
      <c r="D13" s="1">
        <v>5560</v>
      </c>
      <c r="E13" s="1">
        <v>5876</v>
      </c>
    </row>
    <row r="14" spans="1:5" x14ac:dyDescent="0.3">
      <c r="A14" s="7" t="s">
        <v>193</v>
      </c>
      <c r="B14" s="1">
        <v>197</v>
      </c>
      <c r="C14" s="1">
        <v>227</v>
      </c>
      <c r="D14" s="1">
        <v>241</v>
      </c>
      <c r="E14" s="1">
        <v>260</v>
      </c>
    </row>
    <row r="15" spans="1:5" x14ac:dyDescent="0.3">
      <c r="A15" s="7" t="s">
        <v>194</v>
      </c>
      <c r="B15" s="1">
        <v>426</v>
      </c>
      <c r="C15" s="1">
        <v>476</v>
      </c>
      <c r="D15" s="1">
        <v>501</v>
      </c>
      <c r="E15" s="1">
        <v>516</v>
      </c>
    </row>
    <row r="16" spans="1:5" x14ac:dyDescent="0.3">
      <c r="A16" s="7" t="s">
        <v>195</v>
      </c>
      <c r="B16" s="1">
        <v>1299</v>
      </c>
      <c r="C16" s="1">
        <v>1619</v>
      </c>
      <c r="D16" s="1">
        <v>1885</v>
      </c>
      <c r="E16" s="1">
        <v>2167</v>
      </c>
    </row>
    <row r="17" spans="1:5" x14ac:dyDescent="0.3">
      <c r="A17" s="7" t="s">
        <v>196</v>
      </c>
      <c r="B17" s="1">
        <v>4328</v>
      </c>
      <c r="C17" s="1">
        <v>5123</v>
      </c>
      <c r="D17" s="1">
        <v>5880</v>
      </c>
      <c r="E17" s="1">
        <v>6458</v>
      </c>
    </row>
    <row r="18" spans="1:5" x14ac:dyDescent="0.3">
      <c r="A18" s="7" t="s">
        <v>197</v>
      </c>
      <c r="B18" s="1">
        <v>170</v>
      </c>
      <c r="C18" s="1">
        <v>204</v>
      </c>
      <c r="D18" s="1">
        <v>235</v>
      </c>
      <c r="E18" s="1">
        <v>261</v>
      </c>
    </row>
    <row r="19" spans="1:5" x14ac:dyDescent="0.3">
      <c r="A19" s="7" t="s">
        <v>198</v>
      </c>
      <c r="B19" s="1">
        <v>301</v>
      </c>
      <c r="C19" s="1">
        <v>344</v>
      </c>
      <c r="D19" s="1">
        <v>390</v>
      </c>
      <c r="E19" s="1">
        <v>426</v>
      </c>
    </row>
    <row r="20" spans="1:5" x14ac:dyDescent="0.3">
      <c r="A20" s="7" t="s">
        <v>199</v>
      </c>
      <c r="B20" s="1">
        <v>216</v>
      </c>
      <c r="C20" s="1">
        <v>255</v>
      </c>
      <c r="D20" s="1">
        <v>292</v>
      </c>
      <c r="E20" s="1">
        <v>305</v>
      </c>
    </row>
    <row r="21" spans="1:5" x14ac:dyDescent="0.3">
      <c r="A21" s="7" t="s">
        <v>200</v>
      </c>
      <c r="B21" s="1">
        <v>420</v>
      </c>
      <c r="C21" s="1">
        <v>483</v>
      </c>
      <c r="D21" s="1">
        <v>522</v>
      </c>
      <c r="E21" s="1">
        <v>539</v>
      </c>
    </row>
    <row r="22" spans="1:5" x14ac:dyDescent="0.3">
      <c r="A22" s="7" t="s">
        <v>201</v>
      </c>
      <c r="B22" s="1">
        <v>5873</v>
      </c>
      <c r="C22" s="1">
        <v>7038</v>
      </c>
      <c r="D22" s="1">
        <v>8026</v>
      </c>
      <c r="E22" s="1">
        <v>8765</v>
      </c>
    </row>
    <row r="23" spans="1:5" x14ac:dyDescent="0.3">
      <c r="A23" s="7" t="s">
        <v>202</v>
      </c>
      <c r="B23" s="1">
        <v>9037</v>
      </c>
      <c r="C23" s="1">
        <v>10547</v>
      </c>
      <c r="D23" s="1">
        <v>11757</v>
      </c>
      <c r="E23" s="1">
        <v>12556</v>
      </c>
    </row>
    <row r="24" spans="1:5" x14ac:dyDescent="0.3">
      <c r="A24" s="7" t="s">
        <v>203</v>
      </c>
      <c r="B24" s="1">
        <v>2055</v>
      </c>
      <c r="C24" s="1">
        <v>2452</v>
      </c>
      <c r="D24" s="1">
        <v>2815</v>
      </c>
      <c r="E24" s="1">
        <v>3064</v>
      </c>
    </row>
    <row r="25" spans="1:5" x14ac:dyDescent="0.3">
      <c r="A25" s="7" t="s">
        <v>204</v>
      </c>
      <c r="B25" s="1">
        <v>3762</v>
      </c>
      <c r="C25" s="1">
        <v>4390</v>
      </c>
      <c r="D25" s="1">
        <v>4895</v>
      </c>
      <c r="E25" s="1">
        <v>5272</v>
      </c>
    </row>
    <row r="26" spans="1:5" x14ac:dyDescent="0.3">
      <c r="A26" s="7" t="s">
        <v>205</v>
      </c>
      <c r="B26" s="1">
        <v>10289</v>
      </c>
      <c r="C26" s="1">
        <v>7890</v>
      </c>
      <c r="D26" s="1">
        <v>6164</v>
      </c>
      <c r="E26" s="1">
        <v>5317</v>
      </c>
    </row>
    <row r="27" spans="1:5" x14ac:dyDescent="0.3">
      <c r="A27" s="7" t="s">
        <v>206</v>
      </c>
      <c r="B27" s="1">
        <v>16760</v>
      </c>
      <c r="C27" s="1">
        <v>12730</v>
      </c>
      <c r="D27" s="1">
        <v>9971</v>
      </c>
      <c r="E27" s="1">
        <v>8501</v>
      </c>
    </row>
    <row r="28" spans="1:5" x14ac:dyDescent="0.3">
      <c r="A28" s="10" t="s">
        <v>15</v>
      </c>
      <c r="B28" s="5">
        <v>83513</v>
      </c>
      <c r="C28" s="5">
        <v>85694</v>
      </c>
      <c r="D28" s="5">
        <v>88504</v>
      </c>
      <c r="E28" s="5">
        <v>91070</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0.44578313253011997</v>
      </c>
      <c r="C33" s="2">
        <v>0.454337899543379</v>
      </c>
      <c r="D33" s="2">
        <v>0.467391304347826</v>
      </c>
      <c r="E33" s="2">
        <v>0.48776223776223798</v>
      </c>
    </row>
    <row r="34" spans="1:5" x14ac:dyDescent="0.3">
      <c r="A34" s="8" t="s">
        <v>188</v>
      </c>
      <c r="B34" s="2">
        <v>0.55421686746987997</v>
      </c>
      <c r="C34" s="2">
        <v>0.545662100456621</v>
      </c>
      <c r="D34" s="2">
        <v>0.53260869565217395</v>
      </c>
      <c r="E34" s="2">
        <v>0.51223776223776196</v>
      </c>
    </row>
    <row r="35" spans="1:5" x14ac:dyDescent="0.3">
      <c r="A35" s="8" t="s">
        <v>189</v>
      </c>
      <c r="B35" s="2">
        <v>0.451090047393365</v>
      </c>
      <c r="C35" s="2">
        <v>0.45863064899762102</v>
      </c>
      <c r="D35" s="2">
        <v>0.46687561214495599</v>
      </c>
      <c r="E35" s="2">
        <v>0.47516206844565101</v>
      </c>
    </row>
    <row r="36" spans="1:5" x14ac:dyDescent="0.3">
      <c r="A36" s="8" t="s">
        <v>190</v>
      </c>
      <c r="B36" s="2">
        <v>0.548909952606635</v>
      </c>
      <c r="C36" s="2">
        <v>0.54136935100237804</v>
      </c>
      <c r="D36" s="2">
        <v>0.53312438785504401</v>
      </c>
      <c r="E36" s="2">
        <v>0.52483793155434899</v>
      </c>
    </row>
    <row r="37" spans="1:5" x14ac:dyDescent="0.3">
      <c r="A37" s="8" t="s">
        <v>191</v>
      </c>
      <c r="B37" s="2">
        <v>0.31685290065819699</v>
      </c>
      <c r="C37" s="2">
        <v>0.32910885805763102</v>
      </c>
      <c r="D37" s="2">
        <v>0.33754319075419997</v>
      </c>
      <c r="E37" s="2">
        <v>0.34616668521197302</v>
      </c>
    </row>
    <row r="38" spans="1:5" x14ac:dyDescent="0.3">
      <c r="A38" s="8" t="s">
        <v>192</v>
      </c>
      <c r="B38" s="2">
        <v>0.68314709934180295</v>
      </c>
      <c r="C38" s="2">
        <v>0.67089114194236898</v>
      </c>
      <c r="D38" s="2">
        <v>0.66245680924579997</v>
      </c>
      <c r="E38" s="2">
        <v>0.65383331478802698</v>
      </c>
    </row>
    <row r="39" spans="1:5" x14ac:dyDescent="0.3">
      <c r="A39" s="8" t="s">
        <v>193</v>
      </c>
      <c r="B39" s="2">
        <v>0.31621187800963102</v>
      </c>
      <c r="C39" s="2">
        <v>0.32290184921763898</v>
      </c>
      <c r="D39" s="2">
        <v>0.32479784366576803</v>
      </c>
      <c r="E39" s="2">
        <v>0.335051546391753</v>
      </c>
    </row>
    <row r="40" spans="1:5" x14ac:dyDescent="0.3">
      <c r="A40" s="8" t="s">
        <v>194</v>
      </c>
      <c r="B40" s="2">
        <v>0.68378812199036898</v>
      </c>
      <c r="C40" s="2">
        <v>0.67709815078236102</v>
      </c>
      <c r="D40" s="2">
        <v>0.67520215633423197</v>
      </c>
      <c r="E40" s="2">
        <v>0.66494845360824695</v>
      </c>
    </row>
    <row r="41" spans="1:5" x14ac:dyDescent="0.3">
      <c r="A41" s="8" t="s">
        <v>195</v>
      </c>
      <c r="B41" s="2">
        <v>0.23085125288786201</v>
      </c>
      <c r="C41" s="2">
        <v>0.24013645802432501</v>
      </c>
      <c r="D41" s="2">
        <v>0.24275595621377999</v>
      </c>
      <c r="E41" s="2">
        <v>0.25124637681159401</v>
      </c>
    </row>
    <row r="42" spans="1:5" x14ac:dyDescent="0.3">
      <c r="A42" s="8" t="s">
        <v>196</v>
      </c>
      <c r="B42" s="2">
        <v>0.76914874711213799</v>
      </c>
      <c r="C42" s="2">
        <v>0.75986354197567496</v>
      </c>
      <c r="D42" s="2">
        <v>0.75724404378622001</v>
      </c>
      <c r="E42" s="2">
        <v>0.74875362318840599</v>
      </c>
    </row>
    <row r="43" spans="1:5" x14ac:dyDescent="0.3">
      <c r="A43" s="8" t="s">
        <v>197</v>
      </c>
      <c r="B43" s="2">
        <v>0.36093418259023402</v>
      </c>
      <c r="C43" s="2">
        <v>0.372262773722628</v>
      </c>
      <c r="D43" s="2">
        <v>0.376</v>
      </c>
      <c r="E43" s="2">
        <v>0.37991266375545901</v>
      </c>
    </row>
    <row r="44" spans="1:5" x14ac:dyDescent="0.3">
      <c r="A44" s="8" t="s">
        <v>198</v>
      </c>
      <c r="B44" s="2">
        <v>0.63906581740976598</v>
      </c>
      <c r="C44" s="2">
        <v>0.62773722627737205</v>
      </c>
      <c r="D44" s="2">
        <v>0.624</v>
      </c>
      <c r="E44" s="2">
        <v>0.62008733624454104</v>
      </c>
    </row>
    <row r="45" spans="1:5" x14ac:dyDescent="0.3">
      <c r="A45" s="8" t="s">
        <v>199</v>
      </c>
      <c r="B45" s="2">
        <v>0.339622641509434</v>
      </c>
      <c r="C45" s="2">
        <v>0.345528455284553</v>
      </c>
      <c r="D45" s="2">
        <v>0.35872235872235902</v>
      </c>
      <c r="E45" s="2">
        <v>0.36137440758293798</v>
      </c>
    </row>
    <row r="46" spans="1:5" x14ac:dyDescent="0.3">
      <c r="A46" s="8" t="s">
        <v>200</v>
      </c>
      <c r="B46" s="2">
        <v>0.660377358490566</v>
      </c>
      <c r="C46" s="2">
        <v>0.654471544715447</v>
      </c>
      <c r="D46" s="2">
        <v>0.64127764127764098</v>
      </c>
      <c r="E46" s="2">
        <v>0.63862559241706196</v>
      </c>
    </row>
    <row r="47" spans="1:5" x14ac:dyDescent="0.3">
      <c r="A47" s="8" t="s">
        <v>201</v>
      </c>
      <c r="B47" s="2">
        <v>0.39389671361502299</v>
      </c>
      <c r="C47" s="2">
        <v>0.40022746659084402</v>
      </c>
      <c r="D47" s="2">
        <v>0.40570186523782997</v>
      </c>
      <c r="E47" s="2">
        <v>0.41109704047652601</v>
      </c>
    </row>
    <row r="48" spans="1:5" x14ac:dyDescent="0.3">
      <c r="A48" s="8" t="s">
        <v>202</v>
      </c>
      <c r="B48" s="2">
        <v>0.60610328638497701</v>
      </c>
      <c r="C48" s="2">
        <v>0.59977253340915504</v>
      </c>
      <c r="D48" s="2">
        <v>0.59429813476216997</v>
      </c>
      <c r="E48" s="2">
        <v>0.58890295952347405</v>
      </c>
    </row>
    <row r="49" spans="1:5" x14ac:dyDescent="0.3">
      <c r="A49" s="8" t="s">
        <v>203</v>
      </c>
      <c r="B49" s="2">
        <v>0.35327488396080498</v>
      </c>
      <c r="C49" s="2">
        <v>0.35837474422683402</v>
      </c>
      <c r="D49" s="2">
        <v>0.365110246433204</v>
      </c>
      <c r="E49" s="2">
        <v>0.36756238003838798</v>
      </c>
    </row>
    <row r="50" spans="1:5" x14ac:dyDescent="0.3">
      <c r="A50" s="8" t="s">
        <v>204</v>
      </c>
      <c r="B50" s="2">
        <v>0.64672511603919502</v>
      </c>
      <c r="C50" s="2">
        <v>0.64162525577316598</v>
      </c>
      <c r="D50" s="2">
        <v>0.634889753566796</v>
      </c>
      <c r="E50" s="2">
        <v>0.63243761996161196</v>
      </c>
    </row>
    <row r="51" spans="1:5" x14ac:dyDescent="0.3">
      <c r="A51" s="8" t="s">
        <v>205</v>
      </c>
      <c r="B51" s="2">
        <v>0.38038374801286601</v>
      </c>
      <c r="C51" s="2">
        <v>0.38263821532492698</v>
      </c>
      <c r="D51" s="2">
        <v>0.38202665013944798</v>
      </c>
      <c r="E51" s="2">
        <v>0.38478795773628599</v>
      </c>
    </row>
    <row r="52" spans="1:5" x14ac:dyDescent="0.3">
      <c r="A52" s="8" t="s">
        <v>206</v>
      </c>
      <c r="B52" s="2">
        <v>0.61961625198713399</v>
      </c>
      <c r="C52" s="2">
        <v>0.61736178467507297</v>
      </c>
      <c r="D52" s="2">
        <v>0.61797334986055197</v>
      </c>
      <c r="E52" s="2">
        <v>0.61521204226371395</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480</v>
      </c>
      <c r="B1" s="12"/>
      <c r="C1" s="12"/>
      <c r="D1" s="12"/>
      <c r="E1" s="12"/>
    </row>
    <row r="2" spans="1:5" ht="15.6" x14ac:dyDescent="0.3">
      <c r="A2" s="12" t="s">
        <v>471</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contents'!A71",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350</v>
      </c>
      <c r="C8" s="1">
        <v>427</v>
      </c>
      <c r="D8" s="1">
        <v>491</v>
      </c>
      <c r="E8" s="1">
        <v>545</v>
      </c>
    </row>
    <row r="9" spans="1:5" x14ac:dyDescent="0.3">
      <c r="A9" s="7" t="s">
        <v>210</v>
      </c>
      <c r="B9" s="1">
        <v>397</v>
      </c>
      <c r="C9" s="1">
        <v>449</v>
      </c>
      <c r="D9" s="1">
        <v>521</v>
      </c>
      <c r="E9" s="1">
        <v>599</v>
      </c>
    </row>
    <row r="10" spans="1:5" x14ac:dyDescent="0.3">
      <c r="A10" s="7" t="s">
        <v>211</v>
      </c>
      <c r="B10" s="1">
        <v>13253</v>
      </c>
      <c r="C10" s="1">
        <v>15111</v>
      </c>
      <c r="D10" s="1">
        <v>16593</v>
      </c>
      <c r="E10" s="1">
        <v>17402</v>
      </c>
    </row>
    <row r="11" spans="1:5" x14ac:dyDescent="0.3">
      <c r="A11" s="7" t="s">
        <v>212</v>
      </c>
      <c r="B11" s="1">
        <v>7847</v>
      </c>
      <c r="C11" s="1">
        <v>8433</v>
      </c>
      <c r="D11" s="1">
        <v>8932</v>
      </c>
      <c r="E11" s="1">
        <v>9130</v>
      </c>
    </row>
    <row r="12" spans="1:5" x14ac:dyDescent="0.3">
      <c r="A12" s="7" t="s">
        <v>213</v>
      </c>
      <c r="B12" s="1">
        <v>1438</v>
      </c>
      <c r="C12" s="1">
        <v>1752</v>
      </c>
      <c r="D12" s="1">
        <v>2031</v>
      </c>
      <c r="E12" s="1">
        <v>2184</v>
      </c>
    </row>
    <row r="13" spans="1:5" x14ac:dyDescent="0.3">
      <c r="A13" s="7" t="s">
        <v>214</v>
      </c>
      <c r="B13" s="1">
        <v>5095</v>
      </c>
      <c r="C13" s="1">
        <v>5744</v>
      </c>
      <c r="D13" s="1">
        <v>6362</v>
      </c>
      <c r="E13" s="1">
        <v>6803</v>
      </c>
    </row>
    <row r="14" spans="1:5" x14ac:dyDescent="0.3">
      <c r="A14" s="7" t="s">
        <v>215</v>
      </c>
      <c r="B14" s="1">
        <v>503</v>
      </c>
      <c r="C14" s="1">
        <v>577</v>
      </c>
      <c r="D14" s="1">
        <v>613</v>
      </c>
      <c r="E14" s="1">
        <v>646</v>
      </c>
    </row>
    <row r="15" spans="1:5" x14ac:dyDescent="0.3">
      <c r="A15" s="7" t="s">
        <v>216</v>
      </c>
      <c r="B15" s="1">
        <v>120</v>
      </c>
      <c r="C15" s="1">
        <v>126</v>
      </c>
      <c r="D15" s="1">
        <v>129</v>
      </c>
      <c r="E15" s="1">
        <v>130</v>
      </c>
    </row>
    <row r="16" spans="1:5" x14ac:dyDescent="0.3">
      <c r="A16" s="7" t="s">
        <v>217</v>
      </c>
      <c r="B16" s="1">
        <v>1373</v>
      </c>
      <c r="C16" s="1">
        <v>1707</v>
      </c>
      <c r="D16" s="1">
        <v>1993</v>
      </c>
      <c r="E16" s="1">
        <v>2198</v>
      </c>
    </row>
    <row r="17" spans="1:5" x14ac:dyDescent="0.3">
      <c r="A17" s="7" t="s">
        <v>218</v>
      </c>
      <c r="B17" s="1">
        <v>4254</v>
      </c>
      <c r="C17" s="1">
        <v>5035</v>
      </c>
      <c r="D17" s="1">
        <v>5772</v>
      </c>
      <c r="E17" s="1">
        <v>6427</v>
      </c>
    </row>
    <row r="18" spans="1:5" x14ac:dyDescent="0.3">
      <c r="A18" s="7" t="s">
        <v>219</v>
      </c>
      <c r="B18" s="1">
        <v>341</v>
      </c>
      <c r="C18" s="1">
        <v>401</v>
      </c>
      <c r="D18" s="1">
        <v>462</v>
      </c>
      <c r="E18" s="1">
        <v>509</v>
      </c>
    </row>
    <row r="19" spans="1:5" x14ac:dyDescent="0.3">
      <c r="A19" s="7" t="s">
        <v>220</v>
      </c>
      <c r="B19" s="1">
        <v>130</v>
      </c>
      <c r="C19" s="1">
        <v>147</v>
      </c>
      <c r="D19" s="1">
        <v>163</v>
      </c>
      <c r="E19" s="1">
        <v>178</v>
      </c>
    </row>
    <row r="20" spans="1:5" x14ac:dyDescent="0.3">
      <c r="A20" s="7" t="s">
        <v>221</v>
      </c>
      <c r="B20" s="1">
        <v>370</v>
      </c>
      <c r="C20" s="1">
        <v>450</v>
      </c>
      <c r="D20" s="1">
        <v>498</v>
      </c>
      <c r="E20" s="1">
        <v>512</v>
      </c>
    </row>
    <row r="21" spans="1:5" x14ac:dyDescent="0.3">
      <c r="A21" s="7" t="s">
        <v>222</v>
      </c>
      <c r="B21" s="1">
        <v>266</v>
      </c>
      <c r="C21" s="1">
        <v>288</v>
      </c>
      <c r="D21" s="1">
        <v>316</v>
      </c>
      <c r="E21" s="1">
        <v>332</v>
      </c>
    </row>
    <row r="22" spans="1:5" x14ac:dyDescent="0.3">
      <c r="A22" s="7" t="s">
        <v>223</v>
      </c>
      <c r="B22" s="1">
        <v>12208</v>
      </c>
      <c r="C22" s="1">
        <v>14555</v>
      </c>
      <c r="D22" s="1">
        <v>16446</v>
      </c>
      <c r="E22" s="1">
        <v>17809</v>
      </c>
    </row>
    <row r="23" spans="1:5" x14ac:dyDescent="0.3">
      <c r="A23" s="7" t="s">
        <v>224</v>
      </c>
      <c r="B23" s="1">
        <v>2702</v>
      </c>
      <c r="C23" s="1">
        <v>3030</v>
      </c>
      <c r="D23" s="1">
        <v>3337</v>
      </c>
      <c r="E23" s="1">
        <v>3512</v>
      </c>
    </row>
    <row r="24" spans="1:5" x14ac:dyDescent="0.3">
      <c r="A24" s="7" t="s">
        <v>225</v>
      </c>
      <c r="B24" s="1">
        <v>3933</v>
      </c>
      <c r="C24" s="1">
        <v>4710</v>
      </c>
      <c r="D24" s="1">
        <v>5331</v>
      </c>
      <c r="E24" s="1">
        <v>5798</v>
      </c>
    </row>
    <row r="25" spans="1:5" x14ac:dyDescent="0.3">
      <c r="A25" s="7" t="s">
        <v>226</v>
      </c>
      <c r="B25" s="1">
        <v>1884</v>
      </c>
      <c r="C25" s="1">
        <v>2132</v>
      </c>
      <c r="D25" s="1">
        <v>2379</v>
      </c>
      <c r="E25" s="1">
        <v>2538</v>
      </c>
    </row>
    <row r="26" spans="1:5" x14ac:dyDescent="0.3">
      <c r="A26" s="7" t="s">
        <v>227</v>
      </c>
      <c r="B26" s="1">
        <v>18377</v>
      </c>
      <c r="C26" s="1">
        <v>14139</v>
      </c>
      <c r="D26" s="1">
        <v>11135</v>
      </c>
      <c r="E26" s="1">
        <v>9585</v>
      </c>
    </row>
    <row r="27" spans="1:5" x14ac:dyDescent="0.3">
      <c r="A27" s="7" t="s">
        <v>228</v>
      </c>
      <c r="B27" s="1">
        <v>8672</v>
      </c>
      <c r="C27" s="1">
        <v>6481</v>
      </c>
      <c r="D27" s="1">
        <v>5000</v>
      </c>
      <c r="E27" s="1">
        <v>4233</v>
      </c>
    </row>
    <row r="28" spans="1:5" x14ac:dyDescent="0.3">
      <c r="A28" s="10" t="s">
        <v>15</v>
      </c>
      <c r="B28" s="5">
        <v>83513</v>
      </c>
      <c r="C28" s="5">
        <v>85694</v>
      </c>
      <c r="D28" s="5">
        <v>88504</v>
      </c>
      <c r="E28" s="5">
        <v>91070</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0.46854082998661301</v>
      </c>
      <c r="C33" s="2">
        <v>0.48744292237442899</v>
      </c>
      <c r="D33" s="2">
        <v>0.48517786561264797</v>
      </c>
      <c r="E33" s="2">
        <v>0.47639860139860102</v>
      </c>
    </row>
    <row r="34" spans="1:5" x14ac:dyDescent="0.3">
      <c r="A34" s="8" t="s">
        <v>210</v>
      </c>
      <c r="B34" s="2">
        <v>0.53145917001338705</v>
      </c>
      <c r="C34" s="2">
        <v>0.51255707762557101</v>
      </c>
      <c r="D34" s="2">
        <v>0.51482213438735203</v>
      </c>
      <c r="E34" s="2">
        <v>0.52360139860139898</v>
      </c>
    </row>
    <row r="35" spans="1:5" x14ac:dyDescent="0.3">
      <c r="A35" s="8" t="s">
        <v>211</v>
      </c>
      <c r="B35" s="2">
        <v>0.62810426540284403</v>
      </c>
      <c r="C35" s="2">
        <v>0.64181957186544303</v>
      </c>
      <c r="D35" s="2">
        <v>0.65006856023506399</v>
      </c>
      <c r="E35" s="2">
        <v>0.65588723051409603</v>
      </c>
    </row>
    <row r="36" spans="1:5" x14ac:dyDescent="0.3">
      <c r="A36" s="8" t="s">
        <v>212</v>
      </c>
      <c r="B36" s="2">
        <v>0.37189573459715602</v>
      </c>
      <c r="C36" s="2">
        <v>0.35818042813455703</v>
      </c>
      <c r="D36" s="2">
        <v>0.34993143976493601</v>
      </c>
      <c r="E36" s="2">
        <v>0.34411276948590402</v>
      </c>
    </row>
    <row r="37" spans="1:5" x14ac:dyDescent="0.3">
      <c r="A37" s="8" t="s">
        <v>213</v>
      </c>
      <c r="B37" s="2">
        <v>0.22011327108525899</v>
      </c>
      <c r="C37" s="2">
        <v>0.23372465314834601</v>
      </c>
      <c r="D37" s="2">
        <v>0.24198737042773699</v>
      </c>
      <c r="E37" s="2">
        <v>0.24301769222209901</v>
      </c>
    </row>
    <row r="38" spans="1:5" x14ac:dyDescent="0.3">
      <c r="A38" s="8" t="s">
        <v>214</v>
      </c>
      <c r="B38" s="2">
        <v>0.77988672891474098</v>
      </c>
      <c r="C38" s="2">
        <v>0.76627534685165399</v>
      </c>
      <c r="D38" s="2">
        <v>0.75801262957226301</v>
      </c>
      <c r="E38" s="2">
        <v>0.75698230777790099</v>
      </c>
    </row>
    <row r="39" spans="1:5" x14ac:dyDescent="0.3">
      <c r="A39" s="8" t="s">
        <v>215</v>
      </c>
      <c r="B39" s="2">
        <v>0.80738362760834703</v>
      </c>
      <c r="C39" s="2">
        <v>0.82076813655761005</v>
      </c>
      <c r="D39" s="2">
        <v>0.82614555256064703</v>
      </c>
      <c r="E39" s="2">
        <v>0.83247422680412397</v>
      </c>
    </row>
    <row r="40" spans="1:5" x14ac:dyDescent="0.3">
      <c r="A40" s="8" t="s">
        <v>216</v>
      </c>
      <c r="B40" s="2">
        <v>0.192616372391653</v>
      </c>
      <c r="C40" s="2">
        <v>0.17923186344239</v>
      </c>
      <c r="D40" s="2">
        <v>0.17385444743935299</v>
      </c>
      <c r="E40" s="2">
        <v>0.167525773195876</v>
      </c>
    </row>
    <row r="41" spans="1:5" x14ac:dyDescent="0.3">
      <c r="A41" s="8" t="s">
        <v>217</v>
      </c>
      <c r="B41" s="2">
        <v>0.24400213257508399</v>
      </c>
      <c r="C41" s="2">
        <v>0.25318896469890201</v>
      </c>
      <c r="D41" s="2">
        <v>0.25666452028332298</v>
      </c>
      <c r="E41" s="2">
        <v>0.25484057971014501</v>
      </c>
    </row>
    <row r="42" spans="1:5" x14ac:dyDescent="0.3">
      <c r="A42" s="8" t="s">
        <v>218</v>
      </c>
      <c r="B42" s="2">
        <v>0.75599786742491604</v>
      </c>
      <c r="C42" s="2">
        <v>0.74681103530109805</v>
      </c>
      <c r="D42" s="2">
        <v>0.74333547971667702</v>
      </c>
      <c r="E42" s="2">
        <v>0.74515942028985505</v>
      </c>
    </row>
    <row r="43" spans="1:5" x14ac:dyDescent="0.3">
      <c r="A43" s="8" t="s">
        <v>219</v>
      </c>
      <c r="B43" s="2">
        <v>0.72399150743099805</v>
      </c>
      <c r="C43" s="2">
        <v>0.73175182481751799</v>
      </c>
      <c r="D43" s="2">
        <v>0.73919999999999997</v>
      </c>
      <c r="E43" s="2">
        <v>0.74090247452692903</v>
      </c>
    </row>
    <row r="44" spans="1:5" x14ac:dyDescent="0.3">
      <c r="A44" s="8" t="s">
        <v>220</v>
      </c>
      <c r="B44" s="2">
        <v>0.27600849256900201</v>
      </c>
      <c r="C44" s="2">
        <v>0.26824817518248201</v>
      </c>
      <c r="D44" s="2">
        <v>0.26079999999999998</v>
      </c>
      <c r="E44" s="2">
        <v>0.25909752547307102</v>
      </c>
    </row>
    <row r="45" spans="1:5" x14ac:dyDescent="0.3">
      <c r="A45" s="8" t="s">
        <v>221</v>
      </c>
      <c r="B45" s="2">
        <v>0.58176100628930805</v>
      </c>
      <c r="C45" s="2">
        <v>0.60975609756097604</v>
      </c>
      <c r="D45" s="2">
        <v>0.61179361179361202</v>
      </c>
      <c r="E45" s="2">
        <v>0.606635071090047</v>
      </c>
    </row>
    <row r="46" spans="1:5" x14ac:dyDescent="0.3">
      <c r="A46" s="8" t="s">
        <v>222</v>
      </c>
      <c r="B46" s="2">
        <v>0.41823899371069201</v>
      </c>
      <c r="C46" s="2">
        <v>0.39024390243902402</v>
      </c>
      <c r="D46" s="2">
        <v>0.38820638820638798</v>
      </c>
      <c r="E46" s="2">
        <v>0.393364928909953</v>
      </c>
    </row>
    <row r="47" spans="1:5" x14ac:dyDescent="0.3">
      <c r="A47" s="8" t="s">
        <v>223</v>
      </c>
      <c r="B47" s="2">
        <v>0.81877934272300501</v>
      </c>
      <c r="C47" s="2">
        <v>0.82769405743531399</v>
      </c>
      <c r="D47" s="2">
        <v>0.83131982004751603</v>
      </c>
      <c r="E47" s="2">
        <v>0.83527977111767704</v>
      </c>
    </row>
    <row r="48" spans="1:5" x14ac:dyDescent="0.3">
      <c r="A48" s="8" t="s">
        <v>224</v>
      </c>
      <c r="B48" s="2">
        <v>0.18122065727699499</v>
      </c>
      <c r="C48" s="2">
        <v>0.17230594256468601</v>
      </c>
      <c r="D48" s="2">
        <v>0.16868017995248399</v>
      </c>
      <c r="E48" s="2">
        <v>0.16472022888232299</v>
      </c>
    </row>
    <row r="49" spans="1:5" x14ac:dyDescent="0.3">
      <c r="A49" s="8" t="s">
        <v>225</v>
      </c>
      <c r="B49" s="2">
        <v>0.67612171222279505</v>
      </c>
      <c r="C49" s="2">
        <v>0.68839520608009397</v>
      </c>
      <c r="D49" s="2">
        <v>0.69143968871595296</v>
      </c>
      <c r="E49" s="2">
        <v>0.69553742802303298</v>
      </c>
    </row>
    <row r="50" spans="1:5" x14ac:dyDescent="0.3">
      <c r="A50" s="8" t="s">
        <v>226</v>
      </c>
      <c r="B50" s="2">
        <v>0.32387828777720501</v>
      </c>
      <c r="C50" s="2">
        <v>0.31160479391990598</v>
      </c>
      <c r="D50" s="2">
        <v>0.30856031128404698</v>
      </c>
      <c r="E50" s="2">
        <v>0.30446257197696702</v>
      </c>
    </row>
    <row r="51" spans="1:5" x14ac:dyDescent="0.3">
      <c r="A51" s="8" t="s">
        <v>227</v>
      </c>
      <c r="B51" s="2">
        <v>0.67939665052312503</v>
      </c>
      <c r="C51" s="2">
        <v>0.68569350145489805</v>
      </c>
      <c r="D51" s="2">
        <v>0.69011465757669699</v>
      </c>
      <c r="E51" s="2">
        <v>0.69366044290056506</v>
      </c>
    </row>
    <row r="52" spans="1:5" x14ac:dyDescent="0.3">
      <c r="A52" s="8" t="s">
        <v>228</v>
      </c>
      <c r="B52" s="2">
        <v>0.32060334947687502</v>
      </c>
      <c r="C52" s="2">
        <v>0.31430649854510201</v>
      </c>
      <c r="D52" s="2">
        <v>0.30988534242330301</v>
      </c>
      <c r="E52" s="2">
        <v>0.306339557099435</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481</v>
      </c>
      <c r="B1" s="12"/>
      <c r="C1" s="12"/>
      <c r="D1" s="12"/>
      <c r="E1" s="12"/>
    </row>
    <row r="2" spans="1:5" ht="15.6" x14ac:dyDescent="0.3">
      <c r="A2" s="12" t="s">
        <v>471</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contents'!A72",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557</v>
      </c>
      <c r="C8" s="1">
        <v>666</v>
      </c>
      <c r="D8" s="1">
        <v>775</v>
      </c>
      <c r="E8" s="1">
        <v>886</v>
      </c>
    </row>
    <row r="9" spans="1:5" x14ac:dyDescent="0.3">
      <c r="A9" s="7" t="s">
        <v>233</v>
      </c>
      <c r="B9" s="1">
        <v>3</v>
      </c>
      <c r="C9" s="1">
        <v>3</v>
      </c>
      <c r="D9" s="1">
        <v>2</v>
      </c>
      <c r="E9" s="1">
        <v>2</v>
      </c>
    </row>
    <row r="10" spans="1:5" x14ac:dyDescent="0.3">
      <c r="A10" s="7" t="s">
        <v>234</v>
      </c>
      <c r="B10" s="1">
        <v>12</v>
      </c>
      <c r="C10" s="1">
        <v>14</v>
      </c>
      <c r="D10" s="1">
        <v>20</v>
      </c>
      <c r="E10" s="1">
        <v>25</v>
      </c>
    </row>
    <row r="11" spans="1:5" x14ac:dyDescent="0.3">
      <c r="A11" s="7" t="s">
        <v>235</v>
      </c>
      <c r="B11" s="1">
        <v>100</v>
      </c>
      <c r="C11" s="1">
        <v>112</v>
      </c>
      <c r="D11" s="1">
        <v>122</v>
      </c>
      <c r="E11" s="1">
        <v>131</v>
      </c>
    </row>
    <row r="12" spans="1:5" x14ac:dyDescent="0.3">
      <c r="A12" s="7" t="s">
        <v>236</v>
      </c>
      <c r="B12" s="1">
        <v>71</v>
      </c>
      <c r="C12" s="1">
        <v>74</v>
      </c>
      <c r="D12" s="1">
        <v>83</v>
      </c>
      <c r="E12" s="1">
        <v>91</v>
      </c>
    </row>
    <row r="13" spans="1:5" x14ac:dyDescent="0.3">
      <c r="A13" s="7" t="s">
        <v>237</v>
      </c>
      <c r="B13" s="1">
        <v>4</v>
      </c>
      <c r="C13" s="1">
        <v>7</v>
      </c>
      <c r="D13" s="1">
        <v>10</v>
      </c>
      <c r="E13" s="1">
        <v>9</v>
      </c>
    </row>
    <row r="14" spans="1:5" x14ac:dyDescent="0.3">
      <c r="A14" s="7" t="s">
        <v>238</v>
      </c>
      <c r="B14" s="1">
        <v>1559</v>
      </c>
      <c r="C14" s="1">
        <v>1760</v>
      </c>
      <c r="D14" s="1">
        <v>1992</v>
      </c>
      <c r="E14" s="1">
        <v>2110</v>
      </c>
    </row>
    <row r="15" spans="1:5" x14ac:dyDescent="0.3">
      <c r="A15" s="7" t="s">
        <v>239</v>
      </c>
      <c r="B15" s="1">
        <v>1250</v>
      </c>
      <c r="C15" s="1">
        <v>1451</v>
      </c>
      <c r="D15" s="1">
        <v>1595</v>
      </c>
      <c r="E15" s="1">
        <v>1719</v>
      </c>
    </row>
    <row r="16" spans="1:5" x14ac:dyDescent="0.3">
      <c r="A16" s="7" t="s">
        <v>240</v>
      </c>
      <c r="B16" s="1">
        <v>416</v>
      </c>
      <c r="C16" s="1">
        <v>485</v>
      </c>
      <c r="D16" s="1">
        <v>538</v>
      </c>
      <c r="E16" s="1">
        <v>575</v>
      </c>
    </row>
    <row r="17" spans="1:5" x14ac:dyDescent="0.3">
      <c r="A17" s="7" t="s">
        <v>241</v>
      </c>
      <c r="B17" s="1">
        <v>17415</v>
      </c>
      <c r="C17" s="1">
        <v>19316</v>
      </c>
      <c r="D17" s="1">
        <v>20798</v>
      </c>
      <c r="E17" s="1">
        <v>21476</v>
      </c>
    </row>
    <row r="18" spans="1:5" x14ac:dyDescent="0.3">
      <c r="A18" s="7" t="s">
        <v>242</v>
      </c>
      <c r="B18" s="1">
        <v>375</v>
      </c>
      <c r="C18" s="1">
        <v>431</v>
      </c>
      <c r="D18" s="1">
        <v>483</v>
      </c>
      <c r="E18" s="1">
        <v>512</v>
      </c>
    </row>
    <row r="19" spans="1:5" x14ac:dyDescent="0.3">
      <c r="A19" s="7" t="s">
        <v>243</v>
      </c>
      <c r="B19" s="1">
        <v>85</v>
      </c>
      <c r="C19" s="1">
        <v>101</v>
      </c>
      <c r="D19" s="1">
        <v>119</v>
      </c>
      <c r="E19" s="1">
        <v>140</v>
      </c>
    </row>
    <row r="20" spans="1:5" x14ac:dyDescent="0.3">
      <c r="A20" s="7" t="s">
        <v>244</v>
      </c>
      <c r="B20" s="1">
        <v>6478</v>
      </c>
      <c r="C20" s="1">
        <v>7437</v>
      </c>
      <c r="D20" s="1">
        <v>8318</v>
      </c>
      <c r="E20" s="1">
        <v>8905</v>
      </c>
    </row>
    <row r="21" spans="1:5" x14ac:dyDescent="0.3">
      <c r="A21" s="7" t="s">
        <v>245</v>
      </c>
      <c r="B21" s="1">
        <v>2</v>
      </c>
      <c r="C21" s="1">
        <v>2</v>
      </c>
      <c r="D21" s="1">
        <v>4</v>
      </c>
      <c r="E21" s="1">
        <v>4</v>
      </c>
    </row>
    <row r="22" spans="1:5" x14ac:dyDescent="0.3">
      <c r="A22" s="7" t="s">
        <v>246</v>
      </c>
      <c r="B22" s="1">
        <v>15</v>
      </c>
      <c r="C22" s="1">
        <v>16</v>
      </c>
      <c r="D22" s="1">
        <v>18</v>
      </c>
      <c r="E22" s="1">
        <v>18</v>
      </c>
    </row>
    <row r="23" spans="1:5" x14ac:dyDescent="0.3">
      <c r="A23" s="7" t="s">
        <v>247</v>
      </c>
      <c r="B23" s="1">
        <v>4</v>
      </c>
      <c r="C23" s="1">
        <v>4</v>
      </c>
      <c r="D23" s="1">
        <v>7</v>
      </c>
      <c r="E23" s="1">
        <v>5</v>
      </c>
    </row>
    <row r="24" spans="1:5" x14ac:dyDescent="0.3">
      <c r="A24" s="7" t="s">
        <v>248</v>
      </c>
      <c r="B24" s="1">
        <v>28</v>
      </c>
      <c r="C24" s="1">
        <v>30</v>
      </c>
      <c r="D24" s="1">
        <v>37</v>
      </c>
      <c r="E24" s="1">
        <v>42</v>
      </c>
    </row>
    <row r="25" spans="1:5" x14ac:dyDescent="0.3">
      <c r="A25" s="7" t="s">
        <v>249</v>
      </c>
      <c r="B25" s="1">
        <v>6</v>
      </c>
      <c r="C25" s="1">
        <v>7</v>
      </c>
      <c r="D25" s="1">
        <v>9</v>
      </c>
      <c r="E25" s="1">
        <v>13</v>
      </c>
    </row>
    <row r="26" spans="1:5" x14ac:dyDescent="0.3">
      <c r="A26" s="7" t="s">
        <v>250</v>
      </c>
      <c r="B26" s="1">
        <v>2</v>
      </c>
      <c r="C26" s="1">
        <v>3</v>
      </c>
      <c r="D26" s="1">
        <v>4</v>
      </c>
      <c r="E26" s="1">
        <v>4</v>
      </c>
    </row>
    <row r="27" spans="1:5" x14ac:dyDescent="0.3">
      <c r="A27" s="7" t="s">
        <v>251</v>
      </c>
      <c r="B27" s="1">
        <v>1</v>
      </c>
      <c r="C27" s="1">
        <v>1</v>
      </c>
      <c r="D27" s="1">
        <v>1</v>
      </c>
      <c r="E27" s="1">
        <v>1</v>
      </c>
    </row>
    <row r="28" spans="1:5" x14ac:dyDescent="0.3">
      <c r="A28" s="7" t="s">
        <v>252</v>
      </c>
      <c r="B28" s="1">
        <v>11</v>
      </c>
      <c r="C28" s="1">
        <v>11</v>
      </c>
      <c r="D28" s="1">
        <v>12</v>
      </c>
      <c r="E28" s="1">
        <v>12</v>
      </c>
    </row>
    <row r="29" spans="1:5" x14ac:dyDescent="0.3">
      <c r="A29" s="7" t="s">
        <v>253</v>
      </c>
      <c r="B29" s="1">
        <v>591</v>
      </c>
      <c r="C29" s="1">
        <v>668</v>
      </c>
      <c r="D29" s="1">
        <v>706</v>
      </c>
      <c r="E29" s="1">
        <v>735</v>
      </c>
    </row>
    <row r="30" spans="1:5" x14ac:dyDescent="0.3">
      <c r="A30" s="7" t="s">
        <v>254</v>
      </c>
      <c r="B30" s="1">
        <v>18</v>
      </c>
      <c r="C30" s="1">
        <v>20</v>
      </c>
      <c r="D30" s="1">
        <v>19</v>
      </c>
      <c r="E30" s="1">
        <v>21</v>
      </c>
    </row>
    <row r="31" spans="1:5" x14ac:dyDescent="0.3">
      <c r="A31" s="7" t="s">
        <v>255</v>
      </c>
      <c r="B31" s="1">
        <v>0</v>
      </c>
      <c r="C31" s="1">
        <v>0</v>
      </c>
      <c r="D31" s="1">
        <v>0</v>
      </c>
      <c r="E31" s="1">
        <v>3</v>
      </c>
    </row>
    <row r="32" spans="1:5" x14ac:dyDescent="0.3">
      <c r="A32" s="7" t="s">
        <v>256</v>
      </c>
      <c r="B32" s="1">
        <v>3420</v>
      </c>
      <c r="C32" s="1">
        <v>4063</v>
      </c>
      <c r="D32" s="1">
        <v>4663</v>
      </c>
      <c r="E32" s="1">
        <v>5162</v>
      </c>
    </row>
    <row r="33" spans="1:5" x14ac:dyDescent="0.3">
      <c r="A33" s="7" t="s">
        <v>257</v>
      </c>
      <c r="B33" s="1">
        <v>378</v>
      </c>
      <c r="C33" s="1">
        <v>456</v>
      </c>
      <c r="D33" s="1">
        <v>513</v>
      </c>
      <c r="E33" s="1">
        <v>562</v>
      </c>
    </row>
    <row r="34" spans="1:5" x14ac:dyDescent="0.3">
      <c r="A34" s="7" t="s">
        <v>258</v>
      </c>
      <c r="B34" s="1">
        <v>217</v>
      </c>
      <c r="C34" s="1">
        <v>268</v>
      </c>
      <c r="D34" s="1">
        <v>313</v>
      </c>
      <c r="E34" s="1">
        <v>341</v>
      </c>
    </row>
    <row r="35" spans="1:5" x14ac:dyDescent="0.3">
      <c r="A35" s="7" t="s">
        <v>259</v>
      </c>
      <c r="B35" s="1">
        <v>326</v>
      </c>
      <c r="C35" s="1">
        <v>380</v>
      </c>
      <c r="D35" s="1">
        <v>431</v>
      </c>
      <c r="E35" s="1">
        <v>461</v>
      </c>
    </row>
    <row r="36" spans="1:5" x14ac:dyDescent="0.3">
      <c r="A36" s="7" t="s">
        <v>260</v>
      </c>
      <c r="B36" s="1">
        <v>1186</v>
      </c>
      <c r="C36" s="1">
        <v>1458</v>
      </c>
      <c r="D36" s="1">
        <v>1708</v>
      </c>
      <c r="E36" s="1">
        <v>1940</v>
      </c>
    </row>
    <row r="37" spans="1:5" x14ac:dyDescent="0.3">
      <c r="A37" s="7" t="s">
        <v>261</v>
      </c>
      <c r="B37" s="1">
        <v>100</v>
      </c>
      <c r="C37" s="1">
        <v>117</v>
      </c>
      <c r="D37" s="1">
        <v>137</v>
      </c>
      <c r="E37" s="1">
        <v>159</v>
      </c>
    </row>
    <row r="38" spans="1:5" x14ac:dyDescent="0.3">
      <c r="A38" s="7" t="s">
        <v>262</v>
      </c>
      <c r="B38" s="1">
        <v>462</v>
      </c>
      <c r="C38" s="1">
        <v>539</v>
      </c>
      <c r="D38" s="1">
        <v>614</v>
      </c>
      <c r="E38" s="1">
        <v>673</v>
      </c>
    </row>
    <row r="39" spans="1:5" x14ac:dyDescent="0.3">
      <c r="A39" s="7" t="s">
        <v>263</v>
      </c>
      <c r="B39" s="1">
        <v>0</v>
      </c>
      <c r="C39" s="1">
        <v>0</v>
      </c>
      <c r="D39" s="1">
        <v>0</v>
      </c>
      <c r="E39" s="1">
        <v>0</v>
      </c>
    </row>
    <row r="40" spans="1:5" x14ac:dyDescent="0.3">
      <c r="A40" s="7" t="s">
        <v>264</v>
      </c>
      <c r="B40" s="1">
        <v>1</v>
      </c>
      <c r="C40" s="1">
        <v>1</v>
      </c>
      <c r="D40" s="1">
        <v>1</v>
      </c>
      <c r="E40" s="1">
        <v>2</v>
      </c>
    </row>
    <row r="41" spans="1:5" x14ac:dyDescent="0.3">
      <c r="A41" s="7" t="s">
        <v>265</v>
      </c>
      <c r="B41" s="1">
        <v>5</v>
      </c>
      <c r="C41" s="1">
        <v>5</v>
      </c>
      <c r="D41" s="1">
        <v>5</v>
      </c>
      <c r="E41" s="1">
        <v>5</v>
      </c>
    </row>
    <row r="42" spans="1:5" x14ac:dyDescent="0.3">
      <c r="A42" s="7" t="s">
        <v>266</v>
      </c>
      <c r="B42" s="1">
        <v>2</v>
      </c>
      <c r="C42" s="1">
        <v>2</v>
      </c>
      <c r="D42" s="1">
        <v>4</v>
      </c>
      <c r="E42" s="1">
        <v>6</v>
      </c>
    </row>
    <row r="43" spans="1:5" x14ac:dyDescent="0.3">
      <c r="A43" s="7" t="s">
        <v>267</v>
      </c>
      <c r="B43" s="1">
        <v>1</v>
      </c>
      <c r="C43" s="1">
        <v>1</v>
      </c>
      <c r="D43" s="1">
        <v>1</v>
      </c>
      <c r="E43" s="1">
        <v>1</v>
      </c>
    </row>
    <row r="44" spans="1:5" x14ac:dyDescent="0.3">
      <c r="A44" s="7" t="s">
        <v>268</v>
      </c>
      <c r="B44" s="1">
        <v>204</v>
      </c>
      <c r="C44" s="1">
        <v>239</v>
      </c>
      <c r="D44" s="1">
        <v>267</v>
      </c>
      <c r="E44" s="1">
        <v>282</v>
      </c>
    </row>
    <row r="45" spans="1:5" x14ac:dyDescent="0.3">
      <c r="A45" s="7" t="s">
        <v>269</v>
      </c>
      <c r="B45" s="1">
        <v>7</v>
      </c>
      <c r="C45" s="1">
        <v>8</v>
      </c>
      <c r="D45" s="1">
        <v>10</v>
      </c>
      <c r="E45" s="1">
        <v>11</v>
      </c>
    </row>
    <row r="46" spans="1:5" x14ac:dyDescent="0.3">
      <c r="A46" s="7" t="s">
        <v>270</v>
      </c>
      <c r="B46" s="1">
        <v>28</v>
      </c>
      <c r="C46" s="1">
        <v>33</v>
      </c>
      <c r="D46" s="1">
        <v>38</v>
      </c>
      <c r="E46" s="1">
        <v>40</v>
      </c>
    </row>
    <row r="47" spans="1:5" x14ac:dyDescent="0.3">
      <c r="A47" s="7" t="s">
        <v>271</v>
      </c>
      <c r="B47" s="1">
        <v>335</v>
      </c>
      <c r="C47" s="1">
        <v>381</v>
      </c>
      <c r="D47" s="1">
        <v>416</v>
      </c>
      <c r="E47" s="1">
        <v>416</v>
      </c>
    </row>
    <row r="48" spans="1:5" x14ac:dyDescent="0.3">
      <c r="A48" s="7" t="s">
        <v>272</v>
      </c>
      <c r="B48" s="1">
        <v>37</v>
      </c>
      <c r="C48" s="1">
        <v>39</v>
      </c>
      <c r="D48" s="1">
        <v>44</v>
      </c>
      <c r="E48" s="1">
        <v>52</v>
      </c>
    </row>
    <row r="49" spans="1:5" x14ac:dyDescent="0.3">
      <c r="A49" s="7" t="s">
        <v>273</v>
      </c>
      <c r="B49" s="1">
        <v>25</v>
      </c>
      <c r="C49" s="1">
        <v>38</v>
      </c>
      <c r="D49" s="1">
        <v>39</v>
      </c>
      <c r="E49" s="1">
        <v>43</v>
      </c>
    </row>
    <row r="50" spans="1:5" x14ac:dyDescent="0.3">
      <c r="A50" s="7" t="s">
        <v>274</v>
      </c>
      <c r="B50" s="1">
        <v>1616</v>
      </c>
      <c r="C50" s="1">
        <v>1960</v>
      </c>
      <c r="D50" s="1">
        <v>2251</v>
      </c>
      <c r="E50" s="1">
        <v>2450</v>
      </c>
    </row>
    <row r="51" spans="1:5" x14ac:dyDescent="0.3">
      <c r="A51" s="7" t="s">
        <v>275</v>
      </c>
      <c r="B51" s="1">
        <v>97</v>
      </c>
      <c r="C51" s="1">
        <v>117</v>
      </c>
      <c r="D51" s="1">
        <v>132</v>
      </c>
      <c r="E51" s="1">
        <v>146</v>
      </c>
    </row>
    <row r="52" spans="1:5" x14ac:dyDescent="0.3">
      <c r="A52" s="7" t="s">
        <v>276</v>
      </c>
      <c r="B52" s="1">
        <v>456</v>
      </c>
      <c r="C52" s="1">
        <v>567</v>
      </c>
      <c r="D52" s="1">
        <v>648</v>
      </c>
      <c r="E52" s="1">
        <v>723</v>
      </c>
    </row>
    <row r="53" spans="1:5" x14ac:dyDescent="0.3">
      <c r="A53" s="7" t="s">
        <v>277</v>
      </c>
      <c r="B53" s="1">
        <v>12357</v>
      </c>
      <c r="C53" s="1">
        <v>14483</v>
      </c>
      <c r="D53" s="1">
        <v>16235</v>
      </c>
      <c r="E53" s="1">
        <v>17429</v>
      </c>
    </row>
    <row r="54" spans="1:5" x14ac:dyDescent="0.3">
      <c r="A54" s="7" t="s">
        <v>278</v>
      </c>
      <c r="B54" s="1">
        <v>254</v>
      </c>
      <c r="C54" s="1">
        <v>300</v>
      </c>
      <c r="D54" s="1">
        <v>346</v>
      </c>
      <c r="E54" s="1">
        <v>382</v>
      </c>
    </row>
    <row r="55" spans="1:5" x14ac:dyDescent="0.3">
      <c r="A55" s="7" t="s">
        <v>279</v>
      </c>
      <c r="B55" s="1">
        <v>130</v>
      </c>
      <c r="C55" s="1">
        <v>158</v>
      </c>
      <c r="D55" s="1">
        <v>171</v>
      </c>
      <c r="E55" s="1">
        <v>191</v>
      </c>
    </row>
    <row r="56" spans="1:5" x14ac:dyDescent="0.3">
      <c r="A56" s="7" t="s">
        <v>280</v>
      </c>
      <c r="B56" s="1">
        <v>992</v>
      </c>
      <c r="C56" s="1">
        <v>1199</v>
      </c>
      <c r="D56" s="1">
        <v>1398</v>
      </c>
      <c r="E56" s="1">
        <v>1529</v>
      </c>
    </row>
    <row r="57" spans="1:5" x14ac:dyDescent="0.3">
      <c r="A57" s="7" t="s">
        <v>281</v>
      </c>
      <c r="B57" s="1">
        <v>98</v>
      </c>
      <c r="C57" s="1">
        <v>111</v>
      </c>
      <c r="D57" s="1">
        <v>133</v>
      </c>
      <c r="E57" s="1">
        <v>150</v>
      </c>
    </row>
    <row r="58" spans="1:5" x14ac:dyDescent="0.3">
      <c r="A58" s="7" t="s">
        <v>282</v>
      </c>
      <c r="B58" s="1">
        <v>149</v>
      </c>
      <c r="C58" s="1">
        <v>193</v>
      </c>
      <c r="D58" s="1">
        <v>217</v>
      </c>
      <c r="E58" s="1">
        <v>237</v>
      </c>
    </row>
    <row r="59" spans="1:5" x14ac:dyDescent="0.3">
      <c r="A59" s="7" t="s">
        <v>283</v>
      </c>
      <c r="B59" s="1">
        <v>3503</v>
      </c>
      <c r="C59" s="1">
        <v>4039</v>
      </c>
      <c r="D59" s="1">
        <v>4477</v>
      </c>
      <c r="E59" s="1">
        <v>4784</v>
      </c>
    </row>
    <row r="60" spans="1:5" x14ac:dyDescent="0.3">
      <c r="A60" s="7" t="s">
        <v>284</v>
      </c>
      <c r="B60" s="1">
        <v>202</v>
      </c>
      <c r="C60" s="1">
        <v>246</v>
      </c>
      <c r="D60" s="1">
        <v>284</v>
      </c>
      <c r="E60" s="1">
        <v>305</v>
      </c>
    </row>
    <row r="61" spans="1:5" x14ac:dyDescent="0.3">
      <c r="A61" s="7" t="s">
        <v>285</v>
      </c>
      <c r="B61" s="1">
        <v>873</v>
      </c>
      <c r="C61" s="1">
        <v>1054</v>
      </c>
      <c r="D61" s="1">
        <v>1201</v>
      </c>
      <c r="E61" s="1">
        <v>1331</v>
      </c>
    </row>
    <row r="62" spans="1:5" x14ac:dyDescent="0.3">
      <c r="A62" s="7" t="s">
        <v>286</v>
      </c>
      <c r="B62" s="1">
        <v>6394</v>
      </c>
      <c r="C62" s="1">
        <v>4909</v>
      </c>
      <c r="D62" s="1">
        <v>3820</v>
      </c>
      <c r="E62" s="1">
        <v>3258</v>
      </c>
    </row>
    <row r="63" spans="1:5" x14ac:dyDescent="0.3">
      <c r="A63" s="7" t="s">
        <v>287</v>
      </c>
      <c r="B63" s="1">
        <v>549</v>
      </c>
      <c r="C63" s="1">
        <v>395</v>
      </c>
      <c r="D63" s="1">
        <v>314</v>
      </c>
      <c r="E63" s="1">
        <v>275</v>
      </c>
    </row>
    <row r="64" spans="1:5" x14ac:dyDescent="0.3">
      <c r="A64" s="7" t="s">
        <v>288</v>
      </c>
      <c r="B64" s="1">
        <v>460</v>
      </c>
      <c r="C64" s="1">
        <v>332</v>
      </c>
      <c r="D64" s="1">
        <v>265</v>
      </c>
      <c r="E64" s="1">
        <v>227</v>
      </c>
    </row>
    <row r="65" spans="1:5" x14ac:dyDescent="0.3">
      <c r="A65" s="7" t="s">
        <v>289</v>
      </c>
      <c r="B65" s="1">
        <v>14963</v>
      </c>
      <c r="C65" s="1">
        <v>11286</v>
      </c>
      <c r="D65" s="1">
        <v>8815</v>
      </c>
      <c r="E65" s="1">
        <v>7527</v>
      </c>
    </row>
    <row r="66" spans="1:5" x14ac:dyDescent="0.3">
      <c r="A66" s="7" t="s">
        <v>290</v>
      </c>
      <c r="B66" s="1">
        <v>631</v>
      </c>
      <c r="C66" s="1">
        <v>485</v>
      </c>
      <c r="D66" s="1">
        <v>388</v>
      </c>
      <c r="E66" s="1">
        <v>330</v>
      </c>
    </row>
    <row r="67" spans="1:5" x14ac:dyDescent="0.3">
      <c r="A67" s="7" t="s">
        <v>291</v>
      </c>
      <c r="B67" s="1">
        <v>4052</v>
      </c>
      <c r="C67" s="1">
        <v>3213</v>
      </c>
      <c r="D67" s="1">
        <v>2533</v>
      </c>
      <c r="E67" s="1">
        <v>2201</v>
      </c>
    </row>
    <row r="68" spans="1:5" x14ac:dyDescent="0.3">
      <c r="A68" s="10" t="s">
        <v>15</v>
      </c>
      <c r="B68" s="5">
        <v>83513</v>
      </c>
      <c r="C68" s="5">
        <v>85694</v>
      </c>
      <c r="D68" s="5">
        <v>88504</v>
      </c>
      <c r="E68" s="5">
        <v>91070</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0.74564926372155305</v>
      </c>
      <c r="C73" s="2">
        <v>0.76027397260273999</v>
      </c>
      <c r="D73" s="2">
        <v>0.76581027667984203</v>
      </c>
      <c r="E73" s="2">
        <v>0.77447552447552404</v>
      </c>
    </row>
    <row r="74" spans="1:5" x14ac:dyDescent="0.3">
      <c r="A74" s="8" t="s">
        <v>233</v>
      </c>
      <c r="B74" s="2">
        <v>4.0160642570281103E-3</v>
      </c>
      <c r="C74" s="2">
        <v>3.4246575342465799E-3</v>
      </c>
      <c r="D74" s="2">
        <v>1.9762845849802401E-3</v>
      </c>
      <c r="E74" s="2">
        <v>1.74825174825175E-3</v>
      </c>
    </row>
    <row r="75" spans="1:5" x14ac:dyDescent="0.3">
      <c r="A75" s="8" t="s">
        <v>234</v>
      </c>
      <c r="B75" s="2">
        <v>1.60642570281124E-2</v>
      </c>
      <c r="C75" s="2">
        <v>1.5981735159817399E-2</v>
      </c>
      <c r="D75" s="2">
        <v>1.97628458498024E-2</v>
      </c>
      <c r="E75" s="2">
        <v>2.1853146853146901E-2</v>
      </c>
    </row>
    <row r="76" spans="1:5" x14ac:dyDescent="0.3">
      <c r="A76" s="8" t="s">
        <v>235</v>
      </c>
      <c r="B76" s="2">
        <v>0.133868808567604</v>
      </c>
      <c r="C76" s="2">
        <v>0.127853881278539</v>
      </c>
      <c r="D76" s="2">
        <v>0.12055335968379401</v>
      </c>
      <c r="E76" s="2">
        <v>0.11451048951049</v>
      </c>
    </row>
    <row r="77" spans="1:5" x14ac:dyDescent="0.3">
      <c r="A77" s="8" t="s">
        <v>236</v>
      </c>
      <c r="B77" s="2">
        <v>9.5046854082998705E-2</v>
      </c>
      <c r="C77" s="2">
        <v>8.4474885844748895E-2</v>
      </c>
      <c r="D77" s="2">
        <v>8.2015810276679799E-2</v>
      </c>
      <c r="E77" s="2">
        <v>7.9545454545454503E-2</v>
      </c>
    </row>
    <row r="78" spans="1:5" x14ac:dyDescent="0.3">
      <c r="A78" s="8" t="s">
        <v>237</v>
      </c>
      <c r="B78" s="2">
        <v>5.3547523427041497E-3</v>
      </c>
      <c r="C78" s="2">
        <v>7.9908675799086806E-3</v>
      </c>
      <c r="D78" s="2">
        <v>9.8814229249011894E-3</v>
      </c>
      <c r="E78" s="2">
        <v>7.8671328671328696E-3</v>
      </c>
    </row>
    <row r="79" spans="1:5" x14ac:dyDescent="0.3">
      <c r="A79" s="8" t="s">
        <v>238</v>
      </c>
      <c r="B79" s="2">
        <v>7.3886255924170599E-2</v>
      </c>
      <c r="C79" s="2">
        <v>7.4753652735304099E-2</v>
      </c>
      <c r="D79" s="2">
        <v>7.8041136141038206E-2</v>
      </c>
      <c r="E79" s="2">
        <v>7.9526609377355603E-2</v>
      </c>
    </row>
    <row r="80" spans="1:5" x14ac:dyDescent="0.3">
      <c r="A80" s="8" t="s">
        <v>239</v>
      </c>
      <c r="B80" s="2">
        <v>5.92417061611374E-2</v>
      </c>
      <c r="C80" s="2">
        <v>6.1629289840299001E-2</v>
      </c>
      <c r="D80" s="2">
        <v>6.2487757100881502E-2</v>
      </c>
      <c r="E80" s="2">
        <v>6.4789687924016306E-2</v>
      </c>
    </row>
    <row r="81" spans="1:5" x14ac:dyDescent="0.3">
      <c r="A81" s="8" t="s">
        <v>240</v>
      </c>
      <c r="B81" s="2">
        <v>1.97156398104265E-2</v>
      </c>
      <c r="C81" s="2">
        <v>2.0599728168535499E-2</v>
      </c>
      <c r="D81" s="2">
        <v>2.1077375122429E-2</v>
      </c>
      <c r="E81" s="2">
        <v>2.1671943313734399E-2</v>
      </c>
    </row>
    <row r="82" spans="1:5" x14ac:dyDescent="0.3">
      <c r="A82" s="8" t="s">
        <v>241</v>
      </c>
      <c r="B82" s="2">
        <v>0.82535545023696699</v>
      </c>
      <c r="C82" s="2">
        <v>0.82042133876996304</v>
      </c>
      <c r="D82" s="2">
        <v>0.81480901077375101</v>
      </c>
      <c r="E82" s="2">
        <v>0.80943766018392904</v>
      </c>
    </row>
    <row r="83" spans="1:5" x14ac:dyDescent="0.3">
      <c r="A83" s="8" t="s">
        <v>242</v>
      </c>
      <c r="B83" s="2">
        <v>1.7772511848341201E-2</v>
      </c>
      <c r="C83" s="2">
        <v>1.8306150186884099E-2</v>
      </c>
      <c r="D83" s="2">
        <v>1.8922624877571001E-2</v>
      </c>
      <c r="E83" s="2">
        <v>1.9297452133273E-2</v>
      </c>
    </row>
    <row r="84" spans="1:5" x14ac:dyDescent="0.3">
      <c r="A84" s="8" t="s">
        <v>243</v>
      </c>
      <c r="B84" s="2">
        <v>4.0284360189573503E-3</v>
      </c>
      <c r="C84" s="2">
        <v>4.2898402990146096E-3</v>
      </c>
      <c r="D84" s="2">
        <v>4.6620959843290902E-3</v>
      </c>
      <c r="E84" s="2">
        <v>5.2766470676918397E-3</v>
      </c>
    </row>
    <row r="85" spans="1:5" x14ac:dyDescent="0.3">
      <c r="A85" s="8" t="s">
        <v>244</v>
      </c>
      <c r="B85" s="2">
        <v>0.991581203122608</v>
      </c>
      <c r="C85" s="2">
        <v>0.99212913553895399</v>
      </c>
      <c r="D85" s="2">
        <v>0.99106398188967004</v>
      </c>
      <c r="E85" s="2">
        <v>0.99087570935796199</v>
      </c>
    </row>
    <row r="86" spans="1:5" x14ac:dyDescent="0.3">
      <c r="A86" s="8" t="s">
        <v>245</v>
      </c>
      <c r="B86" s="2">
        <v>3.0613806826878902E-4</v>
      </c>
      <c r="C86" s="2">
        <v>2.6680896478121699E-4</v>
      </c>
      <c r="D86" s="2">
        <v>4.7658763255093502E-4</v>
      </c>
      <c r="E86" s="2">
        <v>4.45087348392122E-4</v>
      </c>
    </row>
    <row r="87" spans="1:5" x14ac:dyDescent="0.3">
      <c r="A87" s="8" t="s">
        <v>246</v>
      </c>
      <c r="B87" s="2">
        <v>2.2960355120159202E-3</v>
      </c>
      <c r="C87" s="2">
        <v>2.1344717182497299E-3</v>
      </c>
      <c r="D87" s="2">
        <v>2.1446443464792101E-3</v>
      </c>
      <c r="E87" s="2">
        <v>2.00289306776455E-3</v>
      </c>
    </row>
    <row r="88" spans="1:5" x14ac:dyDescent="0.3">
      <c r="A88" s="8" t="s">
        <v>247</v>
      </c>
      <c r="B88" s="2">
        <v>6.1227613653757804E-4</v>
      </c>
      <c r="C88" s="2">
        <v>5.3361792956243301E-4</v>
      </c>
      <c r="D88" s="2">
        <v>8.3402835696413696E-4</v>
      </c>
      <c r="E88" s="2">
        <v>5.5635918549015197E-4</v>
      </c>
    </row>
    <row r="89" spans="1:5" x14ac:dyDescent="0.3">
      <c r="A89" s="8" t="s">
        <v>248</v>
      </c>
      <c r="B89" s="2">
        <v>4.2859329557630504E-3</v>
      </c>
      <c r="C89" s="2">
        <v>4.0021344717182496E-3</v>
      </c>
      <c r="D89" s="2">
        <v>4.4084356010961499E-3</v>
      </c>
      <c r="E89" s="2">
        <v>4.6734171581172797E-3</v>
      </c>
    </row>
    <row r="90" spans="1:5" x14ac:dyDescent="0.3">
      <c r="A90" s="8" t="s">
        <v>249</v>
      </c>
      <c r="B90" s="2">
        <v>9.1841420480636804E-4</v>
      </c>
      <c r="C90" s="2">
        <v>9.3383137673425803E-4</v>
      </c>
      <c r="D90" s="2">
        <v>1.0723221732396001E-3</v>
      </c>
      <c r="E90" s="2">
        <v>1.4465338822744001E-3</v>
      </c>
    </row>
    <row r="91" spans="1:5" x14ac:dyDescent="0.3">
      <c r="A91" s="8" t="s">
        <v>250</v>
      </c>
      <c r="B91" s="2">
        <v>3.2102728731942202E-3</v>
      </c>
      <c r="C91" s="2">
        <v>4.2674253200569003E-3</v>
      </c>
      <c r="D91" s="2">
        <v>5.3908355795148303E-3</v>
      </c>
      <c r="E91" s="2">
        <v>5.1546391752577301E-3</v>
      </c>
    </row>
    <row r="92" spans="1:5" x14ac:dyDescent="0.3">
      <c r="A92" s="8" t="s">
        <v>251</v>
      </c>
      <c r="B92" s="2">
        <v>1.6051364365971101E-3</v>
      </c>
      <c r="C92" s="2">
        <v>1.42247510668563E-3</v>
      </c>
      <c r="D92" s="2">
        <v>1.34770889487871E-3</v>
      </c>
      <c r="E92" s="2">
        <v>1.2886597938144299E-3</v>
      </c>
    </row>
    <row r="93" spans="1:5" x14ac:dyDescent="0.3">
      <c r="A93" s="8" t="s">
        <v>252</v>
      </c>
      <c r="B93" s="2">
        <v>1.7656500802568201E-2</v>
      </c>
      <c r="C93" s="2">
        <v>1.5647226173542E-2</v>
      </c>
      <c r="D93" s="2">
        <v>1.61725067385445E-2</v>
      </c>
      <c r="E93" s="2">
        <v>1.54639175257732E-2</v>
      </c>
    </row>
    <row r="94" spans="1:5" x14ac:dyDescent="0.3">
      <c r="A94" s="8" t="s">
        <v>253</v>
      </c>
      <c r="B94" s="2">
        <v>0.94863563402889295</v>
      </c>
      <c r="C94" s="2">
        <v>0.95021337126600303</v>
      </c>
      <c r="D94" s="2">
        <v>0.95148247978436695</v>
      </c>
      <c r="E94" s="2">
        <v>0.94716494845360799</v>
      </c>
    </row>
    <row r="95" spans="1:5" x14ac:dyDescent="0.3">
      <c r="A95" s="8" t="s">
        <v>254</v>
      </c>
      <c r="B95" s="2">
        <v>2.8892455858748001E-2</v>
      </c>
      <c r="C95" s="2">
        <v>2.8449502133712699E-2</v>
      </c>
      <c r="D95" s="2">
        <v>2.5606469002695399E-2</v>
      </c>
      <c r="E95" s="2">
        <v>2.7061855670103101E-2</v>
      </c>
    </row>
    <row r="96" spans="1:5" x14ac:dyDescent="0.3">
      <c r="A96" s="8" t="s">
        <v>255</v>
      </c>
      <c r="B96" s="2">
        <v>0</v>
      </c>
      <c r="C96" s="2">
        <v>0</v>
      </c>
      <c r="D96" s="2">
        <v>0</v>
      </c>
      <c r="E96" s="2">
        <v>3.8659793814433E-3</v>
      </c>
    </row>
    <row r="97" spans="1:5" x14ac:dyDescent="0.3">
      <c r="A97" s="8" t="s">
        <v>256</v>
      </c>
      <c r="B97" s="2">
        <v>0.60778389905811303</v>
      </c>
      <c r="C97" s="2">
        <v>0.60264016612281202</v>
      </c>
      <c r="D97" s="2">
        <v>0.600515132002576</v>
      </c>
      <c r="E97" s="2">
        <v>0.59849275362318799</v>
      </c>
    </row>
    <row r="98" spans="1:5" x14ac:dyDescent="0.3">
      <c r="A98" s="8" t="s">
        <v>257</v>
      </c>
      <c r="B98" s="2">
        <v>6.7176115159054597E-2</v>
      </c>
      <c r="C98" s="2">
        <v>6.7635716404627705E-2</v>
      </c>
      <c r="D98" s="2">
        <v>6.6065679330328406E-2</v>
      </c>
      <c r="E98" s="2">
        <v>6.5159420289855094E-2</v>
      </c>
    </row>
    <row r="99" spans="1:5" x14ac:dyDescent="0.3">
      <c r="A99" s="8" t="s">
        <v>258</v>
      </c>
      <c r="B99" s="2">
        <v>3.8564066109827599E-2</v>
      </c>
      <c r="C99" s="2">
        <v>3.9750815781667198E-2</v>
      </c>
      <c r="D99" s="2">
        <v>4.0309079201545403E-2</v>
      </c>
      <c r="E99" s="2">
        <v>3.9536231884057998E-2</v>
      </c>
    </row>
    <row r="100" spans="1:5" x14ac:dyDescent="0.3">
      <c r="A100" s="8" t="s">
        <v>259</v>
      </c>
      <c r="B100" s="2">
        <v>5.7934956459925399E-2</v>
      </c>
      <c r="C100" s="2">
        <v>5.6363097003856402E-2</v>
      </c>
      <c r="D100" s="2">
        <v>5.5505473277527403E-2</v>
      </c>
      <c r="E100" s="2">
        <v>5.3449275362318797E-2</v>
      </c>
    </row>
    <row r="101" spans="1:5" x14ac:dyDescent="0.3">
      <c r="A101" s="8" t="s">
        <v>260</v>
      </c>
      <c r="B101" s="2">
        <v>0.210769504176293</v>
      </c>
      <c r="C101" s="2">
        <v>0.21625630376742799</v>
      </c>
      <c r="D101" s="2">
        <v>0.21996136509980699</v>
      </c>
      <c r="E101" s="2">
        <v>0.224927536231884</v>
      </c>
    </row>
    <row r="102" spans="1:5" x14ac:dyDescent="0.3">
      <c r="A102" s="8" t="s">
        <v>261</v>
      </c>
      <c r="B102" s="2">
        <v>1.77714590367869E-2</v>
      </c>
      <c r="C102" s="2">
        <v>1.7353900919608398E-2</v>
      </c>
      <c r="D102" s="2">
        <v>1.7643271088216401E-2</v>
      </c>
      <c r="E102" s="2">
        <v>1.8434782608695702E-2</v>
      </c>
    </row>
    <row r="103" spans="1:5" x14ac:dyDescent="0.3">
      <c r="A103" s="8" t="s">
        <v>262</v>
      </c>
      <c r="B103" s="2">
        <v>0.98089171974522305</v>
      </c>
      <c r="C103" s="2">
        <v>0.98357664233576603</v>
      </c>
      <c r="D103" s="2">
        <v>0.98240000000000005</v>
      </c>
      <c r="E103" s="2">
        <v>0.97962154294032</v>
      </c>
    </row>
    <row r="104" spans="1:5" x14ac:dyDescent="0.3">
      <c r="A104" s="8" t="s">
        <v>263</v>
      </c>
      <c r="B104" s="2">
        <v>0</v>
      </c>
      <c r="C104" s="2">
        <v>0</v>
      </c>
      <c r="D104" s="2">
        <v>0</v>
      </c>
      <c r="E104" s="2">
        <v>0</v>
      </c>
    </row>
    <row r="105" spans="1:5" x14ac:dyDescent="0.3">
      <c r="A105" s="8" t="s">
        <v>264</v>
      </c>
      <c r="B105" s="2">
        <v>2.1231422505307899E-3</v>
      </c>
      <c r="C105" s="2">
        <v>1.8248175182481799E-3</v>
      </c>
      <c r="D105" s="2">
        <v>1.6000000000000001E-3</v>
      </c>
      <c r="E105" s="2">
        <v>2.9112081513828201E-3</v>
      </c>
    </row>
    <row r="106" spans="1:5" x14ac:dyDescent="0.3">
      <c r="A106" s="8" t="s">
        <v>265</v>
      </c>
      <c r="B106" s="2">
        <v>1.0615711252653899E-2</v>
      </c>
      <c r="C106" s="2">
        <v>9.1240875912408804E-3</v>
      </c>
      <c r="D106" s="2">
        <v>8.0000000000000002E-3</v>
      </c>
      <c r="E106" s="2">
        <v>7.2780203784570596E-3</v>
      </c>
    </row>
    <row r="107" spans="1:5" x14ac:dyDescent="0.3">
      <c r="A107" s="8" t="s">
        <v>266</v>
      </c>
      <c r="B107" s="2">
        <v>4.2462845010615702E-3</v>
      </c>
      <c r="C107" s="2">
        <v>3.6496350364963498E-3</v>
      </c>
      <c r="D107" s="2">
        <v>6.4000000000000003E-3</v>
      </c>
      <c r="E107" s="2">
        <v>8.7336244541484694E-3</v>
      </c>
    </row>
    <row r="108" spans="1:5" x14ac:dyDescent="0.3">
      <c r="A108" s="8" t="s">
        <v>267</v>
      </c>
      <c r="B108" s="2">
        <v>2.1231422505307899E-3</v>
      </c>
      <c r="C108" s="2">
        <v>1.8248175182481799E-3</v>
      </c>
      <c r="D108" s="2">
        <v>1.6000000000000001E-3</v>
      </c>
      <c r="E108" s="2">
        <v>1.4556040756914101E-3</v>
      </c>
    </row>
    <row r="109" spans="1:5" x14ac:dyDescent="0.3">
      <c r="A109" s="8" t="s">
        <v>268</v>
      </c>
      <c r="B109" s="2">
        <v>0.320754716981132</v>
      </c>
      <c r="C109" s="2">
        <v>0.32384823848238498</v>
      </c>
      <c r="D109" s="2">
        <v>0.32800982800982798</v>
      </c>
      <c r="E109" s="2">
        <v>0.33412322274881501</v>
      </c>
    </row>
    <row r="110" spans="1:5" x14ac:dyDescent="0.3">
      <c r="A110" s="8" t="s">
        <v>269</v>
      </c>
      <c r="B110" s="2">
        <v>1.10062893081761E-2</v>
      </c>
      <c r="C110" s="2">
        <v>1.0840108401084E-2</v>
      </c>
      <c r="D110" s="2">
        <v>1.22850122850123E-2</v>
      </c>
      <c r="E110" s="2">
        <v>1.30331753554502E-2</v>
      </c>
    </row>
    <row r="111" spans="1:5" x14ac:dyDescent="0.3">
      <c r="A111" s="8" t="s">
        <v>270</v>
      </c>
      <c r="B111" s="2">
        <v>4.40251572327044E-2</v>
      </c>
      <c r="C111" s="2">
        <v>4.4715447154471497E-2</v>
      </c>
      <c r="D111" s="2">
        <v>4.6683046683046701E-2</v>
      </c>
      <c r="E111" s="2">
        <v>4.7393364928909901E-2</v>
      </c>
    </row>
    <row r="112" spans="1:5" x14ac:dyDescent="0.3">
      <c r="A112" s="8" t="s">
        <v>271</v>
      </c>
      <c r="B112" s="2">
        <v>0.52672955974842794</v>
      </c>
      <c r="C112" s="2">
        <v>0.51626016260162599</v>
      </c>
      <c r="D112" s="2">
        <v>0.51105651105651095</v>
      </c>
      <c r="E112" s="2">
        <v>0.49289099526066299</v>
      </c>
    </row>
    <row r="113" spans="1:5" x14ac:dyDescent="0.3">
      <c r="A113" s="8" t="s">
        <v>272</v>
      </c>
      <c r="B113" s="2">
        <v>5.8176100628930798E-2</v>
      </c>
      <c r="C113" s="2">
        <v>5.2845528455284597E-2</v>
      </c>
      <c r="D113" s="2">
        <v>5.4054054054054099E-2</v>
      </c>
      <c r="E113" s="2">
        <v>6.1611374407582901E-2</v>
      </c>
    </row>
    <row r="114" spans="1:5" x14ac:dyDescent="0.3">
      <c r="A114" s="8" t="s">
        <v>273</v>
      </c>
      <c r="B114" s="2">
        <v>3.9308176100628901E-2</v>
      </c>
      <c r="C114" s="2">
        <v>5.1490514905149103E-2</v>
      </c>
      <c r="D114" s="2">
        <v>4.7911547911547898E-2</v>
      </c>
      <c r="E114" s="2">
        <v>5.0947867298578198E-2</v>
      </c>
    </row>
    <row r="115" spans="1:5" x14ac:dyDescent="0.3">
      <c r="A115" s="8" t="s">
        <v>274</v>
      </c>
      <c r="B115" s="2">
        <v>0.10838363514419901</v>
      </c>
      <c r="C115" s="2">
        <v>0.11145862951379</v>
      </c>
      <c r="D115" s="2">
        <v>0.11378456250315901</v>
      </c>
      <c r="E115" s="2">
        <v>0.114910182449228</v>
      </c>
    </row>
    <row r="116" spans="1:5" x14ac:dyDescent="0.3">
      <c r="A116" s="8" t="s">
        <v>275</v>
      </c>
      <c r="B116" s="2">
        <v>6.5057008718980604E-3</v>
      </c>
      <c r="C116" s="2">
        <v>6.6533977822007401E-3</v>
      </c>
      <c r="D116" s="2">
        <v>6.6723954910782E-3</v>
      </c>
      <c r="E116" s="2">
        <v>6.8477088316683098E-3</v>
      </c>
    </row>
    <row r="117" spans="1:5" x14ac:dyDescent="0.3">
      <c r="A117" s="8" t="s">
        <v>276</v>
      </c>
      <c r="B117" s="2">
        <v>3.0583501006036198E-2</v>
      </c>
      <c r="C117" s="2">
        <v>3.2243389252203603E-2</v>
      </c>
      <c r="D117" s="2">
        <v>3.2755396047111203E-2</v>
      </c>
      <c r="E117" s="2">
        <v>3.3910229351343697E-2</v>
      </c>
    </row>
    <row r="118" spans="1:5" x14ac:dyDescent="0.3">
      <c r="A118" s="8" t="s">
        <v>277</v>
      </c>
      <c r="B118" s="2">
        <v>0.82877263581488902</v>
      </c>
      <c r="C118" s="2">
        <v>0.82359965880011399</v>
      </c>
      <c r="D118" s="2">
        <v>0.82065409695192804</v>
      </c>
      <c r="E118" s="2">
        <v>0.81745696730922601</v>
      </c>
    </row>
    <row r="119" spans="1:5" x14ac:dyDescent="0.3">
      <c r="A119" s="8" t="s">
        <v>278</v>
      </c>
      <c r="B119" s="2">
        <v>1.7035546613011401E-2</v>
      </c>
      <c r="C119" s="2">
        <v>1.70599943133352E-2</v>
      </c>
      <c r="D119" s="2">
        <v>1.74897639387353E-2</v>
      </c>
      <c r="E119" s="2">
        <v>1.7916608039022602E-2</v>
      </c>
    </row>
    <row r="120" spans="1:5" x14ac:dyDescent="0.3">
      <c r="A120" s="8" t="s">
        <v>279</v>
      </c>
      <c r="B120" s="2">
        <v>8.7189805499664694E-3</v>
      </c>
      <c r="C120" s="2">
        <v>8.9849303383565497E-3</v>
      </c>
      <c r="D120" s="2">
        <v>8.6437850679876704E-3</v>
      </c>
      <c r="E120" s="2">
        <v>8.95830401951128E-3</v>
      </c>
    </row>
    <row r="121" spans="1:5" x14ac:dyDescent="0.3">
      <c r="A121" s="8" t="s">
        <v>280</v>
      </c>
      <c r="B121" s="2">
        <v>0.170534639848719</v>
      </c>
      <c r="C121" s="2">
        <v>0.17524115755627001</v>
      </c>
      <c r="D121" s="2">
        <v>0.18132295719844399</v>
      </c>
      <c r="E121" s="2">
        <v>0.18342130518234201</v>
      </c>
    </row>
    <row r="122" spans="1:5" x14ac:dyDescent="0.3">
      <c r="A122" s="8" t="s">
        <v>281</v>
      </c>
      <c r="B122" s="2">
        <v>1.68471720818291E-2</v>
      </c>
      <c r="C122" s="2">
        <v>1.6223326512715599E-2</v>
      </c>
      <c r="D122" s="2">
        <v>1.7250324254215299E-2</v>
      </c>
      <c r="E122" s="2">
        <v>1.7994241842610399E-2</v>
      </c>
    </row>
    <row r="123" spans="1:5" x14ac:dyDescent="0.3">
      <c r="A123" s="8" t="s">
        <v>282</v>
      </c>
      <c r="B123" s="2">
        <v>2.56145779611484E-2</v>
      </c>
      <c r="C123" s="2">
        <v>2.8208126278865799E-2</v>
      </c>
      <c r="D123" s="2">
        <v>2.8145265888456599E-2</v>
      </c>
      <c r="E123" s="2">
        <v>2.8430902111324399E-2</v>
      </c>
    </row>
    <row r="124" spans="1:5" x14ac:dyDescent="0.3">
      <c r="A124" s="8" t="s">
        <v>283</v>
      </c>
      <c r="B124" s="2">
        <v>0.60220044696579</v>
      </c>
      <c r="C124" s="2">
        <v>0.59032446653025406</v>
      </c>
      <c r="D124" s="2">
        <v>0.58067444876783403</v>
      </c>
      <c r="E124" s="2">
        <v>0.57389635316698695</v>
      </c>
    </row>
    <row r="125" spans="1:5" x14ac:dyDescent="0.3">
      <c r="A125" s="8" t="s">
        <v>284</v>
      </c>
      <c r="B125" s="2">
        <v>3.4725803678872298E-2</v>
      </c>
      <c r="C125" s="2">
        <v>3.59543992984507E-2</v>
      </c>
      <c r="D125" s="2">
        <v>3.6835278858625198E-2</v>
      </c>
      <c r="E125" s="2">
        <v>3.6588291746641098E-2</v>
      </c>
    </row>
    <row r="126" spans="1:5" x14ac:dyDescent="0.3">
      <c r="A126" s="8" t="s">
        <v>285</v>
      </c>
      <c r="B126" s="2">
        <v>0.15007735946364101</v>
      </c>
      <c r="C126" s="2">
        <v>0.154048523823443</v>
      </c>
      <c r="D126" s="2">
        <v>0.15577172503242501</v>
      </c>
      <c r="E126" s="2">
        <v>0.159668905950096</v>
      </c>
    </row>
    <row r="127" spans="1:5" x14ac:dyDescent="0.3">
      <c r="A127" s="8" t="s">
        <v>286</v>
      </c>
      <c r="B127" s="2">
        <v>0.23638581832969799</v>
      </c>
      <c r="C127" s="2">
        <v>0.23806983511154201</v>
      </c>
      <c r="D127" s="2">
        <v>0.23675240161140401</v>
      </c>
      <c r="E127" s="2">
        <v>0.23577941815023901</v>
      </c>
    </row>
    <row r="128" spans="1:5" x14ac:dyDescent="0.3">
      <c r="A128" s="8" t="s">
        <v>287</v>
      </c>
      <c r="B128" s="2">
        <v>2.02964989463566E-2</v>
      </c>
      <c r="C128" s="2">
        <v>1.9156159068865201E-2</v>
      </c>
      <c r="D128" s="2">
        <v>1.9460799504183501E-2</v>
      </c>
      <c r="E128" s="2">
        <v>1.99015776523375E-2</v>
      </c>
    </row>
    <row r="129" spans="1:5" x14ac:dyDescent="0.3">
      <c r="A129" s="8" t="s">
        <v>288</v>
      </c>
      <c r="B129" s="2">
        <v>1.7006173980553801E-2</v>
      </c>
      <c r="C129" s="2">
        <v>1.6100872938894301E-2</v>
      </c>
      <c r="D129" s="2">
        <v>1.6423923148435101E-2</v>
      </c>
      <c r="E129" s="2">
        <v>1.6427847734838599E-2</v>
      </c>
    </row>
    <row r="130" spans="1:5" x14ac:dyDescent="0.3">
      <c r="A130" s="8" t="s">
        <v>289</v>
      </c>
      <c r="B130" s="2">
        <v>0.55318126363266695</v>
      </c>
      <c r="C130" s="2">
        <v>0.54733268671193003</v>
      </c>
      <c r="D130" s="2">
        <v>0.54632785869228395</v>
      </c>
      <c r="E130" s="2">
        <v>0.54472427268779899</v>
      </c>
    </row>
    <row r="131" spans="1:5" x14ac:dyDescent="0.3">
      <c r="A131" s="8" t="s">
        <v>290</v>
      </c>
      <c r="B131" s="2">
        <v>2.3328034308107499E-2</v>
      </c>
      <c r="C131" s="2">
        <v>2.3520853540252198E-2</v>
      </c>
      <c r="D131" s="2">
        <v>2.4047102572048298E-2</v>
      </c>
      <c r="E131" s="2">
        <v>2.3881893182805002E-2</v>
      </c>
    </row>
    <row r="132" spans="1:5" x14ac:dyDescent="0.3">
      <c r="A132" s="8" t="s">
        <v>291</v>
      </c>
      <c r="B132" s="2">
        <v>0.14980221080261699</v>
      </c>
      <c r="C132" s="2">
        <v>0.155819592628516</v>
      </c>
      <c r="D132" s="2">
        <v>0.15698791447164501</v>
      </c>
      <c r="E132" s="2">
        <v>0.15928499059198101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482</v>
      </c>
      <c r="B1" s="12"/>
      <c r="C1" s="12"/>
      <c r="D1" s="12"/>
    </row>
    <row r="2" spans="1:5" ht="15.6" x14ac:dyDescent="0.3">
      <c r="A2" s="12" t="s">
        <v>471</v>
      </c>
      <c r="B2" s="12"/>
      <c r="C2" s="12"/>
      <c r="D2" s="12"/>
    </row>
    <row r="3" spans="1:5" ht="15.6" x14ac:dyDescent="0.3">
      <c r="A3" s="12" t="s">
        <v>299</v>
      </c>
      <c r="B3" s="12"/>
      <c r="C3" s="12"/>
      <c r="D3" s="12"/>
    </row>
    <row r="4" spans="1:5" x14ac:dyDescent="0.3">
      <c r="A4" s="15"/>
    </row>
    <row r="5" spans="1:5" x14ac:dyDescent="0.3">
      <c r="A5" s="16" t="str">
        <f>HYPERLINK("#'Table of contents'!A73",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315</v>
      </c>
      <c r="C8" s="1">
        <v>355</v>
      </c>
      <c r="D8" s="1">
        <v>420</v>
      </c>
      <c r="E8" s="1">
        <v>473</v>
      </c>
    </row>
    <row r="9" spans="1:5" x14ac:dyDescent="0.3">
      <c r="A9" s="7" t="s">
        <v>296</v>
      </c>
      <c r="B9" s="1">
        <v>47755</v>
      </c>
      <c r="C9" s="1">
        <v>54728</v>
      </c>
      <c r="D9" s="1">
        <v>60686</v>
      </c>
      <c r="E9" s="1">
        <v>64648</v>
      </c>
    </row>
    <row r="10" spans="1:5" x14ac:dyDescent="0.3">
      <c r="A10" s="7" t="s">
        <v>297</v>
      </c>
      <c r="B10" s="1">
        <v>1120</v>
      </c>
      <c r="C10" s="1">
        <v>1310</v>
      </c>
      <c r="D10" s="1">
        <v>1439</v>
      </c>
      <c r="E10" s="1">
        <v>1592</v>
      </c>
    </row>
    <row r="11" spans="1:5" x14ac:dyDescent="0.3">
      <c r="A11" s="7" t="s">
        <v>91</v>
      </c>
      <c r="B11" s="1">
        <v>191</v>
      </c>
      <c r="C11" s="1">
        <v>225</v>
      </c>
      <c r="D11" s="1">
        <v>246</v>
      </c>
      <c r="E11" s="1">
        <v>270</v>
      </c>
    </row>
    <row r="12" spans="1:5" x14ac:dyDescent="0.3">
      <c r="A12" s="7" t="s">
        <v>120</v>
      </c>
      <c r="B12" s="1">
        <v>7081</v>
      </c>
      <c r="C12" s="1">
        <v>8455</v>
      </c>
      <c r="D12" s="1">
        <v>9578</v>
      </c>
      <c r="E12" s="1">
        <v>10269</v>
      </c>
    </row>
    <row r="13" spans="1:5" x14ac:dyDescent="0.3">
      <c r="A13" s="7" t="s">
        <v>121</v>
      </c>
      <c r="B13" s="1">
        <v>27051</v>
      </c>
      <c r="C13" s="1">
        <v>20621</v>
      </c>
      <c r="D13" s="1">
        <v>16135</v>
      </c>
      <c r="E13" s="1">
        <v>13818</v>
      </c>
    </row>
    <row r="14" spans="1:5" x14ac:dyDescent="0.3">
      <c r="A14" s="10" t="s">
        <v>15</v>
      </c>
      <c r="B14" s="5">
        <v>83513</v>
      </c>
      <c r="C14" s="5">
        <v>85694</v>
      </c>
      <c r="D14" s="5">
        <v>88504</v>
      </c>
      <c r="E14" s="5">
        <v>91070</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3.77186785290913E-3</v>
      </c>
      <c r="C19" s="2">
        <v>4.1426470931453796E-3</v>
      </c>
      <c r="D19" s="2">
        <v>4.7455482238090898E-3</v>
      </c>
      <c r="E19" s="2">
        <v>5.1938069616778298E-3</v>
      </c>
    </row>
    <row r="20" spans="1:5" x14ac:dyDescent="0.3">
      <c r="A20" s="8" t="s">
        <v>296</v>
      </c>
      <c r="B20" s="2">
        <v>0.57182714068468399</v>
      </c>
      <c r="C20" s="2">
        <v>0.63864447919340905</v>
      </c>
      <c r="D20" s="2">
        <v>0.68568652264304397</v>
      </c>
      <c r="E20" s="2">
        <v>0.70987152739650805</v>
      </c>
    </row>
    <row r="21" spans="1:5" x14ac:dyDescent="0.3">
      <c r="A21" s="8" t="s">
        <v>297</v>
      </c>
      <c r="B21" s="2">
        <v>1.34110856992325E-2</v>
      </c>
      <c r="C21" s="2">
        <v>1.5286951245128E-2</v>
      </c>
      <c r="D21" s="2">
        <v>1.62591521287173E-2</v>
      </c>
      <c r="E21" s="2">
        <v>1.74810585264083E-2</v>
      </c>
    </row>
    <row r="22" spans="1:5" x14ac:dyDescent="0.3">
      <c r="A22" s="8" t="s">
        <v>91</v>
      </c>
      <c r="B22" s="2">
        <v>2.2870690790655298E-3</v>
      </c>
      <c r="C22" s="2">
        <v>2.6256213970639701E-3</v>
      </c>
      <c r="D22" s="2">
        <v>2.7795353882310398E-3</v>
      </c>
      <c r="E22" s="2">
        <v>2.96475238827276E-3</v>
      </c>
    </row>
    <row r="23" spans="1:5" x14ac:dyDescent="0.3">
      <c r="A23" s="8" t="s">
        <v>120</v>
      </c>
      <c r="B23" s="2">
        <v>8.4789194496665193E-2</v>
      </c>
      <c r="C23" s="2">
        <v>9.86650173874484E-2</v>
      </c>
      <c r="D23" s="2">
        <v>0.108221097351532</v>
      </c>
      <c r="E23" s="2">
        <v>0.112759415833974</v>
      </c>
    </row>
    <row r="24" spans="1:5" x14ac:dyDescent="0.3">
      <c r="A24" s="8" t="s">
        <v>121</v>
      </c>
      <c r="B24" s="2">
        <v>0.32391364218744401</v>
      </c>
      <c r="C24" s="2">
        <v>0.24063528368380499</v>
      </c>
      <c r="D24" s="2">
        <v>0.18230814426466599</v>
      </c>
      <c r="E24" s="2">
        <v>0.15172943889315901</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483</v>
      </c>
      <c r="B1" s="12"/>
      <c r="C1" s="12"/>
      <c r="D1" s="12"/>
      <c r="E1" s="12"/>
    </row>
    <row r="2" spans="1:5" ht="15.6" x14ac:dyDescent="0.3">
      <c r="A2" s="12" t="s">
        <v>471</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contents'!A74",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0</v>
      </c>
      <c r="C8" s="1">
        <v>0</v>
      </c>
      <c r="D8" s="1">
        <v>0</v>
      </c>
      <c r="E8" s="1">
        <v>0</v>
      </c>
    </row>
    <row r="9" spans="1:5" x14ac:dyDescent="0.3">
      <c r="A9" s="7" t="s">
        <v>301</v>
      </c>
      <c r="B9" s="1">
        <v>60</v>
      </c>
      <c r="C9" s="1">
        <v>74</v>
      </c>
      <c r="D9" s="1">
        <v>86</v>
      </c>
      <c r="E9" s="1">
        <v>105</v>
      </c>
    </row>
    <row r="10" spans="1:5" x14ac:dyDescent="0.3">
      <c r="A10" s="7" t="s">
        <v>302</v>
      </c>
      <c r="B10" s="1">
        <v>106</v>
      </c>
      <c r="C10" s="1">
        <v>125</v>
      </c>
      <c r="D10" s="1">
        <v>160</v>
      </c>
      <c r="E10" s="1">
        <v>180</v>
      </c>
    </row>
    <row r="11" spans="1:5" x14ac:dyDescent="0.3">
      <c r="A11" s="7" t="s">
        <v>303</v>
      </c>
      <c r="B11" s="1">
        <v>73</v>
      </c>
      <c r="C11" s="1">
        <v>78</v>
      </c>
      <c r="D11" s="1">
        <v>96</v>
      </c>
      <c r="E11" s="1">
        <v>108</v>
      </c>
    </row>
    <row r="12" spans="1:5" x14ac:dyDescent="0.3">
      <c r="A12" s="7" t="s">
        <v>304</v>
      </c>
      <c r="B12" s="1">
        <v>57</v>
      </c>
      <c r="C12" s="1">
        <v>57</v>
      </c>
      <c r="D12" s="1">
        <v>58</v>
      </c>
      <c r="E12" s="1">
        <v>55</v>
      </c>
    </row>
    <row r="13" spans="1:5" x14ac:dyDescent="0.3">
      <c r="A13" s="7" t="s">
        <v>305</v>
      </c>
      <c r="B13" s="1">
        <v>19</v>
      </c>
      <c r="C13" s="1">
        <v>21</v>
      </c>
      <c r="D13" s="1">
        <v>20</v>
      </c>
      <c r="E13" s="1">
        <v>25</v>
      </c>
    </row>
    <row r="14" spans="1:5" x14ac:dyDescent="0.3">
      <c r="A14" s="7" t="s">
        <v>306</v>
      </c>
      <c r="B14" s="1">
        <v>1</v>
      </c>
      <c r="C14" s="1">
        <v>0</v>
      </c>
      <c r="D14" s="1">
        <v>8</v>
      </c>
      <c r="E14" s="1">
        <v>2</v>
      </c>
    </row>
    <row r="15" spans="1:5" x14ac:dyDescent="0.3">
      <c r="A15" s="7" t="s">
        <v>307</v>
      </c>
      <c r="B15" s="1">
        <v>8589</v>
      </c>
      <c r="C15" s="1">
        <v>9466</v>
      </c>
      <c r="D15" s="1">
        <v>10144</v>
      </c>
      <c r="E15" s="1">
        <v>10379</v>
      </c>
    </row>
    <row r="16" spans="1:5" x14ac:dyDescent="0.3">
      <c r="A16" s="7" t="s">
        <v>308</v>
      </c>
      <c r="B16" s="1">
        <v>19644</v>
      </c>
      <c r="C16" s="1">
        <v>22268</v>
      </c>
      <c r="D16" s="1">
        <v>24372</v>
      </c>
      <c r="E16" s="1">
        <v>25621</v>
      </c>
    </row>
    <row r="17" spans="1:5" x14ac:dyDescent="0.3">
      <c r="A17" s="7" t="s">
        <v>309</v>
      </c>
      <c r="B17" s="1">
        <v>13362</v>
      </c>
      <c r="C17" s="1">
        <v>15613</v>
      </c>
      <c r="D17" s="1">
        <v>17666</v>
      </c>
      <c r="E17" s="1">
        <v>19189</v>
      </c>
    </row>
    <row r="18" spans="1:5" x14ac:dyDescent="0.3">
      <c r="A18" s="7" t="s">
        <v>310</v>
      </c>
      <c r="B18" s="1">
        <v>5230</v>
      </c>
      <c r="C18" s="1">
        <v>6245</v>
      </c>
      <c r="D18" s="1">
        <v>7149</v>
      </c>
      <c r="E18" s="1">
        <v>7956</v>
      </c>
    </row>
    <row r="19" spans="1:5" x14ac:dyDescent="0.3">
      <c r="A19" s="7" t="s">
        <v>311</v>
      </c>
      <c r="B19" s="1">
        <v>929</v>
      </c>
      <c r="C19" s="1">
        <v>1136</v>
      </c>
      <c r="D19" s="1">
        <v>1347</v>
      </c>
      <c r="E19" s="1">
        <v>1501</v>
      </c>
    </row>
    <row r="20" spans="1:5" x14ac:dyDescent="0.3">
      <c r="A20" s="7" t="s">
        <v>312</v>
      </c>
      <c r="B20" s="1">
        <v>0</v>
      </c>
      <c r="C20" s="1">
        <v>0</v>
      </c>
      <c r="D20" s="1">
        <v>1</v>
      </c>
      <c r="E20" s="1">
        <v>0</v>
      </c>
    </row>
    <row r="21" spans="1:5" x14ac:dyDescent="0.3">
      <c r="A21" s="7" t="s">
        <v>313</v>
      </c>
      <c r="B21" s="1">
        <v>322</v>
      </c>
      <c r="C21" s="1">
        <v>382</v>
      </c>
      <c r="D21" s="1">
        <v>396</v>
      </c>
      <c r="E21" s="1">
        <v>446</v>
      </c>
    </row>
    <row r="22" spans="1:5" x14ac:dyDescent="0.3">
      <c r="A22" s="7" t="s">
        <v>314</v>
      </c>
      <c r="B22" s="1">
        <v>502</v>
      </c>
      <c r="C22" s="1">
        <v>583</v>
      </c>
      <c r="D22" s="1">
        <v>643</v>
      </c>
      <c r="E22" s="1">
        <v>702</v>
      </c>
    </row>
    <row r="23" spans="1:5" x14ac:dyDescent="0.3">
      <c r="A23" s="7" t="s">
        <v>315</v>
      </c>
      <c r="B23" s="1">
        <v>248</v>
      </c>
      <c r="C23" s="1">
        <v>285</v>
      </c>
      <c r="D23" s="1">
        <v>318</v>
      </c>
      <c r="E23" s="1">
        <v>353</v>
      </c>
    </row>
    <row r="24" spans="1:5" x14ac:dyDescent="0.3">
      <c r="A24" s="7" t="s">
        <v>316</v>
      </c>
      <c r="B24" s="1">
        <v>47</v>
      </c>
      <c r="C24" s="1">
        <v>57</v>
      </c>
      <c r="D24" s="1">
        <v>77</v>
      </c>
      <c r="E24" s="1">
        <v>88</v>
      </c>
    </row>
    <row r="25" spans="1:5" x14ac:dyDescent="0.3">
      <c r="A25" s="7" t="s">
        <v>317</v>
      </c>
      <c r="B25" s="1">
        <v>1</v>
      </c>
      <c r="C25" s="1">
        <v>3</v>
      </c>
      <c r="D25" s="1">
        <v>4</v>
      </c>
      <c r="E25" s="1">
        <v>3</v>
      </c>
    </row>
    <row r="26" spans="1:5" x14ac:dyDescent="0.3">
      <c r="A26" s="7" t="s">
        <v>161</v>
      </c>
      <c r="B26" s="1">
        <v>1</v>
      </c>
      <c r="C26" s="1">
        <v>0</v>
      </c>
      <c r="D26" s="1">
        <v>0</v>
      </c>
      <c r="E26" s="1">
        <v>0</v>
      </c>
    </row>
    <row r="27" spans="1:5" x14ac:dyDescent="0.3">
      <c r="A27" s="7" t="s">
        <v>162</v>
      </c>
      <c r="B27" s="1">
        <v>20</v>
      </c>
      <c r="C27" s="1">
        <v>26</v>
      </c>
      <c r="D27" s="1">
        <v>33</v>
      </c>
      <c r="E27" s="1">
        <v>41</v>
      </c>
    </row>
    <row r="28" spans="1:5" x14ac:dyDescent="0.3">
      <c r="A28" s="7" t="s">
        <v>163</v>
      </c>
      <c r="B28" s="1">
        <v>72</v>
      </c>
      <c r="C28" s="1">
        <v>75</v>
      </c>
      <c r="D28" s="1">
        <v>82</v>
      </c>
      <c r="E28" s="1">
        <v>89</v>
      </c>
    </row>
    <row r="29" spans="1:5" x14ac:dyDescent="0.3">
      <c r="A29" s="7" t="s">
        <v>164</v>
      </c>
      <c r="B29" s="1">
        <v>55</v>
      </c>
      <c r="C29" s="1">
        <v>75</v>
      </c>
      <c r="D29" s="1">
        <v>79</v>
      </c>
      <c r="E29" s="1">
        <v>85</v>
      </c>
    </row>
    <row r="30" spans="1:5" x14ac:dyDescent="0.3">
      <c r="A30" s="7" t="s">
        <v>165</v>
      </c>
      <c r="B30" s="1">
        <v>40</v>
      </c>
      <c r="C30" s="1">
        <v>43</v>
      </c>
      <c r="D30" s="1">
        <v>46</v>
      </c>
      <c r="E30" s="1">
        <v>50</v>
      </c>
    </row>
    <row r="31" spans="1:5" x14ac:dyDescent="0.3">
      <c r="A31" s="7" t="s">
        <v>166</v>
      </c>
      <c r="B31" s="1">
        <v>3</v>
      </c>
      <c r="C31" s="1">
        <v>6</v>
      </c>
      <c r="D31" s="1">
        <v>6</v>
      </c>
      <c r="E31" s="1">
        <v>5</v>
      </c>
    </row>
    <row r="32" spans="1:5" x14ac:dyDescent="0.3">
      <c r="A32" s="7" t="s">
        <v>173</v>
      </c>
      <c r="B32" s="1">
        <v>0</v>
      </c>
      <c r="C32" s="1">
        <v>0</v>
      </c>
      <c r="D32" s="1">
        <v>0</v>
      </c>
      <c r="E32" s="1">
        <v>0</v>
      </c>
    </row>
    <row r="33" spans="1:5" x14ac:dyDescent="0.3">
      <c r="A33" s="7" t="s">
        <v>174</v>
      </c>
      <c r="B33" s="1">
        <v>1171</v>
      </c>
      <c r="C33" s="1">
        <v>1375</v>
      </c>
      <c r="D33" s="1">
        <v>1559</v>
      </c>
      <c r="E33" s="1">
        <v>1659</v>
      </c>
    </row>
    <row r="34" spans="1:5" x14ac:dyDescent="0.3">
      <c r="A34" s="7" t="s">
        <v>175</v>
      </c>
      <c r="B34" s="1">
        <v>2783</v>
      </c>
      <c r="C34" s="1">
        <v>3283</v>
      </c>
      <c r="D34" s="1">
        <v>3640</v>
      </c>
      <c r="E34" s="1">
        <v>3847</v>
      </c>
    </row>
    <row r="35" spans="1:5" x14ac:dyDescent="0.3">
      <c r="A35" s="7" t="s">
        <v>176</v>
      </c>
      <c r="B35" s="1">
        <v>2136</v>
      </c>
      <c r="C35" s="1">
        <v>2553</v>
      </c>
      <c r="D35" s="1">
        <v>2938</v>
      </c>
      <c r="E35" s="1">
        <v>3156</v>
      </c>
    </row>
    <row r="36" spans="1:5" x14ac:dyDescent="0.3">
      <c r="A36" s="7" t="s">
        <v>177</v>
      </c>
      <c r="B36" s="1">
        <v>879</v>
      </c>
      <c r="C36" s="1">
        <v>1096</v>
      </c>
      <c r="D36" s="1">
        <v>1267</v>
      </c>
      <c r="E36" s="1">
        <v>1411</v>
      </c>
    </row>
    <row r="37" spans="1:5" x14ac:dyDescent="0.3">
      <c r="A37" s="7" t="s">
        <v>178</v>
      </c>
      <c r="B37" s="1">
        <v>112</v>
      </c>
      <c r="C37" s="1">
        <v>148</v>
      </c>
      <c r="D37" s="1">
        <v>174</v>
      </c>
      <c r="E37" s="1">
        <v>196</v>
      </c>
    </row>
    <row r="38" spans="1:5" x14ac:dyDescent="0.3">
      <c r="A38" s="7" t="s">
        <v>179</v>
      </c>
      <c r="B38" s="1">
        <v>0</v>
      </c>
      <c r="C38" s="1">
        <v>0</v>
      </c>
      <c r="D38" s="1">
        <v>0</v>
      </c>
      <c r="E38" s="1">
        <v>0</v>
      </c>
    </row>
    <row r="39" spans="1:5" x14ac:dyDescent="0.3">
      <c r="A39" s="7" t="s">
        <v>180</v>
      </c>
      <c r="B39" s="1">
        <v>1711</v>
      </c>
      <c r="C39" s="1">
        <v>846</v>
      </c>
      <c r="D39" s="1">
        <v>423</v>
      </c>
      <c r="E39" s="1">
        <v>230</v>
      </c>
    </row>
    <row r="40" spans="1:5" x14ac:dyDescent="0.3">
      <c r="A40" s="7" t="s">
        <v>181</v>
      </c>
      <c r="B40" s="1">
        <v>10269</v>
      </c>
      <c r="C40" s="1">
        <v>7108</v>
      </c>
      <c r="D40" s="1">
        <v>4920</v>
      </c>
      <c r="E40" s="1">
        <v>3746</v>
      </c>
    </row>
    <row r="41" spans="1:5" x14ac:dyDescent="0.3">
      <c r="A41" s="7" t="s">
        <v>182</v>
      </c>
      <c r="B41" s="1">
        <v>10227</v>
      </c>
      <c r="C41" s="1">
        <v>8418</v>
      </c>
      <c r="D41" s="1">
        <v>6945</v>
      </c>
      <c r="E41" s="1">
        <v>6199</v>
      </c>
    </row>
    <row r="42" spans="1:5" x14ac:dyDescent="0.3">
      <c r="A42" s="7" t="s">
        <v>183</v>
      </c>
      <c r="B42" s="1">
        <v>4074</v>
      </c>
      <c r="C42" s="1">
        <v>3550</v>
      </c>
      <c r="D42" s="1">
        <v>3173</v>
      </c>
      <c r="E42" s="1">
        <v>2994</v>
      </c>
    </row>
    <row r="43" spans="1:5" x14ac:dyDescent="0.3">
      <c r="A43" s="7" t="s">
        <v>184</v>
      </c>
      <c r="B43" s="1">
        <v>770</v>
      </c>
      <c r="C43" s="1">
        <v>699</v>
      </c>
      <c r="D43" s="1">
        <v>674</v>
      </c>
      <c r="E43" s="1">
        <v>649</v>
      </c>
    </row>
    <row r="44" spans="1:5" x14ac:dyDescent="0.3">
      <c r="A44" s="10" t="s">
        <v>15</v>
      </c>
      <c r="B44" s="5">
        <v>83513</v>
      </c>
      <c r="C44" s="5">
        <v>85694</v>
      </c>
      <c r="D44" s="5">
        <v>88504</v>
      </c>
      <c r="E44" s="5">
        <v>91070</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v>
      </c>
      <c r="C49" s="2">
        <v>0</v>
      </c>
      <c r="D49" s="2">
        <v>0</v>
      </c>
      <c r="E49" s="2">
        <v>0</v>
      </c>
    </row>
    <row r="50" spans="1:5" x14ac:dyDescent="0.3">
      <c r="A50" s="8" t="s">
        <v>301</v>
      </c>
      <c r="B50" s="2">
        <v>0.19047619047618999</v>
      </c>
      <c r="C50" s="2">
        <v>0.208450704225352</v>
      </c>
      <c r="D50" s="2">
        <v>0.20476190476190501</v>
      </c>
      <c r="E50" s="2">
        <v>0.22198731501057101</v>
      </c>
    </row>
    <row r="51" spans="1:5" x14ac:dyDescent="0.3">
      <c r="A51" s="8" t="s">
        <v>302</v>
      </c>
      <c r="B51" s="2">
        <v>0.33650793650793698</v>
      </c>
      <c r="C51" s="2">
        <v>0.352112676056338</v>
      </c>
      <c r="D51" s="2">
        <v>0.38095238095238099</v>
      </c>
      <c r="E51" s="2">
        <v>0.38054968287526397</v>
      </c>
    </row>
    <row r="52" spans="1:5" x14ac:dyDescent="0.3">
      <c r="A52" s="8" t="s">
        <v>303</v>
      </c>
      <c r="B52" s="2">
        <v>0.23174603174603201</v>
      </c>
      <c r="C52" s="2">
        <v>0.219718309859155</v>
      </c>
      <c r="D52" s="2">
        <v>0.22857142857142901</v>
      </c>
      <c r="E52" s="2">
        <v>0.22832980972515901</v>
      </c>
    </row>
    <row r="53" spans="1:5" x14ac:dyDescent="0.3">
      <c r="A53" s="8" t="s">
        <v>304</v>
      </c>
      <c r="B53" s="2">
        <v>0.180952380952381</v>
      </c>
      <c r="C53" s="2">
        <v>0.16056338028169001</v>
      </c>
      <c r="D53" s="2">
        <v>0.13809523809523799</v>
      </c>
      <c r="E53" s="2">
        <v>0.116279069767442</v>
      </c>
    </row>
    <row r="54" spans="1:5" x14ac:dyDescent="0.3">
      <c r="A54" s="8" t="s">
        <v>305</v>
      </c>
      <c r="B54" s="2">
        <v>6.0317460317460297E-2</v>
      </c>
      <c r="C54" s="2">
        <v>5.91549295774648E-2</v>
      </c>
      <c r="D54" s="2">
        <v>4.7619047619047603E-2</v>
      </c>
      <c r="E54" s="2">
        <v>5.2854122621564498E-2</v>
      </c>
    </row>
    <row r="55" spans="1:5" x14ac:dyDescent="0.3">
      <c r="A55" s="8" t="s">
        <v>306</v>
      </c>
      <c r="B55" s="2">
        <v>2.09402156842215E-5</v>
      </c>
      <c r="C55" s="2">
        <v>0</v>
      </c>
      <c r="D55" s="2">
        <v>1.3182612134594499E-4</v>
      </c>
      <c r="E55" s="2">
        <v>3.0936765251825297E-5</v>
      </c>
    </row>
    <row r="56" spans="1:5" x14ac:dyDescent="0.3">
      <c r="A56" s="8" t="s">
        <v>307</v>
      </c>
      <c r="B56" s="2">
        <v>0.179855512511779</v>
      </c>
      <c r="C56" s="2">
        <v>0.172964478877357</v>
      </c>
      <c r="D56" s="2">
        <v>0.167155521866658</v>
      </c>
      <c r="E56" s="2">
        <v>0.160546343274347</v>
      </c>
    </row>
    <row r="57" spans="1:5" x14ac:dyDescent="0.3">
      <c r="A57" s="8" t="s">
        <v>308</v>
      </c>
      <c r="B57" s="2">
        <v>0.41134959690084799</v>
      </c>
      <c r="C57" s="2">
        <v>0.40688495833942401</v>
      </c>
      <c r="D57" s="2">
        <v>0.40160827868042098</v>
      </c>
      <c r="E57" s="2">
        <v>0.39631543125850799</v>
      </c>
    </row>
    <row r="58" spans="1:5" x14ac:dyDescent="0.3">
      <c r="A58" s="8" t="s">
        <v>309</v>
      </c>
      <c r="B58" s="2">
        <v>0.27980316197256799</v>
      </c>
      <c r="C58" s="2">
        <v>0.28528358427130501</v>
      </c>
      <c r="D58" s="2">
        <v>0.291105032462182</v>
      </c>
      <c r="E58" s="2">
        <v>0.296822794208638</v>
      </c>
    </row>
    <row r="59" spans="1:5" x14ac:dyDescent="0.3">
      <c r="A59" s="8" t="s">
        <v>310</v>
      </c>
      <c r="B59" s="2">
        <v>0.10951732802847899</v>
      </c>
      <c r="C59" s="2">
        <v>0.114109779272036</v>
      </c>
      <c r="D59" s="2">
        <v>0.11780311768777001</v>
      </c>
      <c r="E59" s="2">
        <v>0.123066452171761</v>
      </c>
    </row>
    <row r="60" spans="1:5" x14ac:dyDescent="0.3">
      <c r="A60" s="8" t="s">
        <v>311</v>
      </c>
      <c r="B60" s="2">
        <v>1.9453460370641801E-2</v>
      </c>
      <c r="C60" s="2">
        <v>2.0757199239877198E-2</v>
      </c>
      <c r="D60" s="2">
        <v>2.2196223181623401E-2</v>
      </c>
      <c r="E60" s="2">
        <v>2.3218042321494901E-2</v>
      </c>
    </row>
    <row r="61" spans="1:5" x14ac:dyDescent="0.3">
      <c r="A61" s="8" t="s">
        <v>312</v>
      </c>
      <c r="B61" s="2">
        <v>0</v>
      </c>
      <c r="C61" s="2">
        <v>0</v>
      </c>
      <c r="D61" s="2">
        <v>6.9492703266157095E-4</v>
      </c>
      <c r="E61" s="2">
        <v>0</v>
      </c>
    </row>
    <row r="62" spans="1:5" x14ac:dyDescent="0.3">
      <c r="A62" s="8" t="s">
        <v>313</v>
      </c>
      <c r="B62" s="2">
        <v>0.28749999999999998</v>
      </c>
      <c r="C62" s="2">
        <v>0.291603053435115</v>
      </c>
      <c r="D62" s="2">
        <v>0.27519110493398202</v>
      </c>
      <c r="E62" s="2">
        <v>0.28015075376884402</v>
      </c>
    </row>
    <row r="63" spans="1:5" x14ac:dyDescent="0.3">
      <c r="A63" s="8" t="s">
        <v>314</v>
      </c>
      <c r="B63" s="2">
        <v>0.44821428571428601</v>
      </c>
      <c r="C63" s="2">
        <v>0.44503816793893097</v>
      </c>
      <c r="D63" s="2">
        <v>0.44683808200139002</v>
      </c>
      <c r="E63" s="2">
        <v>0.44095477386934701</v>
      </c>
    </row>
    <row r="64" spans="1:5" x14ac:dyDescent="0.3">
      <c r="A64" s="8" t="s">
        <v>315</v>
      </c>
      <c r="B64" s="2">
        <v>0.221428571428571</v>
      </c>
      <c r="C64" s="2">
        <v>0.217557251908397</v>
      </c>
      <c r="D64" s="2">
        <v>0.220986796386379</v>
      </c>
      <c r="E64" s="2">
        <v>0.22173366834170899</v>
      </c>
    </row>
    <row r="65" spans="1:5" x14ac:dyDescent="0.3">
      <c r="A65" s="8" t="s">
        <v>316</v>
      </c>
      <c r="B65" s="2">
        <v>4.1964285714285697E-2</v>
      </c>
      <c r="C65" s="2">
        <v>4.3511450381679397E-2</v>
      </c>
      <c r="D65" s="2">
        <v>5.3509381514940897E-2</v>
      </c>
      <c r="E65" s="2">
        <v>5.52763819095477E-2</v>
      </c>
    </row>
    <row r="66" spans="1:5" x14ac:dyDescent="0.3">
      <c r="A66" s="8" t="s">
        <v>317</v>
      </c>
      <c r="B66" s="2">
        <v>8.9285714285714305E-4</v>
      </c>
      <c r="C66" s="2">
        <v>2.2900763358778601E-3</v>
      </c>
      <c r="D66" s="2">
        <v>2.7797081306462799E-3</v>
      </c>
      <c r="E66" s="2">
        <v>1.8844221105527601E-3</v>
      </c>
    </row>
    <row r="67" spans="1:5" x14ac:dyDescent="0.3">
      <c r="A67" s="8" t="s">
        <v>161</v>
      </c>
      <c r="B67" s="2">
        <v>5.2356020942408397E-3</v>
      </c>
      <c r="C67" s="2">
        <v>0</v>
      </c>
      <c r="D67" s="2">
        <v>0</v>
      </c>
      <c r="E67" s="2">
        <v>0</v>
      </c>
    </row>
    <row r="68" spans="1:5" x14ac:dyDescent="0.3">
      <c r="A68" s="8" t="s">
        <v>162</v>
      </c>
      <c r="B68" s="2">
        <v>0.104712041884817</v>
      </c>
      <c r="C68" s="2">
        <v>0.11555555555555599</v>
      </c>
      <c r="D68" s="2">
        <v>0.134146341463415</v>
      </c>
      <c r="E68" s="2">
        <v>0.15185185185185199</v>
      </c>
    </row>
    <row r="69" spans="1:5" x14ac:dyDescent="0.3">
      <c r="A69" s="8" t="s">
        <v>163</v>
      </c>
      <c r="B69" s="2">
        <v>0.37696335078533999</v>
      </c>
      <c r="C69" s="2">
        <v>0.33333333333333298</v>
      </c>
      <c r="D69" s="2">
        <v>0.33333333333333298</v>
      </c>
      <c r="E69" s="2">
        <v>0.32962962962962999</v>
      </c>
    </row>
    <row r="70" spans="1:5" x14ac:dyDescent="0.3">
      <c r="A70" s="8" t="s">
        <v>164</v>
      </c>
      <c r="B70" s="2">
        <v>0.28795811518324599</v>
      </c>
      <c r="C70" s="2">
        <v>0.33333333333333298</v>
      </c>
      <c r="D70" s="2">
        <v>0.32113821138211401</v>
      </c>
      <c r="E70" s="2">
        <v>0.31481481481481499</v>
      </c>
    </row>
    <row r="71" spans="1:5" x14ac:dyDescent="0.3">
      <c r="A71" s="8" t="s">
        <v>165</v>
      </c>
      <c r="B71" s="2">
        <v>0.20942408376963401</v>
      </c>
      <c r="C71" s="2">
        <v>0.19111111111111101</v>
      </c>
      <c r="D71" s="2">
        <v>0.18699186991869901</v>
      </c>
      <c r="E71" s="2">
        <v>0.18518518518518501</v>
      </c>
    </row>
    <row r="72" spans="1:5" x14ac:dyDescent="0.3">
      <c r="A72" s="8" t="s">
        <v>166</v>
      </c>
      <c r="B72" s="2">
        <v>1.5706806282722498E-2</v>
      </c>
      <c r="C72" s="2">
        <v>2.66666666666667E-2</v>
      </c>
      <c r="D72" s="2">
        <v>2.4390243902439001E-2</v>
      </c>
      <c r="E72" s="2">
        <v>1.85185185185185E-2</v>
      </c>
    </row>
    <row r="73" spans="1:5" x14ac:dyDescent="0.3">
      <c r="A73" s="8" t="s">
        <v>173</v>
      </c>
      <c r="B73" s="2">
        <v>0</v>
      </c>
      <c r="C73" s="2">
        <v>0</v>
      </c>
      <c r="D73" s="2">
        <v>0</v>
      </c>
      <c r="E73" s="2">
        <v>0</v>
      </c>
    </row>
    <row r="74" spans="1:5" x14ac:dyDescent="0.3">
      <c r="A74" s="8" t="s">
        <v>174</v>
      </c>
      <c r="B74" s="2">
        <v>0.16537212258155601</v>
      </c>
      <c r="C74" s="2">
        <v>0.16262566528681299</v>
      </c>
      <c r="D74" s="2">
        <v>0.16276884527041099</v>
      </c>
      <c r="E74" s="2">
        <v>0.161554192229039</v>
      </c>
    </row>
    <row r="75" spans="1:5" x14ac:dyDescent="0.3">
      <c r="A75" s="8" t="s">
        <v>175</v>
      </c>
      <c r="B75" s="2">
        <v>0.393023584239514</v>
      </c>
      <c r="C75" s="2">
        <v>0.388290952099349</v>
      </c>
      <c r="D75" s="2">
        <v>0.38003758613489202</v>
      </c>
      <c r="E75" s="2">
        <v>0.37462265069626999</v>
      </c>
    </row>
    <row r="76" spans="1:5" x14ac:dyDescent="0.3">
      <c r="A76" s="8" t="s">
        <v>176</v>
      </c>
      <c r="B76" s="2">
        <v>0.30165230899590501</v>
      </c>
      <c r="C76" s="2">
        <v>0.301951507983442</v>
      </c>
      <c r="D76" s="2">
        <v>0.30674462309459199</v>
      </c>
      <c r="E76" s="2">
        <v>0.30733274905053998</v>
      </c>
    </row>
    <row r="77" spans="1:5" x14ac:dyDescent="0.3">
      <c r="A77" s="8" t="s">
        <v>177</v>
      </c>
      <c r="B77" s="2">
        <v>0.12413500917949399</v>
      </c>
      <c r="C77" s="2">
        <v>0.129627439384979</v>
      </c>
      <c r="D77" s="2">
        <v>0.13228231363541401</v>
      </c>
      <c r="E77" s="2">
        <v>0.13740383679033999</v>
      </c>
    </row>
    <row r="78" spans="1:5" x14ac:dyDescent="0.3">
      <c r="A78" s="8" t="s">
        <v>178</v>
      </c>
      <c r="B78" s="2">
        <v>1.58169750035306E-2</v>
      </c>
      <c r="C78" s="2">
        <v>1.7504435245416901E-2</v>
      </c>
      <c r="D78" s="2">
        <v>1.8166631864689899E-2</v>
      </c>
      <c r="E78" s="2">
        <v>1.9086571233810499E-2</v>
      </c>
    </row>
    <row r="79" spans="1:5" x14ac:dyDescent="0.3">
      <c r="A79" s="8" t="s">
        <v>179</v>
      </c>
      <c r="B79" s="2">
        <v>0</v>
      </c>
      <c r="C79" s="2">
        <v>0</v>
      </c>
      <c r="D79" s="2">
        <v>0</v>
      </c>
      <c r="E79" s="2">
        <v>0</v>
      </c>
    </row>
    <row r="80" spans="1:5" x14ac:dyDescent="0.3">
      <c r="A80" s="8" t="s">
        <v>180</v>
      </c>
      <c r="B80" s="2">
        <v>6.3250896454844593E-2</v>
      </c>
      <c r="C80" s="2">
        <v>4.1026138402599298E-2</v>
      </c>
      <c r="D80" s="2">
        <v>2.6216299969011501E-2</v>
      </c>
      <c r="E80" s="2">
        <v>1.66449558546823E-2</v>
      </c>
    </row>
    <row r="81" spans="1:5" x14ac:dyDescent="0.3">
      <c r="A81" s="8" t="s">
        <v>181</v>
      </c>
      <c r="B81" s="2">
        <v>0.37961628035932099</v>
      </c>
      <c r="C81" s="2">
        <v>0.34469715338732398</v>
      </c>
      <c r="D81" s="2">
        <v>0.30492717694453098</v>
      </c>
      <c r="E81" s="2">
        <v>0.27109567231147802</v>
      </c>
    </row>
    <row r="82" spans="1:5" x14ac:dyDescent="0.3">
      <c r="A82" s="8" t="s">
        <v>182</v>
      </c>
      <c r="B82" s="2">
        <v>0.37806365753576598</v>
      </c>
      <c r="C82" s="2">
        <v>0.40822462538189203</v>
      </c>
      <c r="D82" s="2">
        <v>0.43043074062596798</v>
      </c>
      <c r="E82" s="2">
        <v>0.44861774497032902</v>
      </c>
    </row>
    <row r="83" spans="1:5" x14ac:dyDescent="0.3">
      <c r="A83" s="8" t="s">
        <v>183</v>
      </c>
      <c r="B83" s="2">
        <v>0.15060441388488399</v>
      </c>
      <c r="C83" s="2">
        <v>0.17215459967993799</v>
      </c>
      <c r="D83" s="2">
        <v>0.19665323830182799</v>
      </c>
      <c r="E83" s="2">
        <v>0.21667390360399499</v>
      </c>
    </row>
    <row r="84" spans="1:5" x14ac:dyDescent="0.3">
      <c r="A84" s="8" t="s">
        <v>184</v>
      </c>
      <c r="B84" s="2">
        <v>2.8464751765184301E-2</v>
      </c>
      <c r="C84" s="2">
        <v>3.38974831482469E-2</v>
      </c>
      <c r="D84" s="2">
        <v>4.1772544158661301E-2</v>
      </c>
      <c r="E84" s="2">
        <v>4.6967723259516599E-2</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484</v>
      </c>
      <c r="B1" s="12"/>
      <c r="C1" s="12"/>
      <c r="D1" s="12"/>
      <c r="E1" s="12"/>
    </row>
    <row r="2" spans="1:5" ht="15.6" x14ac:dyDescent="0.3">
      <c r="A2" s="12" t="s">
        <v>471</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contents'!A75",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167</v>
      </c>
      <c r="C8" s="1">
        <v>195</v>
      </c>
      <c r="D8" s="1">
        <v>229</v>
      </c>
      <c r="E8" s="1">
        <v>264</v>
      </c>
    </row>
    <row r="9" spans="1:5" x14ac:dyDescent="0.3">
      <c r="A9" s="7" t="s">
        <v>321</v>
      </c>
      <c r="B9" s="1">
        <v>148</v>
      </c>
      <c r="C9" s="1">
        <v>160</v>
      </c>
      <c r="D9" s="1">
        <v>191</v>
      </c>
      <c r="E9" s="1">
        <v>209</v>
      </c>
    </row>
    <row r="10" spans="1:5" x14ac:dyDescent="0.3">
      <c r="A10" s="7" t="s">
        <v>322</v>
      </c>
      <c r="B10" s="1">
        <v>18607</v>
      </c>
      <c r="C10" s="1">
        <v>21656</v>
      </c>
      <c r="D10" s="1">
        <v>24359</v>
      </c>
      <c r="E10" s="1">
        <v>26365</v>
      </c>
    </row>
    <row r="11" spans="1:5" x14ac:dyDescent="0.3">
      <c r="A11" s="7" t="s">
        <v>323</v>
      </c>
      <c r="B11" s="1">
        <v>29148</v>
      </c>
      <c r="C11" s="1">
        <v>33072</v>
      </c>
      <c r="D11" s="1">
        <v>36327</v>
      </c>
      <c r="E11" s="1">
        <v>38283</v>
      </c>
    </row>
    <row r="12" spans="1:5" x14ac:dyDescent="0.3">
      <c r="A12" s="7" t="s">
        <v>324</v>
      </c>
      <c r="B12" s="1">
        <v>241</v>
      </c>
      <c r="C12" s="1">
        <v>300</v>
      </c>
      <c r="D12" s="1">
        <v>329</v>
      </c>
      <c r="E12" s="1">
        <v>364</v>
      </c>
    </row>
    <row r="13" spans="1:5" x14ac:dyDescent="0.3">
      <c r="A13" s="7" t="s">
        <v>325</v>
      </c>
      <c r="B13" s="1">
        <v>879</v>
      </c>
      <c r="C13" s="1">
        <v>1010</v>
      </c>
      <c r="D13" s="1">
        <v>1110</v>
      </c>
      <c r="E13" s="1">
        <v>1228</v>
      </c>
    </row>
    <row r="14" spans="1:5" x14ac:dyDescent="0.3">
      <c r="A14" s="7" t="s">
        <v>199</v>
      </c>
      <c r="B14" s="1">
        <v>59</v>
      </c>
      <c r="C14" s="1">
        <v>67</v>
      </c>
      <c r="D14" s="1">
        <v>76</v>
      </c>
      <c r="E14" s="1">
        <v>86</v>
      </c>
    </row>
    <row r="15" spans="1:5" x14ac:dyDescent="0.3">
      <c r="A15" s="7" t="s">
        <v>200</v>
      </c>
      <c r="B15" s="1">
        <v>132</v>
      </c>
      <c r="C15" s="1">
        <v>158</v>
      </c>
      <c r="D15" s="1">
        <v>170</v>
      </c>
      <c r="E15" s="1">
        <v>184</v>
      </c>
    </row>
    <row r="16" spans="1:5" x14ac:dyDescent="0.3">
      <c r="A16" s="7" t="s">
        <v>203</v>
      </c>
      <c r="B16" s="1">
        <v>2657</v>
      </c>
      <c r="C16" s="1">
        <v>3240</v>
      </c>
      <c r="D16" s="1">
        <v>3724</v>
      </c>
      <c r="E16" s="1">
        <v>4019</v>
      </c>
    </row>
    <row r="17" spans="1:5" x14ac:dyDescent="0.3">
      <c r="A17" s="7" t="s">
        <v>204</v>
      </c>
      <c r="B17" s="1">
        <v>4424</v>
      </c>
      <c r="C17" s="1">
        <v>5215</v>
      </c>
      <c r="D17" s="1">
        <v>5854</v>
      </c>
      <c r="E17" s="1">
        <v>6250</v>
      </c>
    </row>
    <row r="18" spans="1:5" x14ac:dyDescent="0.3">
      <c r="A18" s="7" t="s">
        <v>205</v>
      </c>
      <c r="B18" s="1">
        <v>10289</v>
      </c>
      <c r="C18" s="1">
        <v>7890</v>
      </c>
      <c r="D18" s="1">
        <v>6164</v>
      </c>
      <c r="E18" s="1">
        <v>5317</v>
      </c>
    </row>
    <row r="19" spans="1:5" x14ac:dyDescent="0.3">
      <c r="A19" s="7" t="s">
        <v>206</v>
      </c>
      <c r="B19" s="1">
        <v>16762</v>
      </c>
      <c r="C19" s="1">
        <v>12731</v>
      </c>
      <c r="D19" s="1">
        <v>9971</v>
      </c>
      <c r="E19" s="1">
        <v>8501</v>
      </c>
    </row>
    <row r="20" spans="1:5" x14ac:dyDescent="0.3">
      <c r="A20" s="10" t="s">
        <v>15</v>
      </c>
      <c r="B20" s="5">
        <v>83513</v>
      </c>
      <c r="C20" s="5">
        <v>85694</v>
      </c>
      <c r="D20" s="5">
        <v>88504</v>
      </c>
      <c r="E20" s="5">
        <v>91070</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0.53015873015873005</v>
      </c>
      <c r="C25" s="2">
        <v>0.54929577464788704</v>
      </c>
      <c r="D25" s="2">
        <v>0.54523809523809497</v>
      </c>
      <c r="E25" s="2">
        <v>0.55813953488372103</v>
      </c>
    </row>
    <row r="26" spans="1:5" x14ac:dyDescent="0.3">
      <c r="A26" s="8" t="s">
        <v>321</v>
      </c>
      <c r="B26" s="2">
        <v>0.46984126984127</v>
      </c>
      <c r="C26" s="2">
        <v>0.45070422535211302</v>
      </c>
      <c r="D26" s="2">
        <v>0.45476190476190498</v>
      </c>
      <c r="E26" s="2">
        <v>0.44186046511627902</v>
      </c>
    </row>
    <row r="27" spans="1:5" x14ac:dyDescent="0.3">
      <c r="A27" s="8" t="s">
        <v>322</v>
      </c>
      <c r="B27" s="2">
        <v>0.38963459323631</v>
      </c>
      <c r="C27" s="2">
        <v>0.39570238269258901</v>
      </c>
      <c r="D27" s="2">
        <v>0.40139406123323301</v>
      </c>
      <c r="E27" s="2">
        <v>0.40782390793218698</v>
      </c>
    </row>
    <row r="28" spans="1:5" x14ac:dyDescent="0.3">
      <c r="A28" s="8" t="s">
        <v>323</v>
      </c>
      <c r="B28" s="2">
        <v>0.61036540676369</v>
      </c>
      <c r="C28" s="2">
        <v>0.60429761730741105</v>
      </c>
      <c r="D28" s="2">
        <v>0.59860593876676704</v>
      </c>
      <c r="E28" s="2">
        <v>0.59217609206781296</v>
      </c>
    </row>
    <row r="29" spans="1:5" x14ac:dyDescent="0.3">
      <c r="A29" s="8" t="s">
        <v>324</v>
      </c>
      <c r="B29" s="2">
        <v>0.215178571428571</v>
      </c>
      <c r="C29" s="2">
        <v>0.229007633587786</v>
      </c>
      <c r="D29" s="2">
        <v>0.22863099374565701</v>
      </c>
      <c r="E29" s="2">
        <v>0.228643216080402</v>
      </c>
    </row>
    <row r="30" spans="1:5" x14ac:dyDescent="0.3">
      <c r="A30" s="8" t="s">
        <v>325</v>
      </c>
      <c r="B30" s="2">
        <v>0.784821428571429</v>
      </c>
      <c r="C30" s="2">
        <v>0.77099236641221403</v>
      </c>
      <c r="D30" s="2">
        <v>0.77136900625434301</v>
      </c>
      <c r="E30" s="2">
        <v>0.77135678391959805</v>
      </c>
    </row>
    <row r="31" spans="1:5" x14ac:dyDescent="0.3">
      <c r="A31" s="8" t="s">
        <v>199</v>
      </c>
      <c r="B31" s="2">
        <v>0.30890052356020897</v>
      </c>
      <c r="C31" s="2">
        <v>0.29777777777777797</v>
      </c>
      <c r="D31" s="2">
        <v>0.30894308943089399</v>
      </c>
      <c r="E31" s="2">
        <v>0.31851851851851898</v>
      </c>
    </row>
    <row r="32" spans="1:5" x14ac:dyDescent="0.3">
      <c r="A32" s="8" t="s">
        <v>200</v>
      </c>
      <c r="B32" s="2">
        <v>0.69109947643979097</v>
      </c>
      <c r="C32" s="2">
        <v>0.70222222222222197</v>
      </c>
      <c r="D32" s="2">
        <v>0.69105691056910601</v>
      </c>
      <c r="E32" s="2">
        <v>0.68148148148148102</v>
      </c>
    </row>
    <row r="33" spans="1:5" x14ac:dyDescent="0.3">
      <c r="A33" s="8" t="s">
        <v>203</v>
      </c>
      <c r="B33" s="2">
        <v>0.37522948736054201</v>
      </c>
      <c r="C33" s="2">
        <v>0.38320520402128899</v>
      </c>
      <c r="D33" s="2">
        <v>0.388807684276467</v>
      </c>
      <c r="E33" s="2">
        <v>0.39137209075859403</v>
      </c>
    </row>
    <row r="34" spans="1:5" x14ac:dyDescent="0.3">
      <c r="A34" s="8" t="s">
        <v>204</v>
      </c>
      <c r="B34" s="2">
        <v>0.62477051263945804</v>
      </c>
      <c r="C34" s="2">
        <v>0.61679479597871101</v>
      </c>
      <c r="D34" s="2">
        <v>0.61119231572353305</v>
      </c>
      <c r="E34" s="2">
        <v>0.60862790924140597</v>
      </c>
    </row>
    <row r="35" spans="1:5" x14ac:dyDescent="0.3">
      <c r="A35" s="8" t="s">
        <v>205</v>
      </c>
      <c r="B35" s="2">
        <v>0.38035562456101402</v>
      </c>
      <c r="C35" s="2">
        <v>0.382619659570341</v>
      </c>
      <c r="D35" s="2">
        <v>0.38202665013944798</v>
      </c>
      <c r="E35" s="2">
        <v>0.38478795773628599</v>
      </c>
    </row>
    <row r="36" spans="1:5" x14ac:dyDescent="0.3">
      <c r="A36" s="8" t="s">
        <v>206</v>
      </c>
      <c r="B36" s="2">
        <v>0.61964437543898598</v>
      </c>
      <c r="C36" s="2">
        <v>0.61738034042965895</v>
      </c>
      <c r="D36" s="2">
        <v>0.61797334986055197</v>
      </c>
      <c r="E36" s="2">
        <v>0.61521204226371395</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485</v>
      </c>
      <c r="B1" s="12"/>
      <c r="C1" s="12"/>
      <c r="D1" s="12"/>
      <c r="E1" s="12"/>
    </row>
    <row r="2" spans="1:5" ht="15.6" x14ac:dyDescent="0.3">
      <c r="A2" s="12" t="s">
        <v>471</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contents'!A76",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150</v>
      </c>
      <c r="C8" s="1">
        <v>183</v>
      </c>
      <c r="D8" s="1">
        <v>224</v>
      </c>
      <c r="E8" s="1">
        <v>264</v>
      </c>
    </row>
    <row r="9" spans="1:5" x14ac:dyDescent="0.3">
      <c r="A9" s="7" t="s">
        <v>329</v>
      </c>
      <c r="B9" s="1">
        <v>165</v>
      </c>
      <c r="C9" s="1">
        <v>172</v>
      </c>
      <c r="D9" s="1">
        <v>196</v>
      </c>
      <c r="E9" s="1">
        <v>209</v>
      </c>
    </row>
    <row r="10" spans="1:5" x14ac:dyDescent="0.3">
      <c r="A10" s="7" t="s">
        <v>330</v>
      </c>
      <c r="B10" s="1">
        <v>27964</v>
      </c>
      <c r="C10" s="1">
        <v>32641</v>
      </c>
      <c r="D10" s="1">
        <v>36464</v>
      </c>
      <c r="E10" s="1">
        <v>38927</v>
      </c>
    </row>
    <row r="11" spans="1:5" x14ac:dyDescent="0.3">
      <c r="A11" s="7" t="s">
        <v>331</v>
      </c>
      <c r="B11" s="1">
        <v>19791</v>
      </c>
      <c r="C11" s="1">
        <v>22087</v>
      </c>
      <c r="D11" s="1">
        <v>24222</v>
      </c>
      <c r="E11" s="1">
        <v>25721</v>
      </c>
    </row>
    <row r="12" spans="1:5" x14ac:dyDescent="0.3">
      <c r="A12" s="7" t="s">
        <v>332</v>
      </c>
      <c r="B12" s="1">
        <v>841</v>
      </c>
      <c r="C12" s="1">
        <v>1006</v>
      </c>
      <c r="D12" s="1">
        <v>1109</v>
      </c>
      <c r="E12" s="1">
        <v>1244</v>
      </c>
    </row>
    <row r="13" spans="1:5" x14ac:dyDescent="0.3">
      <c r="A13" s="7" t="s">
        <v>333</v>
      </c>
      <c r="B13" s="1">
        <v>279</v>
      </c>
      <c r="C13" s="1">
        <v>304</v>
      </c>
      <c r="D13" s="1">
        <v>330</v>
      </c>
      <c r="E13" s="1">
        <v>348</v>
      </c>
    </row>
    <row r="14" spans="1:5" x14ac:dyDescent="0.3">
      <c r="A14" s="7" t="s">
        <v>221</v>
      </c>
      <c r="B14" s="1">
        <v>130</v>
      </c>
      <c r="C14" s="1">
        <v>154</v>
      </c>
      <c r="D14" s="1">
        <v>170</v>
      </c>
      <c r="E14" s="1">
        <v>183</v>
      </c>
    </row>
    <row r="15" spans="1:5" x14ac:dyDescent="0.3">
      <c r="A15" s="7" t="s">
        <v>222</v>
      </c>
      <c r="B15" s="1">
        <v>61</v>
      </c>
      <c r="C15" s="1">
        <v>71</v>
      </c>
      <c r="D15" s="1">
        <v>76</v>
      </c>
      <c r="E15" s="1">
        <v>87</v>
      </c>
    </row>
    <row r="16" spans="1:5" x14ac:dyDescent="0.3">
      <c r="A16" s="7" t="s">
        <v>225</v>
      </c>
      <c r="B16" s="1">
        <v>4683</v>
      </c>
      <c r="C16" s="1">
        <v>5706</v>
      </c>
      <c r="D16" s="1">
        <v>6491</v>
      </c>
      <c r="E16" s="1">
        <v>6985</v>
      </c>
    </row>
    <row r="17" spans="1:5" x14ac:dyDescent="0.3">
      <c r="A17" s="7" t="s">
        <v>226</v>
      </c>
      <c r="B17" s="1">
        <v>2398</v>
      </c>
      <c r="C17" s="1">
        <v>2749</v>
      </c>
      <c r="D17" s="1">
        <v>3087</v>
      </c>
      <c r="E17" s="1">
        <v>3284</v>
      </c>
    </row>
    <row r="18" spans="1:5" x14ac:dyDescent="0.3">
      <c r="A18" s="7" t="s">
        <v>227</v>
      </c>
      <c r="B18" s="1">
        <v>18378</v>
      </c>
      <c r="C18" s="1">
        <v>14139</v>
      </c>
      <c r="D18" s="1">
        <v>11135</v>
      </c>
      <c r="E18" s="1">
        <v>9585</v>
      </c>
    </row>
    <row r="19" spans="1:5" x14ac:dyDescent="0.3">
      <c r="A19" s="7" t="s">
        <v>228</v>
      </c>
      <c r="B19" s="1">
        <v>8673</v>
      </c>
      <c r="C19" s="1">
        <v>6482</v>
      </c>
      <c r="D19" s="1">
        <v>5000</v>
      </c>
      <c r="E19" s="1">
        <v>4233</v>
      </c>
    </row>
    <row r="20" spans="1:5" x14ac:dyDescent="0.3">
      <c r="A20" s="10" t="s">
        <v>15</v>
      </c>
      <c r="B20" s="5">
        <v>83513</v>
      </c>
      <c r="C20" s="5">
        <v>85694</v>
      </c>
      <c r="D20" s="5">
        <v>88504</v>
      </c>
      <c r="E20" s="5">
        <v>91070</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0.476190476190476</v>
      </c>
      <c r="C25" s="2">
        <v>0.51549295774647896</v>
      </c>
      <c r="D25" s="2">
        <v>0.53333333333333299</v>
      </c>
      <c r="E25" s="2">
        <v>0.55813953488372103</v>
      </c>
    </row>
    <row r="26" spans="1:5" x14ac:dyDescent="0.3">
      <c r="A26" s="8" t="s">
        <v>329</v>
      </c>
      <c r="B26" s="2">
        <v>0.52380952380952395</v>
      </c>
      <c r="C26" s="2">
        <v>0.48450704225352098</v>
      </c>
      <c r="D26" s="2">
        <v>0.46666666666666701</v>
      </c>
      <c r="E26" s="2">
        <v>0.44186046511627902</v>
      </c>
    </row>
    <row r="27" spans="1:5" x14ac:dyDescent="0.3">
      <c r="A27" s="8" t="s">
        <v>330</v>
      </c>
      <c r="B27" s="2">
        <v>0.58557219139357097</v>
      </c>
      <c r="C27" s="2">
        <v>0.59642230668031004</v>
      </c>
      <c r="D27" s="2">
        <v>0.60086346109481603</v>
      </c>
      <c r="E27" s="2">
        <v>0.60213773047890096</v>
      </c>
    </row>
    <row r="28" spans="1:5" x14ac:dyDescent="0.3">
      <c r="A28" s="8" t="s">
        <v>331</v>
      </c>
      <c r="B28" s="2">
        <v>0.41442780860642903</v>
      </c>
      <c r="C28" s="2">
        <v>0.40357769331969001</v>
      </c>
      <c r="D28" s="2">
        <v>0.39913653890518402</v>
      </c>
      <c r="E28" s="2">
        <v>0.39786226952109899</v>
      </c>
    </row>
    <row r="29" spans="1:5" x14ac:dyDescent="0.3">
      <c r="A29" s="8" t="s">
        <v>332</v>
      </c>
      <c r="B29" s="2">
        <v>0.75089285714285703</v>
      </c>
      <c r="C29" s="2">
        <v>0.76793893129770996</v>
      </c>
      <c r="D29" s="2">
        <v>0.77067407922168196</v>
      </c>
      <c r="E29" s="2">
        <v>0.78140703517587895</v>
      </c>
    </row>
    <row r="30" spans="1:5" x14ac:dyDescent="0.3">
      <c r="A30" s="8" t="s">
        <v>333</v>
      </c>
      <c r="B30" s="2">
        <v>0.249107142857143</v>
      </c>
      <c r="C30" s="2">
        <v>0.23206106870229001</v>
      </c>
      <c r="D30" s="2">
        <v>0.22932592077831801</v>
      </c>
      <c r="E30" s="2">
        <v>0.21859296482412099</v>
      </c>
    </row>
    <row r="31" spans="1:5" x14ac:dyDescent="0.3">
      <c r="A31" s="8" t="s">
        <v>221</v>
      </c>
      <c r="B31" s="2">
        <v>0.68062827225130895</v>
      </c>
      <c r="C31" s="2">
        <v>0.68444444444444397</v>
      </c>
      <c r="D31" s="2">
        <v>0.69105691056910601</v>
      </c>
      <c r="E31" s="2">
        <v>0.67777777777777803</v>
      </c>
    </row>
    <row r="32" spans="1:5" x14ac:dyDescent="0.3">
      <c r="A32" s="8" t="s">
        <v>222</v>
      </c>
      <c r="B32" s="2">
        <v>0.31937172774869099</v>
      </c>
      <c r="C32" s="2">
        <v>0.31555555555555598</v>
      </c>
      <c r="D32" s="2">
        <v>0.30894308943089399</v>
      </c>
      <c r="E32" s="2">
        <v>0.32222222222222202</v>
      </c>
    </row>
    <row r="33" spans="1:5" x14ac:dyDescent="0.3">
      <c r="A33" s="8" t="s">
        <v>225</v>
      </c>
      <c r="B33" s="2">
        <v>0.66134726733512195</v>
      </c>
      <c r="C33" s="2">
        <v>0.67486694263749303</v>
      </c>
      <c r="D33" s="2">
        <v>0.67769889329713895</v>
      </c>
      <c r="E33" s="2">
        <v>0.68020255136819596</v>
      </c>
    </row>
    <row r="34" spans="1:5" x14ac:dyDescent="0.3">
      <c r="A34" s="8" t="s">
        <v>226</v>
      </c>
      <c r="B34" s="2">
        <v>0.338652732664878</v>
      </c>
      <c r="C34" s="2">
        <v>0.32513305736250703</v>
      </c>
      <c r="D34" s="2">
        <v>0.322301106702861</v>
      </c>
      <c r="E34" s="2">
        <v>0.31979744863180398</v>
      </c>
    </row>
    <row r="35" spans="1:5" x14ac:dyDescent="0.3">
      <c r="A35" s="8" t="s">
        <v>227</v>
      </c>
      <c r="B35" s="2">
        <v>0.67938338693578804</v>
      </c>
      <c r="C35" s="2">
        <v>0.68566024926046298</v>
      </c>
      <c r="D35" s="2">
        <v>0.69011465757669699</v>
      </c>
      <c r="E35" s="2">
        <v>0.69366044290056506</v>
      </c>
    </row>
    <row r="36" spans="1:5" x14ac:dyDescent="0.3">
      <c r="A36" s="8" t="s">
        <v>228</v>
      </c>
      <c r="B36" s="2">
        <v>0.32061661306421202</v>
      </c>
      <c r="C36" s="2">
        <v>0.31433975073953702</v>
      </c>
      <c r="D36" s="2">
        <v>0.30988534242330301</v>
      </c>
      <c r="E36" s="2">
        <v>0.306339557099435</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486</v>
      </c>
      <c r="B1" s="12"/>
      <c r="C1" s="12"/>
      <c r="D1" s="12"/>
      <c r="E1" s="12"/>
    </row>
    <row r="2" spans="1:5" ht="15.6" x14ac:dyDescent="0.3">
      <c r="A2" s="12" t="s">
        <v>471</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contents'!A77",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92</v>
      </c>
      <c r="C8" s="1">
        <v>95</v>
      </c>
      <c r="D8" s="1">
        <v>114</v>
      </c>
      <c r="E8" s="1">
        <v>129</v>
      </c>
    </row>
    <row r="9" spans="1:5" x14ac:dyDescent="0.3">
      <c r="A9" s="7" t="s">
        <v>337</v>
      </c>
      <c r="B9" s="1">
        <v>10</v>
      </c>
      <c r="C9" s="1">
        <v>11</v>
      </c>
      <c r="D9" s="1">
        <v>13</v>
      </c>
      <c r="E9" s="1">
        <v>12</v>
      </c>
    </row>
    <row r="10" spans="1:5" x14ac:dyDescent="0.3">
      <c r="A10" s="7" t="s">
        <v>338</v>
      </c>
      <c r="B10" s="1">
        <v>9</v>
      </c>
      <c r="C10" s="1">
        <v>11</v>
      </c>
      <c r="D10" s="1">
        <v>15</v>
      </c>
      <c r="E10" s="1">
        <v>18</v>
      </c>
    </row>
    <row r="11" spans="1:5" x14ac:dyDescent="0.3">
      <c r="A11" s="7" t="s">
        <v>339</v>
      </c>
      <c r="B11" s="1">
        <v>193</v>
      </c>
      <c r="C11" s="1">
        <v>226</v>
      </c>
      <c r="D11" s="1">
        <v>265</v>
      </c>
      <c r="E11" s="1">
        <v>298</v>
      </c>
    </row>
    <row r="12" spans="1:5" x14ac:dyDescent="0.3">
      <c r="A12" s="7" t="s">
        <v>340</v>
      </c>
      <c r="B12" s="1">
        <v>10</v>
      </c>
      <c r="C12" s="1">
        <v>11</v>
      </c>
      <c r="D12" s="1">
        <v>11</v>
      </c>
      <c r="E12" s="1">
        <v>14</v>
      </c>
    </row>
    <row r="13" spans="1:5" x14ac:dyDescent="0.3">
      <c r="A13" s="7" t="s">
        <v>341</v>
      </c>
      <c r="B13" s="1">
        <v>1</v>
      </c>
      <c r="C13" s="1">
        <v>1</v>
      </c>
      <c r="D13" s="1">
        <v>2</v>
      </c>
      <c r="E13" s="1">
        <v>2</v>
      </c>
    </row>
    <row r="14" spans="1:5" x14ac:dyDescent="0.3">
      <c r="A14" s="7" t="s">
        <v>342</v>
      </c>
      <c r="B14" s="1">
        <v>13640</v>
      </c>
      <c r="C14" s="1">
        <v>15893</v>
      </c>
      <c r="D14" s="1">
        <v>17991</v>
      </c>
      <c r="E14" s="1">
        <v>19509</v>
      </c>
    </row>
    <row r="15" spans="1:5" x14ac:dyDescent="0.3">
      <c r="A15" s="7" t="s">
        <v>343</v>
      </c>
      <c r="B15" s="1">
        <v>1691</v>
      </c>
      <c r="C15" s="1">
        <v>1971</v>
      </c>
      <c r="D15" s="1">
        <v>2185</v>
      </c>
      <c r="E15" s="1">
        <v>2373</v>
      </c>
    </row>
    <row r="16" spans="1:5" x14ac:dyDescent="0.3">
      <c r="A16" s="7" t="s">
        <v>344</v>
      </c>
      <c r="B16" s="1">
        <v>1116</v>
      </c>
      <c r="C16" s="1">
        <v>1345</v>
      </c>
      <c r="D16" s="1">
        <v>1525</v>
      </c>
      <c r="E16" s="1">
        <v>1667</v>
      </c>
    </row>
    <row r="17" spans="1:5" x14ac:dyDescent="0.3">
      <c r="A17" s="7" t="s">
        <v>345</v>
      </c>
      <c r="B17" s="1">
        <v>29110</v>
      </c>
      <c r="C17" s="1">
        <v>32892</v>
      </c>
      <c r="D17" s="1">
        <v>35953</v>
      </c>
      <c r="E17" s="1">
        <v>37694</v>
      </c>
    </row>
    <row r="18" spans="1:5" x14ac:dyDescent="0.3">
      <c r="A18" s="7" t="s">
        <v>346</v>
      </c>
      <c r="B18" s="1">
        <v>1934</v>
      </c>
      <c r="C18" s="1">
        <v>2314</v>
      </c>
      <c r="D18" s="1">
        <v>2666</v>
      </c>
      <c r="E18" s="1">
        <v>2975</v>
      </c>
    </row>
    <row r="19" spans="1:5" x14ac:dyDescent="0.3">
      <c r="A19" s="7" t="s">
        <v>347</v>
      </c>
      <c r="B19" s="1">
        <v>264</v>
      </c>
      <c r="C19" s="1">
        <v>313</v>
      </c>
      <c r="D19" s="1">
        <v>366</v>
      </c>
      <c r="E19" s="1">
        <v>430</v>
      </c>
    </row>
    <row r="20" spans="1:5" x14ac:dyDescent="0.3">
      <c r="A20" s="7" t="s">
        <v>348</v>
      </c>
      <c r="B20" s="1">
        <v>123</v>
      </c>
      <c r="C20" s="1">
        <v>138</v>
      </c>
      <c r="D20" s="1">
        <v>156</v>
      </c>
      <c r="E20" s="1">
        <v>172</v>
      </c>
    </row>
    <row r="21" spans="1:5" x14ac:dyDescent="0.3">
      <c r="A21" s="7" t="s">
        <v>349</v>
      </c>
      <c r="B21" s="1">
        <v>8</v>
      </c>
      <c r="C21" s="1">
        <v>10</v>
      </c>
      <c r="D21" s="1">
        <v>14</v>
      </c>
      <c r="E21" s="1">
        <v>14</v>
      </c>
    </row>
    <row r="22" spans="1:5" x14ac:dyDescent="0.3">
      <c r="A22" s="7" t="s">
        <v>350</v>
      </c>
      <c r="B22" s="1">
        <v>36</v>
      </c>
      <c r="C22" s="1">
        <v>42</v>
      </c>
      <c r="D22" s="1">
        <v>44</v>
      </c>
      <c r="E22" s="1">
        <v>49</v>
      </c>
    </row>
    <row r="23" spans="1:5" x14ac:dyDescent="0.3">
      <c r="A23" s="7" t="s">
        <v>351</v>
      </c>
      <c r="B23" s="1">
        <v>935</v>
      </c>
      <c r="C23" s="1">
        <v>1103</v>
      </c>
      <c r="D23" s="1">
        <v>1204</v>
      </c>
      <c r="E23" s="1">
        <v>1332</v>
      </c>
    </row>
    <row r="24" spans="1:5" x14ac:dyDescent="0.3">
      <c r="A24" s="7" t="s">
        <v>352</v>
      </c>
      <c r="B24" s="1">
        <v>15</v>
      </c>
      <c r="C24" s="1">
        <v>14</v>
      </c>
      <c r="D24" s="1">
        <v>19</v>
      </c>
      <c r="E24" s="1">
        <v>23</v>
      </c>
    </row>
    <row r="25" spans="1:5" x14ac:dyDescent="0.3">
      <c r="A25" s="7" t="s">
        <v>353</v>
      </c>
      <c r="B25" s="1">
        <v>3</v>
      </c>
      <c r="C25" s="1">
        <v>3</v>
      </c>
      <c r="D25" s="1">
        <v>2</v>
      </c>
      <c r="E25" s="1">
        <v>2</v>
      </c>
    </row>
    <row r="26" spans="1:5" x14ac:dyDescent="0.3">
      <c r="A26" s="7" t="s">
        <v>268</v>
      </c>
      <c r="B26" s="1">
        <v>21</v>
      </c>
      <c r="C26" s="1">
        <v>28</v>
      </c>
      <c r="D26" s="1">
        <v>31</v>
      </c>
      <c r="E26" s="1">
        <v>35</v>
      </c>
    </row>
    <row r="27" spans="1:5" x14ac:dyDescent="0.3">
      <c r="A27" s="7" t="s">
        <v>269</v>
      </c>
      <c r="B27" s="1">
        <v>3</v>
      </c>
      <c r="C27" s="1">
        <v>5</v>
      </c>
      <c r="D27" s="1">
        <v>6</v>
      </c>
      <c r="E27" s="1">
        <v>10</v>
      </c>
    </row>
    <row r="28" spans="1:5" x14ac:dyDescent="0.3">
      <c r="A28" s="7" t="s">
        <v>270</v>
      </c>
      <c r="B28" s="1">
        <v>4</v>
      </c>
      <c r="C28" s="1">
        <v>6</v>
      </c>
      <c r="D28" s="1">
        <v>7</v>
      </c>
      <c r="E28" s="1">
        <v>7</v>
      </c>
    </row>
    <row r="29" spans="1:5" x14ac:dyDescent="0.3">
      <c r="A29" s="7" t="s">
        <v>271</v>
      </c>
      <c r="B29" s="1">
        <v>124</v>
      </c>
      <c r="C29" s="1">
        <v>138</v>
      </c>
      <c r="D29" s="1">
        <v>149</v>
      </c>
      <c r="E29" s="1">
        <v>159</v>
      </c>
    </row>
    <row r="30" spans="1:5" x14ac:dyDescent="0.3">
      <c r="A30" s="7" t="s">
        <v>272</v>
      </c>
      <c r="B30" s="1">
        <v>17</v>
      </c>
      <c r="C30" s="1">
        <v>19</v>
      </c>
      <c r="D30" s="1">
        <v>24</v>
      </c>
      <c r="E30" s="1">
        <v>28</v>
      </c>
    </row>
    <row r="31" spans="1:5" x14ac:dyDescent="0.3">
      <c r="A31" s="7" t="s">
        <v>273</v>
      </c>
      <c r="B31" s="1">
        <v>22</v>
      </c>
      <c r="C31" s="1">
        <v>29</v>
      </c>
      <c r="D31" s="1">
        <v>29</v>
      </c>
      <c r="E31" s="1">
        <v>31</v>
      </c>
    </row>
    <row r="32" spans="1:5" x14ac:dyDescent="0.3">
      <c r="A32" s="7" t="s">
        <v>280</v>
      </c>
      <c r="B32" s="1">
        <v>1414</v>
      </c>
      <c r="C32" s="1">
        <v>1712</v>
      </c>
      <c r="D32" s="1">
        <v>1990</v>
      </c>
      <c r="E32" s="1">
        <v>2156</v>
      </c>
    </row>
    <row r="33" spans="1:5" x14ac:dyDescent="0.3">
      <c r="A33" s="7" t="s">
        <v>281</v>
      </c>
      <c r="B33" s="1">
        <v>124</v>
      </c>
      <c r="C33" s="1">
        <v>152</v>
      </c>
      <c r="D33" s="1">
        <v>172</v>
      </c>
      <c r="E33" s="1">
        <v>186</v>
      </c>
    </row>
    <row r="34" spans="1:5" x14ac:dyDescent="0.3">
      <c r="A34" s="7" t="s">
        <v>282</v>
      </c>
      <c r="B34" s="1">
        <v>139</v>
      </c>
      <c r="C34" s="1">
        <v>183</v>
      </c>
      <c r="D34" s="1">
        <v>214</v>
      </c>
      <c r="E34" s="1">
        <v>232</v>
      </c>
    </row>
    <row r="35" spans="1:5" x14ac:dyDescent="0.3">
      <c r="A35" s="7" t="s">
        <v>283</v>
      </c>
      <c r="B35" s="1">
        <v>4273</v>
      </c>
      <c r="C35" s="1">
        <v>5029</v>
      </c>
      <c r="D35" s="1">
        <v>5626</v>
      </c>
      <c r="E35" s="1">
        <v>5959</v>
      </c>
    </row>
    <row r="36" spans="1:5" x14ac:dyDescent="0.3">
      <c r="A36" s="7" t="s">
        <v>284</v>
      </c>
      <c r="B36" s="1">
        <v>197</v>
      </c>
      <c r="C36" s="1">
        <v>242</v>
      </c>
      <c r="D36" s="1">
        <v>288</v>
      </c>
      <c r="E36" s="1">
        <v>311</v>
      </c>
    </row>
    <row r="37" spans="1:5" x14ac:dyDescent="0.3">
      <c r="A37" s="7" t="s">
        <v>285</v>
      </c>
      <c r="B37" s="1">
        <v>934</v>
      </c>
      <c r="C37" s="1">
        <v>1137</v>
      </c>
      <c r="D37" s="1">
        <v>1288</v>
      </c>
      <c r="E37" s="1">
        <v>1425</v>
      </c>
    </row>
    <row r="38" spans="1:5" x14ac:dyDescent="0.3">
      <c r="A38" s="7" t="s">
        <v>286</v>
      </c>
      <c r="B38" s="1">
        <v>6394</v>
      </c>
      <c r="C38" s="1">
        <v>4909</v>
      </c>
      <c r="D38" s="1">
        <v>3820</v>
      </c>
      <c r="E38" s="1">
        <v>3258</v>
      </c>
    </row>
    <row r="39" spans="1:5" x14ac:dyDescent="0.3">
      <c r="A39" s="7" t="s">
        <v>287</v>
      </c>
      <c r="B39" s="1">
        <v>549</v>
      </c>
      <c r="C39" s="1">
        <v>395</v>
      </c>
      <c r="D39" s="1">
        <v>314</v>
      </c>
      <c r="E39" s="1">
        <v>275</v>
      </c>
    </row>
    <row r="40" spans="1:5" x14ac:dyDescent="0.3">
      <c r="A40" s="7" t="s">
        <v>288</v>
      </c>
      <c r="B40" s="1">
        <v>461</v>
      </c>
      <c r="C40" s="1">
        <v>333</v>
      </c>
      <c r="D40" s="1">
        <v>265</v>
      </c>
      <c r="E40" s="1">
        <v>227</v>
      </c>
    </row>
    <row r="41" spans="1:5" x14ac:dyDescent="0.3">
      <c r="A41" s="7" t="s">
        <v>289</v>
      </c>
      <c r="B41" s="1">
        <v>14964</v>
      </c>
      <c r="C41" s="1">
        <v>11286</v>
      </c>
      <c r="D41" s="1">
        <v>8815</v>
      </c>
      <c r="E41" s="1">
        <v>7527</v>
      </c>
    </row>
    <row r="42" spans="1:5" x14ac:dyDescent="0.3">
      <c r="A42" s="7" t="s">
        <v>290</v>
      </c>
      <c r="B42" s="1">
        <v>631</v>
      </c>
      <c r="C42" s="1">
        <v>485</v>
      </c>
      <c r="D42" s="1">
        <v>388</v>
      </c>
      <c r="E42" s="1">
        <v>330</v>
      </c>
    </row>
    <row r="43" spans="1:5" x14ac:dyDescent="0.3">
      <c r="A43" s="7" t="s">
        <v>291</v>
      </c>
      <c r="B43" s="1">
        <v>4052</v>
      </c>
      <c r="C43" s="1">
        <v>3213</v>
      </c>
      <c r="D43" s="1">
        <v>2533</v>
      </c>
      <c r="E43" s="1">
        <v>2201</v>
      </c>
    </row>
    <row r="44" spans="1:5" x14ac:dyDescent="0.3">
      <c r="A44" s="10" t="s">
        <v>15</v>
      </c>
      <c r="B44" s="5">
        <v>83513</v>
      </c>
      <c r="C44" s="5">
        <v>85694</v>
      </c>
      <c r="D44" s="5">
        <v>88504</v>
      </c>
      <c r="E44" s="5">
        <v>91070</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0.29206349206349203</v>
      </c>
      <c r="C49" s="2">
        <v>0.26760563380281699</v>
      </c>
      <c r="D49" s="2">
        <v>0.27142857142857102</v>
      </c>
      <c r="E49" s="2">
        <v>0.27272727272727298</v>
      </c>
    </row>
    <row r="50" spans="1:5" x14ac:dyDescent="0.3">
      <c r="A50" s="8" t="s">
        <v>337</v>
      </c>
      <c r="B50" s="2">
        <v>3.1746031746031703E-2</v>
      </c>
      <c r="C50" s="2">
        <v>3.0985915492957702E-2</v>
      </c>
      <c r="D50" s="2">
        <v>3.0952380952380999E-2</v>
      </c>
      <c r="E50" s="2">
        <v>2.5369978858350999E-2</v>
      </c>
    </row>
    <row r="51" spans="1:5" x14ac:dyDescent="0.3">
      <c r="A51" s="8" t="s">
        <v>338</v>
      </c>
      <c r="B51" s="2">
        <v>2.8571428571428598E-2</v>
      </c>
      <c r="C51" s="2">
        <v>3.0985915492957702E-2</v>
      </c>
      <c r="D51" s="2">
        <v>3.5714285714285698E-2</v>
      </c>
      <c r="E51" s="2">
        <v>3.80549682875264E-2</v>
      </c>
    </row>
    <row r="52" spans="1:5" x14ac:dyDescent="0.3">
      <c r="A52" s="8" t="s">
        <v>339</v>
      </c>
      <c r="B52" s="2">
        <v>0.61269841269841296</v>
      </c>
      <c r="C52" s="2">
        <v>0.63661971830985897</v>
      </c>
      <c r="D52" s="2">
        <v>0.63095238095238104</v>
      </c>
      <c r="E52" s="2">
        <v>0.63002114164904899</v>
      </c>
    </row>
    <row r="53" spans="1:5" x14ac:dyDescent="0.3">
      <c r="A53" s="8" t="s">
        <v>340</v>
      </c>
      <c r="B53" s="2">
        <v>3.1746031746031703E-2</v>
      </c>
      <c r="C53" s="2">
        <v>3.0985915492957702E-2</v>
      </c>
      <c r="D53" s="2">
        <v>2.6190476190476202E-2</v>
      </c>
      <c r="E53" s="2">
        <v>2.9598308668076102E-2</v>
      </c>
    </row>
    <row r="54" spans="1:5" x14ac:dyDescent="0.3">
      <c r="A54" s="8" t="s">
        <v>341</v>
      </c>
      <c r="B54" s="2">
        <v>3.1746031746031698E-3</v>
      </c>
      <c r="C54" s="2">
        <v>2.8169014084507E-3</v>
      </c>
      <c r="D54" s="2">
        <v>4.7619047619047597E-3</v>
      </c>
      <c r="E54" s="2">
        <v>4.2283298097251596E-3</v>
      </c>
    </row>
    <row r="55" spans="1:5" x14ac:dyDescent="0.3">
      <c r="A55" s="8" t="s">
        <v>342</v>
      </c>
      <c r="B55" s="2">
        <v>0.28562454193278197</v>
      </c>
      <c r="C55" s="2">
        <v>0.29039979535155702</v>
      </c>
      <c r="D55" s="2">
        <v>0.29646046864186099</v>
      </c>
      <c r="E55" s="2">
        <v>0.30177267664892998</v>
      </c>
    </row>
    <row r="56" spans="1:5" x14ac:dyDescent="0.3">
      <c r="A56" s="8" t="s">
        <v>343</v>
      </c>
      <c r="B56" s="2">
        <v>3.5409904722018597E-2</v>
      </c>
      <c r="C56" s="2">
        <v>3.6014471568484099E-2</v>
      </c>
      <c r="D56" s="2">
        <v>3.6005009392611101E-2</v>
      </c>
      <c r="E56" s="2">
        <v>3.6706471971290698E-2</v>
      </c>
    </row>
    <row r="57" spans="1:5" x14ac:dyDescent="0.3">
      <c r="A57" s="8" t="s">
        <v>344</v>
      </c>
      <c r="B57" s="2">
        <v>2.3369280703591198E-2</v>
      </c>
      <c r="C57" s="2">
        <v>2.4576085367636301E-2</v>
      </c>
      <c r="D57" s="2">
        <v>2.5129354381570702E-2</v>
      </c>
      <c r="E57" s="2">
        <v>2.57857938373964E-2</v>
      </c>
    </row>
    <row r="58" spans="1:5" x14ac:dyDescent="0.3">
      <c r="A58" s="8" t="s">
        <v>345</v>
      </c>
      <c r="B58" s="2">
        <v>0.60956967856768896</v>
      </c>
      <c r="C58" s="2">
        <v>0.60100862447010694</v>
      </c>
      <c r="D58" s="2">
        <v>0.59244306759384402</v>
      </c>
      <c r="E58" s="2">
        <v>0.58306521470115102</v>
      </c>
    </row>
    <row r="59" spans="1:5" x14ac:dyDescent="0.3">
      <c r="A59" s="8" t="s">
        <v>346</v>
      </c>
      <c r="B59" s="2">
        <v>4.0498377133284497E-2</v>
      </c>
      <c r="C59" s="2">
        <v>4.2281830141792098E-2</v>
      </c>
      <c r="D59" s="2">
        <v>4.39310549385361E-2</v>
      </c>
      <c r="E59" s="2">
        <v>4.6018438312090099E-2</v>
      </c>
    </row>
    <row r="60" spans="1:5" x14ac:dyDescent="0.3">
      <c r="A60" s="8" t="s">
        <v>347</v>
      </c>
      <c r="B60" s="2">
        <v>5.5282169406344903E-3</v>
      </c>
      <c r="C60" s="2">
        <v>5.7191931004239097E-3</v>
      </c>
      <c r="D60" s="2">
        <v>6.0310450515769698E-3</v>
      </c>
      <c r="E60" s="2">
        <v>6.65140452914243E-3</v>
      </c>
    </row>
    <row r="61" spans="1:5" x14ac:dyDescent="0.3">
      <c r="A61" s="8" t="s">
        <v>348</v>
      </c>
      <c r="B61" s="2">
        <v>0.109821428571429</v>
      </c>
      <c r="C61" s="2">
        <v>0.105343511450382</v>
      </c>
      <c r="D61" s="2">
        <v>0.108408617095205</v>
      </c>
      <c r="E61" s="2">
        <v>0.108040201005025</v>
      </c>
    </row>
    <row r="62" spans="1:5" x14ac:dyDescent="0.3">
      <c r="A62" s="8" t="s">
        <v>349</v>
      </c>
      <c r="B62" s="2">
        <v>7.14285714285714E-3</v>
      </c>
      <c r="C62" s="2">
        <v>7.63358778625954E-3</v>
      </c>
      <c r="D62" s="2">
        <v>9.7289784572619897E-3</v>
      </c>
      <c r="E62" s="2">
        <v>8.7939698492462293E-3</v>
      </c>
    </row>
    <row r="63" spans="1:5" x14ac:dyDescent="0.3">
      <c r="A63" s="8" t="s">
        <v>350</v>
      </c>
      <c r="B63" s="2">
        <v>3.2142857142857098E-2</v>
      </c>
      <c r="C63" s="2">
        <v>3.2061068702290099E-2</v>
      </c>
      <c r="D63" s="2">
        <v>3.0576789437109099E-2</v>
      </c>
      <c r="E63" s="2">
        <v>3.07788944723618E-2</v>
      </c>
    </row>
    <row r="64" spans="1:5" x14ac:dyDescent="0.3">
      <c r="A64" s="8" t="s">
        <v>351</v>
      </c>
      <c r="B64" s="2">
        <v>0.83482142857142905</v>
      </c>
      <c r="C64" s="2">
        <v>0.84198473282442698</v>
      </c>
      <c r="D64" s="2">
        <v>0.83669214732453101</v>
      </c>
      <c r="E64" s="2">
        <v>0.83668341708542704</v>
      </c>
    </row>
    <row r="65" spans="1:5" x14ac:dyDescent="0.3">
      <c r="A65" s="8" t="s">
        <v>352</v>
      </c>
      <c r="B65" s="2">
        <v>1.33928571428571E-2</v>
      </c>
      <c r="C65" s="2">
        <v>1.0687022900763401E-2</v>
      </c>
      <c r="D65" s="2">
        <v>1.32036136205698E-2</v>
      </c>
      <c r="E65" s="2">
        <v>1.44472361809045E-2</v>
      </c>
    </row>
    <row r="66" spans="1:5" x14ac:dyDescent="0.3">
      <c r="A66" s="8" t="s">
        <v>353</v>
      </c>
      <c r="B66" s="2">
        <v>2.6785714285714299E-3</v>
      </c>
      <c r="C66" s="2">
        <v>2.2900763358778601E-3</v>
      </c>
      <c r="D66" s="2">
        <v>1.38985406532314E-3</v>
      </c>
      <c r="E66" s="2">
        <v>1.25628140703518E-3</v>
      </c>
    </row>
    <row r="67" spans="1:5" x14ac:dyDescent="0.3">
      <c r="A67" s="8" t="s">
        <v>268</v>
      </c>
      <c r="B67" s="2">
        <v>0.109947643979058</v>
      </c>
      <c r="C67" s="2">
        <v>0.124444444444444</v>
      </c>
      <c r="D67" s="2">
        <v>0.12601626016260201</v>
      </c>
      <c r="E67" s="2">
        <v>0.12962962962963001</v>
      </c>
    </row>
    <row r="68" spans="1:5" x14ac:dyDescent="0.3">
      <c r="A68" s="8" t="s">
        <v>269</v>
      </c>
      <c r="B68" s="2">
        <v>1.5706806282722498E-2</v>
      </c>
      <c r="C68" s="2">
        <v>2.2222222222222199E-2</v>
      </c>
      <c r="D68" s="2">
        <v>2.4390243902439001E-2</v>
      </c>
      <c r="E68" s="2">
        <v>3.7037037037037E-2</v>
      </c>
    </row>
    <row r="69" spans="1:5" x14ac:dyDescent="0.3">
      <c r="A69" s="8" t="s">
        <v>270</v>
      </c>
      <c r="B69" s="2">
        <v>2.0942408376963401E-2</v>
      </c>
      <c r="C69" s="2">
        <v>2.66666666666667E-2</v>
      </c>
      <c r="D69" s="2">
        <v>2.8455284552845499E-2</v>
      </c>
      <c r="E69" s="2">
        <v>2.5925925925925901E-2</v>
      </c>
    </row>
    <row r="70" spans="1:5" x14ac:dyDescent="0.3">
      <c r="A70" s="8" t="s">
        <v>271</v>
      </c>
      <c r="B70" s="2">
        <v>0.649214659685864</v>
      </c>
      <c r="C70" s="2">
        <v>0.61333333333333295</v>
      </c>
      <c r="D70" s="2">
        <v>0.60569105691056901</v>
      </c>
      <c r="E70" s="2">
        <v>0.58888888888888902</v>
      </c>
    </row>
    <row r="71" spans="1:5" x14ac:dyDescent="0.3">
      <c r="A71" s="8" t="s">
        <v>272</v>
      </c>
      <c r="B71" s="2">
        <v>8.9005235602094196E-2</v>
      </c>
      <c r="C71" s="2">
        <v>8.4444444444444405E-2</v>
      </c>
      <c r="D71" s="2">
        <v>9.7560975609756101E-2</v>
      </c>
      <c r="E71" s="2">
        <v>0.10370370370370401</v>
      </c>
    </row>
    <row r="72" spans="1:5" x14ac:dyDescent="0.3">
      <c r="A72" s="8" t="s">
        <v>273</v>
      </c>
      <c r="B72" s="2">
        <v>0.115183246073298</v>
      </c>
      <c r="C72" s="2">
        <v>0.128888888888889</v>
      </c>
      <c r="D72" s="2">
        <v>0.117886178861789</v>
      </c>
      <c r="E72" s="2">
        <v>0.11481481481481499</v>
      </c>
    </row>
    <row r="73" spans="1:5" x14ac:dyDescent="0.3">
      <c r="A73" s="8" t="s">
        <v>280</v>
      </c>
      <c r="B73" s="2">
        <v>0.199689309419573</v>
      </c>
      <c r="C73" s="2">
        <v>0.20248373743347101</v>
      </c>
      <c r="D73" s="2">
        <v>0.20776780121110899</v>
      </c>
      <c r="E73" s="2">
        <v>0.209952283571915</v>
      </c>
    </row>
    <row r="74" spans="1:5" x14ac:dyDescent="0.3">
      <c r="A74" s="8" t="s">
        <v>281</v>
      </c>
      <c r="B74" s="2">
        <v>1.7511650896765998E-2</v>
      </c>
      <c r="C74" s="2">
        <v>1.79775280898876E-2</v>
      </c>
      <c r="D74" s="2">
        <v>1.79578200041762E-2</v>
      </c>
      <c r="E74" s="2">
        <v>1.8112766579024199E-2</v>
      </c>
    </row>
    <row r="75" spans="1:5" x14ac:dyDescent="0.3">
      <c r="A75" s="8" t="s">
        <v>282</v>
      </c>
      <c r="B75" s="2">
        <v>1.9629995763310301E-2</v>
      </c>
      <c r="C75" s="2">
        <v>2.1643997634535801E-2</v>
      </c>
      <c r="D75" s="2">
        <v>2.2342869074963499E-2</v>
      </c>
      <c r="E75" s="2">
        <v>2.2592267991040998E-2</v>
      </c>
    </row>
    <row r="76" spans="1:5" x14ac:dyDescent="0.3">
      <c r="A76" s="8" t="s">
        <v>283</v>
      </c>
      <c r="B76" s="2">
        <v>0.60344584098291199</v>
      </c>
      <c r="C76" s="2">
        <v>0.59479597871082202</v>
      </c>
      <c r="D76" s="2">
        <v>0.58738776362497402</v>
      </c>
      <c r="E76" s="2">
        <v>0.58029019378712599</v>
      </c>
    </row>
    <row r="77" spans="1:5" x14ac:dyDescent="0.3">
      <c r="A77" s="8" t="s">
        <v>284</v>
      </c>
      <c r="B77" s="2">
        <v>2.7820929247281499E-2</v>
      </c>
      <c r="C77" s="2">
        <v>2.8622117090478998E-2</v>
      </c>
      <c r="D77" s="2">
        <v>3.00689079139695E-2</v>
      </c>
      <c r="E77" s="2">
        <v>3.02853247638524E-2</v>
      </c>
    </row>
    <row r="78" spans="1:5" x14ac:dyDescent="0.3">
      <c r="A78" s="8" t="s">
        <v>285</v>
      </c>
      <c r="B78" s="2">
        <v>0.131902273690157</v>
      </c>
      <c r="C78" s="2">
        <v>0.13447664104080401</v>
      </c>
      <c r="D78" s="2">
        <v>0.13447483817080799</v>
      </c>
      <c r="E78" s="2">
        <v>0.138767163307041</v>
      </c>
    </row>
    <row r="79" spans="1:5" x14ac:dyDescent="0.3">
      <c r="A79" s="8" t="s">
        <v>286</v>
      </c>
      <c r="B79" s="2">
        <v>0.23636834128128401</v>
      </c>
      <c r="C79" s="2">
        <v>0.238058290092624</v>
      </c>
      <c r="D79" s="2">
        <v>0.23675240161140401</v>
      </c>
      <c r="E79" s="2">
        <v>0.23577941815023901</v>
      </c>
    </row>
    <row r="80" spans="1:5" x14ac:dyDescent="0.3">
      <c r="A80" s="8" t="s">
        <v>287</v>
      </c>
      <c r="B80" s="2">
        <v>2.0294998336475498E-2</v>
      </c>
      <c r="C80" s="2">
        <v>1.9155230105232499E-2</v>
      </c>
      <c r="D80" s="2">
        <v>1.9460799504183501E-2</v>
      </c>
      <c r="E80" s="2">
        <v>1.99015776523375E-2</v>
      </c>
    </row>
    <row r="81" spans="1:5" x14ac:dyDescent="0.3">
      <c r="A81" s="8" t="s">
        <v>288</v>
      </c>
      <c r="B81" s="2">
        <v>1.7041883849025899E-2</v>
      </c>
      <c r="C81" s="2">
        <v>1.6148586392512501E-2</v>
      </c>
      <c r="D81" s="2">
        <v>1.6423923148435101E-2</v>
      </c>
      <c r="E81" s="2">
        <v>1.6427847734838599E-2</v>
      </c>
    </row>
    <row r="82" spans="1:5" x14ac:dyDescent="0.3">
      <c r="A82" s="8" t="s">
        <v>289</v>
      </c>
      <c r="B82" s="2">
        <v>0.55317733170677597</v>
      </c>
      <c r="C82" s="2">
        <v>0.54730614422191004</v>
      </c>
      <c r="D82" s="2">
        <v>0.54632785869228395</v>
      </c>
      <c r="E82" s="2">
        <v>0.54472427268779899</v>
      </c>
    </row>
    <row r="83" spans="1:5" x14ac:dyDescent="0.3">
      <c r="A83" s="8" t="s">
        <v>290</v>
      </c>
      <c r="B83" s="2">
        <v>2.3326309563417299E-2</v>
      </c>
      <c r="C83" s="2">
        <v>2.3519712914019698E-2</v>
      </c>
      <c r="D83" s="2">
        <v>2.4047102572048298E-2</v>
      </c>
      <c r="E83" s="2">
        <v>2.3881893182805002E-2</v>
      </c>
    </row>
    <row r="84" spans="1:5" x14ac:dyDescent="0.3">
      <c r="A84" s="8" t="s">
        <v>291</v>
      </c>
      <c r="B84" s="2">
        <v>0.14979113526302201</v>
      </c>
      <c r="C84" s="2">
        <v>0.15581203627370199</v>
      </c>
      <c r="D84" s="2">
        <v>0.15698791447164501</v>
      </c>
      <c r="E84" s="2">
        <v>0.15928499059198101</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487</v>
      </c>
      <c r="B1" s="12"/>
      <c r="C1" s="12"/>
      <c r="D1" s="12"/>
      <c r="E1" s="12"/>
    </row>
    <row r="2" spans="1:5" ht="15.6" x14ac:dyDescent="0.3">
      <c r="A2" s="12" t="s">
        <v>471</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contents'!A78",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10</v>
      </c>
      <c r="C8" s="1">
        <v>10</v>
      </c>
      <c r="D8" s="1">
        <v>10</v>
      </c>
      <c r="E8" s="1">
        <v>13</v>
      </c>
    </row>
    <row r="9" spans="1:5" x14ac:dyDescent="0.3">
      <c r="A9" s="7" t="s">
        <v>357</v>
      </c>
      <c r="B9" s="1">
        <v>105</v>
      </c>
      <c r="C9" s="1">
        <v>117</v>
      </c>
      <c r="D9" s="1">
        <v>130</v>
      </c>
      <c r="E9" s="1">
        <v>136</v>
      </c>
    </row>
    <row r="10" spans="1:5" x14ac:dyDescent="0.3">
      <c r="A10" s="7" t="s">
        <v>358</v>
      </c>
      <c r="B10" s="1">
        <v>42</v>
      </c>
      <c r="C10" s="1">
        <v>42</v>
      </c>
      <c r="D10" s="1">
        <v>50</v>
      </c>
      <c r="E10" s="1">
        <v>52</v>
      </c>
    </row>
    <row r="11" spans="1:5" x14ac:dyDescent="0.3">
      <c r="A11" s="7" t="s">
        <v>359</v>
      </c>
      <c r="B11" s="1">
        <v>3</v>
      </c>
      <c r="C11" s="1">
        <v>3</v>
      </c>
      <c r="D11" s="1">
        <v>3</v>
      </c>
      <c r="E11" s="1">
        <v>5</v>
      </c>
    </row>
    <row r="12" spans="1:5" x14ac:dyDescent="0.3">
      <c r="A12" s="7" t="s">
        <v>360</v>
      </c>
      <c r="B12" s="1">
        <v>34</v>
      </c>
      <c r="C12" s="1">
        <v>37</v>
      </c>
      <c r="D12" s="1">
        <v>47</v>
      </c>
      <c r="E12" s="1">
        <v>56</v>
      </c>
    </row>
    <row r="13" spans="1:5" x14ac:dyDescent="0.3">
      <c r="A13" s="7" t="s">
        <v>361</v>
      </c>
      <c r="B13" s="1">
        <v>3</v>
      </c>
      <c r="C13" s="1">
        <v>3</v>
      </c>
      <c r="D13" s="1">
        <v>3</v>
      </c>
      <c r="E13" s="1">
        <v>3</v>
      </c>
    </row>
    <row r="14" spans="1:5" x14ac:dyDescent="0.3">
      <c r="A14" s="7" t="s">
        <v>340</v>
      </c>
      <c r="B14" s="1">
        <v>7</v>
      </c>
      <c r="C14" s="1">
        <v>10</v>
      </c>
      <c r="D14" s="1">
        <v>12</v>
      </c>
      <c r="E14" s="1">
        <v>13</v>
      </c>
    </row>
    <row r="15" spans="1:5" x14ac:dyDescent="0.3">
      <c r="A15" s="7" t="s">
        <v>362</v>
      </c>
      <c r="B15" s="1">
        <v>104</v>
      </c>
      <c r="C15" s="1">
        <v>126</v>
      </c>
      <c r="D15" s="1">
        <v>156</v>
      </c>
      <c r="E15" s="1">
        <v>182</v>
      </c>
    </row>
    <row r="16" spans="1:5" x14ac:dyDescent="0.3">
      <c r="A16" s="7" t="s">
        <v>363</v>
      </c>
      <c r="B16" s="1">
        <v>7</v>
      </c>
      <c r="C16" s="1">
        <v>7</v>
      </c>
      <c r="D16" s="1">
        <v>9</v>
      </c>
      <c r="E16" s="1">
        <v>13</v>
      </c>
    </row>
    <row r="17" spans="1:5" x14ac:dyDescent="0.3">
      <c r="A17" s="7" t="s">
        <v>364</v>
      </c>
      <c r="B17" s="1">
        <v>0</v>
      </c>
      <c r="C17" s="1">
        <v>0</v>
      </c>
      <c r="D17" s="1">
        <v>0</v>
      </c>
      <c r="E17" s="1">
        <v>0</v>
      </c>
    </row>
    <row r="18" spans="1:5" x14ac:dyDescent="0.3">
      <c r="A18" s="7" t="s">
        <v>365</v>
      </c>
      <c r="B18" s="1">
        <v>661</v>
      </c>
      <c r="C18" s="1">
        <v>780</v>
      </c>
      <c r="D18" s="1">
        <v>899</v>
      </c>
      <c r="E18" s="1">
        <v>1013</v>
      </c>
    </row>
    <row r="19" spans="1:5" x14ac:dyDescent="0.3">
      <c r="A19" s="7" t="s">
        <v>366</v>
      </c>
      <c r="B19" s="1">
        <v>19800</v>
      </c>
      <c r="C19" s="1">
        <v>22028</v>
      </c>
      <c r="D19" s="1">
        <v>23859</v>
      </c>
      <c r="E19" s="1">
        <v>24794</v>
      </c>
    </row>
    <row r="20" spans="1:5" x14ac:dyDescent="0.3">
      <c r="A20" s="7" t="s">
        <v>367</v>
      </c>
      <c r="B20" s="1">
        <v>6158</v>
      </c>
      <c r="C20" s="1">
        <v>7073</v>
      </c>
      <c r="D20" s="1">
        <v>7904</v>
      </c>
      <c r="E20" s="1">
        <v>8473</v>
      </c>
    </row>
    <row r="21" spans="1:5" x14ac:dyDescent="0.3">
      <c r="A21" s="7" t="s">
        <v>368</v>
      </c>
      <c r="B21" s="1">
        <v>579</v>
      </c>
      <c r="C21" s="1">
        <v>646</v>
      </c>
      <c r="D21" s="1">
        <v>685</v>
      </c>
      <c r="E21" s="1">
        <v>711</v>
      </c>
    </row>
    <row r="22" spans="1:5" x14ac:dyDescent="0.3">
      <c r="A22" s="7" t="s">
        <v>369</v>
      </c>
      <c r="B22" s="1">
        <v>5278</v>
      </c>
      <c r="C22" s="1">
        <v>6336</v>
      </c>
      <c r="D22" s="1">
        <v>7283</v>
      </c>
      <c r="E22" s="1">
        <v>8095</v>
      </c>
    </row>
    <row r="23" spans="1:5" x14ac:dyDescent="0.3">
      <c r="A23" s="7" t="s">
        <v>370</v>
      </c>
      <c r="B23" s="1">
        <v>441</v>
      </c>
      <c r="C23" s="1">
        <v>517</v>
      </c>
      <c r="D23" s="1">
        <v>592</v>
      </c>
      <c r="E23" s="1">
        <v>649</v>
      </c>
    </row>
    <row r="24" spans="1:5" x14ac:dyDescent="0.3">
      <c r="A24" s="7" t="s">
        <v>346</v>
      </c>
      <c r="B24" s="1">
        <v>479</v>
      </c>
      <c r="C24" s="1">
        <v>546</v>
      </c>
      <c r="D24" s="1">
        <v>603</v>
      </c>
      <c r="E24" s="1">
        <v>633</v>
      </c>
    </row>
    <row r="25" spans="1:5" x14ac:dyDescent="0.3">
      <c r="A25" s="7" t="s">
        <v>371</v>
      </c>
      <c r="B25" s="1">
        <v>12672</v>
      </c>
      <c r="C25" s="1">
        <v>14833</v>
      </c>
      <c r="D25" s="1">
        <v>16642</v>
      </c>
      <c r="E25" s="1">
        <v>17881</v>
      </c>
    </row>
    <row r="26" spans="1:5" x14ac:dyDescent="0.3">
      <c r="A26" s="7" t="s">
        <v>372</v>
      </c>
      <c r="B26" s="1">
        <v>1687</v>
      </c>
      <c r="C26" s="1">
        <v>1969</v>
      </c>
      <c r="D26" s="1">
        <v>2219</v>
      </c>
      <c r="E26" s="1">
        <v>2399</v>
      </c>
    </row>
    <row r="27" spans="1:5" x14ac:dyDescent="0.3">
      <c r="A27" s="7" t="s">
        <v>373</v>
      </c>
      <c r="B27" s="1">
        <v>0</v>
      </c>
      <c r="C27" s="1">
        <v>0</v>
      </c>
      <c r="D27" s="1">
        <v>0</v>
      </c>
      <c r="E27" s="1">
        <v>0</v>
      </c>
    </row>
    <row r="28" spans="1:5" x14ac:dyDescent="0.3">
      <c r="A28" s="7" t="s">
        <v>374</v>
      </c>
      <c r="B28" s="1">
        <v>26</v>
      </c>
      <c r="C28" s="1">
        <v>28</v>
      </c>
      <c r="D28" s="1">
        <v>31</v>
      </c>
      <c r="E28" s="1">
        <v>35</v>
      </c>
    </row>
    <row r="29" spans="1:5" x14ac:dyDescent="0.3">
      <c r="A29" s="7" t="s">
        <v>375</v>
      </c>
      <c r="B29" s="1">
        <v>317</v>
      </c>
      <c r="C29" s="1">
        <v>373</v>
      </c>
      <c r="D29" s="1">
        <v>402</v>
      </c>
      <c r="E29" s="1">
        <v>431</v>
      </c>
    </row>
    <row r="30" spans="1:5" x14ac:dyDescent="0.3">
      <c r="A30" s="7" t="s">
        <v>376</v>
      </c>
      <c r="B30" s="1">
        <v>31</v>
      </c>
      <c r="C30" s="1">
        <v>30</v>
      </c>
      <c r="D30" s="1">
        <v>34</v>
      </c>
      <c r="E30" s="1">
        <v>36</v>
      </c>
    </row>
    <row r="31" spans="1:5" x14ac:dyDescent="0.3">
      <c r="A31" s="7" t="s">
        <v>377</v>
      </c>
      <c r="B31" s="1">
        <v>14</v>
      </c>
      <c r="C31" s="1">
        <v>18</v>
      </c>
      <c r="D31" s="1">
        <v>19</v>
      </c>
      <c r="E31" s="1">
        <v>22</v>
      </c>
    </row>
    <row r="32" spans="1:5" x14ac:dyDescent="0.3">
      <c r="A32" s="7" t="s">
        <v>378</v>
      </c>
      <c r="B32" s="1">
        <v>18</v>
      </c>
      <c r="C32" s="1">
        <v>21</v>
      </c>
      <c r="D32" s="1">
        <v>24</v>
      </c>
      <c r="E32" s="1">
        <v>25</v>
      </c>
    </row>
    <row r="33" spans="1:5" x14ac:dyDescent="0.3">
      <c r="A33" s="7" t="s">
        <v>379</v>
      </c>
      <c r="B33" s="1">
        <v>5</v>
      </c>
      <c r="C33" s="1">
        <v>5</v>
      </c>
      <c r="D33" s="1">
        <v>5</v>
      </c>
      <c r="E33" s="1">
        <v>5</v>
      </c>
    </row>
    <row r="34" spans="1:5" x14ac:dyDescent="0.3">
      <c r="A34" s="7" t="s">
        <v>352</v>
      </c>
      <c r="B34" s="1">
        <v>23</v>
      </c>
      <c r="C34" s="1">
        <v>24</v>
      </c>
      <c r="D34" s="1">
        <v>29</v>
      </c>
      <c r="E34" s="1">
        <v>28</v>
      </c>
    </row>
    <row r="35" spans="1:5" x14ac:dyDescent="0.3">
      <c r="A35" s="7" t="s">
        <v>380</v>
      </c>
      <c r="B35" s="1">
        <v>656</v>
      </c>
      <c r="C35" s="1">
        <v>776</v>
      </c>
      <c r="D35" s="1">
        <v>860</v>
      </c>
      <c r="E35" s="1">
        <v>970</v>
      </c>
    </row>
    <row r="36" spans="1:5" x14ac:dyDescent="0.3">
      <c r="A36" s="7" t="s">
        <v>381</v>
      </c>
      <c r="B36" s="1">
        <v>30</v>
      </c>
      <c r="C36" s="1">
        <v>35</v>
      </c>
      <c r="D36" s="1">
        <v>35</v>
      </c>
      <c r="E36" s="1">
        <v>40</v>
      </c>
    </row>
    <row r="37" spans="1:5" x14ac:dyDescent="0.3">
      <c r="A37" s="7" t="s">
        <v>382</v>
      </c>
      <c r="B37" s="1">
        <v>0</v>
      </c>
      <c r="C37" s="1">
        <v>0</v>
      </c>
      <c r="D37" s="1">
        <v>0</v>
      </c>
      <c r="E37" s="1">
        <v>0</v>
      </c>
    </row>
    <row r="38" spans="1:5" x14ac:dyDescent="0.3">
      <c r="A38" s="7" t="s">
        <v>383</v>
      </c>
      <c r="B38" s="1">
        <v>6</v>
      </c>
      <c r="C38" s="1">
        <v>4</v>
      </c>
      <c r="D38" s="1">
        <v>5</v>
      </c>
      <c r="E38" s="1">
        <v>7</v>
      </c>
    </row>
    <row r="39" spans="1:5" x14ac:dyDescent="0.3">
      <c r="A39" s="7" t="s">
        <v>384</v>
      </c>
      <c r="B39" s="1">
        <v>39</v>
      </c>
      <c r="C39" s="1">
        <v>42</v>
      </c>
      <c r="D39" s="1">
        <v>45</v>
      </c>
      <c r="E39" s="1">
        <v>48</v>
      </c>
    </row>
    <row r="40" spans="1:5" x14ac:dyDescent="0.3">
      <c r="A40" s="7" t="s">
        <v>385</v>
      </c>
      <c r="B40" s="1">
        <v>5</v>
      </c>
      <c r="C40" s="1">
        <v>8</v>
      </c>
      <c r="D40" s="1">
        <v>8</v>
      </c>
      <c r="E40" s="1">
        <v>8</v>
      </c>
    </row>
    <row r="41" spans="1:5" x14ac:dyDescent="0.3">
      <c r="A41" s="7" t="s">
        <v>386</v>
      </c>
      <c r="B41" s="1">
        <v>2</v>
      </c>
      <c r="C41" s="1">
        <v>3</v>
      </c>
      <c r="D41" s="1">
        <v>3</v>
      </c>
      <c r="E41" s="1">
        <v>3</v>
      </c>
    </row>
    <row r="42" spans="1:5" x14ac:dyDescent="0.3">
      <c r="A42" s="7" t="s">
        <v>387</v>
      </c>
      <c r="B42" s="1">
        <v>8</v>
      </c>
      <c r="C42" s="1">
        <v>9</v>
      </c>
      <c r="D42" s="1">
        <v>11</v>
      </c>
      <c r="E42" s="1">
        <v>14</v>
      </c>
    </row>
    <row r="43" spans="1:5" x14ac:dyDescent="0.3">
      <c r="A43" s="7" t="s">
        <v>388</v>
      </c>
      <c r="B43" s="1">
        <v>0</v>
      </c>
      <c r="C43" s="1">
        <v>0</v>
      </c>
      <c r="D43" s="1">
        <v>0</v>
      </c>
      <c r="E43" s="1">
        <v>0</v>
      </c>
    </row>
    <row r="44" spans="1:5" x14ac:dyDescent="0.3">
      <c r="A44" s="7" t="s">
        <v>272</v>
      </c>
      <c r="B44" s="1">
        <v>55</v>
      </c>
      <c r="C44" s="1">
        <v>69</v>
      </c>
      <c r="D44" s="1">
        <v>74</v>
      </c>
      <c r="E44" s="1">
        <v>72</v>
      </c>
    </row>
    <row r="45" spans="1:5" x14ac:dyDescent="0.3">
      <c r="A45" s="7" t="s">
        <v>389</v>
      </c>
      <c r="B45" s="1">
        <v>63</v>
      </c>
      <c r="C45" s="1">
        <v>75</v>
      </c>
      <c r="D45" s="1">
        <v>83</v>
      </c>
      <c r="E45" s="1">
        <v>100</v>
      </c>
    </row>
    <row r="46" spans="1:5" x14ac:dyDescent="0.3">
      <c r="A46" s="7" t="s">
        <v>390</v>
      </c>
      <c r="B46" s="1">
        <v>13</v>
      </c>
      <c r="C46" s="1">
        <v>15</v>
      </c>
      <c r="D46" s="1">
        <v>17</v>
      </c>
      <c r="E46" s="1">
        <v>18</v>
      </c>
    </row>
    <row r="47" spans="1:5" x14ac:dyDescent="0.3">
      <c r="A47" s="7" t="s">
        <v>391</v>
      </c>
      <c r="B47" s="1">
        <v>0</v>
      </c>
      <c r="C47" s="1">
        <v>0</v>
      </c>
      <c r="D47" s="1">
        <v>0</v>
      </c>
      <c r="E47" s="1">
        <v>0</v>
      </c>
    </row>
    <row r="48" spans="1:5" x14ac:dyDescent="0.3">
      <c r="A48" s="7" t="s">
        <v>392</v>
      </c>
      <c r="B48" s="1">
        <v>44</v>
      </c>
      <c r="C48" s="1">
        <v>54</v>
      </c>
      <c r="D48" s="1">
        <v>67</v>
      </c>
      <c r="E48" s="1">
        <v>76</v>
      </c>
    </row>
    <row r="49" spans="1:5" x14ac:dyDescent="0.3">
      <c r="A49" s="7" t="s">
        <v>393</v>
      </c>
      <c r="B49" s="1">
        <v>839</v>
      </c>
      <c r="C49" s="1">
        <v>984</v>
      </c>
      <c r="D49" s="1">
        <v>1089</v>
      </c>
      <c r="E49" s="1">
        <v>1123</v>
      </c>
    </row>
    <row r="50" spans="1:5" x14ac:dyDescent="0.3">
      <c r="A50" s="7" t="s">
        <v>394</v>
      </c>
      <c r="B50" s="1">
        <v>297</v>
      </c>
      <c r="C50" s="1">
        <v>343</v>
      </c>
      <c r="D50" s="1">
        <v>397</v>
      </c>
      <c r="E50" s="1">
        <v>418</v>
      </c>
    </row>
    <row r="51" spans="1:5" x14ac:dyDescent="0.3">
      <c r="A51" s="7" t="s">
        <v>395</v>
      </c>
      <c r="B51" s="1">
        <v>25</v>
      </c>
      <c r="C51" s="1">
        <v>33</v>
      </c>
      <c r="D51" s="1">
        <v>32</v>
      </c>
      <c r="E51" s="1">
        <v>35</v>
      </c>
    </row>
    <row r="52" spans="1:5" x14ac:dyDescent="0.3">
      <c r="A52" s="7" t="s">
        <v>396</v>
      </c>
      <c r="B52" s="1">
        <v>288</v>
      </c>
      <c r="C52" s="1">
        <v>338</v>
      </c>
      <c r="D52" s="1">
        <v>400</v>
      </c>
      <c r="E52" s="1">
        <v>435</v>
      </c>
    </row>
    <row r="53" spans="1:5" x14ac:dyDescent="0.3">
      <c r="A53" s="7" t="s">
        <v>397</v>
      </c>
      <c r="B53" s="1">
        <v>22</v>
      </c>
      <c r="C53" s="1">
        <v>23</v>
      </c>
      <c r="D53" s="1">
        <v>25</v>
      </c>
      <c r="E53" s="1">
        <v>30</v>
      </c>
    </row>
    <row r="54" spans="1:5" x14ac:dyDescent="0.3">
      <c r="A54" s="7" t="s">
        <v>284</v>
      </c>
      <c r="B54" s="1">
        <v>72</v>
      </c>
      <c r="C54" s="1">
        <v>89</v>
      </c>
      <c r="D54" s="1">
        <v>96</v>
      </c>
      <c r="E54" s="1">
        <v>98</v>
      </c>
    </row>
    <row r="55" spans="1:5" x14ac:dyDescent="0.3">
      <c r="A55" s="7" t="s">
        <v>398</v>
      </c>
      <c r="B55" s="1">
        <v>1414</v>
      </c>
      <c r="C55" s="1">
        <v>1775</v>
      </c>
      <c r="D55" s="1">
        <v>2042</v>
      </c>
      <c r="E55" s="1">
        <v>2188</v>
      </c>
    </row>
    <row r="56" spans="1:5" x14ac:dyDescent="0.3">
      <c r="A56" s="7" t="s">
        <v>399</v>
      </c>
      <c r="B56" s="1">
        <v>4080</v>
      </c>
      <c r="C56" s="1">
        <v>4816</v>
      </c>
      <c r="D56" s="1">
        <v>5430</v>
      </c>
      <c r="E56" s="1">
        <v>5866</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0</v>
      </c>
      <c r="C60" s="1">
        <v>0</v>
      </c>
      <c r="D60" s="1">
        <v>0</v>
      </c>
      <c r="E60" s="1">
        <v>0</v>
      </c>
    </row>
    <row r="61" spans="1:5" x14ac:dyDescent="0.3">
      <c r="A61" s="7" t="s">
        <v>404</v>
      </c>
      <c r="B61" s="1">
        <v>0</v>
      </c>
      <c r="C61" s="1">
        <v>0</v>
      </c>
      <c r="D61" s="1">
        <v>0</v>
      </c>
      <c r="E61" s="1">
        <v>0</v>
      </c>
    </row>
    <row r="62" spans="1:5" x14ac:dyDescent="0.3">
      <c r="A62" s="7" t="s">
        <v>405</v>
      </c>
      <c r="B62" s="1">
        <v>1</v>
      </c>
      <c r="C62" s="1">
        <v>1</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1</v>
      </c>
      <c r="C65" s="1">
        <v>0</v>
      </c>
      <c r="D65" s="1">
        <v>0</v>
      </c>
      <c r="E65" s="1">
        <v>0</v>
      </c>
    </row>
    <row r="66" spans="1:5" x14ac:dyDescent="0.3">
      <c r="A66" s="7" t="s">
        <v>408</v>
      </c>
      <c r="B66" s="1">
        <v>0</v>
      </c>
      <c r="C66" s="1">
        <v>0</v>
      </c>
      <c r="D66" s="1">
        <v>0</v>
      </c>
      <c r="E66" s="1">
        <v>0</v>
      </c>
    </row>
    <row r="67" spans="1:5" x14ac:dyDescent="0.3">
      <c r="A67" s="7" t="s">
        <v>409</v>
      </c>
      <c r="B67" s="1">
        <v>27049</v>
      </c>
      <c r="C67" s="1">
        <v>20620</v>
      </c>
      <c r="D67" s="1">
        <v>16135</v>
      </c>
      <c r="E67" s="1">
        <v>13818</v>
      </c>
    </row>
    <row r="68" spans="1:5" x14ac:dyDescent="0.3">
      <c r="A68" s="10" t="s">
        <v>15</v>
      </c>
      <c r="B68" s="5">
        <v>83513</v>
      </c>
      <c r="C68" s="5">
        <v>85694</v>
      </c>
      <c r="D68" s="5">
        <v>88504</v>
      </c>
      <c r="E68" s="5">
        <v>91070</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3.1746031746031703E-2</v>
      </c>
      <c r="C73" s="2">
        <v>2.8169014084507001E-2</v>
      </c>
      <c r="D73" s="2">
        <v>2.3809523809523801E-2</v>
      </c>
      <c r="E73" s="2">
        <v>2.7484143763213498E-2</v>
      </c>
    </row>
    <row r="74" spans="1:5" x14ac:dyDescent="0.3">
      <c r="A74" s="8" t="s">
        <v>357</v>
      </c>
      <c r="B74" s="2">
        <v>0.33333333333333298</v>
      </c>
      <c r="C74" s="2">
        <v>0.32957746478873201</v>
      </c>
      <c r="D74" s="2">
        <v>0.30952380952380998</v>
      </c>
      <c r="E74" s="2">
        <v>0.28752642706131099</v>
      </c>
    </row>
    <row r="75" spans="1:5" x14ac:dyDescent="0.3">
      <c r="A75" s="8" t="s">
        <v>358</v>
      </c>
      <c r="B75" s="2">
        <v>0.133333333333333</v>
      </c>
      <c r="C75" s="2">
        <v>0.11830985915493</v>
      </c>
      <c r="D75" s="2">
        <v>0.119047619047619</v>
      </c>
      <c r="E75" s="2">
        <v>0.10993657505285399</v>
      </c>
    </row>
    <row r="76" spans="1:5" x14ac:dyDescent="0.3">
      <c r="A76" s="8" t="s">
        <v>359</v>
      </c>
      <c r="B76" s="2">
        <v>9.5238095238095195E-3</v>
      </c>
      <c r="C76" s="2">
        <v>8.4507042253521101E-3</v>
      </c>
      <c r="D76" s="2">
        <v>7.14285714285714E-3</v>
      </c>
      <c r="E76" s="2">
        <v>1.05708245243129E-2</v>
      </c>
    </row>
    <row r="77" spans="1:5" x14ac:dyDescent="0.3">
      <c r="A77" s="8" t="s">
        <v>360</v>
      </c>
      <c r="B77" s="2">
        <v>0.107936507936508</v>
      </c>
      <c r="C77" s="2">
        <v>0.104225352112676</v>
      </c>
      <c r="D77" s="2">
        <v>0.11190476190476201</v>
      </c>
      <c r="E77" s="2">
        <v>0.118393234672304</v>
      </c>
    </row>
    <row r="78" spans="1:5" x14ac:dyDescent="0.3">
      <c r="A78" s="8" t="s">
        <v>361</v>
      </c>
      <c r="B78" s="2">
        <v>9.5238095238095195E-3</v>
      </c>
      <c r="C78" s="2">
        <v>8.4507042253521101E-3</v>
      </c>
      <c r="D78" s="2">
        <v>7.14285714285714E-3</v>
      </c>
      <c r="E78" s="2">
        <v>6.3424947145877403E-3</v>
      </c>
    </row>
    <row r="79" spans="1:5" x14ac:dyDescent="0.3">
      <c r="A79" s="8" t="s">
        <v>340</v>
      </c>
      <c r="B79" s="2">
        <v>2.2222222222222199E-2</v>
      </c>
      <c r="C79" s="2">
        <v>2.8169014084507001E-2</v>
      </c>
      <c r="D79" s="2">
        <v>2.8571428571428598E-2</v>
      </c>
      <c r="E79" s="2">
        <v>2.7484143763213498E-2</v>
      </c>
    </row>
    <row r="80" spans="1:5" x14ac:dyDescent="0.3">
      <c r="A80" s="8" t="s">
        <v>362</v>
      </c>
      <c r="B80" s="2">
        <v>0.33015873015872998</v>
      </c>
      <c r="C80" s="2">
        <v>0.35492957746478898</v>
      </c>
      <c r="D80" s="2">
        <v>0.371428571428571</v>
      </c>
      <c r="E80" s="2">
        <v>0.38477801268498901</v>
      </c>
    </row>
    <row r="81" spans="1:5" x14ac:dyDescent="0.3">
      <c r="A81" s="8" t="s">
        <v>363</v>
      </c>
      <c r="B81" s="2">
        <v>2.2222222222222199E-2</v>
      </c>
      <c r="C81" s="2">
        <v>1.97183098591549E-2</v>
      </c>
      <c r="D81" s="2">
        <v>2.1428571428571401E-2</v>
      </c>
      <c r="E81" s="2">
        <v>2.7484143763213498E-2</v>
      </c>
    </row>
    <row r="82" spans="1:5" x14ac:dyDescent="0.3">
      <c r="A82" s="8" t="s">
        <v>364</v>
      </c>
      <c r="B82" s="2">
        <v>0</v>
      </c>
      <c r="C82" s="2">
        <v>0</v>
      </c>
      <c r="D82" s="2">
        <v>0</v>
      </c>
      <c r="E82" s="2">
        <v>0</v>
      </c>
    </row>
    <row r="83" spans="1:5" x14ac:dyDescent="0.3">
      <c r="A83" s="8" t="s">
        <v>365</v>
      </c>
      <c r="B83" s="2">
        <v>1.3841482567270399E-2</v>
      </c>
      <c r="C83" s="2">
        <v>1.4252302294986099E-2</v>
      </c>
      <c r="D83" s="2">
        <v>1.48139603862505E-2</v>
      </c>
      <c r="E83" s="2">
        <v>1.56694716000495E-2</v>
      </c>
    </row>
    <row r="84" spans="1:5" x14ac:dyDescent="0.3">
      <c r="A84" s="8" t="s">
        <v>366</v>
      </c>
      <c r="B84" s="2">
        <v>0.41461627054758698</v>
      </c>
      <c r="C84" s="2">
        <v>0.40249963455635102</v>
      </c>
      <c r="D84" s="2">
        <v>0.393154928649112</v>
      </c>
      <c r="E84" s="2">
        <v>0.38352307882687797</v>
      </c>
    </row>
    <row r="85" spans="1:5" x14ac:dyDescent="0.3">
      <c r="A85" s="8" t="s">
        <v>367</v>
      </c>
      <c r="B85" s="2">
        <v>0.12894984818343599</v>
      </c>
      <c r="C85" s="2">
        <v>0.12923914632363701</v>
      </c>
      <c r="D85" s="2">
        <v>0.13024420788979299</v>
      </c>
      <c r="E85" s="2">
        <v>0.13106360598935801</v>
      </c>
    </row>
    <row r="86" spans="1:5" x14ac:dyDescent="0.3">
      <c r="A86" s="8" t="s">
        <v>368</v>
      </c>
      <c r="B86" s="2">
        <v>1.21243848811643E-2</v>
      </c>
      <c r="C86" s="2">
        <v>1.1803829849437199E-2</v>
      </c>
      <c r="D86" s="2">
        <v>1.1287611640246499E-2</v>
      </c>
      <c r="E86" s="2">
        <v>1.0998020047023899E-2</v>
      </c>
    </row>
    <row r="87" spans="1:5" x14ac:dyDescent="0.3">
      <c r="A87" s="8" t="s">
        <v>369</v>
      </c>
      <c r="B87" s="2">
        <v>0.11052245838132101</v>
      </c>
      <c r="C87" s="2">
        <v>0.115772547873118</v>
      </c>
      <c r="D87" s="2">
        <v>0.120011205220314</v>
      </c>
      <c r="E87" s="2">
        <v>0.12521655735676299</v>
      </c>
    </row>
    <row r="88" spans="1:5" x14ac:dyDescent="0.3">
      <c r="A88" s="8" t="s">
        <v>370</v>
      </c>
      <c r="B88" s="2">
        <v>9.2346351167416994E-3</v>
      </c>
      <c r="C88" s="2">
        <v>9.4467183160356696E-3</v>
      </c>
      <c r="D88" s="2">
        <v>9.7551329795999096E-3</v>
      </c>
      <c r="E88" s="2">
        <v>1.00389803242173E-2</v>
      </c>
    </row>
    <row r="89" spans="1:5" x14ac:dyDescent="0.3">
      <c r="A89" s="8" t="s">
        <v>346</v>
      </c>
      <c r="B89" s="2">
        <v>1.00303633127421E-2</v>
      </c>
      <c r="C89" s="2">
        <v>9.9766116064902797E-3</v>
      </c>
      <c r="D89" s="2">
        <v>9.9363938964505804E-3</v>
      </c>
      <c r="E89" s="2">
        <v>9.7914862022026993E-3</v>
      </c>
    </row>
    <row r="90" spans="1:5" x14ac:dyDescent="0.3">
      <c r="A90" s="8" t="s">
        <v>371</v>
      </c>
      <c r="B90" s="2">
        <v>0.26535441315045499</v>
      </c>
      <c r="C90" s="2">
        <v>0.27103128197631898</v>
      </c>
      <c r="D90" s="2">
        <v>0.27423128892990101</v>
      </c>
      <c r="E90" s="2">
        <v>0.27659014973394402</v>
      </c>
    </row>
    <row r="91" spans="1:5" x14ac:dyDescent="0.3">
      <c r="A91" s="8" t="s">
        <v>372</v>
      </c>
      <c r="B91" s="2">
        <v>3.5326143859281699E-2</v>
      </c>
      <c r="C91" s="2">
        <v>3.59779272036252E-2</v>
      </c>
      <c r="D91" s="2">
        <v>3.65652704083314E-2</v>
      </c>
      <c r="E91" s="2">
        <v>3.7108649919564397E-2</v>
      </c>
    </row>
    <row r="92" spans="1:5" x14ac:dyDescent="0.3">
      <c r="A92" s="8" t="s">
        <v>373</v>
      </c>
      <c r="B92" s="2">
        <v>0</v>
      </c>
      <c r="C92" s="2">
        <v>0</v>
      </c>
      <c r="D92" s="2">
        <v>0</v>
      </c>
      <c r="E92" s="2">
        <v>0</v>
      </c>
    </row>
    <row r="93" spans="1:5" x14ac:dyDescent="0.3">
      <c r="A93" s="8" t="s">
        <v>374</v>
      </c>
      <c r="B93" s="2">
        <v>2.3214285714285701E-2</v>
      </c>
      <c r="C93" s="2">
        <v>2.13740458015267E-2</v>
      </c>
      <c r="D93" s="2">
        <v>2.1542738012508701E-2</v>
      </c>
      <c r="E93" s="2">
        <v>2.19849246231156E-2</v>
      </c>
    </row>
    <row r="94" spans="1:5" x14ac:dyDescent="0.3">
      <c r="A94" s="8" t="s">
        <v>375</v>
      </c>
      <c r="B94" s="2">
        <v>0.283035714285714</v>
      </c>
      <c r="C94" s="2">
        <v>0.28473282442748099</v>
      </c>
      <c r="D94" s="2">
        <v>0.279360667129951</v>
      </c>
      <c r="E94" s="2">
        <v>0.27072864321607998</v>
      </c>
    </row>
    <row r="95" spans="1:5" x14ac:dyDescent="0.3">
      <c r="A95" s="8" t="s">
        <v>376</v>
      </c>
      <c r="B95" s="2">
        <v>2.76785714285714E-2</v>
      </c>
      <c r="C95" s="2">
        <v>2.2900763358778602E-2</v>
      </c>
      <c r="D95" s="2">
        <v>2.3627519110493399E-2</v>
      </c>
      <c r="E95" s="2">
        <v>2.2613065326633201E-2</v>
      </c>
    </row>
    <row r="96" spans="1:5" x14ac:dyDescent="0.3">
      <c r="A96" s="8" t="s">
        <v>377</v>
      </c>
      <c r="B96" s="2">
        <v>1.2500000000000001E-2</v>
      </c>
      <c r="C96" s="2">
        <v>1.3740458015267199E-2</v>
      </c>
      <c r="D96" s="2">
        <v>1.32036136205698E-2</v>
      </c>
      <c r="E96" s="2">
        <v>1.3819095477386901E-2</v>
      </c>
    </row>
    <row r="97" spans="1:5" x14ac:dyDescent="0.3">
      <c r="A97" s="8" t="s">
        <v>378</v>
      </c>
      <c r="B97" s="2">
        <v>1.6071428571428601E-2</v>
      </c>
      <c r="C97" s="2">
        <v>1.6030534351145001E-2</v>
      </c>
      <c r="D97" s="2">
        <v>1.6678248783877699E-2</v>
      </c>
      <c r="E97" s="2">
        <v>1.5703517587939701E-2</v>
      </c>
    </row>
    <row r="98" spans="1:5" x14ac:dyDescent="0.3">
      <c r="A98" s="8" t="s">
        <v>379</v>
      </c>
      <c r="B98" s="2">
        <v>4.4642857142857097E-3</v>
      </c>
      <c r="C98" s="2">
        <v>3.81679389312977E-3</v>
      </c>
      <c r="D98" s="2">
        <v>3.4746351633078501E-3</v>
      </c>
      <c r="E98" s="2">
        <v>3.1407035175879399E-3</v>
      </c>
    </row>
    <row r="99" spans="1:5" x14ac:dyDescent="0.3">
      <c r="A99" s="8" t="s">
        <v>352</v>
      </c>
      <c r="B99" s="2">
        <v>2.0535714285714299E-2</v>
      </c>
      <c r="C99" s="2">
        <v>1.8320610687022901E-2</v>
      </c>
      <c r="D99" s="2">
        <v>2.01528839471855E-2</v>
      </c>
      <c r="E99" s="2">
        <v>1.75879396984925E-2</v>
      </c>
    </row>
    <row r="100" spans="1:5" x14ac:dyDescent="0.3">
      <c r="A100" s="8" t="s">
        <v>380</v>
      </c>
      <c r="B100" s="2">
        <v>0.58571428571428596</v>
      </c>
      <c r="C100" s="2">
        <v>0.59236641221373998</v>
      </c>
      <c r="D100" s="2">
        <v>0.59763724808895102</v>
      </c>
      <c r="E100" s="2">
        <v>0.60929648241206003</v>
      </c>
    </row>
    <row r="101" spans="1:5" x14ac:dyDescent="0.3">
      <c r="A101" s="8" t="s">
        <v>381</v>
      </c>
      <c r="B101" s="2">
        <v>2.6785714285714302E-2</v>
      </c>
      <c r="C101" s="2">
        <v>2.67175572519084E-2</v>
      </c>
      <c r="D101" s="2">
        <v>2.4322446143154999E-2</v>
      </c>
      <c r="E101" s="2">
        <v>2.5125628140703501E-2</v>
      </c>
    </row>
    <row r="102" spans="1:5" x14ac:dyDescent="0.3">
      <c r="A102" s="8" t="s">
        <v>382</v>
      </c>
      <c r="B102" s="2">
        <v>0</v>
      </c>
      <c r="C102" s="2">
        <v>0</v>
      </c>
      <c r="D102" s="2">
        <v>0</v>
      </c>
      <c r="E102" s="2">
        <v>0</v>
      </c>
    </row>
    <row r="103" spans="1:5" x14ac:dyDescent="0.3">
      <c r="A103" s="8" t="s">
        <v>383</v>
      </c>
      <c r="B103" s="2">
        <v>3.1413612565444997E-2</v>
      </c>
      <c r="C103" s="2">
        <v>1.7777777777777799E-2</v>
      </c>
      <c r="D103" s="2">
        <v>2.0325203252032499E-2</v>
      </c>
      <c r="E103" s="2">
        <v>2.5925925925925901E-2</v>
      </c>
    </row>
    <row r="104" spans="1:5" x14ac:dyDescent="0.3">
      <c r="A104" s="8" t="s">
        <v>384</v>
      </c>
      <c r="B104" s="2">
        <v>0.204188481675393</v>
      </c>
      <c r="C104" s="2">
        <v>0.18666666666666701</v>
      </c>
      <c r="D104" s="2">
        <v>0.18292682926829301</v>
      </c>
      <c r="E104" s="2">
        <v>0.17777777777777801</v>
      </c>
    </row>
    <row r="105" spans="1:5" x14ac:dyDescent="0.3">
      <c r="A105" s="8" t="s">
        <v>385</v>
      </c>
      <c r="B105" s="2">
        <v>2.6178010471204199E-2</v>
      </c>
      <c r="C105" s="2">
        <v>3.5555555555555597E-2</v>
      </c>
      <c r="D105" s="2">
        <v>3.2520325203252001E-2</v>
      </c>
      <c r="E105" s="2">
        <v>2.96296296296296E-2</v>
      </c>
    </row>
    <row r="106" spans="1:5" x14ac:dyDescent="0.3">
      <c r="A106" s="8" t="s">
        <v>386</v>
      </c>
      <c r="B106" s="2">
        <v>1.04712041884817E-2</v>
      </c>
      <c r="C106" s="2">
        <v>1.3333333333333299E-2</v>
      </c>
      <c r="D106" s="2">
        <v>1.21951219512195E-2</v>
      </c>
      <c r="E106" s="2">
        <v>1.1111111111111099E-2</v>
      </c>
    </row>
    <row r="107" spans="1:5" x14ac:dyDescent="0.3">
      <c r="A107" s="8" t="s">
        <v>387</v>
      </c>
      <c r="B107" s="2">
        <v>4.1884816753926697E-2</v>
      </c>
      <c r="C107" s="2">
        <v>0.04</v>
      </c>
      <c r="D107" s="2">
        <v>4.4715447154471497E-2</v>
      </c>
      <c r="E107" s="2">
        <v>5.1851851851851899E-2</v>
      </c>
    </row>
    <row r="108" spans="1:5" x14ac:dyDescent="0.3">
      <c r="A108" s="8" t="s">
        <v>388</v>
      </c>
      <c r="B108" s="2">
        <v>0</v>
      </c>
      <c r="C108" s="2">
        <v>0</v>
      </c>
      <c r="D108" s="2">
        <v>0</v>
      </c>
      <c r="E108" s="2">
        <v>0</v>
      </c>
    </row>
    <row r="109" spans="1:5" x14ac:dyDescent="0.3">
      <c r="A109" s="8" t="s">
        <v>272</v>
      </c>
      <c r="B109" s="2">
        <v>0.28795811518324599</v>
      </c>
      <c r="C109" s="2">
        <v>0.30666666666666698</v>
      </c>
      <c r="D109" s="2">
        <v>0.30081300813008099</v>
      </c>
      <c r="E109" s="2">
        <v>0.266666666666667</v>
      </c>
    </row>
    <row r="110" spans="1:5" x14ac:dyDescent="0.3">
      <c r="A110" s="8" t="s">
        <v>389</v>
      </c>
      <c r="B110" s="2">
        <v>0.32984293193717301</v>
      </c>
      <c r="C110" s="2">
        <v>0.33333333333333298</v>
      </c>
      <c r="D110" s="2">
        <v>0.33739837398374001</v>
      </c>
      <c r="E110" s="2">
        <v>0.37037037037037002</v>
      </c>
    </row>
    <row r="111" spans="1:5" x14ac:dyDescent="0.3">
      <c r="A111" s="8" t="s">
        <v>390</v>
      </c>
      <c r="B111" s="2">
        <v>6.8062827225130906E-2</v>
      </c>
      <c r="C111" s="2">
        <v>6.6666666666666693E-2</v>
      </c>
      <c r="D111" s="2">
        <v>6.9105691056910598E-2</v>
      </c>
      <c r="E111" s="2">
        <v>6.6666666666666693E-2</v>
      </c>
    </row>
    <row r="112" spans="1:5" x14ac:dyDescent="0.3">
      <c r="A112" s="8" t="s">
        <v>391</v>
      </c>
      <c r="B112" s="2">
        <v>0</v>
      </c>
      <c r="C112" s="2">
        <v>0</v>
      </c>
      <c r="D112" s="2">
        <v>0</v>
      </c>
      <c r="E112" s="2">
        <v>0</v>
      </c>
    </row>
    <row r="113" spans="1:5" x14ac:dyDescent="0.3">
      <c r="A113" s="8" t="s">
        <v>392</v>
      </c>
      <c r="B113" s="2">
        <v>6.2138116085298702E-3</v>
      </c>
      <c r="C113" s="2">
        <v>6.3867534003548198E-3</v>
      </c>
      <c r="D113" s="2">
        <v>6.9951973272081901E-3</v>
      </c>
      <c r="E113" s="2">
        <v>7.4009153763755003E-3</v>
      </c>
    </row>
    <row r="114" spans="1:5" x14ac:dyDescent="0.3">
      <c r="A114" s="8" t="s">
        <v>393</v>
      </c>
      <c r="B114" s="2">
        <v>0.118486089535376</v>
      </c>
      <c r="C114" s="2">
        <v>0.116380839739799</v>
      </c>
      <c r="D114" s="2">
        <v>0.113698058049697</v>
      </c>
      <c r="E114" s="2">
        <v>0.10935826273249601</v>
      </c>
    </row>
    <row r="115" spans="1:5" x14ac:dyDescent="0.3">
      <c r="A115" s="8" t="s">
        <v>394</v>
      </c>
      <c r="B115" s="2">
        <v>4.1943228357576599E-2</v>
      </c>
      <c r="C115" s="2">
        <v>4.0567711413364897E-2</v>
      </c>
      <c r="D115" s="2">
        <v>4.14491543119649E-2</v>
      </c>
      <c r="E115" s="2">
        <v>4.0705034570065197E-2</v>
      </c>
    </row>
    <row r="116" spans="1:5" x14ac:dyDescent="0.3">
      <c r="A116" s="8" t="s">
        <v>395</v>
      </c>
      <c r="B116" s="2">
        <v>3.5305747775737899E-3</v>
      </c>
      <c r="C116" s="2">
        <v>3.9030159668835E-3</v>
      </c>
      <c r="D116" s="2">
        <v>3.3409897682188301E-3</v>
      </c>
      <c r="E116" s="2">
        <v>3.4083162917518698E-3</v>
      </c>
    </row>
    <row r="117" spans="1:5" x14ac:dyDescent="0.3">
      <c r="A117" s="8" t="s">
        <v>396</v>
      </c>
      <c r="B117" s="2">
        <v>4.0672221437650001E-2</v>
      </c>
      <c r="C117" s="2">
        <v>3.9976345357776499E-2</v>
      </c>
      <c r="D117" s="2">
        <v>4.1762372102735403E-2</v>
      </c>
      <c r="E117" s="2">
        <v>4.2360502483201903E-2</v>
      </c>
    </row>
    <row r="118" spans="1:5" x14ac:dyDescent="0.3">
      <c r="A118" s="8" t="s">
        <v>397</v>
      </c>
      <c r="B118" s="2">
        <v>3.1069058042649299E-3</v>
      </c>
      <c r="C118" s="2">
        <v>2.72028385570668E-3</v>
      </c>
      <c r="D118" s="2">
        <v>2.6101482564209601E-3</v>
      </c>
      <c r="E118" s="2">
        <v>2.9214139643587498E-3</v>
      </c>
    </row>
    <row r="119" spans="1:5" x14ac:dyDescent="0.3">
      <c r="A119" s="8" t="s">
        <v>284</v>
      </c>
      <c r="B119" s="2">
        <v>1.01680553594125E-2</v>
      </c>
      <c r="C119" s="2">
        <v>1.05263157894737E-2</v>
      </c>
      <c r="D119" s="2">
        <v>1.0022969304656499E-2</v>
      </c>
      <c r="E119" s="2">
        <v>9.5432856169052494E-3</v>
      </c>
    </row>
    <row r="120" spans="1:5" x14ac:dyDescent="0.3">
      <c r="A120" s="8" t="s">
        <v>398</v>
      </c>
      <c r="B120" s="2">
        <v>0.199689309419573</v>
      </c>
      <c r="C120" s="2">
        <v>0.20993494973388499</v>
      </c>
      <c r="D120" s="2">
        <v>0.21319690958446399</v>
      </c>
      <c r="E120" s="2">
        <v>0.21306845846723099</v>
      </c>
    </row>
    <row r="121" spans="1:5" x14ac:dyDescent="0.3">
      <c r="A121" s="8" t="s">
        <v>399</v>
      </c>
      <c r="B121" s="2">
        <v>0.57618980370004202</v>
      </c>
      <c r="C121" s="2">
        <v>0.56960378474275597</v>
      </c>
      <c r="D121" s="2">
        <v>0.56692420129463394</v>
      </c>
      <c r="E121" s="2">
        <v>0.57123381049761401</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0</v>
      </c>
      <c r="C125" s="2">
        <v>0</v>
      </c>
      <c r="D125" s="2">
        <v>0</v>
      </c>
      <c r="E125" s="2">
        <v>0</v>
      </c>
    </row>
    <row r="126" spans="1:5" x14ac:dyDescent="0.3">
      <c r="A126" s="8" t="s">
        <v>404</v>
      </c>
      <c r="B126" s="2">
        <v>0</v>
      </c>
      <c r="C126" s="2">
        <v>0</v>
      </c>
      <c r="D126" s="2">
        <v>0</v>
      </c>
      <c r="E126" s="2">
        <v>0</v>
      </c>
    </row>
    <row r="127" spans="1:5" x14ac:dyDescent="0.3">
      <c r="A127" s="8" t="s">
        <v>405</v>
      </c>
      <c r="B127" s="2">
        <v>3.69672100846549E-5</v>
      </c>
      <c r="C127" s="2">
        <v>4.8494253430968397E-5</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3.69672100846549E-5</v>
      </c>
      <c r="C130" s="2">
        <v>0</v>
      </c>
      <c r="D130" s="2">
        <v>0</v>
      </c>
      <c r="E130" s="2">
        <v>0</v>
      </c>
    </row>
    <row r="131" spans="1:5" x14ac:dyDescent="0.3">
      <c r="A131" s="8" t="s">
        <v>408</v>
      </c>
      <c r="B131" s="2">
        <v>0</v>
      </c>
      <c r="C131" s="2">
        <v>0</v>
      </c>
      <c r="D131" s="2">
        <v>0</v>
      </c>
      <c r="E131" s="2">
        <v>0</v>
      </c>
    </row>
    <row r="132" spans="1:5" x14ac:dyDescent="0.3">
      <c r="A132" s="8" t="s">
        <v>409</v>
      </c>
      <c r="B132" s="2">
        <v>0.99992606557983099</v>
      </c>
      <c r="C132" s="2">
        <v>0.99995150574656899</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488</v>
      </c>
      <c r="B1" s="12"/>
      <c r="C1" s="12"/>
      <c r="D1" s="12"/>
    </row>
    <row r="2" spans="1:5" ht="15.6" x14ac:dyDescent="0.3">
      <c r="A2" s="12" t="s">
        <v>471</v>
      </c>
      <c r="B2" s="12"/>
      <c r="C2" s="12"/>
      <c r="D2" s="12"/>
    </row>
    <row r="3" spans="1:5" ht="15.6" x14ac:dyDescent="0.3">
      <c r="A3" s="12" t="s">
        <v>415</v>
      </c>
      <c r="B3" s="12"/>
      <c r="C3" s="12"/>
      <c r="D3" s="12"/>
    </row>
    <row r="4" spans="1:5" x14ac:dyDescent="0.3">
      <c r="A4" s="15"/>
    </row>
    <row r="5" spans="1:5" x14ac:dyDescent="0.3">
      <c r="A5" s="16" t="str">
        <f>HYPERLINK("#'Table of contents'!A79",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2093</v>
      </c>
      <c r="C8" s="1">
        <v>2728</v>
      </c>
      <c r="D8" s="1">
        <v>2996</v>
      </c>
      <c r="E8" s="1">
        <v>3208</v>
      </c>
    </row>
    <row r="9" spans="1:5" x14ac:dyDescent="0.3">
      <c r="A9" s="7" t="s">
        <v>413</v>
      </c>
      <c r="B9" s="1">
        <v>81420</v>
      </c>
      <c r="C9" s="1">
        <v>82966</v>
      </c>
      <c r="D9" s="1">
        <v>85508</v>
      </c>
      <c r="E9" s="1">
        <v>87862</v>
      </c>
    </row>
    <row r="10" spans="1:5" x14ac:dyDescent="0.3">
      <c r="A10" s="10" t="s">
        <v>15</v>
      </c>
      <c r="B10" s="5">
        <v>83513</v>
      </c>
      <c r="C10" s="5">
        <v>85694</v>
      </c>
      <c r="D10" s="5">
        <v>88504</v>
      </c>
      <c r="E10" s="5">
        <v>91070</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2.5061966400440699E-2</v>
      </c>
      <c r="C15" s="2">
        <v>3.1834200760846698E-2</v>
      </c>
      <c r="D15" s="2">
        <v>3.3851577329838199E-2</v>
      </c>
      <c r="E15" s="2">
        <v>3.5225650598440801E-2</v>
      </c>
    </row>
    <row r="16" spans="1:5" x14ac:dyDescent="0.3">
      <c r="A16" s="8" t="s">
        <v>413</v>
      </c>
      <c r="B16" s="2">
        <v>0.974938033599559</v>
      </c>
      <c r="C16" s="2">
        <v>0.96816579923915302</v>
      </c>
      <c r="D16" s="2">
        <v>0.96614842267016199</v>
      </c>
      <c r="E16" s="2">
        <v>0.96477434940155904</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85</v>
      </c>
    </row>
    <row r="2" spans="1:14" ht="15.6" x14ac:dyDescent="0.3">
      <c r="A2" s="12" t="s">
        <v>31</v>
      </c>
    </row>
    <row r="3" spans="1:14" ht="15.6" x14ac:dyDescent="0.3">
      <c r="A3" s="12" t="s">
        <v>72</v>
      </c>
    </row>
    <row r="4" spans="1:14" ht="15.6" x14ac:dyDescent="0.3">
      <c r="A4" s="12" t="s">
        <v>68</v>
      </c>
    </row>
    <row r="5" spans="1:14" x14ac:dyDescent="0.3">
      <c r="A5" s="16" t="str">
        <f>HYPERLINK("#'Table of contents'!A8",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22292</v>
      </c>
      <c r="C8" s="1">
        <v>22805</v>
      </c>
      <c r="D8" s="1">
        <v>22955</v>
      </c>
      <c r="E8" s="1">
        <v>22837</v>
      </c>
      <c r="F8" s="1">
        <v>22628</v>
      </c>
      <c r="G8" s="1">
        <v>22483</v>
      </c>
      <c r="H8" s="1">
        <v>22651</v>
      </c>
      <c r="I8" s="1">
        <v>23521</v>
      </c>
      <c r="J8" s="1">
        <v>23870</v>
      </c>
      <c r="K8" s="1">
        <v>24995</v>
      </c>
      <c r="L8" s="1">
        <v>27087</v>
      </c>
      <c r="M8" s="1">
        <v>30035</v>
      </c>
      <c r="N8" s="1">
        <v>33656</v>
      </c>
    </row>
    <row r="9" spans="1:14" x14ac:dyDescent="0.3">
      <c r="A9" s="7" t="s">
        <v>74</v>
      </c>
      <c r="B9" s="1">
        <v>38919</v>
      </c>
      <c r="C9" s="1">
        <v>40581</v>
      </c>
      <c r="D9" s="1">
        <v>42443</v>
      </c>
      <c r="E9" s="1">
        <v>44183</v>
      </c>
      <c r="F9" s="1">
        <v>45946</v>
      </c>
      <c r="G9" s="1">
        <v>47496</v>
      </c>
      <c r="H9" s="1">
        <v>49387</v>
      </c>
      <c r="I9" s="1">
        <v>51624</v>
      </c>
      <c r="J9" s="1">
        <v>52851</v>
      </c>
      <c r="K9" s="1">
        <v>56170</v>
      </c>
      <c r="L9" s="1">
        <v>59302</v>
      </c>
      <c r="M9" s="1">
        <v>63548</v>
      </c>
      <c r="N9" s="1">
        <v>67668</v>
      </c>
    </row>
    <row r="10" spans="1:14" x14ac:dyDescent="0.3">
      <c r="A10" s="7" t="s">
        <v>75</v>
      </c>
      <c r="B10" s="1">
        <v>26702</v>
      </c>
      <c r="C10" s="1">
        <v>27893</v>
      </c>
      <c r="D10" s="1">
        <v>29316</v>
      </c>
      <c r="E10" s="1">
        <v>30568</v>
      </c>
      <c r="F10" s="1">
        <v>32040</v>
      </c>
      <c r="G10" s="1">
        <v>33687</v>
      </c>
      <c r="H10" s="1">
        <v>35555</v>
      </c>
      <c r="I10" s="1">
        <v>37497</v>
      </c>
      <c r="J10" s="1">
        <v>38562</v>
      </c>
      <c r="K10" s="1">
        <v>40841</v>
      </c>
      <c r="L10" s="1">
        <v>43175</v>
      </c>
      <c r="M10" s="1">
        <v>45839</v>
      </c>
      <c r="N10" s="1">
        <v>48570</v>
      </c>
    </row>
    <row r="11" spans="1:14" x14ac:dyDescent="0.3">
      <c r="A11" s="7" t="s">
        <v>76</v>
      </c>
      <c r="B11" s="1">
        <v>15078</v>
      </c>
      <c r="C11" s="1">
        <v>16076</v>
      </c>
      <c r="D11" s="1">
        <v>17142</v>
      </c>
      <c r="E11" s="1">
        <v>18213</v>
      </c>
      <c r="F11" s="1">
        <v>19253</v>
      </c>
      <c r="G11" s="1">
        <v>20287</v>
      </c>
      <c r="H11" s="1">
        <v>21215</v>
      </c>
      <c r="I11" s="1">
        <v>22214</v>
      </c>
      <c r="J11" s="1">
        <v>22363</v>
      </c>
      <c r="K11" s="1">
        <v>23794</v>
      </c>
      <c r="L11" s="1">
        <v>25448</v>
      </c>
      <c r="M11" s="1">
        <v>26703</v>
      </c>
      <c r="N11" s="1">
        <v>28301</v>
      </c>
    </row>
    <row r="12" spans="1:14" x14ac:dyDescent="0.3">
      <c r="A12" s="7" t="s">
        <v>77</v>
      </c>
      <c r="B12" s="1">
        <v>4884</v>
      </c>
      <c r="C12" s="1">
        <v>5157</v>
      </c>
      <c r="D12" s="1">
        <v>5400</v>
      </c>
      <c r="E12" s="1">
        <v>5763</v>
      </c>
      <c r="F12" s="1">
        <v>6111</v>
      </c>
      <c r="G12" s="1">
        <v>6516</v>
      </c>
      <c r="H12" s="1">
        <v>6988</v>
      </c>
      <c r="I12" s="1">
        <v>7513</v>
      </c>
      <c r="J12" s="1">
        <v>6710</v>
      </c>
      <c r="K12" s="1">
        <v>7539</v>
      </c>
      <c r="L12" s="1">
        <v>8861</v>
      </c>
      <c r="M12" s="1">
        <v>9665</v>
      </c>
      <c r="N12" s="1">
        <v>10914</v>
      </c>
    </row>
    <row r="13" spans="1:14" x14ac:dyDescent="0.3">
      <c r="A13" s="7" t="s">
        <v>78</v>
      </c>
      <c r="B13" s="1">
        <v>1233</v>
      </c>
      <c r="C13" s="1">
        <v>1290</v>
      </c>
      <c r="D13" s="1">
        <v>1364</v>
      </c>
      <c r="E13" s="1">
        <v>1464</v>
      </c>
      <c r="F13" s="1">
        <v>1561</v>
      </c>
      <c r="G13" s="1">
        <v>1674</v>
      </c>
      <c r="H13" s="1">
        <v>1861</v>
      </c>
      <c r="I13" s="1">
        <v>2035</v>
      </c>
      <c r="J13" s="1">
        <v>1575</v>
      </c>
      <c r="K13" s="1">
        <v>1797</v>
      </c>
      <c r="L13" s="1">
        <v>2277</v>
      </c>
      <c r="M13" s="1">
        <v>2454</v>
      </c>
      <c r="N13" s="1">
        <v>2975</v>
      </c>
    </row>
    <row r="14" spans="1:14" x14ac:dyDescent="0.3">
      <c r="A14" s="7" t="s">
        <v>79</v>
      </c>
      <c r="B14" s="1">
        <v>14296</v>
      </c>
      <c r="C14" s="1">
        <v>15237</v>
      </c>
      <c r="D14" s="1">
        <v>16001</v>
      </c>
      <c r="E14" s="1">
        <v>16487</v>
      </c>
      <c r="F14" s="1">
        <v>16748</v>
      </c>
      <c r="G14" s="1">
        <v>17099</v>
      </c>
      <c r="H14" s="1">
        <v>17736</v>
      </c>
      <c r="I14" s="1">
        <v>18868</v>
      </c>
      <c r="J14" s="1">
        <v>18997</v>
      </c>
      <c r="K14" s="1">
        <v>19801</v>
      </c>
      <c r="L14" s="1">
        <v>21146</v>
      </c>
      <c r="M14" s="1">
        <v>22643</v>
      </c>
      <c r="N14" s="1">
        <v>24137</v>
      </c>
    </row>
    <row r="15" spans="1:14" x14ac:dyDescent="0.3">
      <c r="A15" s="7" t="s">
        <v>80</v>
      </c>
      <c r="B15" s="1">
        <v>39004</v>
      </c>
      <c r="C15" s="1">
        <v>38390</v>
      </c>
      <c r="D15" s="1">
        <v>38148</v>
      </c>
      <c r="E15" s="1">
        <v>37776</v>
      </c>
      <c r="F15" s="1">
        <v>37606</v>
      </c>
      <c r="G15" s="1">
        <v>37949</v>
      </c>
      <c r="H15" s="1">
        <v>39145</v>
      </c>
      <c r="I15" s="1">
        <v>41525</v>
      </c>
      <c r="J15" s="1">
        <v>43397</v>
      </c>
      <c r="K15" s="1">
        <v>47079</v>
      </c>
      <c r="L15" s="1">
        <v>50391</v>
      </c>
      <c r="M15" s="1">
        <v>55363</v>
      </c>
      <c r="N15" s="1">
        <v>59405</v>
      </c>
    </row>
    <row r="16" spans="1:14" x14ac:dyDescent="0.3">
      <c r="A16" s="7" t="s">
        <v>81</v>
      </c>
      <c r="B16" s="1">
        <v>37750</v>
      </c>
      <c r="C16" s="1">
        <v>38659</v>
      </c>
      <c r="D16" s="1">
        <v>39584</v>
      </c>
      <c r="E16" s="1">
        <v>40450</v>
      </c>
      <c r="F16" s="1">
        <v>41537</v>
      </c>
      <c r="G16" s="1">
        <v>42389</v>
      </c>
      <c r="H16" s="1">
        <v>43431</v>
      </c>
      <c r="I16" s="1">
        <v>44399</v>
      </c>
      <c r="J16" s="1">
        <v>43820</v>
      </c>
      <c r="K16" s="1">
        <v>44690</v>
      </c>
      <c r="L16" s="1">
        <v>45236</v>
      </c>
      <c r="M16" s="1">
        <v>45816</v>
      </c>
      <c r="N16" s="1">
        <v>46522</v>
      </c>
    </row>
    <row r="17" spans="1:14" x14ac:dyDescent="0.3">
      <c r="A17" s="7" t="s">
        <v>82</v>
      </c>
      <c r="B17" s="1">
        <v>30785</v>
      </c>
      <c r="C17" s="1">
        <v>31503</v>
      </c>
      <c r="D17" s="1">
        <v>32319</v>
      </c>
      <c r="E17" s="1">
        <v>32876</v>
      </c>
      <c r="F17" s="1">
        <v>33393</v>
      </c>
      <c r="G17" s="1">
        <v>33957</v>
      </c>
      <c r="H17" s="1">
        <v>34290</v>
      </c>
      <c r="I17" s="1">
        <v>34849</v>
      </c>
      <c r="J17" s="1">
        <v>34326</v>
      </c>
      <c r="K17" s="1">
        <v>35217</v>
      </c>
      <c r="L17" s="1">
        <v>36288</v>
      </c>
      <c r="M17" s="1">
        <v>37269</v>
      </c>
      <c r="N17" s="1">
        <v>38195</v>
      </c>
    </row>
    <row r="18" spans="1:14" x14ac:dyDescent="0.3">
      <c r="A18" s="7" t="s">
        <v>83</v>
      </c>
      <c r="B18" s="1">
        <v>16310</v>
      </c>
      <c r="C18" s="1">
        <v>16610</v>
      </c>
      <c r="D18" s="1">
        <v>16810</v>
      </c>
      <c r="E18" s="1">
        <v>17202</v>
      </c>
      <c r="F18" s="1">
        <v>17630</v>
      </c>
      <c r="G18" s="1">
        <v>18084</v>
      </c>
      <c r="H18" s="1">
        <v>18800</v>
      </c>
      <c r="I18" s="1">
        <v>19370</v>
      </c>
      <c r="J18" s="1">
        <v>17882</v>
      </c>
      <c r="K18" s="1">
        <v>19224</v>
      </c>
      <c r="L18" s="1">
        <v>20950</v>
      </c>
      <c r="M18" s="1">
        <v>21908</v>
      </c>
      <c r="N18" s="1">
        <v>23267</v>
      </c>
    </row>
    <row r="19" spans="1:14" x14ac:dyDescent="0.3">
      <c r="A19" s="7" t="s">
        <v>84</v>
      </c>
      <c r="B19" s="1">
        <v>5298</v>
      </c>
      <c r="C19" s="1">
        <v>5457</v>
      </c>
      <c r="D19" s="1">
        <v>5686</v>
      </c>
      <c r="E19" s="1">
        <v>5928</v>
      </c>
      <c r="F19" s="1">
        <v>6322</v>
      </c>
      <c r="G19" s="1">
        <v>6855</v>
      </c>
      <c r="H19" s="1">
        <v>7418</v>
      </c>
      <c r="I19" s="1">
        <v>7904</v>
      </c>
      <c r="J19" s="1">
        <v>5934</v>
      </c>
      <c r="K19" s="1">
        <v>6576</v>
      </c>
      <c r="L19" s="1">
        <v>7920</v>
      </c>
      <c r="M19" s="1">
        <v>8364</v>
      </c>
      <c r="N19" s="1">
        <v>9747</v>
      </c>
    </row>
    <row r="20" spans="1:14" x14ac:dyDescent="0.3">
      <c r="A20" s="10" t="s">
        <v>15</v>
      </c>
      <c r="B20" s="5">
        <v>252551</v>
      </c>
      <c r="C20" s="5">
        <v>259658</v>
      </c>
      <c r="D20" s="5">
        <v>267168</v>
      </c>
      <c r="E20" s="5">
        <v>273747</v>
      </c>
      <c r="F20" s="5">
        <v>280775</v>
      </c>
      <c r="G20" s="5">
        <v>288476</v>
      </c>
      <c r="H20" s="5">
        <v>298477</v>
      </c>
      <c r="I20" s="5">
        <v>311319</v>
      </c>
      <c r="J20" s="5">
        <v>310287</v>
      </c>
      <c r="K20" s="5">
        <v>327723</v>
      </c>
      <c r="L20" s="5">
        <v>348081</v>
      </c>
      <c r="M20" s="5">
        <v>369607</v>
      </c>
      <c r="N20" s="5">
        <v>393357</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0.20431132455915199</v>
      </c>
      <c r="C25" s="2">
        <v>0.2003919087538</v>
      </c>
      <c r="D25" s="2">
        <v>0.19351711347159001</v>
      </c>
      <c r="E25" s="2">
        <v>0.185624410703255</v>
      </c>
      <c r="F25" s="2">
        <v>0.177420240083425</v>
      </c>
      <c r="G25" s="2">
        <v>0.17014143768493201</v>
      </c>
      <c r="H25" s="2">
        <v>0.16454666308287999</v>
      </c>
      <c r="I25" s="2">
        <v>0.16288329963158901</v>
      </c>
      <c r="J25" s="2">
        <v>0.163570454529881</v>
      </c>
      <c r="K25" s="2">
        <v>0.16111669760726099</v>
      </c>
      <c r="L25" s="2">
        <v>0.16302738489316901</v>
      </c>
      <c r="M25" s="2">
        <v>0.16850497071430201</v>
      </c>
      <c r="N25" s="2">
        <v>0.17521501009974799</v>
      </c>
    </row>
    <row r="26" spans="1:14" x14ac:dyDescent="0.3">
      <c r="A26" s="8" t="s">
        <v>74</v>
      </c>
      <c r="B26" s="2">
        <v>0.35670161674671003</v>
      </c>
      <c r="C26" s="2">
        <v>0.35659302999947301</v>
      </c>
      <c r="D26" s="2">
        <v>0.35780644073512102</v>
      </c>
      <c r="E26" s="2">
        <v>0.35912962902753798</v>
      </c>
      <c r="F26" s="2">
        <v>0.360250590015603</v>
      </c>
      <c r="G26" s="2">
        <v>0.35942880061751298</v>
      </c>
      <c r="H26" s="2">
        <v>0.35876853338370002</v>
      </c>
      <c r="I26" s="2">
        <v>0.357497022243151</v>
      </c>
      <c r="J26" s="2">
        <v>0.362164310530319</v>
      </c>
      <c r="K26" s="2">
        <v>0.36206941006600701</v>
      </c>
      <c r="L26" s="2">
        <v>0.35691844718627702</v>
      </c>
      <c r="M26" s="2">
        <v>0.35652251969210702</v>
      </c>
      <c r="N26" s="2">
        <v>0.35228337602298998</v>
      </c>
    </row>
    <row r="27" spans="1:14" x14ac:dyDescent="0.3">
      <c r="A27" s="8" t="s">
        <v>75</v>
      </c>
      <c r="B27" s="2">
        <v>0.24472999230120601</v>
      </c>
      <c r="C27" s="2">
        <v>0.24510114057749399</v>
      </c>
      <c r="D27" s="2">
        <v>0.247142134547294</v>
      </c>
      <c r="E27" s="2">
        <v>0.248463764346328</v>
      </c>
      <c r="F27" s="2">
        <v>0.251217274715969</v>
      </c>
      <c r="G27" s="2">
        <v>0.254928373050407</v>
      </c>
      <c r="H27" s="2">
        <v>0.25828690150155798</v>
      </c>
      <c r="I27" s="2">
        <v>0.25966732223484101</v>
      </c>
      <c r="J27" s="2">
        <v>0.264248172081326</v>
      </c>
      <c r="K27" s="2">
        <v>0.26325933374587501</v>
      </c>
      <c r="L27" s="2">
        <v>0.25985555221185702</v>
      </c>
      <c r="M27" s="2">
        <v>0.25716994681447902</v>
      </c>
      <c r="N27" s="2">
        <v>0.2528581245705</v>
      </c>
    </row>
    <row r="28" spans="1:14" x14ac:dyDescent="0.3">
      <c r="A28" s="8" t="s">
        <v>76</v>
      </c>
      <c r="B28" s="2">
        <v>0.13819334970854599</v>
      </c>
      <c r="C28" s="2">
        <v>0.14126289520395099</v>
      </c>
      <c r="D28" s="2">
        <v>0.14451188669701601</v>
      </c>
      <c r="E28" s="2">
        <v>0.148039470689599</v>
      </c>
      <c r="F28" s="2">
        <v>0.15095774625800701</v>
      </c>
      <c r="G28" s="2">
        <v>0.15352307727234901</v>
      </c>
      <c r="H28" s="2">
        <v>0.15411493785277899</v>
      </c>
      <c r="I28" s="2">
        <v>0.15383230381429899</v>
      </c>
      <c r="J28" s="2">
        <v>0.153243656248501</v>
      </c>
      <c r="K28" s="2">
        <v>0.15337510313531399</v>
      </c>
      <c r="L28" s="2">
        <v>0.15316280469455301</v>
      </c>
      <c r="M28" s="2">
        <v>0.14981149435605101</v>
      </c>
      <c r="N28" s="2">
        <v>0.14733658191207999</v>
      </c>
    </row>
    <row r="29" spans="1:14" x14ac:dyDescent="0.3">
      <c r="A29" s="8" t="s">
        <v>77</v>
      </c>
      <c r="B29" s="2">
        <v>4.4762987132015999E-2</v>
      </c>
      <c r="C29" s="2">
        <v>4.5315548057151898E-2</v>
      </c>
      <c r="D29" s="2">
        <v>4.5523520485584203E-2</v>
      </c>
      <c r="E29" s="2">
        <v>4.6842995090548498E-2</v>
      </c>
      <c r="F29" s="2">
        <v>4.7914755486557097E-2</v>
      </c>
      <c r="G29" s="2">
        <v>4.9310216961927597E-2</v>
      </c>
      <c r="H29" s="2">
        <v>5.0763855089098302E-2</v>
      </c>
      <c r="I29" s="2">
        <v>5.2027644663582701E-2</v>
      </c>
      <c r="J29" s="2">
        <v>4.59806346835148E-2</v>
      </c>
      <c r="K29" s="2">
        <v>4.8596070544554497E-2</v>
      </c>
      <c r="L29" s="2">
        <v>5.3331327114053598E-2</v>
      </c>
      <c r="M29" s="2">
        <v>5.4223424070375399E-2</v>
      </c>
      <c r="N29" s="2">
        <v>5.6818891734865998E-2</v>
      </c>
    </row>
    <row r="30" spans="1:14" x14ac:dyDescent="0.3">
      <c r="A30" s="8" t="s">
        <v>78</v>
      </c>
      <c r="B30" s="2">
        <v>1.13007295523701E-2</v>
      </c>
      <c r="C30" s="2">
        <v>1.13354774081299E-2</v>
      </c>
      <c r="D30" s="2">
        <v>1.1498904063395699E-2</v>
      </c>
      <c r="E30" s="2">
        <v>1.18997301427317E-2</v>
      </c>
      <c r="F30" s="2">
        <v>1.22393934404378E-2</v>
      </c>
      <c r="G30" s="2">
        <v>1.26680944128709E-2</v>
      </c>
      <c r="H30" s="2">
        <v>1.35191090899845E-2</v>
      </c>
      <c r="I30" s="2">
        <v>1.4092407412537001E-2</v>
      </c>
      <c r="J30" s="2">
        <v>1.0792771926458399E-2</v>
      </c>
      <c r="K30" s="2">
        <v>1.1583384900990101E-2</v>
      </c>
      <c r="L30" s="2">
        <v>1.3704483900090301E-2</v>
      </c>
      <c r="M30" s="2">
        <v>1.3767644352685101E-2</v>
      </c>
      <c r="N30" s="2">
        <v>1.54880156598155E-2</v>
      </c>
    </row>
    <row r="31" spans="1:14" x14ac:dyDescent="0.3">
      <c r="A31" s="8" t="s">
        <v>79</v>
      </c>
      <c r="B31" s="2">
        <v>9.9663280885090202E-2</v>
      </c>
      <c r="C31" s="2">
        <v>0.10446604870557299</v>
      </c>
      <c r="D31" s="2">
        <v>0.107716024450009</v>
      </c>
      <c r="E31" s="2">
        <v>0.109388995415309</v>
      </c>
      <c r="F31" s="2">
        <v>0.10929546581743201</v>
      </c>
      <c r="G31" s="2">
        <v>0.109375499734541</v>
      </c>
      <c r="H31" s="2">
        <v>0.110284790448949</v>
      </c>
      <c r="I31" s="2">
        <v>0.11303957103915201</v>
      </c>
      <c r="J31" s="2">
        <v>0.115584462994962</v>
      </c>
      <c r="K31" s="2">
        <v>0.11473054169781</v>
      </c>
      <c r="L31" s="2">
        <v>0.116230878739742</v>
      </c>
      <c r="M31" s="2">
        <v>0.11832485903753601</v>
      </c>
      <c r="N31" s="2">
        <v>0.119921698389749</v>
      </c>
    </row>
    <row r="32" spans="1:14" x14ac:dyDescent="0.3">
      <c r="A32" s="8" t="s">
        <v>80</v>
      </c>
      <c r="B32" s="2">
        <v>0.27191288525755902</v>
      </c>
      <c r="C32" s="2">
        <v>0.26320480473892099</v>
      </c>
      <c r="D32" s="2">
        <v>0.25680588092737699</v>
      </c>
      <c r="E32" s="2">
        <v>0.25063860561707502</v>
      </c>
      <c r="F32" s="2">
        <v>0.24541230520243301</v>
      </c>
      <c r="G32" s="2">
        <v>0.24274465403977399</v>
      </c>
      <c r="H32" s="2">
        <v>0.243408780002487</v>
      </c>
      <c r="I32" s="2">
        <v>0.24877931881496601</v>
      </c>
      <c r="J32" s="2">
        <v>0.26404268782399198</v>
      </c>
      <c r="K32" s="2">
        <v>0.27278416103182701</v>
      </c>
      <c r="L32" s="2">
        <v>0.27697863475713302</v>
      </c>
      <c r="M32" s="2">
        <v>0.289308800551831</v>
      </c>
      <c r="N32" s="2">
        <v>0.29514639320723601</v>
      </c>
    </row>
    <row r="33" spans="1:15" x14ac:dyDescent="0.3">
      <c r="A33" s="8" t="s">
        <v>81</v>
      </c>
      <c r="B33" s="2">
        <v>0.26317073680834902</v>
      </c>
      <c r="C33" s="2">
        <v>0.26504908951294398</v>
      </c>
      <c r="D33" s="2">
        <v>0.26647278993995199</v>
      </c>
      <c r="E33" s="2">
        <v>0.26838023076055401</v>
      </c>
      <c r="F33" s="2">
        <v>0.271065545955259</v>
      </c>
      <c r="G33" s="2">
        <v>0.27114556747455798</v>
      </c>
      <c r="H33" s="2">
        <v>0.27005969406790198</v>
      </c>
      <c r="I33" s="2">
        <v>0.26599766348141302</v>
      </c>
      <c r="J33" s="2">
        <v>0.26661636934459298</v>
      </c>
      <c r="K33" s="2">
        <v>0.258941867000411</v>
      </c>
      <c r="L33" s="2">
        <v>0.248643716573866</v>
      </c>
      <c r="M33" s="2">
        <v>0.239419323484686</v>
      </c>
      <c r="N33" s="2">
        <v>0.23113880152827301</v>
      </c>
    </row>
    <row r="34" spans="1:15" x14ac:dyDescent="0.3">
      <c r="A34" s="8" t="s">
        <v>82</v>
      </c>
      <c r="B34" s="2">
        <v>0.214614864440928</v>
      </c>
      <c r="C34" s="2">
        <v>0.21598700087757799</v>
      </c>
      <c r="D34" s="2">
        <v>0.21756603926003701</v>
      </c>
      <c r="E34" s="2">
        <v>0.21812777420232399</v>
      </c>
      <c r="F34" s="2">
        <v>0.21791876582526301</v>
      </c>
      <c r="G34" s="2">
        <v>0.217209418356969</v>
      </c>
      <c r="H34" s="2">
        <v>0.213219748787464</v>
      </c>
      <c r="I34" s="2">
        <v>0.20878291345894601</v>
      </c>
      <c r="J34" s="2">
        <v>0.20885151743775701</v>
      </c>
      <c r="K34" s="2">
        <v>0.204053607745659</v>
      </c>
      <c r="L34" s="2">
        <v>0.19946023492423001</v>
      </c>
      <c r="M34" s="2">
        <v>0.194755517001719</v>
      </c>
      <c r="N34" s="2">
        <v>0.18976713220352501</v>
      </c>
    </row>
    <row r="35" spans="1:15" x14ac:dyDescent="0.3">
      <c r="A35" s="8" t="s">
        <v>83</v>
      </c>
      <c r="B35" s="2">
        <v>0.1137037011217</v>
      </c>
      <c r="C35" s="2">
        <v>0.113879442738043</v>
      </c>
      <c r="D35" s="2">
        <v>0.11316207555806899</v>
      </c>
      <c r="E35" s="2">
        <v>0.114132922856441</v>
      </c>
      <c r="F35" s="2">
        <v>0.115051293429742</v>
      </c>
      <c r="G35" s="2">
        <v>0.11567615282761801</v>
      </c>
      <c r="H35" s="2">
        <v>0.116900882974754</v>
      </c>
      <c r="I35" s="2">
        <v>0.11604708983614399</v>
      </c>
      <c r="J35" s="2">
        <v>0.10880040886855399</v>
      </c>
      <c r="K35" s="2">
        <v>0.1113873003181</v>
      </c>
      <c r="L35" s="2">
        <v>0.11515354722394799</v>
      </c>
      <c r="M35" s="2">
        <v>0.114483991158165</v>
      </c>
      <c r="N35" s="2">
        <v>0.115599211021846</v>
      </c>
    </row>
    <row r="36" spans="1:15" x14ac:dyDescent="0.3">
      <c r="A36" s="8" t="s">
        <v>84</v>
      </c>
      <c r="B36" s="2">
        <v>3.6934531486374399E-2</v>
      </c>
      <c r="C36" s="2">
        <v>3.7413613426941598E-2</v>
      </c>
      <c r="D36" s="2">
        <v>3.8277189864555597E-2</v>
      </c>
      <c r="E36" s="2">
        <v>3.9331471148295799E-2</v>
      </c>
      <c r="F36" s="2">
        <v>4.1256623769871298E-2</v>
      </c>
      <c r="G36" s="2">
        <v>4.3848707566540697E-2</v>
      </c>
      <c r="H36" s="2">
        <v>4.6126103718443001E-2</v>
      </c>
      <c r="I36" s="2">
        <v>4.7353443369379598E-2</v>
      </c>
      <c r="J36" s="2">
        <v>3.61045535301419E-2</v>
      </c>
      <c r="K36" s="2">
        <v>3.8102522206191702E-2</v>
      </c>
      <c r="L36" s="2">
        <v>4.3532987781081799E-2</v>
      </c>
      <c r="M36" s="2">
        <v>4.37075087660624E-2</v>
      </c>
      <c r="N36" s="2">
        <v>4.84267636493717E-2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2.3012739996411301E-2</v>
      </c>
      <c r="C41" s="2">
        <v>6.5775049331286998E-3</v>
      </c>
      <c r="D41" s="2">
        <v>-5.1404922674798499E-3</v>
      </c>
      <c r="E41" s="2">
        <v>-9.1518150370013592E-3</v>
      </c>
      <c r="F41" s="2">
        <v>-6.4079901007601204E-3</v>
      </c>
      <c r="G41" s="2">
        <v>7.47231241382378E-3</v>
      </c>
      <c r="H41" s="2">
        <v>3.8408900269303797E-2</v>
      </c>
      <c r="I41" s="2">
        <v>1.4837804515114199E-2</v>
      </c>
      <c r="J41" s="2">
        <v>4.71302890657729E-2</v>
      </c>
      <c r="K41" s="2">
        <v>8.36967393478696E-2</v>
      </c>
      <c r="L41" s="2">
        <v>0.10883449625281499</v>
      </c>
      <c r="M41" s="2">
        <v>0.12055934742800101</v>
      </c>
      <c r="N41" s="3">
        <v>0.40997067448680402</v>
      </c>
      <c r="O41" s="3">
        <v>0.50977929301991698</v>
      </c>
    </row>
    <row r="42" spans="1:15" x14ac:dyDescent="0.3">
      <c r="A42" s="8" t="s">
        <v>74</v>
      </c>
      <c r="B42" s="2">
        <v>4.2704077699838097E-2</v>
      </c>
      <c r="C42" s="2">
        <v>4.5883541558857599E-2</v>
      </c>
      <c r="D42" s="2">
        <v>4.0996159555168103E-2</v>
      </c>
      <c r="E42" s="2">
        <v>3.9902224837607199E-2</v>
      </c>
      <c r="F42" s="2">
        <v>3.3735254429112398E-2</v>
      </c>
      <c r="G42" s="2">
        <v>3.9813879063500097E-2</v>
      </c>
      <c r="H42" s="2">
        <v>4.5295320630935297E-2</v>
      </c>
      <c r="I42" s="2">
        <v>2.37680148768015E-2</v>
      </c>
      <c r="J42" s="2">
        <v>6.2799190176155595E-2</v>
      </c>
      <c r="K42" s="2">
        <v>5.5759302118568603E-2</v>
      </c>
      <c r="L42" s="2">
        <v>7.1599608782165897E-2</v>
      </c>
      <c r="M42" s="2">
        <v>6.4832882230754701E-2</v>
      </c>
      <c r="N42" s="3">
        <v>0.28035420332633298</v>
      </c>
      <c r="O42" s="3">
        <v>0.73868804439990798</v>
      </c>
    </row>
    <row r="43" spans="1:15" x14ac:dyDescent="0.3">
      <c r="A43" s="8" t="s">
        <v>75</v>
      </c>
      <c r="B43" s="2">
        <v>4.4603400494344997E-2</v>
      </c>
      <c r="C43" s="2">
        <v>5.1016384039006199E-2</v>
      </c>
      <c r="D43" s="2">
        <v>4.2707054168372199E-2</v>
      </c>
      <c r="E43" s="2">
        <v>4.8154933263543601E-2</v>
      </c>
      <c r="F43" s="2">
        <v>5.1404494382022499E-2</v>
      </c>
      <c r="G43" s="2">
        <v>5.5451657909579399E-2</v>
      </c>
      <c r="H43" s="2">
        <v>5.46196034313036E-2</v>
      </c>
      <c r="I43" s="2">
        <v>2.8402272181774501E-2</v>
      </c>
      <c r="J43" s="2">
        <v>5.9099631761838099E-2</v>
      </c>
      <c r="K43" s="2">
        <v>5.7148453759702303E-2</v>
      </c>
      <c r="L43" s="2">
        <v>6.1702374059062003E-2</v>
      </c>
      <c r="M43" s="2">
        <v>5.9578088527236603E-2</v>
      </c>
      <c r="N43" s="3">
        <v>0.25953010735957699</v>
      </c>
      <c r="O43" s="3">
        <v>0.81896487154520303</v>
      </c>
    </row>
    <row r="44" spans="1:15" x14ac:dyDescent="0.3">
      <c r="A44" s="8" t="s">
        <v>76</v>
      </c>
      <c r="B44" s="2">
        <v>6.6189149754609405E-2</v>
      </c>
      <c r="C44" s="2">
        <v>6.6310027369992502E-2</v>
      </c>
      <c r="D44" s="2">
        <v>6.2478123906195303E-2</v>
      </c>
      <c r="E44" s="2">
        <v>5.7102069950035701E-2</v>
      </c>
      <c r="F44" s="2">
        <v>5.3705915961148903E-2</v>
      </c>
      <c r="G44" s="2">
        <v>4.57435796322768E-2</v>
      </c>
      <c r="H44" s="2">
        <v>4.70893235917983E-2</v>
      </c>
      <c r="I44" s="2">
        <v>6.7074817682542497E-3</v>
      </c>
      <c r="J44" s="2">
        <v>6.3989625721057097E-2</v>
      </c>
      <c r="K44" s="2">
        <v>6.9513322686391502E-2</v>
      </c>
      <c r="L44" s="2">
        <v>4.93162527507073E-2</v>
      </c>
      <c r="M44" s="2">
        <v>5.9843463281279298E-2</v>
      </c>
      <c r="N44" s="3">
        <v>0.26552788087465901</v>
      </c>
      <c r="O44" s="3">
        <v>0.876973073351903</v>
      </c>
    </row>
    <row r="45" spans="1:15" x14ac:dyDescent="0.3">
      <c r="A45" s="8" t="s">
        <v>77</v>
      </c>
      <c r="B45" s="2">
        <v>5.5896805896805901E-2</v>
      </c>
      <c r="C45" s="2">
        <v>4.7120418848167499E-2</v>
      </c>
      <c r="D45" s="2">
        <v>6.7222222222222197E-2</v>
      </c>
      <c r="E45" s="2">
        <v>6.0385216033316001E-2</v>
      </c>
      <c r="F45" s="2">
        <v>6.6273932253313697E-2</v>
      </c>
      <c r="G45" s="2">
        <v>7.2437077961939794E-2</v>
      </c>
      <c r="H45" s="2">
        <v>7.5128792215226101E-2</v>
      </c>
      <c r="I45" s="2">
        <v>-0.10688140556369</v>
      </c>
      <c r="J45" s="2">
        <v>0.12354694485841999</v>
      </c>
      <c r="K45" s="2">
        <v>0.17535482159437599</v>
      </c>
      <c r="L45" s="2">
        <v>9.0734680058684097E-2</v>
      </c>
      <c r="M45" s="2">
        <v>0.129229177444387</v>
      </c>
      <c r="N45" s="3">
        <v>0.62652757078986598</v>
      </c>
      <c r="O45" s="3">
        <v>1.23464373464373</v>
      </c>
    </row>
    <row r="46" spans="1:15" x14ac:dyDescent="0.3">
      <c r="A46" s="8" t="s">
        <v>78</v>
      </c>
      <c r="B46" s="2">
        <v>4.6228710462287097E-2</v>
      </c>
      <c r="C46" s="2">
        <v>5.7364341085271303E-2</v>
      </c>
      <c r="D46" s="2">
        <v>7.3313782991202406E-2</v>
      </c>
      <c r="E46" s="2">
        <v>6.62568306010929E-2</v>
      </c>
      <c r="F46" s="2">
        <v>7.2389493914157596E-2</v>
      </c>
      <c r="G46" s="2">
        <v>0.111708482676225</v>
      </c>
      <c r="H46" s="2">
        <v>9.3498119290703896E-2</v>
      </c>
      <c r="I46" s="2">
        <v>-0.226044226044226</v>
      </c>
      <c r="J46" s="2">
        <v>0.140952380952381</v>
      </c>
      <c r="K46" s="2">
        <v>0.26711185308848101</v>
      </c>
      <c r="L46" s="2">
        <v>7.7733860342555999E-2</v>
      </c>
      <c r="M46" s="2">
        <v>0.212306438467808</v>
      </c>
      <c r="N46" s="3">
        <v>0.88888888888888895</v>
      </c>
      <c r="O46" s="3">
        <v>1.41281427412814</v>
      </c>
    </row>
    <row r="47" spans="1:15" x14ac:dyDescent="0.3">
      <c r="A47" s="8" t="s">
        <v>79</v>
      </c>
      <c r="B47" s="2">
        <v>6.5822607722439794E-2</v>
      </c>
      <c r="C47" s="2">
        <v>5.0141103891842197E-2</v>
      </c>
      <c r="D47" s="2">
        <v>3.03731016811449E-2</v>
      </c>
      <c r="E47" s="2">
        <v>1.5830654455025201E-2</v>
      </c>
      <c r="F47" s="2">
        <v>2.09577262956771E-2</v>
      </c>
      <c r="G47" s="2">
        <v>3.7253640563775697E-2</v>
      </c>
      <c r="H47" s="2">
        <v>6.3824988723500203E-2</v>
      </c>
      <c r="I47" s="2">
        <v>6.8369726521093901E-3</v>
      </c>
      <c r="J47" s="2">
        <v>4.2322471969258299E-2</v>
      </c>
      <c r="K47" s="2">
        <v>6.7925862330185299E-2</v>
      </c>
      <c r="L47" s="2">
        <v>7.0793530691383694E-2</v>
      </c>
      <c r="M47" s="2">
        <v>6.5980656273462002E-2</v>
      </c>
      <c r="N47" s="3">
        <v>0.27056903721640302</v>
      </c>
      <c r="O47" s="3">
        <v>0.68837437045327399</v>
      </c>
    </row>
    <row r="48" spans="1:15" x14ac:dyDescent="0.3">
      <c r="A48" s="8" t="s">
        <v>80</v>
      </c>
      <c r="B48" s="2">
        <v>-1.5741975182032599E-2</v>
      </c>
      <c r="C48" s="2">
        <v>-6.3037249283667603E-3</v>
      </c>
      <c r="D48" s="2">
        <v>-9.7514941805599206E-3</v>
      </c>
      <c r="E48" s="2">
        <v>-4.50021177467175E-3</v>
      </c>
      <c r="F48" s="2">
        <v>9.1208849651651294E-3</v>
      </c>
      <c r="G48" s="2">
        <v>3.1515981975809598E-2</v>
      </c>
      <c r="H48" s="2">
        <v>6.0799591263251997E-2</v>
      </c>
      <c r="I48" s="2">
        <v>4.5081276339554499E-2</v>
      </c>
      <c r="J48" s="2">
        <v>8.48445745097587E-2</v>
      </c>
      <c r="K48" s="2">
        <v>7.0349837507168805E-2</v>
      </c>
      <c r="L48" s="2">
        <v>9.8668413010259803E-2</v>
      </c>
      <c r="M48" s="2">
        <v>7.3009049365099402E-2</v>
      </c>
      <c r="N48" s="3">
        <v>0.36887342443026</v>
      </c>
      <c r="O48" s="3">
        <v>0.52304891805968601</v>
      </c>
    </row>
    <row r="49" spans="1:15" x14ac:dyDescent="0.3">
      <c r="A49" s="8" t="s">
        <v>81</v>
      </c>
      <c r="B49" s="2">
        <v>2.4079470198675498E-2</v>
      </c>
      <c r="C49" s="2">
        <v>2.3927157970977001E-2</v>
      </c>
      <c r="D49" s="2">
        <v>2.1877526273241701E-2</v>
      </c>
      <c r="E49" s="2">
        <v>2.68726823238566E-2</v>
      </c>
      <c r="F49" s="2">
        <v>2.0511832823747501E-2</v>
      </c>
      <c r="G49" s="2">
        <v>2.4581849064615802E-2</v>
      </c>
      <c r="H49" s="2">
        <v>2.22882273030784E-2</v>
      </c>
      <c r="I49" s="2">
        <v>-1.30408342530237E-2</v>
      </c>
      <c r="J49" s="2">
        <v>1.9853947968963899E-2</v>
      </c>
      <c r="K49" s="2">
        <v>1.2217498321772199E-2</v>
      </c>
      <c r="L49" s="2">
        <v>1.28216464762578E-2</v>
      </c>
      <c r="M49" s="2">
        <v>1.54094639427274E-2</v>
      </c>
      <c r="N49" s="3">
        <v>6.1661341853035102E-2</v>
      </c>
      <c r="O49" s="3">
        <v>0.23237086092715201</v>
      </c>
    </row>
    <row r="50" spans="1:15" x14ac:dyDescent="0.3">
      <c r="A50" s="8" t="s">
        <v>82</v>
      </c>
      <c r="B50" s="2">
        <v>2.3323046938444E-2</v>
      </c>
      <c r="C50" s="2">
        <v>2.59022950195219E-2</v>
      </c>
      <c r="D50" s="2">
        <v>1.7234444135028899E-2</v>
      </c>
      <c r="E50" s="2">
        <v>1.5725757391410099E-2</v>
      </c>
      <c r="F50" s="2">
        <v>1.68897673165035E-2</v>
      </c>
      <c r="G50" s="2">
        <v>9.8065200106016402E-3</v>
      </c>
      <c r="H50" s="2">
        <v>1.6302128900554099E-2</v>
      </c>
      <c r="I50" s="2">
        <v>-1.5007604235415599E-2</v>
      </c>
      <c r="J50" s="2">
        <v>2.5957000524383801E-2</v>
      </c>
      <c r="K50" s="2">
        <v>3.0411449016100201E-2</v>
      </c>
      <c r="L50" s="2">
        <v>2.7033730158730201E-2</v>
      </c>
      <c r="M50" s="2">
        <v>2.48463870777322E-2</v>
      </c>
      <c r="N50" s="3">
        <v>0.112713395094098</v>
      </c>
      <c r="O50" s="3">
        <v>0.24070164040929001</v>
      </c>
    </row>
    <row r="51" spans="1:15" x14ac:dyDescent="0.3">
      <c r="A51" s="8" t="s">
        <v>83</v>
      </c>
      <c r="B51" s="2">
        <v>1.8393623543838101E-2</v>
      </c>
      <c r="C51" s="2">
        <v>1.20409391932571E-2</v>
      </c>
      <c r="D51" s="2">
        <v>2.3319452706722199E-2</v>
      </c>
      <c r="E51" s="2">
        <v>2.4880827810719701E-2</v>
      </c>
      <c r="F51" s="2">
        <v>2.57515598411798E-2</v>
      </c>
      <c r="G51" s="2">
        <v>3.9593010395930099E-2</v>
      </c>
      <c r="H51" s="2">
        <v>3.0319148936170201E-2</v>
      </c>
      <c r="I51" s="2">
        <v>-7.6819824470831202E-2</v>
      </c>
      <c r="J51" s="2">
        <v>7.5047533832904606E-2</v>
      </c>
      <c r="K51" s="2">
        <v>8.9783603828547706E-2</v>
      </c>
      <c r="L51" s="2">
        <v>4.5727923627684998E-2</v>
      </c>
      <c r="M51" s="2">
        <v>6.20321343801351E-2</v>
      </c>
      <c r="N51" s="3">
        <v>0.30114081198970999</v>
      </c>
      <c r="O51" s="3">
        <v>0.42654812998160602</v>
      </c>
    </row>
    <row r="52" spans="1:15" x14ac:dyDescent="0.3">
      <c r="A52" s="8" t="s">
        <v>84</v>
      </c>
      <c r="B52" s="2">
        <v>3.0011325028312601E-2</v>
      </c>
      <c r="C52" s="2">
        <v>4.1964449331134301E-2</v>
      </c>
      <c r="D52" s="2">
        <v>4.25606753429476E-2</v>
      </c>
      <c r="E52" s="2">
        <v>6.6464237516869099E-2</v>
      </c>
      <c r="F52" s="2">
        <v>8.4308763049667806E-2</v>
      </c>
      <c r="G52" s="2">
        <v>8.2129832239241404E-2</v>
      </c>
      <c r="H52" s="2">
        <v>6.5516311674305702E-2</v>
      </c>
      <c r="I52" s="2">
        <v>-0.249240890688259</v>
      </c>
      <c r="J52" s="2">
        <v>0.108190091001011</v>
      </c>
      <c r="K52" s="2">
        <v>0.20437956204379601</v>
      </c>
      <c r="L52" s="2">
        <v>5.6060606060606102E-2</v>
      </c>
      <c r="M52" s="2">
        <v>0.165351506456241</v>
      </c>
      <c r="N52" s="3">
        <v>0.64256825075834201</v>
      </c>
      <c r="O52" s="3">
        <v>0.83975084937712297</v>
      </c>
    </row>
    <row r="53" spans="1:15" x14ac:dyDescent="0.3">
      <c r="A53" s="11" t="s">
        <v>15</v>
      </c>
      <c r="B53" s="3">
        <v>2.8140850758856601E-2</v>
      </c>
      <c r="C53" s="3">
        <v>2.89226598063607E-2</v>
      </c>
      <c r="D53" s="3">
        <v>2.4624955084441201E-2</v>
      </c>
      <c r="E53" s="3">
        <v>2.5673340712409599E-2</v>
      </c>
      <c r="F53" s="3">
        <v>2.74276555961179E-2</v>
      </c>
      <c r="G53" s="3">
        <v>3.4668395291116101E-2</v>
      </c>
      <c r="H53" s="3">
        <v>4.3025090710507002E-2</v>
      </c>
      <c r="I53" s="3">
        <v>-3.3149277750474599E-3</v>
      </c>
      <c r="J53" s="3">
        <v>5.6193137321254201E-2</v>
      </c>
      <c r="K53" s="3">
        <v>6.2119533874644098E-2</v>
      </c>
      <c r="L53" s="3">
        <v>6.18419275973121E-2</v>
      </c>
      <c r="M53" s="3">
        <v>6.4257441011669206E-2</v>
      </c>
      <c r="N53" s="3">
        <v>0.26771988513859801</v>
      </c>
      <c r="O53" s="3">
        <v>0.55753491374019504</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489</v>
      </c>
    </row>
    <row r="2" spans="1:14" ht="15.6" x14ac:dyDescent="0.3">
      <c r="A2" s="12" t="s">
        <v>490</v>
      </c>
    </row>
    <row r="3" spans="1:14" ht="15.6" x14ac:dyDescent="0.3">
      <c r="A3" s="12" t="s">
        <v>68</v>
      </c>
    </row>
    <row r="4" spans="1:14" x14ac:dyDescent="0.3">
      <c r="A4" s="15"/>
    </row>
    <row r="5" spans="1:14" x14ac:dyDescent="0.3">
      <c r="A5" s="16" t="str">
        <f>HYPERLINK("#'Table of contents'!A80",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0</v>
      </c>
      <c r="C8" s="1">
        <v>0</v>
      </c>
      <c r="D8" s="1">
        <v>0</v>
      </c>
      <c r="E8" s="1">
        <v>0</v>
      </c>
      <c r="F8" s="1">
        <v>0</v>
      </c>
      <c r="G8" s="1">
        <v>0</v>
      </c>
      <c r="H8" s="1">
        <v>0</v>
      </c>
      <c r="I8" s="1">
        <v>0</v>
      </c>
      <c r="J8" s="1">
        <v>0</v>
      </c>
      <c r="K8" s="1">
        <v>0</v>
      </c>
      <c r="L8" s="1">
        <v>0</v>
      </c>
      <c r="M8" s="1">
        <v>0</v>
      </c>
      <c r="N8" s="1">
        <v>0</v>
      </c>
    </row>
    <row r="9" spans="1:14" x14ac:dyDescent="0.3">
      <c r="A9" s="7" t="s">
        <v>62</v>
      </c>
      <c r="B9" s="1">
        <v>71</v>
      </c>
      <c r="C9" s="1">
        <v>68</v>
      </c>
      <c r="D9" s="1">
        <v>74</v>
      </c>
      <c r="E9" s="1">
        <v>73</v>
      </c>
      <c r="F9" s="1">
        <v>73</v>
      </c>
      <c r="G9" s="1">
        <v>60</v>
      </c>
      <c r="H9" s="1">
        <v>60</v>
      </c>
      <c r="I9" s="1">
        <v>65</v>
      </c>
      <c r="J9" s="1">
        <v>61</v>
      </c>
      <c r="K9" s="1">
        <v>59</v>
      </c>
      <c r="L9" s="1">
        <v>55</v>
      </c>
      <c r="M9" s="1">
        <v>66</v>
      </c>
      <c r="N9" s="1">
        <v>54</v>
      </c>
    </row>
    <row r="10" spans="1:14" x14ac:dyDescent="0.3">
      <c r="A10" s="7" t="s">
        <v>63</v>
      </c>
      <c r="B10" s="1">
        <v>431</v>
      </c>
      <c r="C10" s="1">
        <v>405</v>
      </c>
      <c r="D10" s="1">
        <v>381</v>
      </c>
      <c r="E10" s="1">
        <v>369</v>
      </c>
      <c r="F10" s="1">
        <v>362</v>
      </c>
      <c r="G10" s="1">
        <v>345</v>
      </c>
      <c r="H10" s="1">
        <v>336</v>
      </c>
      <c r="I10" s="1">
        <v>343</v>
      </c>
      <c r="J10" s="1">
        <v>361</v>
      </c>
      <c r="K10" s="1">
        <v>373</v>
      </c>
      <c r="L10" s="1">
        <v>373</v>
      </c>
      <c r="M10" s="1">
        <v>381</v>
      </c>
      <c r="N10" s="1">
        <v>395</v>
      </c>
    </row>
    <row r="11" spans="1:14" x14ac:dyDescent="0.3">
      <c r="A11" s="7" t="s">
        <v>64</v>
      </c>
      <c r="B11" s="1">
        <v>587</v>
      </c>
      <c r="C11" s="1">
        <v>581</v>
      </c>
      <c r="D11" s="1">
        <v>581</v>
      </c>
      <c r="E11" s="1">
        <v>576</v>
      </c>
      <c r="F11" s="1">
        <v>573</v>
      </c>
      <c r="G11" s="1">
        <v>575</v>
      </c>
      <c r="H11" s="1">
        <v>572</v>
      </c>
      <c r="I11" s="1">
        <v>544</v>
      </c>
      <c r="J11" s="1">
        <v>536</v>
      </c>
      <c r="K11" s="1">
        <v>508</v>
      </c>
      <c r="L11" s="1">
        <v>489</v>
      </c>
      <c r="M11" s="1">
        <v>482</v>
      </c>
      <c r="N11" s="1">
        <v>478</v>
      </c>
    </row>
    <row r="12" spans="1:14" x14ac:dyDescent="0.3">
      <c r="A12" s="7" t="s">
        <v>65</v>
      </c>
      <c r="B12" s="1">
        <v>174</v>
      </c>
      <c r="C12" s="1">
        <v>199</v>
      </c>
      <c r="D12" s="1">
        <v>195</v>
      </c>
      <c r="E12" s="1">
        <v>202</v>
      </c>
      <c r="F12" s="1">
        <v>211</v>
      </c>
      <c r="G12" s="1">
        <v>226</v>
      </c>
      <c r="H12" s="1">
        <v>235</v>
      </c>
      <c r="I12" s="1">
        <v>252</v>
      </c>
      <c r="J12" s="1">
        <v>282</v>
      </c>
      <c r="K12" s="1">
        <v>289</v>
      </c>
      <c r="L12" s="1">
        <v>295</v>
      </c>
      <c r="M12" s="1">
        <v>303</v>
      </c>
      <c r="N12" s="1">
        <v>315</v>
      </c>
    </row>
    <row r="13" spans="1:14" x14ac:dyDescent="0.3">
      <c r="A13" s="7" t="s">
        <v>66</v>
      </c>
      <c r="B13" s="1">
        <v>29</v>
      </c>
      <c r="C13" s="1">
        <v>29</v>
      </c>
      <c r="D13" s="1">
        <v>28</v>
      </c>
      <c r="E13" s="1">
        <v>23</v>
      </c>
      <c r="F13" s="1">
        <v>25</v>
      </c>
      <c r="G13" s="1">
        <v>35</v>
      </c>
      <c r="H13" s="1">
        <v>38</v>
      </c>
      <c r="I13" s="1">
        <v>45</v>
      </c>
      <c r="J13" s="1">
        <v>55</v>
      </c>
      <c r="K13" s="1">
        <v>60</v>
      </c>
      <c r="L13" s="1">
        <v>55</v>
      </c>
      <c r="M13" s="1">
        <v>68</v>
      </c>
      <c r="N13" s="1">
        <v>72</v>
      </c>
    </row>
    <row r="14" spans="1:14" x14ac:dyDescent="0.3">
      <c r="A14" s="10" t="s">
        <v>15</v>
      </c>
      <c r="B14" s="5">
        <v>1292</v>
      </c>
      <c r="C14" s="5">
        <v>1282</v>
      </c>
      <c r="D14" s="5">
        <v>1259</v>
      </c>
      <c r="E14" s="5">
        <v>1243</v>
      </c>
      <c r="F14" s="5">
        <v>1244</v>
      </c>
      <c r="G14" s="5">
        <v>1241</v>
      </c>
      <c r="H14" s="5">
        <v>1241</v>
      </c>
      <c r="I14" s="5">
        <v>1249</v>
      </c>
      <c r="J14" s="5">
        <v>1295</v>
      </c>
      <c r="K14" s="5">
        <v>1289</v>
      </c>
      <c r="L14" s="5">
        <v>1267</v>
      </c>
      <c r="M14" s="5">
        <v>1300</v>
      </c>
      <c r="N14" s="5">
        <v>1314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v>
      </c>
      <c r="C19" s="2">
        <v>0</v>
      </c>
      <c r="D19" s="2">
        <v>0</v>
      </c>
      <c r="E19" s="2">
        <v>0</v>
      </c>
      <c r="F19" s="2">
        <v>0</v>
      </c>
      <c r="G19" s="2">
        <v>0</v>
      </c>
      <c r="H19" s="2">
        <v>0</v>
      </c>
      <c r="I19" s="2">
        <v>0</v>
      </c>
      <c r="J19" s="2">
        <v>0</v>
      </c>
      <c r="K19" s="2">
        <v>0</v>
      </c>
      <c r="L19" s="2">
        <v>0</v>
      </c>
      <c r="M19" s="2">
        <v>0</v>
      </c>
      <c r="N19" s="2">
        <v>0</v>
      </c>
    </row>
    <row r="20" spans="1:15" x14ac:dyDescent="0.3">
      <c r="A20" s="8" t="s">
        <v>62</v>
      </c>
      <c r="B20" s="2">
        <v>5.4953560371517003E-2</v>
      </c>
      <c r="C20" s="2">
        <v>5.3042121684867397E-2</v>
      </c>
      <c r="D20" s="2">
        <v>5.8776806989674302E-2</v>
      </c>
      <c r="E20" s="2">
        <v>5.8728881737731303E-2</v>
      </c>
      <c r="F20" s="2">
        <v>5.8681672025723497E-2</v>
      </c>
      <c r="G20" s="2">
        <v>4.8348106365833997E-2</v>
      </c>
      <c r="H20" s="2">
        <v>4.8348106365833997E-2</v>
      </c>
      <c r="I20" s="2">
        <v>5.2041633306645303E-2</v>
      </c>
      <c r="J20" s="2">
        <v>4.7104247104247099E-2</v>
      </c>
      <c r="K20" s="2">
        <v>4.5771916214119503E-2</v>
      </c>
      <c r="L20" s="2">
        <v>4.3409629044988199E-2</v>
      </c>
      <c r="M20" s="2">
        <v>5.0769230769230803E-2</v>
      </c>
      <c r="N20" s="2">
        <v>4.1095890410958902E-2</v>
      </c>
    </row>
    <row r="21" spans="1:15" x14ac:dyDescent="0.3">
      <c r="A21" s="8" t="s">
        <v>63</v>
      </c>
      <c r="B21" s="2">
        <v>0.33359133126934998</v>
      </c>
      <c r="C21" s="2">
        <v>0.31591263650545998</v>
      </c>
      <c r="D21" s="2">
        <v>0.30262112787926898</v>
      </c>
      <c r="E21" s="2">
        <v>0.29686242960579201</v>
      </c>
      <c r="F21" s="2">
        <v>0.29099678456591599</v>
      </c>
      <c r="G21" s="2">
        <v>0.27800161160354597</v>
      </c>
      <c r="H21" s="2">
        <v>0.27074939564867001</v>
      </c>
      <c r="I21" s="2">
        <v>0.274619695756605</v>
      </c>
      <c r="J21" s="2">
        <v>0.27876447876447902</v>
      </c>
      <c r="K21" s="2">
        <v>0.28937160589604299</v>
      </c>
      <c r="L21" s="2">
        <v>0.29439621152328299</v>
      </c>
      <c r="M21" s="2">
        <v>0.29307692307692301</v>
      </c>
      <c r="N21" s="2">
        <v>0.30060882800608801</v>
      </c>
    </row>
    <row r="22" spans="1:15" x14ac:dyDescent="0.3">
      <c r="A22" s="8" t="s">
        <v>64</v>
      </c>
      <c r="B22" s="2">
        <v>0.45433436532507698</v>
      </c>
      <c r="C22" s="2">
        <v>0.45319812792511699</v>
      </c>
      <c r="D22" s="2">
        <v>0.461477362986497</v>
      </c>
      <c r="E22" s="2">
        <v>0.46339501206757799</v>
      </c>
      <c r="F22" s="2">
        <v>0.46061093247588403</v>
      </c>
      <c r="G22" s="2">
        <v>0.46333601933924301</v>
      </c>
      <c r="H22" s="2">
        <v>0.46091861402095102</v>
      </c>
      <c r="I22" s="2">
        <v>0.43554843875100102</v>
      </c>
      <c r="J22" s="2">
        <v>0.41389961389961399</v>
      </c>
      <c r="K22" s="2">
        <v>0.39410395655546898</v>
      </c>
      <c r="L22" s="2">
        <v>0.38595106550907698</v>
      </c>
      <c r="M22" s="2">
        <v>0.37076923076923102</v>
      </c>
      <c r="N22" s="2">
        <v>0.36377473363774698</v>
      </c>
    </row>
    <row r="23" spans="1:15" x14ac:dyDescent="0.3">
      <c r="A23" s="8" t="s">
        <v>65</v>
      </c>
      <c r="B23" s="2">
        <v>0.134674922600619</v>
      </c>
      <c r="C23" s="2">
        <v>0.15522620904836201</v>
      </c>
      <c r="D23" s="2">
        <v>0.15488482922954699</v>
      </c>
      <c r="E23" s="2">
        <v>0.162510056315366</v>
      </c>
      <c r="F23" s="2">
        <v>0.16961414790996801</v>
      </c>
      <c r="G23" s="2">
        <v>0.18211120064464101</v>
      </c>
      <c r="H23" s="2">
        <v>0.189363416599517</v>
      </c>
      <c r="I23" s="2">
        <v>0.201761409127302</v>
      </c>
      <c r="J23" s="2">
        <v>0.217760617760618</v>
      </c>
      <c r="K23" s="2">
        <v>0.224204809930178</v>
      </c>
      <c r="L23" s="2">
        <v>0.23283346487766399</v>
      </c>
      <c r="M23" s="2">
        <v>0.23307692307692299</v>
      </c>
      <c r="N23" s="2">
        <v>0.23972602739726001</v>
      </c>
    </row>
    <row r="24" spans="1:15" x14ac:dyDescent="0.3">
      <c r="A24" s="8" t="s">
        <v>66</v>
      </c>
      <c r="B24" s="2">
        <v>2.24458204334365E-2</v>
      </c>
      <c r="C24" s="2">
        <v>2.26209048361934E-2</v>
      </c>
      <c r="D24" s="2">
        <v>2.22398729150119E-2</v>
      </c>
      <c r="E24" s="2">
        <v>1.85036202735318E-2</v>
      </c>
      <c r="F24" s="2">
        <v>2.0096463022508001E-2</v>
      </c>
      <c r="G24" s="2">
        <v>2.8203062046736501E-2</v>
      </c>
      <c r="H24" s="2">
        <v>3.0620467365028201E-2</v>
      </c>
      <c r="I24" s="2">
        <v>3.6028823058446798E-2</v>
      </c>
      <c r="J24" s="2">
        <v>4.2471042471042497E-2</v>
      </c>
      <c r="K24" s="2">
        <v>4.6547711404189299E-2</v>
      </c>
      <c r="L24" s="2">
        <v>4.3409629044988199E-2</v>
      </c>
      <c r="M24" s="2">
        <v>5.2307692307692298E-2</v>
      </c>
      <c r="N24" s="2">
        <v>5.4794520547945202E-2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v>
      </c>
      <c r="C29" s="2">
        <v>0</v>
      </c>
      <c r="D29" s="2">
        <v>0</v>
      </c>
      <c r="E29" s="2">
        <v>0</v>
      </c>
      <c r="F29" s="2">
        <v>0</v>
      </c>
      <c r="G29" s="2">
        <v>0</v>
      </c>
      <c r="H29" s="2">
        <v>0</v>
      </c>
      <c r="I29" s="2">
        <v>0</v>
      </c>
      <c r="J29" s="2">
        <v>0</v>
      </c>
      <c r="K29" s="2">
        <v>0</v>
      </c>
      <c r="L29" s="2">
        <v>0</v>
      </c>
      <c r="M29" s="2">
        <v>0</v>
      </c>
      <c r="N29" s="3">
        <v>0</v>
      </c>
      <c r="O29" s="3">
        <v>0</v>
      </c>
    </row>
    <row r="30" spans="1:15" x14ac:dyDescent="0.3">
      <c r="A30" s="8" t="s">
        <v>62</v>
      </c>
      <c r="B30" s="2">
        <v>-4.2253521126760597E-2</v>
      </c>
      <c r="C30" s="2">
        <v>8.8235294117647106E-2</v>
      </c>
      <c r="D30" s="2">
        <v>-1.35135135135135E-2</v>
      </c>
      <c r="E30" s="2">
        <v>0</v>
      </c>
      <c r="F30" s="2">
        <v>-0.17808219178082199</v>
      </c>
      <c r="G30" s="2">
        <v>0</v>
      </c>
      <c r="H30" s="2">
        <v>8.3333333333333301E-2</v>
      </c>
      <c r="I30" s="2">
        <v>-6.15384615384615E-2</v>
      </c>
      <c r="J30" s="2">
        <v>-3.2786885245901599E-2</v>
      </c>
      <c r="K30" s="2">
        <v>-6.7796610169491497E-2</v>
      </c>
      <c r="L30" s="2">
        <v>0.2</v>
      </c>
      <c r="M30" s="2">
        <v>-0.18181818181818199</v>
      </c>
      <c r="N30" s="3">
        <v>-0.114754098360656</v>
      </c>
      <c r="O30" s="3">
        <v>-0.23943661971831001</v>
      </c>
    </row>
    <row r="31" spans="1:15" x14ac:dyDescent="0.3">
      <c r="A31" s="8" t="s">
        <v>63</v>
      </c>
      <c r="B31" s="2">
        <v>-6.0324825986078898E-2</v>
      </c>
      <c r="C31" s="2">
        <v>-5.9259259259259303E-2</v>
      </c>
      <c r="D31" s="2">
        <v>-3.1496062992125998E-2</v>
      </c>
      <c r="E31" s="2">
        <v>-1.8970189701897001E-2</v>
      </c>
      <c r="F31" s="2">
        <v>-4.6961325966850799E-2</v>
      </c>
      <c r="G31" s="2">
        <v>-2.6086956521739101E-2</v>
      </c>
      <c r="H31" s="2">
        <v>2.0833333333333301E-2</v>
      </c>
      <c r="I31" s="2">
        <v>5.2478134110787202E-2</v>
      </c>
      <c r="J31" s="2">
        <v>3.3240997229916899E-2</v>
      </c>
      <c r="K31" s="2">
        <v>0</v>
      </c>
      <c r="L31" s="2">
        <v>2.14477211796247E-2</v>
      </c>
      <c r="M31" s="2">
        <v>3.6745406824147002E-2</v>
      </c>
      <c r="N31" s="3">
        <v>9.4182825484764504E-2</v>
      </c>
      <c r="O31" s="3">
        <v>-8.3526682134570804E-2</v>
      </c>
    </row>
    <row r="32" spans="1:15" x14ac:dyDescent="0.3">
      <c r="A32" s="8" t="s">
        <v>64</v>
      </c>
      <c r="B32" s="2">
        <v>-1.0221465076660999E-2</v>
      </c>
      <c r="C32" s="2">
        <v>0</v>
      </c>
      <c r="D32" s="2">
        <v>-8.6058519793459493E-3</v>
      </c>
      <c r="E32" s="2">
        <v>-5.2083333333333296E-3</v>
      </c>
      <c r="F32" s="2">
        <v>3.4904013961605598E-3</v>
      </c>
      <c r="G32" s="2">
        <v>-5.21739130434783E-3</v>
      </c>
      <c r="H32" s="2">
        <v>-4.8951048951049E-2</v>
      </c>
      <c r="I32" s="2">
        <v>-1.4705882352941201E-2</v>
      </c>
      <c r="J32" s="2">
        <v>-5.22388059701493E-2</v>
      </c>
      <c r="K32" s="2">
        <v>-3.7401574803149602E-2</v>
      </c>
      <c r="L32" s="2">
        <v>-1.4314928425357899E-2</v>
      </c>
      <c r="M32" s="2">
        <v>-8.29875518672199E-3</v>
      </c>
      <c r="N32" s="3">
        <v>-0.10820895522388101</v>
      </c>
      <c r="O32" s="3">
        <v>-0.18568994889267501</v>
      </c>
    </row>
    <row r="33" spans="1:15" x14ac:dyDescent="0.3">
      <c r="A33" s="8" t="s">
        <v>65</v>
      </c>
      <c r="B33" s="2">
        <v>0.14367816091954</v>
      </c>
      <c r="C33" s="2">
        <v>-2.01005025125628E-2</v>
      </c>
      <c r="D33" s="2">
        <v>3.5897435897435902E-2</v>
      </c>
      <c r="E33" s="2">
        <v>4.4554455445544601E-2</v>
      </c>
      <c r="F33" s="2">
        <v>7.10900473933649E-2</v>
      </c>
      <c r="G33" s="2">
        <v>3.9823008849557501E-2</v>
      </c>
      <c r="H33" s="2">
        <v>7.2340425531914901E-2</v>
      </c>
      <c r="I33" s="2">
        <v>0.119047619047619</v>
      </c>
      <c r="J33" s="2">
        <v>2.4822695035461001E-2</v>
      </c>
      <c r="K33" s="2">
        <v>2.0761245674740501E-2</v>
      </c>
      <c r="L33" s="2">
        <v>2.7118644067796599E-2</v>
      </c>
      <c r="M33" s="2">
        <v>3.9603960396039598E-2</v>
      </c>
      <c r="N33" s="3">
        <v>0.117021276595745</v>
      </c>
      <c r="O33" s="3">
        <v>0.81034482758620696</v>
      </c>
    </row>
    <row r="34" spans="1:15" x14ac:dyDescent="0.3">
      <c r="A34" s="8" t="s">
        <v>66</v>
      </c>
      <c r="B34" s="2">
        <v>0</v>
      </c>
      <c r="C34" s="2">
        <v>-3.4482758620689703E-2</v>
      </c>
      <c r="D34" s="2">
        <v>-0.17857142857142899</v>
      </c>
      <c r="E34" s="2">
        <v>8.6956521739130405E-2</v>
      </c>
      <c r="F34" s="2">
        <v>0.4</v>
      </c>
      <c r="G34" s="2">
        <v>8.5714285714285701E-2</v>
      </c>
      <c r="H34" s="2">
        <v>0.18421052631578899</v>
      </c>
      <c r="I34" s="2">
        <v>0.22222222222222199</v>
      </c>
      <c r="J34" s="2">
        <v>9.0909090909090898E-2</v>
      </c>
      <c r="K34" s="2">
        <v>-8.3333333333333301E-2</v>
      </c>
      <c r="L34" s="2">
        <v>0.236363636363636</v>
      </c>
      <c r="M34" s="2">
        <v>5.8823529411764698E-2</v>
      </c>
      <c r="N34" s="3">
        <v>0.30909090909090903</v>
      </c>
      <c r="O34" s="3">
        <v>1.4827586206896599</v>
      </c>
    </row>
    <row r="35" spans="1:15" x14ac:dyDescent="0.3">
      <c r="A35" s="11" t="s">
        <v>15</v>
      </c>
      <c r="B35" s="3">
        <v>-7.7399380804953604E-3</v>
      </c>
      <c r="C35" s="3">
        <v>-1.79407176287051E-2</v>
      </c>
      <c r="D35" s="3">
        <v>-1.27084988085782E-2</v>
      </c>
      <c r="E35" s="3">
        <v>8.0450522928398997E-4</v>
      </c>
      <c r="F35" s="3">
        <v>-2.41157556270096E-3</v>
      </c>
      <c r="G35" s="3">
        <v>0</v>
      </c>
      <c r="H35" s="3">
        <v>6.4464141821112004E-3</v>
      </c>
      <c r="I35" s="3">
        <v>3.6829463570856702E-2</v>
      </c>
      <c r="J35" s="3">
        <v>-4.6332046332046304E-3</v>
      </c>
      <c r="K35" s="3">
        <v>-1.7067494181536101E-2</v>
      </c>
      <c r="L35" s="3">
        <v>2.6045777426992898E-2</v>
      </c>
      <c r="M35" s="3">
        <v>1.07692307692308E-2</v>
      </c>
      <c r="N35" s="3">
        <v>1.4671814671814699E-2</v>
      </c>
      <c r="O35" s="3">
        <v>1.7027863777089799E-2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491</v>
      </c>
    </row>
    <row r="2" spans="1:14" ht="15.6" x14ac:dyDescent="0.3">
      <c r="A2" s="12" t="s">
        <v>490</v>
      </c>
    </row>
    <row r="3" spans="1:14" ht="15.6" x14ac:dyDescent="0.3">
      <c r="A3" s="12" t="s">
        <v>72</v>
      </c>
    </row>
    <row r="4" spans="1:14" x14ac:dyDescent="0.3">
      <c r="A4" s="15"/>
    </row>
    <row r="5" spans="1:14" x14ac:dyDescent="0.3">
      <c r="A5" s="16" t="str">
        <f>HYPERLINK("#'Table of contents'!A81",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441</v>
      </c>
      <c r="C8" s="1">
        <v>446</v>
      </c>
      <c r="D8" s="1">
        <v>442</v>
      </c>
      <c r="E8" s="1">
        <v>444</v>
      </c>
      <c r="F8" s="1">
        <v>447</v>
      </c>
      <c r="G8" s="1">
        <v>447</v>
      </c>
      <c r="H8" s="1">
        <v>451</v>
      </c>
      <c r="I8" s="1">
        <v>455</v>
      </c>
      <c r="J8" s="1">
        <v>485</v>
      </c>
      <c r="K8" s="1">
        <v>489</v>
      </c>
      <c r="L8" s="1">
        <v>495</v>
      </c>
      <c r="M8" s="1">
        <v>523</v>
      </c>
      <c r="N8" s="1">
        <v>539</v>
      </c>
    </row>
    <row r="9" spans="1:14" x14ac:dyDescent="0.3">
      <c r="A9" s="7" t="s">
        <v>70</v>
      </c>
      <c r="B9" s="1">
        <v>851</v>
      </c>
      <c r="C9" s="1">
        <v>836</v>
      </c>
      <c r="D9" s="1">
        <v>817</v>
      </c>
      <c r="E9" s="1">
        <v>799</v>
      </c>
      <c r="F9" s="1">
        <v>797</v>
      </c>
      <c r="G9" s="1">
        <v>794</v>
      </c>
      <c r="H9" s="1">
        <v>790</v>
      </c>
      <c r="I9" s="1">
        <v>794</v>
      </c>
      <c r="J9" s="1">
        <v>810</v>
      </c>
      <c r="K9" s="1">
        <v>800</v>
      </c>
      <c r="L9" s="1">
        <v>772</v>
      </c>
      <c r="M9" s="1">
        <v>777</v>
      </c>
      <c r="N9" s="1">
        <v>775</v>
      </c>
    </row>
    <row r="10" spans="1:14" x14ac:dyDescent="0.3">
      <c r="A10" s="10" t="s">
        <v>15</v>
      </c>
      <c r="B10" s="5">
        <v>1292</v>
      </c>
      <c r="C10" s="5">
        <v>1282</v>
      </c>
      <c r="D10" s="5">
        <v>1259</v>
      </c>
      <c r="E10" s="5">
        <v>1243</v>
      </c>
      <c r="F10" s="5">
        <v>1244</v>
      </c>
      <c r="G10" s="5">
        <v>1241</v>
      </c>
      <c r="H10" s="5">
        <v>1241</v>
      </c>
      <c r="I10" s="5">
        <v>1249</v>
      </c>
      <c r="J10" s="5">
        <v>1295</v>
      </c>
      <c r="K10" s="5">
        <v>1289</v>
      </c>
      <c r="L10" s="5">
        <v>1267</v>
      </c>
      <c r="M10" s="5">
        <v>1300</v>
      </c>
      <c r="N10" s="5">
        <v>1314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0.34133126934984498</v>
      </c>
      <c r="C15" s="2">
        <v>0.34789391575662998</v>
      </c>
      <c r="D15" s="2">
        <v>0.35107227958697401</v>
      </c>
      <c r="E15" s="2">
        <v>0.35720032180209199</v>
      </c>
      <c r="F15" s="2">
        <v>0.35932475884244403</v>
      </c>
      <c r="G15" s="2">
        <v>0.360193392425463</v>
      </c>
      <c r="H15" s="2">
        <v>0.363416599516519</v>
      </c>
      <c r="I15" s="2">
        <v>0.36429143314651702</v>
      </c>
      <c r="J15" s="2">
        <v>0.37451737451737399</v>
      </c>
      <c r="K15" s="2">
        <v>0.37936384794414302</v>
      </c>
      <c r="L15" s="2">
        <v>0.390686661404893</v>
      </c>
      <c r="M15" s="2">
        <v>0.40230769230769198</v>
      </c>
      <c r="N15" s="2">
        <v>0.41019786910197897</v>
      </c>
    </row>
    <row r="16" spans="1:14" x14ac:dyDescent="0.3">
      <c r="A16" s="8" t="s">
        <v>70</v>
      </c>
      <c r="B16" s="2">
        <v>0.65866873065015497</v>
      </c>
      <c r="C16" s="2">
        <v>0.65210608424337002</v>
      </c>
      <c r="D16" s="2">
        <v>0.64892772041302604</v>
      </c>
      <c r="E16" s="2">
        <v>0.64279967819790795</v>
      </c>
      <c r="F16" s="2">
        <v>0.64067524115755603</v>
      </c>
      <c r="G16" s="2">
        <v>0.639806607574537</v>
      </c>
      <c r="H16" s="2">
        <v>0.63658340048348105</v>
      </c>
      <c r="I16" s="2">
        <v>0.63570856685348298</v>
      </c>
      <c r="J16" s="2">
        <v>0.62548262548262501</v>
      </c>
      <c r="K16" s="2">
        <v>0.62063615205585698</v>
      </c>
      <c r="L16" s="2">
        <v>0.60931333859510695</v>
      </c>
      <c r="M16" s="2">
        <v>0.59769230769230797</v>
      </c>
      <c r="N16" s="2">
        <v>0.58980213089802103</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1.1337868480725599E-2</v>
      </c>
      <c r="C21" s="2">
        <v>-8.9686098654708502E-3</v>
      </c>
      <c r="D21" s="2">
        <v>4.5248868778280504E-3</v>
      </c>
      <c r="E21" s="2">
        <v>6.7567567567567597E-3</v>
      </c>
      <c r="F21" s="2">
        <v>0</v>
      </c>
      <c r="G21" s="2">
        <v>8.9485458612975407E-3</v>
      </c>
      <c r="H21" s="2">
        <v>8.8691796008869197E-3</v>
      </c>
      <c r="I21" s="2">
        <v>6.5934065934065894E-2</v>
      </c>
      <c r="J21" s="2">
        <v>8.2474226804123696E-3</v>
      </c>
      <c r="K21" s="2">
        <v>1.22699386503067E-2</v>
      </c>
      <c r="L21" s="2">
        <v>5.6565656565656597E-2</v>
      </c>
      <c r="M21" s="2">
        <v>3.05927342256214E-2</v>
      </c>
      <c r="N21" s="3">
        <v>0.111340206185567</v>
      </c>
      <c r="O21" s="3">
        <v>0.22222222222222199</v>
      </c>
    </row>
    <row r="22" spans="1:15" x14ac:dyDescent="0.3">
      <c r="A22" s="8" t="s">
        <v>70</v>
      </c>
      <c r="B22" s="2">
        <v>-1.7626321974148099E-2</v>
      </c>
      <c r="C22" s="2">
        <v>-2.27272727272727E-2</v>
      </c>
      <c r="D22" s="2">
        <v>-2.203182374541E-2</v>
      </c>
      <c r="E22" s="2">
        <v>-2.5031289111389198E-3</v>
      </c>
      <c r="F22" s="2">
        <v>-3.76411543287327E-3</v>
      </c>
      <c r="G22" s="2">
        <v>-5.0377833753148596E-3</v>
      </c>
      <c r="H22" s="2">
        <v>5.0632911392405099E-3</v>
      </c>
      <c r="I22" s="2">
        <v>2.01511335012594E-2</v>
      </c>
      <c r="J22" s="2">
        <v>-1.2345679012345699E-2</v>
      </c>
      <c r="K22" s="2">
        <v>-3.5000000000000003E-2</v>
      </c>
      <c r="L22" s="2">
        <v>6.4766839378238303E-3</v>
      </c>
      <c r="M22" s="2">
        <v>-2.57400257400257E-3</v>
      </c>
      <c r="N22" s="3">
        <v>-4.3209876543209902E-2</v>
      </c>
      <c r="O22" s="3">
        <v>-8.9306698002350193E-2</v>
      </c>
    </row>
    <row r="23" spans="1:15" x14ac:dyDescent="0.3">
      <c r="A23" s="11" t="s">
        <v>15</v>
      </c>
      <c r="B23" s="3">
        <v>-7.7399380804953604E-3</v>
      </c>
      <c r="C23" s="3">
        <v>-1.79407176287051E-2</v>
      </c>
      <c r="D23" s="3">
        <v>-1.27084988085782E-2</v>
      </c>
      <c r="E23" s="3">
        <v>8.0450522928398997E-4</v>
      </c>
      <c r="F23" s="3">
        <v>-2.41157556270096E-3</v>
      </c>
      <c r="G23" s="3">
        <v>0</v>
      </c>
      <c r="H23" s="3">
        <v>6.4464141821112004E-3</v>
      </c>
      <c r="I23" s="3">
        <v>3.6829463570856702E-2</v>
      </c>
      <c r="J23" s="3">
        <v>-4.6332046332046304E-3</v>
      </c>
      <c r="K23" s="3">
        <v>-1.7067494181536101E-2</v>
      </c>
      <c r="L23" s="3">
        <v>2.6045777426992898E-2</v>
      </c>
      <c r="M23" s="3">
        <v>1.07692307692308E-2</v>
      </c>
      <c r="N23" s="3">
        <v>1.4671814671814699E-2</v>
      </c>
      <c r="O23" s="3">
        <v>1.7027863777089799E-2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492</v>
      </c>
    </row>
    <row r="2" spans="1:14" ht="15.6" x14ac:dyDescent="0.3">
      <c r="A2" s="12" t="s">
        <v>490</v>
      </c>
    </row>
    <row r="3" spans="1:14" ht="15.6" x14ac:dyDescent="0.3">
      <c r="A3" s="12" t="s">
        <v>72</v>
      </c>
    </row>
    <row r="4" spans="1:14" ht="15.6" x14ac:dyDescent="0.3">
      <c r="A4" s="12" t="s">
        <v>68</v>
      </c>
    </row>
    <row r="5" spans="1:14" x14ac:dyDescent="0.3">
      <c r="A5" s="16" t="str">
        <f>HYPERLINK("#'Table of contents'!A82",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73</v>
      </c>
      <c r="B8" s="1">
        <v>0</v>
      </c>
      <c r="C8" s="1">
        <v>0</v>
      </c>
      <c r="D8" s="1">
        <v>0</v>
      </c>
      <c r="E8" s="1">
        <v>0</v>
      </c>
      <c r="F8" s="1">
        <v>0</v>
      </c>
      <c r="G8" s="1">
        <v>0</v>
      </c>
      <c r="H8" s="1">
        <v>0</v>
      </c>
      <c r="I8" s="1">
        <v>0</v>
      </c>
      <c r="J8" s="1">
        <v>0</v>
      </c>
      <c r="K8" s="1">
        <v>0</v>
      </c>
      <c r="L8" s="1">
        <v>0</v>
      </c>
      <c r="M8" s="1">
        <v>0</v>
      </c>
      <c r="N8" s="1">
        <v>0</v>
      </c>
    </row>
    <row r="9" spans="1:14" x14ac:dyDescent="0.3">
      <c r="A9" s="7" t="s">
        <v>74</v>
      </c>
      <c r="B9" s="1">
        <v>24</v>
      </c>
      <c r="C9" s="1">
        <v>22</v>
      </c>
      <c r="D9" s="1">
        <v>19</v>
      </c>
      <c r="E9" s="1">
        <v>18</v>
      </c>
      <c r="F9" s="1">
        <v>22</v>
      </c>
      <c r="G9" s="1">
        <v>17</v>
      </c>
      <c r="H9" s="1">
        <v>18</v>
      </c>
      <c r="I9" s="1">
        <v>22</v>
      </c>
      <c r="J9" s="1">
        <v>26</v>
      </c>
      <c r="K9" s="1">
        <v>26</v>
      </c>
      <c r="L9" s="1">
        <v>23</v>
      </c>
      <c r="M9" s="1">
        <v>26</v>
      </c>
      <c r="N9" s="1">
        <v>19</v>
      </c>
    </row>
    <row r="10" spans="1:14" x14ac:dyDescent="0.3">
      <c r="A10" s="7" t="s">
        <v>75</v>
      </c>
      <c r="B10" s="1">
        <v>173</v>
      </c>
      <c r="C10" s="1">
        <v>170</v>
      </c>
      <c r="D10" s="1">
        <v>164</v>
      </c>
      <c r="E10" s="1">
        <v>160</v>
      </c>
      <c r="F10" s="1">
        <v>153</v>
      </c>
      <c r="G10" s="1">
        <v>148</v>
      </c>
      <c r="H10" s="1">
        <v>140</v>
      </c>
      <c r="I10" s="1">
        <v>137</v>
      </c>
      <c r="J10" s="1">
        <v>151</v>
      </c>
      <c r="K10" s="1">
        <v>160</v>
      </c>
      <c r="L10" s="1">
        <v>172</v>
      </c>
      <c r="M10" s="1">
        <v>184</v>
      </c>
      <c r="N10" s="1">
        <v>194</v>
      </c>
    </row>
    <row r="11" spans="1:14" x14ac:dyDescent="0.3">
      <c r="A11" s="7" t="s">
        <v>76</v>
      </c>
      <c r="B11" s="1">
        <v>193</v>
      </c>
      <c r="C11" s="1">
        <v>196</v>
      </c>
      <c r="D11" s="1">
        <v>206</v>
      </c>
      <c r="E11" s="1">
        <v>210</v>
      </c>
      <c r="F11" s="1">
        <v>212</v>
      </c>
      <c r="G11" s="1">
        <v>215</v>
      </c>
      <c r="H11" s="1">
        <v>223</v>
      </c>
      <c r="I11" s="1">
        <v>223</v>
      </c>
      <c r="J11" s="1">
        <v>224</v>
      </c>
      <c r="K11" s="1">
        <v>219</v>
      </c>
      <c r="L11" s="1">
        <v>210</v>
      </c>
      <c r="M11" s="1">
        <v>217</v>
      </c>
      <c r="N11" s="1">
        <v>216</v>
      </c>
    </row>
    <row r="12" spans="1:14" x14ac:dyDescent="0.3">
      <c r="A12" s="7" t="s">
        <v>77</v>
      </c>
      <c r="B12" s="1">
        <v>47</v>
      </c>
      <c r="C12" s="1">
        <v>53</v>
      </c>
      <c r="D12" s="1">
        <v>49</v>
      </c>
      <c r="E12" s="1">
        <v>54</v>
      </c>
      <c r="F12" s="1">
        <v>55</v>
      </c>
      <c r="G12" s="1">
        <v>60</v>
      </c>
      <c r="H12" s="1">
        <v>61</v>
      </c>
      <c r="I12" s="1">
        <v>64</v>
      </c>
      <c r="J12" s="1">
        <v>73</v>
      </c>
      <c r="K12" s="1">
        <v>75</v>
      </c>
      <c r="L12" s="1">
        <v>79</v>
      </c>
      <c r="M12" s="1">
        <v>83</v>
      </c>
      <c r="N12" s="1">
        <v>98</v>
      </c>
    </row>
    <row r="13" spans="1:14" x14ac:dyDescent="0.3">
      <c r="A13" s="7" t="s">
        <v>78</v>
      </c>
      <c r="B13" s="1">
        <v>4</v>
      </c>
      <c r="C13" s="1">
        <v>5</v>
      </c>
      <c r="D13" s="1">
        <v>4</v>
      </c>
      <c r="E13" s="1">
        <v>2</v>
      </c>
      <c r="F13" s="1">
        <v>5</v>
      </c>
      <c r="G13" s="1">
        <v>7</v>
      </c>
      <c r="H13" s="1">
        <v>9</v>
      </c>
      <c r="I13" s="1">
        <v>9</v>
      </c>
      <c r="J13" s="1">
        <v>11</v>
      </c>
      <c r="K13" s="1">
        <v>9</v>
      </c>
      <c r="L13" s="1">
        <v>11</v>
      </c>
      <c r="M13" s="1">
        <v>13</v>
      </c>
      <c r="N13" s="1">
        <v>12</v>
      </c>
    </row>
    <row r="14" spans="1:14" x14ac:dyDescent="0.3">
      <c r="A14" s="7" t="s">
        <v>79</v>
      </c>
      <c r="B14" s="1">
        <v>0</v>
      </c>
      <c r="C14" s="1">
        <v>0</v>
      </c>
      <c r="D14" s="1">
        <v>0</v>
      </c>
      <c r="E14" s="1">
        <v>0</v>
      </c>
      <c r="F14" s="1">
        <v>0</v>
      </c>
      <c r="G14" s="1">
        <v>0</v>
      </c>
      <c r="H14" s="1">
        <v>0</v>
      </c>
      <c r="I14" s="1">
        <v>0</v>
      </c>
      <c r="J14" s="1">
        <v>0</v>
      </c>
      <c r="K14" s="1">
        <v>0</v>
      </c>
      <c r="L14" s="1">
        <v>0</v>
      </c>
      <c r="M14" s="1">
        <v>0</v>
      </c>
      <c r="N14" s="1">
        <v>0</v>
      </c>
    </row>
    <row r="15" spans="1:14" x14ac:dyDescent="0.3">
      <c r="A15" s="7" t="s">
        <v>80</v>
      </c>
      <c r="B15" s="1">
        <v>47</v>
      </c>
      <c r="C15" s="1">
        <v>46</v>
      </c>
      <c r="D15" s="1">
        <v>55</v>
      </c>
      <c r="E15" s="1">
        <v>55</v>
      </c>
      <c r="F15" s="1">
        <v>51</v>
      </c>
      <c r="G15" s="1">
        <v>43</v>
      </c>
      <c r="H15" s="1">
        <v>42</v>
      </c>
      <c r="I15" s="1">
        <v>43</v>
      </c>
      <c r="J15" s="1">
        <v>35</v>
      </c>
      <c r="K15" s="1">
        <v>33</v>
      </c>
      <c r="L15" s="1">
        <v>32</v>
      </c>
      <c r="M15" s="1">
        <v>40</v>
      </c>
      <c r="N15" s="1">
        <v>35</v>
      </c>
    </row>
    <row r="16" spans="1:14" x14ac:dyDescent="0.3">
      <c r="A16" s="7" t="s">
        <v>81</v>
      </c>
      <c r="B16" s="1">
        <v>258</v>
      </c>
      <c r="C16" s="1">
        <v>235</v>
      </c>
      <c r="D16" s="1">
        <v>217</v>
      </c>
      <c r="E16" s="1">
        <v>209</v>
      </c>
      <c r="F16" s="1">
        <v>209</v>
      </c>
      <c r="G16" s="1">
        <v>197</v>
      </c>
      <c r="H16" s="1">
        <v>196</v>
      </c>
      <c r="I16" s="1">
        <v>206</v>
      </c>
      <c r="J16" s="1">
        <v>210</v>
      </c>
      <c r="K16" s="1">
        <v>213</v>
      </c>
      <c r="L16" s="1">
        <v>201</v>
      </c>
      <c r="M16" s="1">
        <v>197</v>
      </c>
      <c r="N16" s="1">
        <v>201</v>
      </c>
    </row>
    <row r="17" spans="1:14" x14ac:dyDescent="0.3">
      <c r="A17" s="7" t="s">
        <v>82</v>
      </c>
      <c r="B17" s="1">
        <v>394</v>
      </c>
      <c r="C17" s="1">
        <v>385</v>
      </c>
      <c r="D17" s="1">
        <v>375</v>
      </c>
      <c r="E17" s="1">
        <v>366</v>
      </c>
      <c r="F17" s="1">
        <v>361</v>
      </c>
      <c r="G17" s="1">
        <v>360</v>
      </c>
      <c r="H17" s="1">
        <v>349</v>
      </c>
      <c r="I17" s="1">
        <v>321</v>
      </c>
      <c r="J17" s="1">
        <v>312</v>
      </c>
      <c r="K17" s="1">
        <v>289</v>
      </c>
      <c r="L17" s="1">
        <v>279</v>
      </c>
      <c r="M17" s="1">
        <v>265</v>
      </c>
      <c r="N17" s="1">
        <v>262</v>
      </c>
    </row>
    <row r="18" spans="1:14" x14ac:dyDescent="0.3">
      <c r="A18" s="7" t="s">
        <v>83</v>
      </c>
      <c r="B18" s="1">
        <v>127</v>
      </c>
      <c r="C18" s="1">
        <v>146</v>
      </c>
      <c r="D18" s="1">
        <v>146</v>
      </c>
      <c r="E18" s="1">
        <v>148</v>
      </c>
      <c r="F18" s="1">
        <v>156</v>
      </c>
      <c r="G18" s="1">
        <v>166</v>
      </c>
      <c r="H18" s="1">
        <v>174</v>
      </c>
      <c r="I18" s="1">
        <v>188</v>
      </c>
      <c r="J18" s="1">
        <v>209</v>
      </c>
      <c r="K18" s="1">
        <v>214</v>
      </c>
      <c r="L18" s="1">
        <v>216</v>
      </c>
      <c r="M18" s="1">
        <v>220</v>
      </c>
      <c r="N18" s="1">
        <v>217</v>
      </c>
    </row>
    <row r="19" spans="1:14" x14ac:dyDescent="0.3">
      <c r="A19" s="7" t="s">
        <v>84</v>
      </c>
      <c r="B19" s="1">
        <v>25</v>
      </c>
      <c r="C19" s="1">
        <v>24</v>
      </c>
      <c r="D19" s="1">
        <v>24</v>
      </c>
      <c r="E19" s="1">
        <v>21</v>
      </c>
      <c r="F19" s="1">
        <v>20</v>
      </c>
      <c r="G19" s="1">
        <v>28</v>
      </c>
      <c r="H19" s="1">
        <v>29</v>
      </c>
      <c r="I19" s="1">
        <v>36</v>
      </c>
      <c r="J19" s="1">
        <v>44</v>
      </c>
      <c r="K19" s="1">
        <v>51</v>
      </c>
      <c r="L19" s="1">
        <v>44</v>
      </c>
      <c r="M19" s="1">
        <v>55</v>
      </c>
      <c r="N19" s="1">
        <v>60</v>
      </c>
    </row>
    <row r="20" spans="1:14" x14ac:dyDescent="0.3">
      <c r="A20" s="10" t="s">
        <v>15</v>
      </c>
      <c r="B20" s="5">
        <v>1292</v>
      </c>
      <c r="C20" s="5">
        <v>1282</v>
      </c>
      <c r="D20" s="5">
        <v>1259</v>
      </c>
      <c r="E20" s="5">
        <v>1243</v>
      </c>
      <c r="F20" s="5">
        <v>1244</v>
      </c>
      <c r="G20" s="5">
        <v>1241</v>
      </c>
      <c r="H20" s="5">
        <v>1241</v>
      </c>
      <c r="I20" s="5">
        <v>1249</v>
      </c>
      <c r="J20" s="5">
        <v>1295</v>
      </c>
      <c r="K20" s="5">
        <v>1289</v>
      </c>
      <c r="L20" s="5">
        <v>1267</v>
      </c>
      <c r="M20" s="5">
        <v>1300</v>
      </c>
      <c r="N20" s="5">
        <v>1314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73</v>
      </c>
      <c r="B25" s="2">
        <v>0</v>
      </c>
      <c r="C25" s="2">
        <v>0</v>
      </c>
      <c r="D25" s="2">
        <v>0</v>
      </c>
      <c r="E25" s="2">
        <v>0</v>
      </c>
      <c r="F25" s="2">
        <v>0</v>
      </c>
      <c r="G25" s="2">
        <v>0</v>
      </c>
      <c r="H25" s="2">
        <v>0</v>
      </c>
      <c r="I25" s="2">
        <v>0</v>
      </c>
      <c r="J25" s="2">
        <v>0</v>
      </c>
      <c r="K25" s="2">
        <v>0</v>
      </c>
      <c r="L25" s="2">
        <v>0</v>
      </c>
      <c r="M25" s="2">
        <v>0</v>
      </c>
      <c r="N25" s="2">
        <v>0</v>
      </c>
    </row>
    <row r="26" spans="1:14" x14ac:dyDescent="0.3">
      <c r="A26" s="8" t="s">
        <v>74</v>
      </c>
      <c r="B26" s="2">
        <v>5.4421768707482998E-2</v>
      </c>
      <c r="C26" s="2">
        <v>4.9327354260089697E-2</v>
      </c>
      <c r="D26" s="2">
        <v>4.2986425339366502E-2</v>
      </c>
      <c r="E26" s="2">
        <v>4.0540540540540501E-2</v>
      </c>
      <c r="F26" s="2">
        <v>4.9217002237136501E-2</v>
      </c>
      <c r="G26" s="2">
        <v>3.8031319910514498E-2</v>
      </c>
      <c r="H26" s="2">
        <v>3.9911308203991101E-2</v>
      </c>
      <c r="I26" s="2">
        <v>4.8351648351648402E-2</v>
      </c>
      <c r="J26" s="2">
        <v>5.3608247422680402E-2</v>
      </c>
      <c r="K26" s="2">
        <v>5.3169734151329202E-2</v>
      </c>
      <c r="L26" s="2">
        <v>4.64646464646465E-2</v>
      </c>
      <c r="M26" s="2">
        <v>4.9713193116634802E-2</v>
      </c>
      <c r="N26" s="2">
        <v>3.5250463821892397E-2</v>
      </c>
    </row>
    <row r="27" spans="1:14" x14ac:dyDescent="0.3">
      <c r="A27" s="8" t="s">
        <v>75</v>
      </c>
      <c r="B27" s="2">
        <v>0.39229024943310697</v>
      </c>
      <c r="C27" s="2">
        <v>0.38116591928251098</v>
      </c>
      <c r="D27" s="2">
        <v>0.37104072398190002</v>
      </c>
      <c r="E27" s="2">
        <v>0.36036036036036001</v>
      </c>
      <c r="F27" s="2">
        <v>0.34228187919463099</v>
      </c>
      <c r="G27" s="2">
        <v>0.33109619686800901</v>
      </c>
      <c r="H27" s="2">
        <v>0.31042128603104202</v>
      </c>
      <c r="I27" s="2">
        <v>0.30109890109890097</v>
      </c>
      <c r="J27" s="2">
        <v>0.31134020618556701</v>
      </c>
      <c r="K27" s="2">
        <v>0.32719836400817998</v>
      </c>
      <c r="L27" s="2">
        <v>0.34747474747474699</v>
      </c>
      <c r="M27" s="2">
        <v>0.35181644359464598</v>
      </c>
      <c r="N27" s="2">
        <v>0.35992578849721701</v>
      </c>
    </row>
    <row r="28" spans="1:14" x14ac:dyDescent="0.3">
      <c r="A28" s="8" t="s">
        <v>76</v>
      </c>
      <c r="B28" s="2">
        <v>0.43764172335600898</v>
      </c>
      <c r="C28" s="2">
        <v>0.43946188340807202</v>
      </c>
      <c r="D28" s="2">
        <v>0.46606334841628999</v>
      </c>
      <c r="E28" s="2">
        <v>0.47297297297297303</v>
      </c>
      <c r="F28" s="2">
        <v>0.47427293064877002</v>
      </c>
      <c r="G28" s="2">
        <v>0.480984340044743</v>
      </c>
      <c r="H28" s="2">
        <v>0.494456762749446</v>
      </c>
      <c r="I28" s="2">
        <v>0.49010989010988998</v>
      </c>
      <c r="J28" s="2">
        <v>0.46185567010309297</v>
      </c>
      <c r="K28" s="2">
        <v>0.44785276073619601</v>
      </c>
      <c r="L28" s="2">
        <v>0.42424242424242398</v>
      </c>
      <c r="M28" s="2">
        <v>0.41491395793498997</v>
      </c>
      <c r="N28" s="2">
        <v>0.40074211502782903</v>
      </c>
    </row>
    <row r="29" spans="1:14" x14ac:dyDescent="0.3">
      <c r="A29" s="8" t="s">
        <v>77</v>
      </c>
      <c r="B29" s="2">
        <v>0.106575963718821</v>
      </c>
      <c r="C29" s="2">
        <v>0.11883408071748899</v>
      </c>
      <c r="D29" s="2">
        <v>0.11085972850678701</v>
      </c>
      <c r="E29" s="2">
        <v>0.121621621621622</v>
      </c>
      <c r="F29" s="2">
        <v>0.12304250559284099</v>
      </c>
      <c r="G29" s="2">
        <v>0.134228187919463</v>
      </c>
      <c r="H29" s="2">
        <v>0.135254988913525</v>
      </c>
      <c r="I29" s="2">
        <v>0.14065934065934099</v>
      </c>
      <c r="J29" s="2">
        <v>0.15051546391752599</v>
      </c>
      <c r="K29" s="2">
        <v>0.153374233128834</v>
      </c>
      <c r="L29" s="2">
        <v>0.15959595959596001</v>
      </c>
      <c r="M29" s="2">
        <v>0.15869980879541101</v>
      </c>
      <c r="N29" s="2">
        <v>0.18181818181818199</v>
      </c>
    </row>
    <row r="30" spans="1:14" x14ac:dyDescent="0.3">
      <c r="A30" s="8" t="s">
        <v>78</v>
      </c>
      <c r="B30" s="2">
        <v>9.0702947845805008E-3</v>
      </c>
      <c r="C30" s="2">
        <v>1.1210762331838601E-2</v>
      </c>
      <c r="D30" s="2">
        <v>9.0497737556561094E-3</v>
      </c>
      <c r="E30" s="2">
        <v>4.5045045045045001E-3</v>
      </c>
      <c r="F30" s="2">
        <v>1.11856823266219E-2</v>
      </c>
      <c r="G30" s="2">
        <v>1.5659955257270701E-2</v>
      </c>
      <c r="H30" s="2">
        <v>1.9955654101995599E-2</v>
      </c>
      <c r="I30" s="2">
        <v>1.97802197802198E-2</v>
      </c>
      <c r="J30" s="2">
        <v>2.2680412371133999E-2</v>
      </c>
      <c r="K30" s="2">
        <v>1.84049079754601E-2</v>
      </c>
      <c r="L30" s="2">
        <v>2.2222222222222199E-2</v>
      </c>
      <c r="M30" s="2">
        <v>2.4856596558317401E-2</v>
      </c>
      <c r="N30" s="2">
        <v>2.2263450834879399E-2</v>
      </c>
    </row>
    <row r="31" spans="1:14" x14ac:dyDescent="0.3">
      <c r="A31" s="8" t="s">
        <v>79</v>
      </c>
      <c r="B31" s="2">
        <v>0</v>
      </c>
      <c r="C31" s="2">
        <v>0</v>
      </c>
      <c r="D31" s="2">
        <v>0</v>
      </c>
      <c r="E31" s="2">
        <v>0</v>
      </c>
      <c r="F31" s="2">
        <v>0</v>
      </c>
      <c r="G31" s="2">
        <v>0</v>
      </c>
      <c r="H31" s="2">
        <v>0</v>
      </c>
      <c r="I31" s="2">
        <v>0</v>
      </c>
      <c r="J31" s="2">
        <v>0</v>
      </c>
      <c r="K31" s="2">
        <v>0</v>
      </c>
      <c r="L31" s="2">
        <v>0</v>
      </c>
      <c r="M31" s="2">
        <v>0</v>
      </c>
      <c r="N31" s="2">
        <v>0</v>
      </c>
    </row>
    <row r="32" spans="1:14" x14ac:dyDescent="0.3">
      <c r="A32" s="8" t="s">
        <v>80</v>
      </c>
      <c r="B32" s="2">
        <v>5.5229142185663903E-2</v>
      </c>
      <c r="C32" s="2">
        <v>5.50239234449761E-2</v>
      </c>
      <c r="D32" s="2">
        <v>6.7319461444308407E-2</v>
      </c>
      <c r="E32" s="2">
        <v>6.8836045056320405E-2</v>
      </c>
      <c r="F32" s="2">
        <v>6.3989962358845701E-2</v>
      </c>
      <c r="G32" s="2">
        <v>5.4156171284634798E-2</v>
      </c>
      <c r="H32" s="2">
        <v>5.3164556962025301E-2</v>
      </c>
      <c r="I32" s="2">
        <v>5.4156171284634798E-2</v>
      </c>
      <c r="J32" s="2">
        <v>4.3209876543209902E-2</v>
      </c>
      <c r="K32" s="2">
        <v>4.1250000000000002E-2</v>
      </c>
      <c r="L32" s="2">
        <v>4.1450777202072499E-2</v>
      </c>
      <c r="M32" s="2">
        <v>5.1480051480051497E-2</v>
      </c>
      <c r="N32" s="2">
        <v>4.5161290322580601E-2</v>
      </c>
    </row>
    <row r="33" spans="1:15" x14ac:dyDescent="0.3">
      <c r="A33" s="8" t="s">
        <v>81</v>
      </c>
      <c r="B33" s="2">
        <v>0.30317273795534699</v>
      </c>
      <c r="C33" s="2">
        <v>0.28110047846890002</v>
      </c>
      <c r="D33" s="2">
        <v>0.26560587515299899</v>
      </c>
      <c r="E33" s="2">
        <v>0.26157697121401802</v>
      </c>
      <c r="F33" s="2">
        <v>0.26223337515683798</v>
      </c>
      <c r="G33" s="2">
        <v>0.24811083123425701</v>
      </c>
      <c r="H33" s="2">
        <v>0.24810126582278499</v>
      </c>
      <c r="I33" s="2">
        <v>0.25944584382871499</v>
      </c>
      <c r="J33" s="2">
        <v>0.25925925925925902</v>
      </c>
      <c r="K33" s="2">
        <v>0.26624999999999999</v>
      </c>
      <c r="L33" s="2">
        <v>0.260362694300518</v>
      </c>
      <c r="M33" s="2">
        <v>0.25353925353925399</v>
      </c>
      <c r="N33" s="2">
        <v>0.25935483870967702</v>
      </c>
    </row>
    <row r="34" spans="1:15" x14ac:dyDescent="0.3">
      <c r="A34" s="8" t="s">
        <v>82</v>
      </c>
      <c r="B34" s="2">
        <v>0.46298472385428902</v>
      </c>
      <c r="C34" s="2">
        <v>0.46052631578947401</v>
      </c>
      <c r="D34" s="2">
        <v>0.45899632802937601</v>
      </c>
      <c r="E34" s="2">
        <v>0.45807259073842299</v>
      </c>
      <c r="F34" s="2">
        <v>0.45294855708908399</v>
      </c>
      <c r="G34" s="2">
        <v>0.45340050377833802</v>
      </c>
      <c r="H34" s="2">
        <v>0.44177215189873398</v>
      </c>
      <c r="I34" s="2">
        <v>0.40428211586901802</v>
      </c>
      <c r="J34" s="2">
        <v>0.38518518518518502</v>
      </c>
      <c r="K34" s="2">
        <v>0.36125000000000002</v>
      </c>
      <c r="L34" s="2">
        <v>0.36139896373057001</v>
      </c>
      <c r="M34" s="2">
        <v>0.34105534105534102</v>
      </c>
      <c r="N34" s="2">
        <v>0.33806451612903199</v>
      </c>
    </row>
    <row r="35" spans="1:15" x14ac:dyDescent="0.3">
      <c r="A35" s="8" t="s">
        <v>83</v>
      </c>
      <c r="B35" s="2">
        <v>0.14923619271445401</v>
      </c>
      <c r="C35" s="2">
        <v>0.17464114832535901</v>
      </c>
      <c r="D35" s="2">
        <v>0.17870257037943699</v>
      </c>
      <c r="E35" s="2">
        <v>0.18523153942428</v>
      </c>
      <c r="F35" s="2">
        <v>0.19573400250941</v>
      </c>
      <c r="G35" s="2">
        <v>0.209068010075567</v>
      </c>
      <c r="H35" s="2">
        <v>0.22025316455696201</v>
      </c>
      <c r="I35" s="2">
        <v>0.23677581863979799</v>
      </c>
      <c r="J35" s="2">
        <v>0.25802469135802503</v>
      </c>
      <c r="K35" s="2">
        <v>0.26750000000000002</v>
      </c>
      <c r="L35" s="2">
        <v>0.27979274611399002</v>
      </c>
      <c r="M35" s="2">
        <v>0.283140283140283</v>
      </c>
      <c r="N35" s="2">
        <v>0.28000000000000003</v>
      </c>
    </row>
    <row r="36" spans="1:15" x14ac:dyDescent="0.3">
      <c r="A36" s="8" t="s">
        <v>84</v>
      </c>
      <c r="B36" s="2">
        <v>2.93772032902468E-2</v>
      </c>
      <c r="C36" s="2">
        <v>2.8708133971291901E-2</v>
      </c>
      <c r="D36" s="2">
        <v>2.9375764993880001E-2</v>
      </c>
      <c r="E36" s="2">
        <v>2.6282853566958701E-2</v>
      </c>
      <c r="F36" s="2">
        <v>2.5094102885821801E-2</v>
      </c>
      <c r="G36" s="2">
        <v>3.5264483627204003E-2</v>
      </c>
      <c r="H36" s="2">
        <v>3.67088607594937E-2</v>
      </c>
      <c r="I36" s="2">
        <v>4.5340050377833799E-2</v>
      </c>
      <c r="J36" s="2">
        <v>5.4320987654321001E-2</v>
      </c>
      <c r="K36" s="2">
        <v>6.3750000000000001E-2</v>
      </c>
      <c r="L36" s="2">
        <v>5.6994818652849701E-2</v>
      </c>
      <c r="M36" s="2">
        <v>7.0785070785070806E-2</v>
      </c>
      <c r="N36" s="2">
        <v>7.7419354838709695E-2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73</v>
      </c>
      <c r="B41" s="2">
        <v>0</v>
      </c>
      <c r="C41" s="2">
        <v>0</v>
      </c>
      <c r="D41" s="2">
        <v>0</v>
      </c>
      <c r="E41" s="2">
        <v>0</v>
      </c>
      <c r="F41" s="2">
        <v>0</v>
      </c>
      <c r="G41" s="2">
        <v>0</v>
      </c>
      <c r="H41" s="2">
        <v>0</v>
      </c>
      <c r="I41" s="2">
        <v>0</v>
      </c>
      <c r="J41" s="2">
        <v>0</v>
      </c>
      <c r="K41" s="2">
        <v>0</v>
      </c>
      <c r="L41" s="2">
        <v>0</v>
      </c>
      <c r="M41" s="2">
        <v>0</v>
      </c>
      <c r="N41" s="3">
        <v>0</v>
      </c>
      <c r="O41" s="3">
        <v>0</v>
      </c>
    </row>
    <row r="42" spans="1:15" x14ac:dyDescent="0.3">
      <c r="A42" s="8" t="s">
        <v>74</v>
      </c>
      <c r="B42" s="2">
        <v>-8.3333333333333301E-2</v>
      </c>
      <c r="C42" s="2">
        <v>-0.13636363636363599</v>
      </c>
      <c r="D42" s="2">
        <v>-5.2631578947368397E-2</v>
      </c>
      <c r="E42" s="2">
        <v>0.22222222222222199</v>
      </c>
      <c r="F42" s="2">
        <v>-0.22727272727272699</v>
      </c>
      <c r="G42" s="2">
        <v>5.8823529411764698E-2</v>
      </c>
      <c r="H42" s="2">
        <v>0.22222222222222199</v>
      </c>
      <c r="I42" s="2">
        <v>0.18181818181818199</v>
      </c>
      <c r="J42" s="2">
        <v>0</v>
      </c>
      <c r="K42" s="2">
        <v>-0.115384615384615</v>
      </c>
      <c r="L42" s="2">
        <v>0.13043478260869601</v>
      </c>
      <c r="M42" s="2">
        <v>-0.269230769230769</v>
      </c>
      <c r="N42" s="3">
        <v>-0.269230769230769</v>
      </c>
      <c r="O42" s="3">
        <v>-0.20833333333333301</v>
      </c>
    </row>
    <row r="43" spans="1:15" x14ac:dyDescent="0.3">
      <c r="A43" s="8" t="s">
        <v>75</v>
      </c>
      <c r="B43" s="2">
        <v>-1.7341040462427699E-2</v>
      </c>
      <c r="C43" s="2">
        <v>-3.5294117647058802E-2</v>
      </c>
      <c r="D43" s="2">
        <v>-2.4390243902439001E-2</v>
      </c>
      <c r="E43" s="2">
        <v>-4.3749999999999997E-2</v>
      </c>
      <c r="F43" s="2">
        <v>-3.2679738562091498E-2</v>
      </c>
      <c r="G43" s="2">
        <v>-5.4054054054054099E-2</v>
      </c>
      <c r="H43" s="2">
        <v>-2.1428571428571401E-2</v>
      </c>
      <c r="I43" s="2">
        <v>0.102189781021898</v>
      </c>
      <c r="J43" s="2">
        <v>5.9602649006622502E-2</v>
      </c>
      <c r="K43" s="2">
        <v>7.4999999999999997E-2</v>
      </c>
      <c r="L43" s="2">
        <v>6.9767441860465101E-2</v>
      </c>
      <c r="M43" s="2">
        <v>5.4347826086956499E-2</v>
      </c>
      <c r="N43" s="3">
        <v>0.28476821192052998</v>
      </c>
      <c r="O43" s="3">
        <v>0.12138728323699401</v>
      </c>
    </row>
    <row r="44" spans="1:15" x14ac:dyDescent="0.3">
      <c r="A44" s="8" t="s">
        <v>76</v>
      </c>
      <c r="B44" s="2">
        <v>1.55440414507772E-2</v>
      </c>
      <c r="C44" s="2">
        <v>5.10204081632653E-2</v>
      </c>
      <c r="D44" s="2">
        <v>1.94174757281553E-2</v>
      </c>
      <c r="E44" s="2">
        <v>9.5238095238095195E-3</v>
      </c>
      <c r="F44" s="2">
        <v>1.41509433962264E-2</v>
      </c>
      <c r="G44" s="2">
        <v>3.7209302325581402E-2</v>
      </c>
      <c r="H44" s="2">
        <v>0</v>
      </c>
      <c r="I44" s="2">
        <v>4.4843049327354303E-3</v>
      </c>
      <c r="J44" s="2">
        <v>-2.23214285714286E-2</v>
      </c>
      <c r="K44" s="2">
        <v>-4.1095890410958902E-2</v>
      </c>
      <c r="L44" s="2">
        <v>3.3333333333333298E-2</v>
      </c>
      <c r="M44" s="2">
        <v>-4.6082949308755804E-3</v>
      </c>
      <c r="N44" s="3">
        <v>-3.5714285714285698E-2</v>
      </c>
      <c r="O44" s="3">
        <v>0.119170984455959</v>
      </c>
    </row>
    <row r="45" spans="1:15" x14ac:dyDescent="0.3">
      <c r="A45" s="8" t="s">
        <v>77</v>
      </c>
      <c r="B45" s="2">
        <v>0.12765957446808501</v>
      </c>
      <c r="C45" s="2">
        <v>-7.5471698113207503E-2</v>
      </c>
      <c r="D45" s="2">
        <v>0.102040816326531</v>
      </c>
      <c r="E45" s="2">
        <v>1.85185185185185E-2</v>
      </c>
      <c r="F45" s="2">
        <v>9.0909090909090898E-2</v>
      </c>
      <c r="G45" s="2">
        <v>1.6666666666666701E-2</v>
      </c>
      <c r="H45" s="2">
        <v>4.91803278688525E-2</v>
      </c>
      <c r="I45" s="2">
        <v>0.140625</v>
      </c>
      <c r="J45" s="2">
        <v>2.7397260273972601E-2</v>
      </c>
      <c r="K45" s="2">
        <v>5.3333333333333302E-2</v>
      </c>
      <c r="L45" s="2">
        <v>5.0632911392405097E-2</v>
      </c>
      <c r="M45" s="2">
        <v>0.180722891566265</v>
      </c>
      <c r="N45" s="3">
        <v>0.34246575342465801</v>
      </c>
      <c r="O45" s="3">
        <v>1.08510638297872</v>
      </c>
    </row>
    <row r="46" spans="1:15" x14ac:dyDescent="0.3">
      <c r="A46" s="8" t="s">
        <v>78</v>
      </c>
      <c r="B46" s="2">
        <v>0.25</v>
      </c>
      <c r="C46" s="2">
        <v>-0.2</v>
      </c>
      <c r="D46" s="2">
        <v>-0.5</v>
      </c>
      <c r="E46" s="2">
        <v>1.5</v>
      </c>
      <c r="F46" s="2">
        <v>0.4</v>
      </c>
      <c r="G46" s="2">
        <v>0.28571428571428598</v>
      </c>
      <c r="H46" s="2">
        <v>0</v>
      </c>
      <c r="I46" s="2">
        <v>0.22222222222222199</v>
      </c>
      <c r="J46" s="2">
        <v>-0.18181818181818199</v>
      </c>
      <c r="K46" s="2">
        <v>0.22222222222222199</v>
      </c>
      <c r="L46" s="2">
        <v>0.18181818181818199</v>
      </c>
      <c r="M46" s="2">
        <v>-7.69230769230769E-2</v>
      </c>
      <c r="N46" s="3">
        <v>9.0909090909090898E-2</v>
      </c>
      <c r="O46" s="3">
        <v>2</v>
      </c>
    </row>
    <row r="47" spans="1:15" x14ac:dyDescent="0.3">
      <c r="A47" s="8" t="s">
        <v>79</v>
      </c>
      <c r="B47" s="2">
        <v>0</v>
      </c>
      <c r="C47" s="2">
        <v>0</v>
      </c>
      <c r="D47" s="2">
        <v>0</v>
      </c>
      <c r="E47" s="2">
        <v>0</v>
      </c>
      <c r="F47" s="2">
        <v>0</v>
      </c>
      <c r="G47" s="2">
        <v>0</v>
      </c>
      <c r="H47" s="2">
        <v>0</v>
      </c>
      <c r="I47" s="2">
        <v>0</v>
      </c>
      <c r="J47" s="2">
        <v>0</v>
      </c>
      <c r="K47" s="2">
        <v>0</v>
      </c>
      <c r="L47" s="2">
        <v>0</v>
      </c>
      <c r="M47" s="2">
        <v>0</v>
      </c>
      <c r="N47" s="3">
        <v>0</v>
      </c>
      <c r="O47" s="3">
        <v>0</v>
      </c>
    </row>
    <row r="48" spans="1:15" x14ac:dyDescent="0.3">
      <c r="A48" s="8" t="s">
        <v>80</v>
      </c>
      <c r="B48" s="2">
        <v>-2.1276595744680899E-2</v>
      </c>
      <c r="C48" s="2">
        <v>0.19565217391304299</v>
      </c>
      <c r="D48" s="2">
        <v>0</v>
      </c>
      <c r="E48" s="2">
        <v>-7.2727272727272696E-2</v>
      </c>
      <c r="F48" s="2">
        <v>-0.15686274509803899</v>
      </c>
      <c r="G48" s="2">
        <v>-2.32558139534884E-2</v>
      </c>
      <c r="H48" s="2">
        <v>2.3809523809523801E-2</v>
      </c>
      <c r="I48" s="2">
        <v>-0.186046511627907</v>
      </c>
      <c r="J48" s="2">
        <v>-5.7142857142857099E-2</v>
      </c>
      <c r="K48" s="2">
        <v>-3.03030303030303E-2</v>
      </c>
      <c r="L48" s="2">
        <v>0.25</v>
      </c>
      <c r="M48" s="2">
        <v>-0.125</v>
      </c>
      <c r="N48" s="3">
        <v>0</v>
      </c>
      <c r="O48" s="3">
        <v>-0.25531914893617003</v>
      </c>
    </row>
    <row r="49" spans="1:15" x14ac:dyDescent="0.3">
      <c r="A49" s="8" t="s">
        <v>81</v>
      </c>
      <c r="B49" s="2">
        <v>-8.9147286821705404E-2</v>
      </c>
      <c r="C49" s="2">
        <v>-7.6595744680851105E-2</v>
      </c>
      <c r="D49" s="2">
        <v>-3.6866359447004601E-2</v>
      </c>
      <c r="E49" s="2">
        <v>0</v>
      </c>
      <c r="F49" s="2">
        <v>-5.7416267942583699E-2</v>
      </c>
      <c r="G49" s="2">
        <v>-5.0761421319797002E-3</v>
      </c>
      <c r="H49" s="2">
        <v>5.10204081632653E-2</v>
      </c>
      <c r="I49" s="2">
        <v>1.94174757281553E-2</v>
      </c>
      <c r="J49" s="2">
        <v>1.4285714285714299E-2</v>
      </c>
      <c r="K49" s="2">
        <v>-5.63380281690141E-2</v>
      </c>
      <c r="L49" s="2">
        <v>-1.99004975124378E-2</v>
      </c>
      <c r="M49" s="2">
        <v>2.0304568527918801E-2</v>
      </c>
      <c r="N49" s="3">
        <v>-4.2857142857142899E-2</v>
      </c>
      <c r="O49" s="3">
        <v>-0.22093023255814001</v>
      </c>
    </row>
    <row r="50" spans="1:15" x14ac:dyDescent="0.3">
      <c r="A50" s="8" t="s">
        <v>82</v>
      </c>
      <c r="B50" s="2">
        <v>-2.2842639593908601E-2</v>
      </c>
      <c r="C50" s="2">
        <v>-2.5974025974026E-2</v>
      </c>
      <c r="D50" s="2">
        <v>-2.4E-2</v>
      </c>
      <c r="E50" s="2">
        <v>-1.3661202185792301E-2</v>
      </c>
      <c r="F50" s="2">
        <v>-2.77008310249307E-3</v>
      </c>
      <c r="G50" s="2">
        <v>-3.05555555555556E-2</v>
      </c>
      <c r="H50" s="2">
        <v>-8.0229226361031497E-2</v>
      </c>
      <c r="I50" s="2">
        <v>-2.80373831775701E-2</v>
      </c>
      <c r="J50" s="2">
        <v>-7.3717948717948706E-2</v>
      </c>
      <c r="K50" s="2">
        <v>-3.4602076124567498E-2</v>
      </c>
      <c r="L50" s="2">
        <v>-5.01792114695341E-2</v>
      </c>
      <c r="M50" s="2">
        <v>-1.13207547169811E-2</v>
      </c>
      <c r="N50" s="3">
        <v>-0.16025641025640999</v>
      </c>
      <c r="O50" s="3">
        <v>-0.33502538071066001</v>
      </c>
    </row>
    <row r="51" spans="1:15" x14ac:dyDescent="0.3">
      <c r="A51" s="8" t="s">
        <v>83</v>
      </c>
      <c r="B51" s="2">
        <v>0.14960629921259799</v>
      </c>
      <c r="C51" s="2">
        <v>0</v>
      </c>
      <c r="D51" s="2">
        <v>1.3698630136986301E-2</v>
      </c>
      <c r="E51" s="2">
        <v>5.4054054054054099E-2</v>
      </c>
      <c r="F51" s="2">
        <v>6.4102564102564097E-2</v>
      </c>
      <c r="G51" s="2">
        <v>4.81927710843374E-2</v>
      </c>
      <c r="H51" s="2">
        <v>8.04597701149425E-2</v>
      </c>
      <c r="I51" s="2">
        <v>0.111702127659574</v>
      </c>
      <c r="J51" s="2">
        <v>2.39234449760766E-2</v>
      </c>
      <c r="K51" s="2">
        <v>9.3457943925233603E-3</v>
      </c>
      <c r="L51" s="2">
        <v>1.85185185185185E-2</v>
      </c>
      <c r="M51" s="2">
        <v>-1.3636363636363599E-2</v>
      </c>
      <c r="N51" s="3">
        <v>3.82775119617225E-2</v>
      </c>
      <c r="O51" s="3">
        <v>0.70866141732283505</v>
      </c>
    </row>
    <row r="52" spans="1:15" x14ac:dyDescent="0.3">
      <c r="A52" s="8" t="s">
        <v>84</v>
      </c>
      <c r="B52" s="2">
        <v>-0.04</v>
      </c>
      <c r="C52" s="2">
        <v>0</v>
      </c>
      <c r="D52" s="2">
        <v>-0.125</v>
      </c>
      <c r="E52" s="2">
        <v>-4.7619047619047603E-2</v>
      </c>
      <c r="F52" s="2">
        <v>0.4</v>
      </c>
      <c r="G52" s="2">
        <v>3.5714285714285698E-2</v>
      </c>
      <c r="H52" s="2">
        <v>0.24137931034482801</v>
      </c>
      <c r="I52" s="2">
        <v>0.22222222222222199</v>
      </c>
      <c r="J52" s="2">
        <v>0.15909090909090901</v>
      </c>
      <c r="K52" s="2">
        <v>-0.13725490196078399</v>
      </c>
      <c r="L52" s="2">
        <v>0.25</v>
      </c>
      <c r="M52" s="2">
        <v>9.0909090909090898E-2</v>
      </c>
      <c r="N52" s="3">
        <v>0.36363636363636398</v>
      </c>
      <c r="O52" s="3">
        <v>1.4</v>
      </c>
    </row>
    <row r="53" spans="1:15" x14ac:dyDescent="0.3">
      <c r="A53" s="11" t="s">
        <v>15</v>
      </c>
      <c r="B53" s="3">
        <v>-7.7399380804953604E-3</v>
      </c>
      <c r="C53" s="3">
        <v>-1.79407176287051E-2</v>
      </c>
      <c r="D53" s="3">
        <v>-1.27084988085782E-2</v>
      </c>
      <c r="E53" s="3">
        <v>8.0450522928398997E-4</v>
      </c>
      <c r="F53" s="3">
        <v>-2.41157556270096E-3</v>
      </c>
      <c r="G53" s="3">
        <v>0</v>
      </c>
      <c r="H53" s="3">
        <v>6.4464141821112004E-3</v>
      </c>
      <c r="I53" s="3">
        <v>3.6829463570856702E-2</v>
      </c>
      <c r="J53" s="3">
        <v>-4.6332046332046304E-3</v>
      </c>
      <c r="K53" s="3">
        <v>-1.7067494181536101E-2</v>
      </c>
      <c r="L53" s="3">
        <v>2.6045777426992898E-2</v>
      </c>
      <c r="M53" s="3">
        <v>1.07692307692308E-2</v>
      </c>
      <c r="N53" s="3">
        <v>1.4671814671814699E-2</v>
      </c>
      <c r="O53" s="3">
        <v>1.7027863777089799E-2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86</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493</v>
      </c>
    </row>
    <row r="2" spans="1:14" ht="15.6" x14ac:dyDescent="0.3">
      <c r="A2" s="12" t="s">
        <v>490</v>
      </c>
    </row>
    <row r="3" spans="1:14" ht="15.6" x14ac:dyDescent="0.3">
      <c r="A3" s="12" t="s">
        <v>94</v>
      </c>
    </row>
    <row r="4" spans="1:14" x14ac:dyDescent="0.3">
      <c r="A4" s="15"/>
    </row>
    <row r="5" spans="1:14" x14ac:dyDescent="0.3">
      <c r="A5" s="16" t="str">
        <f>HYPERLINK("#'Table of contents'!A83",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109</v>
      </c>
      <c r="C8" s="1">
        <v>118</v>
      </c>
      <c r="D8" s="1">
        <v>124</v>
      </c>
      <c r="E8" s="1">
        <v>134</v>
      </c>
      <c r="F8" s="1">
        <v>142</v>
      </c>
      <c r="G8" s="1">
        <v>149</v>
      </c>
      <c r="H8" s="1">
        <v>156</v>
      </c>
      <c r="I8" s="1">
        <v>167</v>
      </c>
      <c r="J8" s="1">
        <v>176</v>
      </c>
      <c r="K8" s="1">
        <v>191</v>
      </c>
      <c r="L8" s="1">
        <v>203</v>
      </c>
      <c r="M8" s="1">
        <v>216</v>
      </c>
      <c r="N8" s="1">
        <v>226</v>
      </c>
    </row>
    <row r="9" spans="1:14" x14ac:dyDescent="0.3">
      <c r="A9" s="7" t="s">
        <v>88</v>
      </c>
      <c r="B9" s="1">
        <v>23</v>
      </c>
      <c r="C9" s="1">
        <v>20</v>
      </c>
      <c r="D9" s="1">
        <v>20</v>
      </c>
      <c r="E9" s="1">
        <v>21</v>
      </c>
      <c r="F9" s="1">
        <v>22</v>
      </c>
      <c r="G9" s="1">
        <v>22</v>
      </c>
      <c r="H9" s="1">
        <v>21</v>
      </c>
      <c r="I9" s="1">
        <v>22</v>
      </c>
      <c r="J9" s="1">
        <v>24</v>
      </c>
      <c r="K9" s="1">
        <v>23</v>
      </c>
      <c r="L9" s="1">
        <v>21</v>
      </c>
      <c r="M9" s="1">
        <v>23</v>
      </c>
      <c r="N9" s="1">
        <v>24</v>
      </c>
    </row>
    <row r="10" spans="1:14" x14ac:dyDescent="0.3">
      <c r="A10" s="7" t="s">
        <v>89</v>
      </c>
      <c r="B10" s="1">
        <v>16</v>
      </c>
      <c r="C10" s="1">
        <v>19</v>
      </c>
      <c r="D10" s="1">
        <v>20</v>
      </c>
      <c r="E10" s="1">
        <v>21</v>
      </c>
      <c r="F10" s="1">
        <v>22</v>
      </c>
      <c r="G10" s="1">
        <v>20</v>
      </c>
      <c r="H10" s="1">
        <v>21</v>
      </c>
      <c r="I10" s="1">
        <v>20</v>
      </c>
      <c r="J10" s="1">
        <v>24</v>
      </c>
      <c r="K10" s="1">
        <v>24</v>
      </c>
      <c r="L10" s="1">
        <v>28</v>
      </c>
      <c r="M10" s="1">
        <v>31</v>
      </c>
      <c r="N10" s="1">
        <v>31</v>
      </c>
    </row>
    <row r="11" spans="1:14" x14ac:dyDescent="0.3">
      <c r="A11" s="7" t="s">
        <v>90</v>
      </c>
      <c r="B11" s="1">
        <v>945</v>
      </c>
      <c r="C11" s="1">
        <v>937</v>
      </c>
      <c r="D11" s="1">
        <v>917</v>
      </c>
      <c r="E11" s="1">
        <v>899</v>
      </c>
      <c r="F11" s="1">
        <v>892</v>
      </c>
      <c r="G11" s="1">
        <v>887</v>
      </c>
      <c r="H11" s="1">
        <v>887</v>
      </c>
      <c r="I11" s="1">
        <v>884</v>
      </c>
      <c r="J11" s="1">
        <v>913</v>
      </c>
      <c r="K11" s="1">
        <v>894</v>
      </c>
      <c r="L11" s="1">
        <v>871</v>
      </c>
      <c r="M11" s="1">
        <v>894</v>
      </c>
      <c r="N11" s="1">
        <v>905</v>
      </c>
    </row>
    <row r="12" spans="1:14" x14ac:dyDescent="0.3">
      <c r="A12" s="7" t="s">
        <v>91</v>
      </c>
      <c r="B12" s="1">
        <v>20</v>
      </c>
      <c r="C12" s="1">
        <v>20</v>
      </c>
      <c r="D12" s="1">
        <v>19</v>
      </c>
      <c r="E12" s="1">
        <v>18</v>
      </c>
      <c r="F12" s="1">
        <v>19</v>
      </c>
      <c r="G12" s="1">
        <v>19</v>
      </c>
      <c r="H12" s="1">
        <v>20</v>
      </c>
      <c r="I12" s="1">
        <v>22</v>
      </c>
      <c r="J12" s="1">
        <v>26</v>
      </c>
      <c r="K12" s="1">
        <v>27</v>
      </c>
      <c r="L12" s="1">
        <v>30</v>
      </c>
      <c r="M12" s="1">
        <v>30</v>
      </c>
      <c r="N12" s="1">
        <v>31</v>
      </c>
    </row>
    <row r="13" spans="1:14" x14ac:dyDescent="0.3">
      <c r="A13" s="7" t="s">
        <v>92</v>
      </c>
      <c r="B13" s="1">
        <v>179</v>
      </c>
      <c r="C13" s="1">
        <v>168</v>
      </c>
      <c r="D13" s="1">
        <v>159</v>
      </c>
      <c r="E13" s="1">
        <v>150</v>
      </c>
      <c r="F13" s="1">
        <v>147</v>
      </c>
      <c r="G13" s="1">
        <v>144</v>
      </c>
      <c r="H13" s="1">
        <v>136</v>
      </c>
      <c r="I13" s="1">
        <v>134</v>
      </c>
      <c r="J13" s="1">
        <v>132</v>
      </c>
      <c r="K13" s="1">
        <v>130</v>
      </c>
      <c r="L13" s="1">
        <v>114</v>
      </c>
      <c r="M13" s="1">
        <v>106</v>
      </c>
      <c r="N13" s="1">
        <v>97</v>
      </c>
    </row>
    <row r="14" spans="1:14" x14ac:dyDescent="0.3">
      <c r="A14" s="10" t="s">
        <v>15</v>
      </c>
      <c r="B14" s="5">
        <v>1292</v>
      </c>
      <c r="C14" s="5">
        <v>1282</v>
      </c>
      <c r="D14" s="5">
        <v>1259</v>
      </c>
      <c r="E14" s="5">
        <v>1243</v>
      </c>
      <c r="F14" s="5">
        <v>1244</v>
      </c>
      <c r="G14" s="5">
        <v>1241</v>
      </c>
      <c r="H14" s="5">
        <v>1241</v>
      </c>
      <c r="I14" s="5">
        <v>1249</v>
      </c>
      <c r="J14" s="5">
        <v>1295</v>
      </c>
      <c r="K14" s="5">
        <v>1289</v>
      </c>
      <c r="L14" s="5">
        <v>1267</v>
      </c>
      <c r="M14" s="5">
        <v>1300</v>
      </c>
      <c r="N14" s="5">
        <v>1314</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8.4365325077399397E-2</v>
      </c>
      <c r="C19" s="2">
        <v>9.2043681747269901E-2</v>
      </c>
      <c r="D19" s="2">
        <v>9.8490865766481306E-2</v>
      </c>
      <c r="E19" s="2">
        <v>0.107803700724055</v>
      </c>
      <c r="F19" s="2">
        <v>0.114147909967846</v>
      </c>
      <c r="G19" s="2">
        <v>0.120064464141821</v>
      </c>
      <c r="H19" s="2">
        <v>0.125705076551168</v>
      </c>
      <c r="I19" s="2">
        <v>0.13370696557245801</v>
      </c>
      <c r="J19" s="2">
        <v>0.135907335907336</v>
      </c>
      <c r="K19" s="2">
        <v>0.14817688130333601</v>
      </c>
      <c r="L19" s="2">
        <v>0.16022099447513799</v>
      </c>
      <c r="M19" s="2">
        <v>0.16615384615384601</v>
      </c>
      <c r="N19" s="2">
        <v>0.171993911719939</v>
      </c>
    </row>
    <row r="20" spans="1:15" x14ac:dyDescent="0.3">
      <c r="A20" s="8" t="s">
        <v>88</v>
      </c>
      <c r="B20" s="2">
        <v>1.7801857585139299E-2</v>
      </c>
      <c r="C20" s="2">
        <v>1.5600624024961001E-2</v>
      </c>
      <c r="D20" s="2">
        <v>1.5885623510722799E-2</v>
      </c>
      <c r="E20" s="2">
        <v>1.6894609814963799E-2</v>
      </c>
      <c r="F20" s="2">
        <v>1.7684887459807098E-2</v>
      </c>
      <c r="G20" s="2">
        <v>1.77276390008058E-2</v>
      </c>
      <c r="H20" s="2">
        <v>1.69218372280419E-2</v>
      </c>
      <c r="I20" s="2">
        <v>1.7614091273018401E-2</v>
      </c>
      <c r="J20" s="2">
        <v>1.8532818532818501E-2</v>
      </c>
      <c r="K20" s="2">
        <v>1.7843289371605901E-2</v>
      </c>
      <c r="L20" s="2">
        <v>1.6574585635359101E-2</v>
      </c>
      <c r="M20" s="2">
        <v>1.7692307692307702E-2</v>
      </c>
      <c r="N20" s="2">
        <v>1.8264840182648401E-2</v>
      </c>
    </row>
    <row r="21" spans="1:15" x14ac:dyDescent="0.3">
      <c r="A21" s="8" t="s">
        <v>89</v>
      </c>
      <c r="B21" s="2">
        <v>1.23839009287926E-2</v>
      </c>
      <c r="C21" s="2">
        <v>1.48205928237129E-2</v>
      </c>
      <c r="D21" s="2">
        <v>1.5885623510722799E-2</v>
      </c>
      <c r="E21" s="2">
        <v>1.6894609814963799E-2</v>
      </c>
      <c r="F21" s="2">
        <v>1.7684887459807098E-2</v>
      </c>
      <c r="G21" s="2">
        <v>1.6116035455278E-2</v>
      </c>
      <c r="H21" s="2">
        <v>1.69218372280419E-2</v>
      </c>
      <c r="I21" s="2">
        <v>1.6012810248198599E-2</v>
      </c>
      <c r="J21" s="2">
        <v>1.8532818532818501E-2</v>
      </c>
      <c r="K21" s="2">
        <v>1.86190845616757E-2</v>
      </c>
      <c r="L21" s="2">
        <v>2.2099447513812199E-2</v>
      </c>
      <c r="M21" s="2">
        <v>2.3846153846153802E-2</v>
      </c>
      <c r="N21" s="2">
        <v>2.35920852359209E-2</v>
      </c>
    </row>
    <row r="22" spans="1:15" x14ac:dyDescent="0.3">
      <c r="A22" s="8" t="s">
        <v>90</v>
      </c>
      <c r="B22" s="2">
        <v>0.73142414860681104</v>
      </c>
      <c r="C22" s="2">
        <v>0.73088923556942298</v>
      </c>
      <c r="D22" s="2">
        <v>0.72835583796664005</v>
      </c>
      <c r="E22" s="2">
        <v>0.723250201126307</v>
      </c>
      <c r="F22" s="2">
        <v>0.71704180064308698</v>
      </c>
      <c r="G22" s="2">
        <v>0.71474617244157901</v>
      </c>
      <c r="H22" s="2">
        <v>0.71474617244157901</v>
      </c>
      <c r="I22" s="2">
        <v>0.70776621297037601</v>
      </c>
      <c r="J22" s="2">
        <v>0.70501930501930499</v>
      </c>
      <c r="K22" s="2">
        <v>0.69356089992241998</v>
      </c>
      <c r="L22" s="2">
        <v>0.68745067087608502</v>
      </c>
      <c r="M22" s="2">
        <v>0.68769230769230805</v>
      </c>
      <c r="N22" s="2">
        <v>0.68873668188736703</v>
      </c>
    </row>
    <row r="23" spans="1:15" x14ac:dyDescent="0.3">
      <c r="A23" s="8" t="s">
        <v>91</v>
      </c>
      <c r="B23" s="2">
        <v>1.54798761609907E-2</v>
      </c>
      <c r="C23" s="2">
        <v>1.5600624024961001E-2</v>
      </c>
      <c r="D23" s="2">
        <v>1.50913423351867E-2</v>
      </c>
      <c r="E23" s="2">
        <v>1.44810941271118E-2</v>
      </c>
      <c r="F23" s="2">
        <v>1.5273311897106101E-2</v>
      </c>
      <c r="G23" s="2">
        <v>1.53102336825141E-2</v>
      </c>
      <c r="H23" s="2">
        <v>1.6116035455278E-2</v>
      </c>
      <c r="I23" s="2">
        <v>1.7614091273018401E-2</v>
      </c>
      <c r="J23" s="2">
        <v>2.0077220077220102E-2</v>
      </c>
      <c r="K23" s="2">
        <v>2.0946470131885199E-2</v>
      </c>
      <c r="L23" s="2">
        <v>2.36779794790845E-2</v>
      </c>
      <c r="M23" s="2">
        <v>2.3076923076923099E-2</v>
      </c>
      <c r="N23" s="2">
        <v>2.35920852359209E-2</v>
      </c>
    </row>
    <row r="24" spans="1:15" x14ac:dyDescent="0.3">
      <c r="A24" s="8" t="s">
        <v>92</v>
      </c>
      <c r="B24" s="2">
        <v>0.138544891640867</v>
      </c>
      <c r="C24" s="2">
        <v>0.131045241809672</v>
      </c>
      <c r="D24" s="2">
        <v>0.12629070691024599</v>
      </c>
      <c r="E24" s="2">
        <v>0.120675784392599</v>
      </c>
      <c r="F24" s="2">
        <v>0.118167202572347</v>
      </c>
      <c r="G24" s="2">
        <v>0.11603545527800201</v>
      </c>
      <c r="H24" s="2">
        <v>0.10958904109589</v>
      </c>
      <c r="I24" s="2">
        <v>0.10728582866293</v>
      </c>
      <c r="J24" s="2">
        <v>0.101930501930502</v>
      </c>
      <c r="K24" s="2">
        <v>0.100853374709077</v>
      </c>
      <c r="L24" s="2">
        <v>8.9976322020520902E-2</v>
      </c>
      <c r="M24" s="2">
        <v>8.1538461538461504E-2</v>
      </c>
      <c r="N24" s="2">
        <v>7.3820395738203995E-2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8.2568807339449504E-2</v>
      </c>
      <c r="C29" s="2">
        <v>5.0847457627118599E-2</v>
      </c>
      <c r="D29" s="2">
        <v>8.0645161290322606E-2</v>
      </c>
      <c r="E29" s="2">
        <v>5.9701492537313397E-2</v>
      </c>
      <c r="F29" s="2">
        <v>4.92957746478873E-2</v>
      </c>
      <c r="G29" s="2">
        <v>4.6979865771812103E-2</v>
      </c>
      <c r="H29" s="2">
        <v>7.0512820512820498E-2</v>
      </c>
      <c r="I29" s="2">
        <v>5.3892215568862298E-2</v>
      </c>
      <c r="J29" s="2">
        <v>8.5227272727272693E-2</v>
      </c>
      <c r="K29" s="2">
        <v>6.2827225130889994E-2</v>
      </c>
      <c r="L29" s="2">
        <v>6.4039408866995107E-2</v>
      </c>
      <c r="M29" s="2">
        <v>4.6296296296296301E-2</v>
      </c>
      <c r="N29" s="3">
        <v>0.28409090909090901</v>
      </c>
      <c r="O29" s="3">
        <v>1.07339449541284</v>
      </c>
    </row>
    <row r="30" spans="1:15" x14ac:dyDescent="0.3">
      <c r="A30" s="8" t="s">
        <v>88</v>
      </c>
      <c r="B30" s="2">
        <v>-0.13043478260869601</v>
      </c>
      <c r="C30" s="2">
        <v>0</v>
      </c>
      <c r="D30" s="2">
        <v>0.05</v>
      </c>
      <c r="E30" s="2">
        <v>4.7619047619047603E-2</v>
      </c>
      <c r="F30" s="2">
        <v>0</v>
      </c>
      <c r="G30" s="2">
        <v>-4.5454545454545497E-2</v>
      </c>
      <c r="H30" s="2">
        <v>4.7619047619047603E-2</v>
      </c>
      <c r="I30" s="2">
        <v>9.0909090909090898E-2</v>
      </c>
      <c r="J30" s="2">
        <v>-4.1666666666666699E-2</v>
      </c>
      <c r="K30" s="2">
        <v>-8.6956521739130405E-2</v>
      </c>
      <c r="L30" s="2">
        <v>9.5238095238095205E-2</v>
      </c>
      <c r="M30" s="2">
        <v>4.3478260869565202E-2</v>
      </c>
      <c r="N30" s="3">
        <v>0</v>
      </c>
      <c r="O30" s="3">
        <v>4.3478260869565202E-2</v>
      </c>
    </row>
    <row r="31" spans="1:15" x14ac:dyDescent="0.3">
      <c r="A31" s="8" t="s">
        <v>89</v>
      </c>
      <c r="B31" s="2">
        <v>0.1875</v>
      </c>
      <c r="C31" s="2">
        <v>5.2631578947368397E-2</v>
      </c>
      <c r="D31" s="2">
        <v>0.05</v>
      </c>
      <c r="E31" s="2">
        <v>4.7619047619047603E-2</v>
      </c>
      <c r="F31" s="2">
        <v>-9.0909090909090898E-2</v>
      </c>
      <c r="G31" s="2">
        <v>0.05</v>
      </c>
      <c r="H31" s="2">
        <v>-4.7619047619047603E-2</v>
      </c>
      <c r="I31" s="2">
        <v>0.2</v>
      </c>
      <c r="J31" s="2">
        <v>0</v>
      </c>
      <c r="K31" s="2">
        <v>0.16666666666666699</v>
      </c>
      <c r="L31" s="2">
        <v>0.107142857142857</v>
      </c>
      <c r="M31" s="2">
        <v>0</v>
      </c>
      <c r="N31" s="3">
        <v>0.29166666666666702</v>
      </c>
      <c r="O31" s="3">
        <v>0.9375</v>
      </c>
    </row>
    <row r="32" spans="1:15" x14ac:dyDescent="0.3">
      <c r="A32" s="8" t="s">
        <v>90</v>
      </c>
      <c r="B32" s="2">
        <v>-8.4656084656084696E-3</v>
      </c>
      <c r="C32" s="2">
        <v>-2.1344717182497301E-2</v>
      </c>
      <c r="D32" s="2">
        <v>-1.9629225736096E-2</v>
      </c>
      <c r="E32" s="2">
        <v>-7.7864293659621799E-3</v>
      </c>
      <c r="F32" s="2">
        <v>-5.6053811659192796E-3</v>
      </c>
      <c r="G32" s="2">
        <v>0</v>
      </c>
      <c r="H32" s="2">
        <v>-3.3821871476888399E-3</v>
      </c>
      <c r="I32" s="2">
        <v>3.2805429864253402E-2</v>
      </c>
      <c r="J32" s="2">
        <v>-2.0810514786418401E-2</v>
      </c>
      <c r="K32" s="2">
        <v>-2.5727069351230401E-2</v>
      </c>
      <c r="L32" s="2">
        <v>2.6406429391504001E-2</v>
      </c>
      <c r="M32" s="2">
        <v>1.2304250559284099E-2</v>
      </c>
      <c r="N32" s="3">
        <v>-8.7623220153340599E-3</v>
      </c>
      <c r="O32" s="3">
        <v>-4.2328042328042298E-2</v>
      </c>
    </row>
    <row r="33" spans="1:15" x14ac:dyDescent="0.3">
      <c r="A33" s="8" t="s">
        <v>91</v>
      </c>
      <c r="B33" s="2">
        <v>0</v>
      </c>
      <c r="C33" s="2">
        <v>-0.05</v>
      </c>
      <c r="D33" s="2">
        <v>-5.2631578947368397E-2</v>
      </c>
      <c r="E33" s="2">
        <v>5.5555555555555601E-2</v>
      </c>
      <c r="F33" s="2">
        <v>0</v>
      </c>
      <c r="G33" s="2">
        <v>5.2631578947368397E-2</v>
      </c>
      <c r="H33" s="2">
        <v>0.1</v>
      </c>
      <c r="I33" s="2">
        <v>0.18181818181818199</v>
      </c>
      <c r="J33" s="2">
        <v>3.8461538461538498E-2</v>
      </c>
      <c r="K33" s="2">
        <v>0.11111111111111099</v>
      </c>
      <c r="L33" s="2">
        <v>0</v>
      </c>
      <c r="M33" s="2">
        <v>3.3333333333333298E-2</v>
      </c>
      <c r="N33" s="3">
        <v>0.19230769230769201</v>
      </c>
      <c r="O33" s="3">
        <v>0.55000000000000004</v>
      </c>
    </row>
    <row r="34" spans="1:15" x14ac:dyDescent="0.3">
      <c r="A34" s="8" t="s">
        <v>92</v>
      </c>
      <c r="B34" s="2">
        <v>-6.1452513966480403E-2</v>
      </c>
      <c r="C34" s="2">
        <v>-5.3571428571428603E-2</v>
      </c>
      <c r="D34" s="2">
        <v>-5.6603773584905703E-2</v>
      </c>
      <c r="E34" s="2">
        <v>-0.02</v>
      </c>
      <c r="F34" s="2">
        <v>-2.04081632653061E-2</v>
      </c>
      <c r="G34" s="2">
        <v>-5.5555555555555601E-2</v>
      </c>
      <c r="H34" s="2">
        <v>-1.4705882352941201E-2</v>
      </c>
      <c r="I34" s="2">
        <v>-1.49253731343284E-2</v>
      </c>
      <c r="J34" s="2">
        <v>-1.5151515151515201E-2</v>
      </c>
      <c r="K34" s="2">
        <v>-0.123076923076923</v>
      </c>
      <c r="L34" s="2">
        <v>-7.0175438596491196E-2</v>
      </c>
      <c r="M34" s="2">
        <v>-8.4905660377358499E-2</v>
      </c>
      <c r="N34" s="3">
        <v>-0.26515151515151503</v>
      </c>
      <c r="O34" s="3">
        <v>-0.458100558659218</v>
      </c>
    </row>
    <row r="35" spans="1:15" x14ac:dyDescent="0.3">
      <c r="A35" s="11" t="s">
        <v>15</v>
      </c>
      <c r="B35" s="3">
        <v>-7.7399380804953604E-3</v>
      </c>
      <c r="C35" s="3">
        <v>-1.79407176287051E-2</v>
      </c>
      <c r="D35" s="3">
        <v>-1.27084988085782E-2</v>
      </c>
      <c r="E35" s="3">
        <v>8.0450522928398997E-4</v>
      </c>
      <c r="F35" s="3">
        <v>-2.41157556270096E-3</v>
      </c>
      <c r="G35" s="3">
        <v>0</v>
      </c>
      <c r="H35" s="3">
        <v>6.4464141821112004E-3</v>
      </c>
      <c r="I35" s="3">
        <v>3.6829463570856702E-2</v>
      </c>
      <c r="J35" s="3">
        <v>-4.6332046332046304E-3</v>
      </c>
      <c r="K35" s="3">
        <v>-1.7067494181536101E-2</v>
      </c>
      <c r="L35" s="3">
        <v>2.6045777426992898E-2</v>
      </c>
      <c r="M35" s="3">
        <v>1.07692307692308E-2</v>
      </c>
      <c r="N35" s="3">
        <v>1.4671814671814699E-2</v>
      </c>
      <c r="O35" s="3">
        <v>1.7027863777089799E-2</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494</v>
      </c>
    </row>
    <row r="2" spans="1:14" ht="15.6" x14ac:dyDescent="0.3">
      <c r="A2" s="12" t="s">
        <v>490</v>
      </c>
    </row>
    <row r="3" spans="1:14" ht="15.6" x14ac:dyDescent="0.3">
      <c r="A3" s="12" t="s">
        <v>98</v>
      </c>
    </row>
    <row r="4" spans="1:14" x14ac:dyDescent="0.3">
      <c r="A4" s="15"/>
    </row>
    <row r="5" spans="1:14" x14ac:dyDescent="0.3">
      <c r="A5" s="16" t="str">
        <f>HYPERLINK("#'Table of contents'!A84",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95</v>
      </c>
      <c r="B8" s="1">
        <v>961</v>
      </c>
      <c r="C8" s="1">
        <v>966</v>
      </c>
      <c r="D8" s="1">
        <v>954</v>
      </c>
      <c r="E8" s="1">
        <v>948</v>
      </c>
      <c r="F8" s="1">
        <v>953</v>
      </c>
      <c r="G8" s="1">
        <v>956</v>
      </c>
      <c r="H8" s="1">
        <v>951</v>
      </c>
      <c r="I8" s="1">
        <v>959</v>
      </c>
      <c r="J8" s="1">
        <v>982</v>
      </c>
      <c r="K8" s="1">
        <v>975</v>
      </c>
      <c r="L8" s="1">
        <v>962</v>
      </c>
      <c r="M8" s="1">
        <v>986</v>
      </c>
      <c r="N8" s="1">
        <v>1002</v>
      </c>
    </row>
    <row r="9" spans="1:14" x14ac:dyDescent="0.3">
      <c r="A9" s="7" t="s">
        <v>96</v>
      </c>
      <c r="B9" s="1">
        <v>331</v>
      </c>
      <c r="C9" s="1">
        <v>316</v>
      </c>
      <c r="D9" s="1">
        <v>305</v>
      </c>
      <c r="E9" s="1">
        <v>295</v>
      </c>
      <c r="F9" s="1">
        <v>291</v>
      </c>
      <c r="G9" s="1">
        <v>285</v>
      </c>
      <c r="H9" s="1">
        <v>290</v>
      </c>
      <c r="I9" s="1">
        <v>290</v>
      </c>
      <c r="J9" s="1">
        <v>313</v>
      </c>
      <c r="K9" s="1">
        <v>314</v>
      </c>
      <c r="L9" s="1">
        <v>305</v>
      </c>
      <c r="M9" s="1">
        <v>314</v>
      </c>
      <c r="N9" s="1">
        <v>312</v>
      </c>
    </row>
    <row r="10" spans="1:14" x14ac:dyDescent="0.3">
      <c r="A10" s="10" t="s">
        <v>15</v>
      </c>
      <c r="B10" s="5">
        <v>1292</v>
      </c>
      <c r="C10" s="5">
        <v>1282</v>
      </c>
      <c r="D10" s="5">
        <v>1259</v>
      </c>
      <c r="E10" s="5">
        <v>1243</v>
      </c>
      <c r="F10" s="5">
        <v>1244</v>
      </c>
      <c r="G10" s="5">
        <v>1241</v>
      </c>
      <c r="H10" s="5">
        <v>1241</v>
      </c>
      <c r="I10" s="5">
        <v>1249</v>
      </c>
      <c r="J10" s="5">
        <v>1295</v>
      </c>
      <c r="K10" s="5">
        <v>1289</v>
      </c>
      <c r="L10" s="5">
        <v>1267</v>
      </c>
      <c r="M10" s="5">
        <v>1300</v>
      </c>
      <c r="N10" s="5">
        <v>1314</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95</v>
      </c>
      <c r="B15" s="2">
        <v>0.74380804953560398</v>
      </c>
      <c r="C15" s="2">
        <v>0.75351014040561604</v>
      </c>
      <c r="D15" s="2">
        <v>0.75774424146147701</v>
      </c>
      <c r="E15" s="2">
        <v>0.76267095736122303</v>
      </c>
      <c r="F15" s="2">
        <v>0.76607717041800605</v>
      </c>
      <c r="G15" s="2">
        <v>0.770346494762288</v>
      </c>
      <c r="H15" s="2">
        <v>0.76631748589846904</v>
      </c>
      <c r="I15" s="2">
        <v>0.76781425140112103</v>
      </c>
      <c r="J15" s="2">
        <v>0.75830115830115796</v>
      </c>
      <c r="K15" s="2">
        <v>0.75640031031807597</v>
      </c>
      <c r="L15" s="2">
        <v>0.75927387529597501</v>
      </c>
      <c r="M15" s="2">
        <v>0.75846153846153797</v>
      </c>
      <c r="N15" s="2">
        <v>0.76255707762557101</v>
      </c>
    </row>
    <row r="16" spans="1:14" x14ac:dyDescent="0.3">
      <c r="A16" s="8" t="s">
        <v>96</v>
      </c>
      <c r="B16" s="2">
        <v>0.25619195046439602</v>
      </c>
      <c r="C16" s="2">
        <v>0.24648985959438399</v>
      </c>
      <c r="D16" s="2">
        <v>0.24225575853852299</v>
      </c>
      <c r="E16" s="2">
        <v>0.23732904263877699</v>
      </c>
      <c r="F16" s="2">
        <v>0.23392282958199401</v>
      </c>
      <c r="G16" s="2">
        <v>0.229653505237712</v>
      </c>
      <c r="H16" s="2">
        <v>0.23368251410153101</v>
      </c>
      <c r="I16" s="2">
        <v>0.232185748598879</v>
      </c>
      <c r="J16" s="2">
        <v>0.24169884169884201</v>
      </c>
      <c r="K16" s="2">
        <v>0.243599689681924</v>
      </c>
      <c r="L16" s="2">
        <v>0.24072612470402499</v>
      </c>
      <c r="M16" s="2">
        <v>0.24153846153846201</v>
      </c>
      <c r="N16" s="2">
        <v>0.23744292237442899</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95</v>
      </c>
      <c r="B21" s="2">
        <v>5.2029136316337097E-3</v>
      </c>
      <c r="C21" s="2">
        <v>-1.2422360248447201E-2</v>
      </c>
      <c r="D21" s="2">
        <v>-6.2893081761006301E-3</v>
      </c>
      <c r="E21" s="2">
        <v>5.2742616033755298E-3</v>
      </c>
      <c r="F21" s="2">
        <v>3.1479538300104898E-3</v>
      </c>
      <c r="G21" s="2">
        <v>-5.2301255230125503E-3</v>
      </c>
      <c r="H21" s="2">
        <v>8.4121976866456394E-3</v>
      </c>
      <c r="I21" s="2">
        <v>2.39833159541189E-2</v>
      </c>
      <c r="J21" s="2">
        <v>-7.1283095723014304E-3</v>
      </c>
      <c r="K21" s="2">
        <v>-1.3333333333333299E-2</v>
      </c>
      <c r="L21" s="2">
        <v>2.4948024948024901E-2</v>
      </c>
      <c r="M21" s="2">
        <v>1.6227180527383402E-2</v>
      </c>
      <c r="N21" s="3">
        <v>2.0366598778004098E-2</v>
      </c>
      <c r="O21" s="3">
        <v>4.2663891779396501E-2</v>
      </c>
    </row>
    <row r="22" spans="1:15" x14ac:dyDescent="0.3">
      <c r="A22" s="8" t="s">
        <v>96</v>
      </c>
      <c r="B22" s="2">
        <v>-4.5317220543806602E-2</v>
      </c>
      <c r="C22" s="2">
        <v>-3.48101265822785E-2</v>
      </c>
      <c r="D22" s="2">
        <v>-3.2786885245901599E-2</v>
      </c>
      <c r="E22" s="2">
        <v>-1.3559322033898299E-2</v>
      </c>
      <c r="F22" s="2">
        <v>-2.06185567010309E-2</v>
      </c>
      <c r="G22" s="2">
        <v>1.7543859649122799E-2</v>
      </c>
      <c r="H22" s="2">
        <v>0</v>
      </c>
      <c r="I22" s="2">
        <v>7.9310344827586199E-2</v>
      </c>
      <c r="J22" s="2">
        <v>3.1948881789137401E-3</v>
      </c>
      <c r="K22" s="2">
        <v>-2.8662420382165599E-2</v>
      </c>
      <c r="L22" s="2">
        <v>2.9508196721311501E-2</v>
      </c>
      <c r="M22" s="2">
        <v>-6.3694267515923596E-3</v>
      </c>
      <c r="N22" s="3">
        <v>-3.1948881789137401E-3</v>
      </c>
      <c r="O22" s="3">
        <v>-5.7401812688821802E-2</v>
      </c>
    </row>
    <row r="23" spans="1:15" x14ac:dyDescent="0.3">
      <c r="A23" s="11" t="s">
        <v>15</v>
      </c>
      <c r="B23" s="3">
        <v>-7.7399380804953604E-3</v>
      </c>
      <c r="C23" s="3">
        <v>-1.79407176287051E-2</v>
      </c>
      <c r="D23" s="3">
        <v>-1.27084988085782E-2</v>
      </c>
      <c r="E23" s="3">
        <v>8.0450522928398997E-4</v>
      </c>
      <c r="F23" s="3">
        <v>-2.41157556270096E-3</v>
      </c>
      <c r="G23" s="3">
        <v>0</v>
      </c>
      <c r="H23" s="3">
        <v>6.4464141821112004E-3</v>
      </c>
      <c r="I23" s="3">
        <v>3.6829463570856702E-2</v>
      </c>
      <c r="J23" s="3">
        <v>-4.6332046332046304E-3</v>
      </c>
      <c r="K23" s="3">
        <v>-1.7067494181536101E-2</v>
      </c>
      <c r="L23" s="3">
        <v>2.6045777426992898E-2</v>
      </c>
      <c r="M23" s="3">
        <v>1.07692307692308E-2</v>
      </c>
      <c r="N23" s="3">
        <v>1.4671814671814699E-2</v>
      </c>
      <c r="O23" s="3">
        <v>1.7027863777089799E-2</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495</v>
      </c>
    </row>
    <row r="2" spans="1:14" ht="15.6" x14ac:dyDescent="0.3">
      <c r="A2" s="12" t="s">
        <v>490</v>
      </c>
    </row>
    <row r="3" spans="1:14" ht="15.6" x14ac:dyDescent="0.3">
      <c r="A3" s="12" t="s">
        <v>98</v>
      </c>
    </row>
    <row r="4" spans="1:14" ht="15.6" x14ac:dyDescent="0.3">
      <c r="A4" s="12" t="s">
        <v>94</v>
      </c>
    </row>
    <row r="5" spans="1:14" x14ac:dyDescent="0.3">
      <c r="A5" s="16" t="str">
        <f>HYPERLINK("#'Table of contents'!A85",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99</v>
      </c>
      <c r="B8" s="1">
        <v>56</v>
      </c>
      <c r="C8" s="1">
        <v>64</v>
      </c>
      <c r="D8" s="1">
        <v>69</v>
      </c>
      <c r="E8" s="1">
        <v>75</v>
      </c>
      <c r="F8" s="1">
        <v>82</v>
      </c>
      <c r="G8" s="1">
        <v>84</v>
      </c>
      <c r="H8" s="1">
        <v>90</v>
      </c>
      <c r="I8" s="1">
        <v>97</v>
      </c>
      <c r="J8" s="1">
        <v>101</v>
      </c>
      <c r="K8" s="1">
        <v>114</v>
      </c>
      <c r="L8" s="1">
        <v>119</v>
      </c>
      <c r="M8" s="1">
        <v>126</v>
      </c>
      <c r="N8" s="1">
        <v>134</v>
      </c>
    </row>
    <row r="9" spans="1:14" x14ac:dyDescent="0.3">
      <c r="A9" s="7" t="s">
        <v>100</v>
      </c>
      <c r="B9" s="1">
        <v>4</v>
      </c>
      <c r="C9" s="1">
        <v>4</v>
      </c>
      <c r="D9" s="1">
        <v>4</v>
      </c>
      <c r="E9" s="1">
        <v>4</v>
      </c>
      <c r="F9" s="1">
        <v>5</v>
      </c>
      <c r="G9" s="1">
        <v>5</v>
      </c>
      <c r="H9" s="1">
        <v>5</v>
      </c>
      <c r="I9" s="1">
        <v>5</v>
      </c>
      <c r="J9" s="1">
        <v>5</v>
      </c>
      <c r="K9" s="1">
        <v>5</v>
      </c>
      <c r="L9" s="1">
        <v>4</v>
      </c>
      <c r="M9" s="1">
        <v>6</v>
      </c>
      <c r="N9" s="1">
        <v>6</v>
      </c>
    </row>
    <row r="10" spans="1:14" x14ac:dyDescent="0.3">
      <c r="A10" s="7" t="s">
        <v>101</v>
      </c>
      <c r="B10" s="1">
        <v>11</v>
      </c>
      <c r="C10" s="1">
        <v>12</v>
      </c>
      <c r="D10" s="1">
        <v>13</v>
      </c>
      <c r="E10" s="1">
        <v>14</v>
      </c>
      <c r="F10" s="1">
        <v>15</v>
      </c>
      <c r="G10" s="1">
        <v>14</v>
      </c>
      <c r="H10" s="1">
        <v>15</v>
      </c>
      <c r="I10" s="1">
        <v>15</v>
      </c>
      <c r="J10" s="1">
        <v>16</v>
      </c>
      <c r="K10" s="1">
        <v>16</v>
      </c>
      <c r="L10" s="1">
        <v>17</v>
      </c>
      <c r="M10" s="1">
        <v>19</v>
      </c>
      <c r="N10" s="1">
        <v>21</v>
      </c>
    </row>
    <row r="11" spans="1:14" x14ac:dyDescent="0.3">
      <c r="A11" s="7" t="s">
        <v>102</v>
      </c>
      <c r="B11" s="1">
        <v>758</v>
      </c>
      <c r="C11" s="1">
        <v>756</v>
      </c>
      <c r="D11" s="1">
        <v>742</v>
      </c>
      <c r="E11" s="1">
        <v>733</v>
      </c>
      <c r="F11" s="1">
        <v>728</v>
      </c>
      <c r="G11" s="1">
        <v>729</v>
      </c>
      <c r="H11" s="1">
        <v>726</v>
      </c>
      <c r="I11" s="1">
        <v>724</v>
      </c>
      <c r="J11" s="1">
        <v>743</v>
      </c>
      <c r="K11" s="1">
        <v>721</v>
      </c>
      <c r="L11" s="1">
        <v>711</v>
      </c>
      <c r="M11" s="1">
        <v>729</v>
      </c>
      <c r="N11" s="1">
        <v>744</v>
      </c>
    </row>
    <row r="12" spans="1:14" x14ac:dyDescent="0.3">
      <c r="A12" s="7" t="s">
        <v>103</v>
      </c>
      <c r="B12" s="1">
        <v>10</v>
      </c>
      <c r="C12" s="1">
        <v>9</v>
      </c>
      <c r="D12" s="1">
        <v>8</v>
      </c>
      <c r="E12" s="1">
        <v>8</v>
      </c>
      <c r="F12" s="1">
        <v>8</v>
      </c>
      <c r="G12" s="1">
        <v>8</v>
      </c>
      <c r="H12" s="1">
        <v>8</v>
      </c>
      <c r="I12" s="1">
        <v>10</v>
      </c>
      <c r="J12" s="1">
        <v>11</v>
      </c>
      <c r="K12" s="1">
        <v>11</v>
      </c>
      <c r="L12" s="1">
        <v>15</v>
      </c>
      <c r="M12" s="1">
        <v>16</v>
      </c>
      <c r="N12" s="1">
        <v>17</v>
      </c>
    </row>
    <row r="13" spans="1:14" x14ac:dyDescent="0.3">
      <c r="A13" s="7" t="s">
        <v>104</v>
      </c>
      <c r="B13" s="1">
        <v>122</v>
      </c>
      <c r="C13" s="1">
        <v>121</v>
      </c>
      <c r="D13" s="1">
        <v>118</v>
      </c>
      <c r="E13" s="1">
        <v>114</v>
      </c>
      <c r="F13" s="1">
        <v>115</v>
      </c>
      <c r="G13" s="1">
        <v>116</v>
      </c>
      <c r="H13" s="1">
        <v>107</v>
      </c>
      <c r="I13" s="1">
        <v>108</v>
      </c>
      <c r="J13" s="1">
        <v>106</v>
      </c>
      <c r="K13" s="1">
        <v>108</v>
      </c>
      <c r="L13" s="1">
        <v>96</v>
      </c>
      <c r="M13" s="1">
        <v>90</v>
      </c>
      <c r="N13" s="1">
        <v>80</v>
      </c>
    </row>
    <row r="14" spans="1:14" x14ac:dyDescent="0.3">
      <c r="A14" s="7" t="s">
        <v>105</v>
      </c>
      <c r="B14" s="1">
        <v>53</v>
      </c>
      <c r="C14" s="1">
        <v>54</v>
      </c>
      <c r="D14" s="1">
        <v>55</v>
      </c>
      <c r="E14" s="1">
        <v>59</v>
      </c>
      <c r="F14" s="1">
        <v>60</v>
      </c>
      <c r="G14" s="1">
        <v>65</v>
      </c>
      <c r="H14" s="1">
        <v>66</v>
      </c>
      <c r="I14" s="1">
        <v>70</v>
      </c>
      <c r="J14" s="1">
        <v>75</v>
      </c>
      <c r="K14" s="1">
        <v>77</v>
      </c>
      <c r="L14" s="1">
        <v>84</v>
      </c>
      <c r="M14" s="1">
        <v>90</v>
      </c>
      <c r="N14" s="1">
        <v>92</v>
      </c>
    </row>
    <row r="15" spans="1:14" x14ac:dyDescent="0.3">
      <c r="A15" s="7" t="s">
        <v>106</v>
      </c>
      <c r="B15" s="1">
        <v>19</v>
      </c>
      <c r="C15" s="1">
        <v>16</v>
      </c>
      <c r="D15" s="1">
        <v>16</v>
      </c>
      <c r="E15" s="1">
        <v>17</v>
      </c>
      <c r="F15" s="1">
        <v>17</v>
      </c>
      <c r="G15" s="1">
        <v>17</v>
      </c>
      <c r="H15" s="1">
        <v>16</v>
      </c>
      <c r="I15" s="1">
        <v>17</v>
      </c>
      <c r="J15" s="1">
        <v>19</v>
      </c>
      <c r="K15" s="1">
        <v>18</v>
      </c>
      <c r="L15" s="1">
        <v>17</v>
      </c>
      <c r="M15" s="1">
        <v>17</v>
      </c>
      <c r="N15" s="1">
        <v>18</v>
      </c>
    </row>
    <row r="16" spans="1:14" x14ac:dyDescent="0.3">
      <c r="A16" s="7" t="s">
        <v>107</v>
      </c>
      <c r="B16" s="1">
        <v>5</v>
      </c>
      <c r="C16" s="1">
        <v>7</v>
      </c>
      <c r="D16" s="1">
        <v>7</v>
      </c>
      <c r="E16" s="1">
        <v>7</v>
      </c>
      <c r="F16" s="1">
        <v>7</v>
      </c>
      <c r="G16" s="1">
        <v>6</v>
      </c>
      <c r="H16" s="1">
        <v>6</v>
      </c>
      <c r="I16" s="1">
        <v>5</v>
      </c>
      <c r="J16" s="1">
        <v>8</v>
      </c>
      <c r="K16" s="1">
        <v>8</v>
      </c>
      <c r="L16" s="1">
        <v>11</v>
      </c>
      <c r="M16" s="1">
        <v>12</v>
      </c>
      <c r="N16" s="1">
        <v>10</v>
      </c>
    </row>
    <row r="17" spans="1:14" x14ac:dyDescent="0.3">
      <c r="A17" s="7" t="s">
        <v>108</v>
      </c>
      <c r="B17" s="1">
        <v>187</v>
      </c>
      <c r="C17" s="1">
        <v>181</v>
      </c>
      <c r="D17" s="1">
        <v>175</v>
      </c>
      <c r="E17" s="1">
        <v>166</v>
      </c>
      <c r="F17" s="1">
        <v>164</v>
      </c>
      <c r="G17" s="1">
        <v>158</v>
      </c>
      <c r="H17" s="1">
        <v>161</v>
      </c>
      <c r="I17" s="1">
        <v>160</v>
      </c>
      <c r="J17" s="1">
        <v>170</v>
      </c>
      <c r="K17" s="1">
        <v>173</v>
      </c>
      <c r="L17" s="1">
        <v>160</v>
      </c>
      <c r="M17" s="1">
        <v>165</v>
      </c>
      <c r="N17" s="1">
        <v>161</v>
      </c>
    </row>
    <row r="18" spans="1:14" x14ac:dyDescent="0.3">
      <c r="A18" s="7" t="s">
        <v>109</v>
      </c>
      <c r="B18" s="1">
        <v>10</v>
      </c>
      <c r="C18" s="1">
        <v>11</v>
      </c>
      <c r="D18" s="1">
        <v>11</v>
      </c>
      <c r="E18" s="1">
        <v>10</v>
      </c>
      <c r="F18" s="1">
        <v>11</v>
      </c>
      <c r="G18" s="1">
        <v>11</v>
      </c>
      <c r="H18" s="1">
        <v>12</v>
      </c>
      <c r="I18" s="1">
        <v>12</v>
      </c>
      <c r="J18" s="1">
        <v>15</v>
      </c>
      <c r="K18" s="1">
        <v>16</v>
      </c>
      <c r="L18" s="1">
        <v>15</v>
      </c>
      <c r="M18" s="1">
        <v>14</v>
      </c>
      <c r="N18" s="1">
        <v>14</v>
      </c>
    </row>
    <row r="19" spans="1:14" x14ac:dyDescent="0.3">
      <c r="A19" s="7" t="s">
        <v>110</v>
      </c>
      <c r="B19" s="1">
        <v>57</v>
      </c>
      <c r="C19" s="1">
        <v>47</v>
      </c>
      <c r="D19" s="1">
        <v>41</v>
      </c>
      <c r="E19" s="1">
        <v>36</v>
      </c>
      <c r="F19" s="1">
        <v>32</v>
      </c>
      <c r="G19" s="1">
        <v>28</v>
      </c>
      <c r="H19" s="1">
        <v>29</v>
      </c>
      <c r="I19" s="1">
        <v>26</v>
      </c>
      <c r="J19" s="1">
        <v>26</v>
      </c>
      <c r="K19" s="1">
        <v>22</v>
      </c>
      <c r="L19" s="1">
        <v>18</v>
      </c>
      <c r="M19" s="1">
        <v>16</v>
      </c>
      <c r="N19" s="1">
        <v>17</v>
      </c>
    </row>
    <row r="20" spans="1:14" x14ac:dyDescent="0.3">
      <c r="A20" s="10" t="s">
        <v>15</v>
      </c>
      <c r="B20" s="5">
        <v>1292</v>
      </c>
      <c r="C20" s="5">
        <v>1282</v>
      </c>
      <c r="D20" s="5">
        <v>1259</v>
      </c>
      <c r="E20" s="5">
        <v>1243</v>
      </c>
      <c r="F20" s="5">
        <v>1244</v>
      </c>
      <c r="G20" s="5">
        <v>1241</v>
      </c>
      <c r="H20" s="5">
        <v>1241</v>
      </c>
      <c r="I20" s="5">
        <v>1249</v>
      </c>
      <c r="J20" s="5">
        <v>1295</v>
      </c>
      <c r="K20" s="5">
        <v>1289</v>
      </c>
      <c r="L20" s="5">
        <v>1267</v>
      </c>
      <c r="M20" s="5">
        <v>1300</v>
      </c>
      <c r="N20" s="5">
        <v>1314</v>
      </c>
    </row>
    <row r="21" spans="1:14" x14ac:dyDescent="0.3">
      <c r="A21" s="15"/>
    </row>
    <row r="22" spans="1:14" x14ac:dyDescent="0.3">
      <c r="A22" s="15"/>
    </row>
    <row r="23" spans="1:14" x14ac:dyDescent="0.3">
      <c r="A23" s="15"/>
      <c r="B23" s="17" t="s">
        <v>34</v>
      </c>
      <c r="C23" s="18"/>
      <c r="D23" s="18"/>
      <c r="E23" s="18"/>
      <c r="F23" s="18"/>
      <c r="G23" s="18"/>
      <c r="H23" s="18"/>
      <c r="I23" s="18"/>
      <c r="J23" s="18"/>
      <c r="K23" s="18"/>
      <c r="L23" s="18"/>
      <c r="M23" s="18"/>
      <c r="N23" s="18"/>
    </row>
    <row r="24" spans="1:14" x14ac:dyDescent="0.3">
      <c r="A24" s="9" t="s">
        <v>38</v>
      </c>
      <c r="B24" s="4" t="s">
        <v>0</v>
      </c>
      <c r="C24" s="4" t="s">
        <v>1</v>
      </c>
      <c r="D24" s="4" t="s">
        <v>2</v>
      </c>
      <c r="E24" s="4" t="s">
        <v>3</v>
      </c>
      <c r="F24" s="4" t="s">
        <v>4</v>
      </c>
      <c r="G24" s="4" t="s">
        <v>5</v>
      </c>
      <c r="H24" s="4" t="s">
        <v>6</v>
      </c>
      <c r="I24" s="4" t="s">
        <v>7</v>
      </c>
      <c r="J24" s="4" t="s">
        <v>8</v>
      </c>
      <c r="K24" s="4" t="s">
        <v>9</v>
      </c>
      <c r="L24" s="4" t="s">
        <v>10</v>
      </c>
      <c r="M24" s="4" t="s">
        <v>11</v>
      </c>
      <c r="N24" s="4" t="s">
        <v>12</v>
      </c>
    </row>
    <row r="25" spans="1:14" x14ac:dyDescent="0.3">
      <c r="A25" s="8" t="s">
        <v>99</v>
      </c>
      <c r="B25" s="2">
        <v>5.8272632674297602E-2</v>
      </c>
      <c r="C25" s="2">
        <v>6.6252587991718404E-2</v>
      </c>
      <c r="D25" s="2">
        <v>7.2327044025157203E-2</v>
      </c>
      <c r="E25" s="2">
        <v>7.9113924050632903E-2</v>
      </c>
      <c r="F25" s="2">
        <v>8.6044071353620105E-2</v>
      </c>
      <c r="G25" s="2">
        <v>8.78661087866109E-2</v>
      </c>
      <c r="H25" s="2">
        <v>9.4637223974763401E-2</v>
      </c>
      <c r="I25" s="2">
        <v>0.101147028154327</v>
      </c>
      <c r="J25" s="2">
        <v>0.102851323828921</v>
      </c>
      <c r="K25" s="2">
        <v>0.116923076923077</v>
      </c>
      <c r="L25" s="2">
        <v>0.123700623700624</v>
      </c>
      <c r="M25" s="2">
        <v>0.127789046653144</v>
      </c>
      <c r="N25" s="2">
        <v>0.13373253493014001</v>
      </c>
    </row>
    <row r="26" spans="1:14" x14ac:dyDescent="0.3">
      <c r="A26" s="8" t="s">
        <v>100</v>
      </c>
      <c r="B26" s="2">
        <v>4.1623309053069697E-3</v>
      </c>
      <c r="C26" s="2">
        <v>4.1407867494824002E-3</v>
      </c>
      <c r="D26" s="2">
        <v>4.1928721174004204E-3</v>
      </c>
      <c r="E26" s="2">
        <v>4.2194092827004199E-3</v>
      </c>
      <c r="F26" s="2">
        <v>5.2465897166841602E-3</v>
      </c>
      <c r="G26" s="2">
        <v>5.2301255230125503E-3</v>
      </c>
      <c r="H26" s="2">
        <v>5.2576235541535203E-3</v>
      </c>
      <c r="I26" s="2">
        <v>5.2137643378519297E-3</v>
      </c>
      <c r="J26" s="2">
        <v>5.0916496945010202E-3</v>
      </c>
      <c r="K26" s="2">
        <v>5.1282051282051299E-3</v>
      </c>
      <c r="L26" s="2">
        <v>4.15800415800416E-3</v>
      </c>
      <c r="M26" s="2">
        <v>6.08519269776876E-3</v>
      </c>
      <c r="N26" s="2">
        <v>5.9880239520958096E-3</v>
      </c>
    </row>
    <row r="27" spans="1:14" x14ac:dyDescent="0.3">
      <c r="A27" s="8" t="s">
        <v>101</v>
      </c>
      <c r="B27" s="2">
        <v>1.1446409989594199E-2</v>
      </c>
      <c r="C27" s="2">
        <v>1.2422360248447201E-2</v>
      </c>
      <c r="D27" s="2">
        <v>1.3626834381551401E-2</v>
      </c>
      <c r="E27" s="2">
        <v>1.4767932489451499E-2</v>
      </c>
      <c r="F27" s="2">
        <v>1.5739769150052499E-2</v>
      </c>
      <c r="G27" s="2">
        <v>1.46443514644351E-2</v>
      </c>
      <c r="H27" s="2">
        <v>1.5772870662460602E-2</v>
      </c>
      <c r="I27" s="2">
        <v>1.5641293013555799E-2</v>
      </c>
      <c r="J27" s="2">
        <v>1.6293279022403299E-2</v>
      </c>
      <c r="K27" s="2">
        <v>1.64102564102564E-2</v>
      </c>
      <c r="L27" s="2">
        <v>1.76715176715177E-2</v>
      </c>
      <c r="M27" s="2">
        <v>1.92697768762677E-2</v>
      </c>
      <c r="N27" s="2">
        <v>2.09580838323353E-2</v>
      </c>
    </row>
    <row r="28" spans="1:14" x14ac:dyDescent="0.3">
      <c r="A28" s="8" t="s">
        <v>102</v>
      </c>
      <c r="B28" s="2">
        <v>0.78876170655567102</v>
      </c>
      <c r="C28" s="2">
        <v>0.78260869565217395</v>
      </c>
      <c r="D28" s="2">
        <v>0.77777777777777801</v>
      </c>
      <c r="E28" s="2">
        <v>0.77320675105485204</v>
      </c>
      <c r="F28" s="2">
        <v>0.76390346274921295</v>
      </c>
      <c r="G28" s="2">
        <v>0.76255230125522999</v>
      </c>
      <c r="H28" s="2">
        <v>0.76340694006309195</v>
      </c>
      <c r="I28" s="2">
        <v>0.75495307612095897</v>
      </c>
      <c r="J28" s="2">
        <v>0.75661914460285096</v>
      </c>
      <c r="K28" s="2">
        <v>0.73948717948717901</v>
      </c>
      <c r="L28" s="2">
        <v>0.73908523908523904</v>
      </c>
      <c r="M28" s="2">
        <v>0.73935091277890497</v>
      </c>
      <c r="N28" s="2">
        <v>0.74251497005987999</v>
      </c>
    </row>
    <row r="29" spans="1:14" x14ac:dyDescent="0.3">
      <c r="A29" s="8" t="s">
        <v>103</v>
      </c>
      <c r="B29" s="2">
        <v>1.04058272632674E-2</v>
      </c>
      <c r="C29" s="2">
        <v>9.3167701863354005E-3</v>
      </c>
      <c r="D29" s="2">
        <v>8.3857442348008408E-3</v>
      </c>
      <c r="E29" s="2">
        <v>8.4388185654008397E-3</v>
      </c>
      <c r="F29" s="2">
        <v>8.3945435466946505E-3</v>
      </c>
      <c r="G29" s="2">
        <v>8.3682008368200795E-3</v>
      </c>
      <c r="H29" s="2">
        <v>8.4121976866456394E-3</v>
      </c>
      <c r="I29" s="2">
        <v>1.0427528675703899E-2</v>
      </c>
      <c r="J29" s="2">
        <v>1.12016293279022E-2</v>
      </c>
      <c r="K29" s="2">
        <v>1.12820512820513E-2</v>
      </c>
      <c r="L29" s="2">
        <v>1.55925155925156E-2</v>
      </c>
      <c r="M29" s="2">
        <v>1.6227180527383402E-2</v>
      </c>
      <c r="N29" s="2">
        <v>1.6966067864271499E-2</v>
      </c>
    </row>
    <row r="30" spans="1:14" x14ac:dyDescent="0.3">
      <c r="A30" s="8" t="s">
        <v>104</v>
      </c>
      <c r="B30" s="2">
        <v>0.12695109261186299</v>
      </c>
      <c r="C30" s="2">
        <v>0.12525879917184299</v>
      </c>
      <c r="D30" s="2">
        <v>0.123689727463312</v>
      </c>
      <c r="E30" s="2">
        <v>0.120253164556962</v>
      </c>
      <c r="F30" s="2">
        <v>0.12067156348373601</v>
      </c>
      <c r="G30" s="2">
        <v>0.121338912133891</v>
      </c>
      <c r="H30" s="2">
        <v>0.112513144058885</v>
      </c>
      <c r="I30" s="2">
        <v>0.112617309697602</v>
      </c>
      <c r="J30" s="2">
        <v>0.107942973523422</v>
      </c>
      <c r="K30" s="2">
        <v>0.11076923076923099</v>
      </c>
      <c r="L30" s="2">
        <v>9.9792099792099798E-2</v>
      </c>
      <c r="M30" s="2">
        <v>9.1277890466531397E-2</v>
      </c>
      <c r="N30" s="2">
        <v>7.9840319361277404E-2</v>
      </c>
    </row>
    <row r="31" spans="1:14" x14ac:dyDescent="0.3">
      <c r="A31" s="8" t="s">
        <v>105</v>
      </c>
      <c r="B31" s="2">
        <v>0.16012084592145001</v>
      </c>
      <c r="C31" s="2">
        <v>0.170886075949367</v>
      </c>
      <c r="D31" s="2">
        <v>0.18032786885245899</v>
      </c>
      <c r="E31" s="2">
        <v>0.2</v>
      </c>
      <c r="F31" s="2">
        <v>0.20618556701030899</v>
      </c>
      <c r="G31" s="2">
        <v>0.22807017543859601</v>
      </c>
      <c r="H31" s="2">
        <v>0.22758620689655201</v>
      </c>
      <c r="I31" s="2">
        <v>0.24137931034482801</v>
      </c>
      <c r="J31" s="2">
        <v>0.23961661341852999</v>
      </c>
      <c r="K31" s="2">
        <v>0.24522292993630601</v>
      </c>
      <c r="L31" s="2">
        <v>0.27540983606557401</v>
      </c>
      <c r="M31" s="2">
        <v>0.28662420382165599</v>
      </c>
      <c r="N31" s="2">
        <v>0.29487179487179499</v>
      </c>
    </row>
    <row r="32" spans="1:14" x14ac:dyDescent="0.3">
      <c r="A32" s="8" t="s">
        <v>106</v>
      </c>
      <c r="B32" s="2">
        <v>5.7401812688821802E-2</v>
      </c>
      <c r="C32" s="2">
        <v>5.0632911392405097E-2</v>
      </c>
      <c r="D32" s="2">
        <v>5.2459016393442602E-2</v>
      </c>
      <c r="E32" s="2">
        <v>5.7627118644067797E-2</v>
      </c>
      <c r="F32" s="2">
        <v>5.8419243986254303E-2</v>
      </c>
      <c r="G32" s="2">
        <v>5.96491228070175E-2</v>
      </c>
      <c r="H32" s="2">
        <v>5.5172413793103399E-2</v>
      </c>
      <c r="I32" s="2">
        <v>5.8620689655172399E-2</v>
      </c>
      <c r="J32" s="2">
        <v>6.0702875399360999E-2</v>
      </c>
      <c r="K32" s="2">
        <v>5.7324840764331197E-2</v>
      </c>
      <c r="L32" s="2">
        <v>5.5737704918032802E-2</v>
      </c>
      <c r="M32" s="2">
        <v>5.4140127388534999E-2</v>
      </c>
      <c r="N32" s="2">
        <v>5.7692307692307702E-2</v>
      </c>
    </row>
    <row r="33" spans="1:15" x14ac:dyDescent="0.3">
      <c r="A33" s="8" t="s">
        <v>107</v>
      </c>
      <c r="B33" s="2">
        <v>1.51057401812689E-2</v>
      </c>
      <c r="C33" s="2">
        <v>2.2151898734177201E-2</v>
      </c>
      <c r="D33" s="2">
        <v>2.2950819672131102E-2</v>
      </c>
      <c r="E33" s="2">
        <v>2.3728813559322E-2</v>
      </c>
      <c r="F33" s="2">
        <v>2.40549828178694E-2</v>
      </c>
      <c r="G33" s="2">
        <v>2.1052631578947399E-2</v>
      </c>
      <c r="H33" s="2">
        <v>2.06896551724138E-2</v>
      </c>
      <c r="I33" s="2">
        <v>1.72413793103448E-2</v>
      </c>
      <c r="J33" s="2">
        <v>2.55591054313099E-2</v>
      </c>
      <c r="K33" s="2">
        <v>2.54777070063694E-2</v>
      </c>
      <c r="L33" s="2">
        <v>3.6065573770491799E-2</v>
      </c>
      <c r="M33" s="2">
        <v>3.8216560509554097E-2</v>
      </c>
      <c r="N33" s="2">
        <v>3.2051282051282E-2</v>
      </c>
    </row>
    <row r="34" spans="1:15" x14ac:dyDescent="0.3">
      <c r="A34" s="8" t="s">
        <v>108</v>
      </c>
      <c r="B34" s="2">
        <v>0.56495468277945604</v>
      </c>
      <c r="C34" s="2">
        <v>0.572784810126582</v>
      </c>
      <c r="D34" s="2">
        <v>0.57377049180327899</v>
      </c>
      <c r="E34" s="2">
        <v>0.56271186440678</v>
      </c>
      <c r="F34" s="2">
        <v>0.56357388316151202</v>
      </c>
      <c r="G34" s="2">
        <v>0.55438596491228098</v>
      </c>
      <c r="H34" s="2">
        <v>0.555172413793103</v>
      </c>
      <c r="I34" s="2">
        <v>0.55172413793103403</v>
      </c>
      <c r="J34" s="2">
        <v>0.54313099041533497</v>
      </c>
      <c r="K34" s="2">
        <v>0.55095541401273895</v>
      </c>
      <c r="L34" s="2">
        <v>0.52459016393442603</v>
      </c>
      <c r="M34" s="2">
        <v>0.52547770700636898</v>
      </c>
      <c r="N34" s="2">
        <v>0.51602564102564097</v>
      </c>
    </row>
    <row r="35" spans="1:15" x14ac:dyDescent="0.3">
      <c r="A35" s="8" t="s">
        <v>109</v>
      </c>
      <c r="B35" s="2">
        <v>3.0211480362537801E-2</v>
      </c>
      <c r="C35" s="2">
        <v>3.48101265822785E-2</v>
      </c>
      <c r="D35" s="2">
        <v>3.6065573770491799E-2</v>
      </c>
      <c r="E35" s="2">
        <v>3.3898305084745797E-2</v>
      </c>
      <c r="F35" s="2">
        <v>3.78006872852234E-2</v>
      </c>
      <c r="G35" s="2">
        <v>3.8596491228070198E-2</v>
      </c>
      <c r="H35" s="2">
        <v>4.13793103448276E-2</v>
      </c>
      <c r="I35" s="2">
        <v>4.13793103448276E-2</v>
      </c>
      <c r="J35" s="2">
        <v>4.7923322683706103E-2</v>
      </c>
      <c r="K35" s="2">
        <v>5.0955414012738898E-2</v>
      </c>
      <c r="L35" s="2">
        <v>4.91803278688525E-2</v>
      </c>
      <c r="M35" s="2">
        <v>4.4585987261146501E-2</v>
      </c>
      <c r="N35" s="2">
        <v>4.48717948717949E-2</v>
      </c>
    </row>
    <row r="36" spans="1:15" x14ac:dyDescent="0.3">
      <c r="A36" s="8" t="s">
        <v>110</v>
      </c>
      <c r="B36" s="2">
        <v>0.17220543806646499</v>
      </c>
      <c r="C36" s="2">
        <v>0.14873417721519</v>
      </c>
      <c r="D36" s="2">
        <v>0.13442622950819699</v>
      </c>
      <c r="E36" s="2">
        <v>0.122033898305085</v>
      </c>
      <c r="F36" s="2">
        <v>0.109965635738832</v>
      </c>
      <c r="G36" s="2">
        <v>9.8245614035087706E-2</v>
      </c>
      <c r="H36" s="2">
        <v>0.1</v>
      </c>
      <c r="I36" s="2">
        <v>8.9655172413793102E-2</v>
      </c>
      <c r="J36" s="2">
        <v>8.3067092651757199E-2</v>
      </c>
      <c r="K36" s="2">
        <v>7.0063694267515894E-2</v>
      </c>
      <c r="L36" s="2">
        <v>5.9016393442623001E-2</v>
      </c>
      <c r="M36" s="2">
        <v>5.0955414012738898E-2</v>
      </c>
      <c r="N36" s="2">
        <v>5.4487179487179502E-2</v>
      </c>
    </row>
    <row r="37" spans="1:15" x14ac:dyDescent="0.3">
      <c r="A37" s="15"/>
    </row>
    <row r="38" spans="1:15" x14ac:dyDescent="0.3">
      <c r="A38" s="15"/>
    </row>
    <row r="39" spans="1:15" x14ac:dyDescent="0.3">
      <c r="A39" s="15"/>
      <c r="B39" s="17" t="s">
        <v>35</v>
      </c>
      <c r="C39" s="17"/>
      <c r="D39" s="17"/>
      <c r="E39" s="17"/>
      <c r="F39" s="17"/>
      <c r="G39" s="17"/>
      <c r="H39" s="17"/>
      <c r="I39" s="17"/>
      <c r="J39" s="17"/>
      <c r="K39" s="17"/>
      <c r="L39" s="17"/>
      <c r="M39" s="17"/>
      <c r="N39" s="6" t="s">
        <v>36</v>
      </c>
      <c r="O39" s="6" t="s">
        <v>37</v>
      </c>
    </row>
    <row r="40" spans="1:15" x14ac:dyDescent="0.3">
      <c r="A40" s="9" t="s">
        <v>38</v>
      </c>
      <c r="B40" s="4" t="s">
        <v>16</v>
      </c>
      <c r="C40" s="4" t="s">
        <v>17</v>
      </c>
      <c r="D40" s="4" t="s">
        <v>18</v>
      </c>
      <c r="E40" s="4" t="s">
        <v>19</v>
      </c>
      <c r="F40" s="4" t="s">
        <v>20</v>
      </c>
      <c r="G40" s="4" t="s">
        <v>21</v>
      </c>
      <c r="H40" s="4" t="s">
        <v>22</v>
      </c>
      <c r="I40" s="4" t="s">
        <v>23</v>
      </c>
      <c r="J40" s="4" t="s">
        <v>24</v>
      </c>
      <c r="K40" s="4" t="s">
        <v>25</v>
      </c>
      <c r="L40" s="4" t="s">
        <v>26</v>
      </c>
      <c r="M40" s="4" t="s">
        <v>27</v>
      </c>
      <c r="N40" s="4" t="s">
        <v>28</v>
      </c>
      <c r="O40" s="4" t="s">
        <v>29</v>
      </c>
    </row>
    <row r="41" spans="1:15" x14ac:dyDescent="0.3">
      <c r="A41" s="8" t="s">
        <v>99</v>
      </c>
      <c r="B41" s="2">
        <v>0.14285714285714299</v>
      </c>
      <c r="C41" s="2">
        <v>7.8125E-2</v>
      </c>
      <c r="D41" s="2">
        <v>8.6956521739130405E-2</v>
      </c>
      <c r="E41" s="2">
        <v>9.3333333333333296E-2</v>
      </c>
      <c r="F41" s="2">
        <v>2.4390243902439001E-2</v>
      </c>
      <c r="G41" s="2">
        <v>7.1428571428571397E-2</v>
      </c>
      <c r="H41" s="2">
        <v>7.7777777777777807E-2</v>
      </c>
      <c r="I41" s="2">
        <v>4.1237113402061903E-2</v>
      </c>
      <c r="J41" s="2">
        <v>0.12871287128712899</v>
      </c>
      <c r="K41" s="2">
        <v>4.3859649122807001E-2</v>
      </c>
      <c r="L41" s="2">
        <v>5.8823529411764698E-2</v>
      </c>
      <c r="M41" s="2">
        <v>6.3492063492063502E-2</v>
      </c>
      <c r="N41" s="3">
        <v>0.32673267326732702</v>
      </c>
      <c r="O41" s="3">
        <v>1.3928571428571399</v>
      </c>
    </row>
    <row r="42" spans="1:15" x14ac:dyDescent="0.3">
      <c r="A42" s="8" t="s">
        <v>100</v>
      </c>
      <c r="B42" s="2">
        <v>0</v>
      </c>
      <c r="C42" s="2">
        <v>0</v>
      </c>
      <c r="D42" s="2">
        <v>0</v>
      </c>
      <c r="E42" s="2">
        <v>0.25</v>
      </c>
      <c r="F42" s="2">
        <v>0</v>
      </c>
      <c r="G42" s="2">
        <v>0</v>
      </c>
      <c r="H42" s="2">
        <v>0</v>
      </c>
      <c r="I42" s="2">
        <v>0</v>
      </c>
      <c r="J42" s="2">
        <v>0</v>
      </c>
      <c r="K42" s="2">
        <v>-0.2</v>
      </c>
      <c r="L42" s="2">
        <v>0.5</v>
      </c>
      <c r="M42" s="2">
        <v>0</v>
      </c>
      <c r="N42" s="3">
        <v>0.2</v>
      </c>
      <c r="O42" s="3">
        <v>0.5</v>
      </c>
    </row>
    <row r="43" spans="1:15" x14ac:dyDescent="0.3">
      <c r="A43" s="8" t="s">
        <v>101</v>
      </c>
      <c r="B43" s="2">
        <v>9.0909090909090898E-2</v>
      </c>
      <c r="C43" s="2">
        <v>8.3333333333333301E-2</v>
      </c>
      <c r="D43" s="2">
        <v>7.69230769230769E-2</v>
      </c>
      <c r="E43" s="2">
        <v>7.1428571428571397E-2</v>
      </c>
      <c r="F43" s="2">
        <v>-6.6666666666666693E-2</v>
      </c>
      <c r="G43" s="2">
        <v>7.1428571428571397E-2</v>
      </c>
      <c r="H43" s="2">
        <v>0</v>
      </c>
      <c r="I43" s="2">
        <v>6.6666666666666693E-2</v>
      </c>
      <c r="J43" s="2">
        <v>0</v>
      </c>
      <c r="K43" s="2">
        <v>6.25E-2</v>
      </c>
      <c r="L43" s="2">
        <v>0.11764705882352899</v>
      </c>
      <c r="M43" s="2">
        <v>0.105263157894737</v>
      </c>
      <c r="N43" s="3">
        <v>0.3125</v>
      </c>
      <c r="O43" s="3">
        <v>0.90909090909090895</v>
      </c>
    </row>
    <row r="44" spans="1:15" x14ac:dyDescent="0.3">
      <c r="A44" s="8" t="s">
        <v>102</v>
      </c>
      <c r="B44" s="2">
        <v>-2.6385224274406301E-3</v>
      </c>
      <c r="C44" s="2">
        <v>-1.85185185185185E-2</v>
      </c>
      <c r="D44" s="2">
        <v>-1.2129380053908401E-2</v>
      </c>
      <c r="E44" s="2">
        <v>-6.8212824010914098E-3</v>
      </c>
      <c r="F44" s="2">
        <v>1.37362637362637E-3</v>
      </c>
      <c r="G44" s="2">
        <v>-4.11522633744856E-3</v>
      </c>
      <c r="H44" s="2">
        <v>-2.7548209366391198E-3</v>
      </c>
      <c r="I44" s="2">
        <v>2.6243093922651901E-2</v>
      </c>
      <c r="J44" s="2">
        <v>-2.9609690444145399E-2</v>
      </c>
      <c r="K44" s="2">
        <v>-1.3869625520110999E-2</v>
      </c>
      <c r="L44" s="2">
        <v>2.53164556962025E-2</v>
      </c>
      <c r="M44" s="2">
        <v>2.0576131687242798E-2</v>
      </c>
      <c r="N44" s="3">
        <v>1.3458950201884301E-3</v>
      </c>
      <c r="O44" s="3">
        <v>-1.8469656992084402E-2</v>
      </c>
    </row>
    <row r="45" spans="1:15" x14ac:dyDescent="0.3">
      <c r="A45" s="8" t="s">
        <v>103</v>
      </c>
      <c r="B45" s="2">
        <v>-0.1</v>
      </c>
      <c r="C45" s="2">
        <v>-0.11111111111111099</v>
      </c>
      <c r="D45" s="2">
        <v>0</v>
      </c>
      <c r="E45" s="2">
        <v>0</v>
      </c>
      <c r="F45" s="2">
        <v>0</v>
      </c>
      <c r="G45" s="2">
        <v>0</v>
      </c>
      <c r="H45" s="2">
        <v>0.25</v>
      </c>
      <c r="I45" s="2">
        <v>0.1</v>
      </c>
      <c r="J45" s="2">
        <v>0</v>
      </c>
      <c r="K45" s="2">
        <v>0.36363636363636398</v>
      </c>
      <c r="L45" s="2">
        <v>6.6666666666666693E-2</v>
      </c>
      <c r="M45" s="2">
        <v>6.25E-2</v>
      </c>
      <c r="N45" s="3">
        <v>0.54545454545454497</v>
      </c>
      <c r="O45" s="3">
        <v>0.7</v>
      </c>
    </row>
    <row r="46" spans="1:15" x14ac:dyDescent="0.3">
      <c r="A46" s="8" t="s">
        <v>104</v>
      </c>
      <c r="B46" s="2">
        <v>-8.1967213114754103E-3</v>
      </c>
      <c r="C46" s="2">
        <v>-2.4793388429752101E-2</v>
      </c>
      <c r="D46" s="2">
        <v>-3.3898305084745797E-2</v>
      </c>
      <c r="E46" s="2">
        <v>8.7719298245613996E-3</v>
      </c>
      <c r="F46" s="2">
        <v>8.6956521739130401E-3</v>
      </c>
      <c r="G46" s="2">
        <v>-7.7586206896551699E-2</v>
      </c>
      <c r="H46" s="2">
        <v>9.3457943925233603E-3</v>
      </c>
      <c r="I46" s="2">
        <v>-1.85185185185185E-2</v>
      </c>
      <c r="J46" s="2">
        <v>1.88679245283019E-2</v>
      </c>
      <c r="K46" s="2">
        <v>-0.11111111111111099</v>
      </c>
      <c r="L46" s="2">
        <v>-6.25E-2</v>
      </c>
      <c r="M46" s="2">
        <v>-0.11111111111111099</v>
      </c>
      <c r="N46" s="3">
        <v>-0.245283018867925</v>
      </c>
      <c r="O46" s="3">
        <v>-0.34426229508196698</v>
      </c>
    </row>
    <row r="47" spans="1:15" x14ac:dyDescent="0.3">
      <c r="A47" s="8" t="s">
        <v>105</v>
      </c>
      <c r="B47" s="2">
        <v>1.88679245283019E-2</v>
      </c>
      <c r="C47" s="2">
        <v>1.85185185185185E-2</v>
      </c>
      <c r="D47" s="2">
        <v>7.2727272727272696E-2</v>
      </c>
      <c r="E47" s="2">
        <v>1.6949152542372899E-2</v>
      </c>
      <c r="F47" s="2">
        <v>8.3333333333333301E-2</v>
      </c>
      <c r="G47" s="2">
        <v>1.5384615384615399E-2</v>
      </c>
      <c r="H47" s="2">
        <v>6.0606060606060601E-2</v>
      </c>
      <c r="I47" s="2">
        <v>7.1428571428571397E-2</v>
      </c>
      <c r="J47" s="2">
        <v>2.66666666666667E-2</v>
      </c>
      <c r="K47" s="2">
        <v>9.0909090909090898E-2</v>
      </c>
      <c r="L47" s="2">
        <v>7.1428571428571397E-2</v>
      </c>
      <c r="M47" s="2">
        <v>2.2222222222222199E-2</v>
      </c>
      <c r="N47" s="3">
        <v>0.22666666666666699</v>
      </c>
      <c r="O47" s="3">
        <v>0.73584905660377398</v>
      </c>
    </row>
    <row r="48" spans="1:15" x14ac:dyDescent="0.3">
      <c r="A48" s="8" t="s">
        <v>106</v>
      </c>
      <c r="B48" s="2">
        <v>-0.157894736842105</v>
      </c>
      <c r="C48" s="2">
        <v>0</v>
      </c>
      <c r="D48" s="2">
        <v>6.25E-2</v>
      </c>
      <c r="E48" s="2">
        <v>0</v>
      </c>
      <c r="F48" s="2">
        <v>0</v>
      </c>
      <c r="G48" s="2">
        <v>-5.8823529411764698E-2</v>
      </c>
      <c r="H48" s="2">
        <v>6.25E-2</v>
      </c>
      <c r="I48" s="2">
        <v>0.11764705882352899</v>
      </c>
      <c r="J48" s="2">
        <v>-5.2631578947368397E-2</v>
      </c>
      <c r="K48" s="2">
        <v>-5.5555555555555601E-2</v>
      </c>
      <c r="L48" s="2">
        <v>0</v>
      </c>
      <c r="M48" s="2">
        <v>5.8823529411764698E-2</v>
      </c>
      <c r="N48" s="3">
        <v>-5.2631578947368397E-2</v>
      </c>
      <c r="O48" s="3">
        <v>-5.2631578947368397E-2</v>
      </c>
    </row>
    <row r="49" spans="1:15" x14ac:dyDescent="0.3">
      <c r="A49" s="8" t="s">
        <v>107</v>
      </c>
      <c r="B49" s="2">
        <v>0.4</v>
      </c>
      <c r="C49" s="2">
        <v>0</v>
      </c>
      <c r="D49" s="2">
        <v>0</v>
      </c>
      <c r="E49" s="2">
        <v>0</v>
      </c>
      <c r="F49" s="2">
        <v>-0.14285714285714299</v>
      </c>
      <c r="G49" s="2">
        <v>0</v>
      </c>
      <c r="H49" s="2">
        <v>-0.16666666666666699</v>
      </c>
      <c r="I49" s="2">
        <v>0.6</v>
      </c>
      <c r="J49" s="2">
        <v>0</v>
      </c>
      <c r="K49" s="2">
        <v>0.375</v>
      </c>
      <c r="L49" s="2">
        <v>9.0909090909090898E-2</v>
      </c>
      <c r="M49" s="2">
        <v>-0.16666666666666699</v>
      </c>
      <c r="N49" s="3">
        <v>0.25</v>
      </c>
      <c r="O49" s="3">
        <v>1</v>
      </c>
    </row>
    <row r="50" spans="1:15" x14ac:dyDescent="0.3">
      <c r="A50" s="8" t="s">
        <v>108</v>
      </c>
      <c r="B50" s="2">
        <v>-3.20855614973262E-2</v>
      </c>
      <c r="C50" s="2">
        <v>-3.3149171270718203E-2</v>
      </c>
      <c r="D50" s="2">
        <v>-5.14285714285714E-2</v>
      </c>
      <c r="E50" s="2">
        <v>-1.20481927710843E-2</v>
      </c>
      <c r="F50" s="2">
        <v>-3.65853658536585E-2</v>
      </c>
      <c r="G50" s="2">
        <v>1.8987341772151899E-2</v>
      </c>
      <c r="H50" s="2">
        <v>-6.2111801242236003E-3</v>
      </c>
      <c r="I50" s="2">
        <v>6.25E-2</v>
      </c>
      <c r="J50" s="2">
        <v>1.7647058823529401E-2</v>
      </c>
      <c r="K50" s="2">
        <v>-7.5144508670520194E-2</v>
      </c>
      <c r="L50" s="2">
        <v>3.125E-2</v>
      </c>
      <c r="M50" s="2">
        <v>-2.4242424242424201E-2</v>
      </c>
      <c r="N50" s="3">
        <v>-5.29411764705882E-2</v>
      </c>
      <c r="O50" s="3">
        <v>-0.13903743315507999</v>
      </c>
    </row>
    <row r="51" spans="1:15" x14ac:dyDescent="0.3">
      <c r="A51" s="8" t="s">
        <v>109</v>
      </c>
      <c r="B51" s="2">
        <v>0.1</v>
      </c>
      <c r="C51" s="2">
        <v>0</v>
      </c>
      <c r="D51" s="2">
        <v>-9.0909090909090898E-2</v>
      </c>
      <c r="E51" s="2">
        <v>0.1</v>
      </c>
      <c r="F51" s="2">
        <v>0</v>
      </c>
      <c r="G51" s="2">
        <v>9.0909090909090898E-2</v>
      </c>
      <c r="H51" s="2">
        <v>0</v>
      </c>
      <c r="I51" s="2">
        <v>0.25</v>
      </c>
      <c r="J51" s="2">
        <v>6.6666666666666693E-2</v>
      </c>
      <c r="K51" s="2">
        <v>-6.25E-2</v>
      </c>
      <c r="L51" s="2">
        <v>-6.6666666666666693E-2</v>
      </c>
      <c r="M51" s="2">
        <v>0</v>
      </c>
      <c r="N51" s="3">
        <v>-6.6666666666666693E-2</v>
      </c>
      <c r="O51" s="3">
        <v>0.4</v>
      </c>
    </row>
    <row r="52" spans="1:15" x14ac:dyDescent="0.3">
      <c r="A52" s="8" t="s">
        <v>110</v>
      </c>
      <c r="B52" s="2">
        <v>-0.175438596491228</v>
      </c>
      <c r="C52" s="2">
        <v>-0.12765957446808501</v>
      </c>
      <c r="D52" s="2">
        <v>-0.12195121951219499</v>
      </c>
      <c r="E52" s="2">
        <v>-0.11111111111111099</v>
      </c>
      <c r="F52" s="2">
        <v>-0.125</v>
      </c>
      <c r="G52" s="2">
        <v>3.5714285714285698E-2</v>
      </c>
      <c r="H52" s="2">
        <v>-0.10344827586206901</v>
      </c>
      <c r="I52" s="2">
        <v>0</v>
      </c>
      <c r="J52" s="2">
        <v>-0.15384615384615399</v>
      </c>
      <c r="K52" s="2">
        <v>-0.18181818181818199</v>
      </c>
      <c r="L52" s="2">
        <v>-0.11111111111111099</v>
      </c>
      <c r="M52" s="2">
        <v>6.25E-2</v>
      </c>
      <c r="N52" s="3">
        <v>-0.34615384615384598</v>
      </c>
      <c r="O52" s="3">
        <v>-0.70175438596491202</v>
      </c>
    </row>
    <row r="53" spans="1:15" x14ac:dyDescent="0.3">
      <c r="A53" s="11" t="s">
        <v>15</v>
      </c>
      <c r="B53" s="3">
        <v>-7.7399380804953604E-3</v>
      </c>
      <c r="C53" s="3">
        <v>-1.79407176287051E-2</v>
      </c>
      <c r="D53" s="3">
        <v>-1.27084988085782E-2</v>
      </c>
      <c r="E53" s="3">
        <v>8.0450522928398997E-4</v>
      </c>
      <c r="F53" s="3">
        <v>-2.41157556270096E-3</v>
      </c>
      <c r="G53" s="3">
        <v>0</v>
      </c>
      <c r="H53" s="3">
        <v>6.4464141821112004E-3</v>
      </c>
      <c r="I53" s="3">
        <v>3.6829463570856702E-2</v>
      </c>
      <c r="J53" s="3">
        <v>-4.6332046332046304E-3</v>
      </c>
      <c r="K53" s="3">
        <v>-1.7067494181536101E-2</v>
      </c>
      <c r="L53" s="3">
        <v>2.6045777426992898E-2</v>
      </c>
      <c r="M53" s="3">
        <v>1.07692307692308E-2</v>
      </c>
      <c r="N53" s="3">
        <v>1.4671814671814699E-2</v>
      </c>
      <c r="O53" s="3">
        <v>1.7027863777089799E-2</v>
      </c>
    </row>
    <row r="54" spans="1:15" x14ac:dyDescent="0.3">
      <c r="A54" s="15"/>
    </row>
    <row r="55" spans="1:15" x14ac:dyDescent="0.3">
      <c r="A55" s="13" t="s">
        <v>39</v>
      </c>
    </row>
    <row r="56" spans="1:15" x14ac:dyDescent="0.3">
      <c r="A56" s="14" t="s">
        <v>40</v>
      </c>
    </row>
    <row r="57" spans="1:15" x14ac:dyDescent="0.3">
      <c r="A57" s="14" t="s">
        <v>41</v>
      </c>
    </row>
    <row r="58" spans="1:15" x14ac:dyDescent="0.3">
      <c r="A58" s="14" t="s">
        <v>112</v>
      </c>
    </row>
    <row r="59" spans="1:15" x14ac:dyDescent="0.3">
      <c r="A59" s="15"/>
    </row>
    <row r="60" spans="1:15" x14ac:dyDescent="0.3">
      <c r="A60" s="15"/>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496</v>
      </c>
      <c r="B1" s="12"/>
      <c r="C1" s="12"/>
      <c r="D1" s="12"/>
    </row>
    <row r="2" spans="1:5" ht="15.6" x14ac:dyDescent="0.3">
      <c r="A2" s="12" t="s">
        <v>490</v>
      </c>
      <c r="B2" s="12"/>
      <c r="C2" s="12"/>
      <c r="D2" s="12"/>
    </row>
    <row r="3" spans="1:5" ht="15.6" x14ac:dyDescent="0.3">
      <c r="A3" s="12" t="s">
        <v>123</v>
      </c>
      <c r="B3" s="12"/>
      <c r="C3" s="12"/>
      <c r="D3" s="12"/>
    </row>
    <row r="4" spans="1:5" x14ac:dyDescent="0.3">
      <c r="A4" s="15"/>
    </row>
    <row r="5" spans="1:5" x14ac:dyDescent="0.3">
      <c r="A5" s="16" t="str">
        <f>HYPERLINK("#'Table of contents'!A86",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113</v>
      </c>
      <c r="B8" s="1">
        <v>4</v>
      </c>
      <c r="C8" s="1">
        <v>4</v>
      </c>
      <c r="D8" s="1">
        <v>8</v>
      </c>
      <c r="E8" s="1">
        <v>9</v>
      </c>
    </row>
    <row r="9" spans="1:5" x14ac:dyDescent="0.3">
      <c r="A9" s="7" t="s">
        <v>114</v>
      </c>
      <c r="B9" s="1">
        <v>401</v>
      </c>
      <c r="C9" s="1">
        <v>413</v>
      </c>
      <c r="D9" s="1">
        <v>434</v>
      </c>
      <c r="E9" s="1">
        <v>459</v>
      </c>
    </row>
    <row r="10" spans="1:5" x14ac:dyDescent="0.3">
      <c r="A10" s="7" t="s">
        <v>115</v>
      </c>
      <c r="B10" s="1">
        <v>36</v>
      </c>
      <c r="C10" s="1">
        <v>44</v>
      </c>
      <c r="D10" s="1">
        <v>52</v>
      </c>
      <c r="E10" s="1">
        <v>55</v>
      </c>
    </row>
    <row r="11" spans="1:5" x14ac:dyDescent="0.3">
      <c r="A11" s="7" t="s">
        <v>116</v>
      </c>
      <c r="B11" s="1">
        <v>12</v>
      </c>
      <c r="C11" s="1">
        <v>14</v>
      </c>
      <c r="D11" s="1">
        <v>14</v>
      </c>
      <c r="E11" s="1">
        <v>16</v>
      </c>
    </row>
    <row r="12" spans="1:5" x14ac:dyDescent="0.3">
      <c r="A12" s="7" t="s">
        <v>117</v>
      </c>
      <c r="B12" s="1">
        <v>64</v>
      </c>
      <c r="C12" s="1">
        <v>71</v>
      </c>
      <c r="D12" s="1">
        <v>77</v>
      </c>
      <c r="E12" s="1">
        <v>79</v>
      </c>
    </row>
    <row r="13" spans="1:5" x14ac:dyDescent="0.3">
      <c r="A13" s="7" t="s">
        <v>118</v>
      </c>
      <c r="B13" s="1">
        <v>10</v>
      </c>
      <c r="C13" s="1">
        <v>11</v>
      </c>
      <c r="D13" s="1">
        <v>11</v>
      </c>
      <c r="E13" s="1">
        <v>13</v>
      </c>
    </row>
    <row r="14" spans="1:5" x14ac:dyDescent="0.3">
      <c r="A14" s="7" t="s">
        <v>91</v>
      </c>
      <c r="B14" s="1">
        <v>13</v>
      </c>
      <c r="C14" s="1">
        <v>16</v>
      </c>
      <c r="D14" s="1">
        <v>17</v>
      </c>
      <c r="E14" s="1">
        <v>17</v>
      </c>
    </row>
    <row r="15" spans="1:5" x14ac:dyDescent="0.3">
      <c r="A15" s="7" t="s">
        <v>119</v>
      </c>
      <c r="B15" s="1">
        <v>232</v>
      </c>
      <c r="C15" s="1">
        <v>266</v>
      </c>
      <c r="D15" s="1">
        <v>297</v>
      </c>
      <c r="E15" s="1">
        <v>313</v>
      </c>
    </row>
    <row r="16" spans="1:5" x14ac:dyDescent="0.3">
      <c r="A16" s="7" t="s">
        <v>120</v>
      </c>
      <c r="B16" s="1">
        <v>132</v>
      </c>
      <c r="C16" s="1">
        <v>150</v>
      </c>
      <c r="D16" s="1">
        <v>173</v>
      </c>
      <c r="E16" s="1">
        <v>177</v>
      </c>
    </row>
    <row r="17" spans="1:5" x14ac:dyDescent="0.3">
      <c r="A17" s="7" t="s">
        <v>121</v>
      </c>
      <c r="B17" s="1">
        <v>385</v>
      </c>
      <c r="C17" s="1">
        <v>278</v>
      </c>
      <c r="D17" s="1">
        <v>217</v>
      </c>
      <c r="E17" s="1">
        <v>176</v>
      </c>
    </row>
    <row r="18" spans="1:5" x14ac:dyDescent="0.3">
      <c r="A18" s="10" t="s">
        <v>15</v>
      </c>
      <c r="B18" s="5">
        <v>1289</v>
      </c>
      <c r="C18" s="5">
        <v>1267</v>
      </c>
      <c r="D18" s="5">
        <v>1300</v>
      </c>
      <c r="E18" s="5">
        <v>1314</v>
      </c>
    </row>
    <row r="19" spans="1:5" x14ac:dyDescent="0.3">
      <c r="A19" s="15"/>
    </row>
    <row r="20" spans="1:5" x14ac:dyDescent="0.3">
      <c r="A20" s="15"/>
    </row>
    <row r="21" spans="1:5" x14ac:dyDescent="0.3">
      <c r="A21" s="15"/>
      <c r="B21" s="17" t="s">
        <v>34</v>
      </c>
      <c r="C21" s="18"/>
      <c r="D21" s="18"/>
      <c r="E21" s="18"/>
    </row>
    <row r="22" spans="1:5" x14ac:dyDescent="0.3">
      <c r="A22" s="9" t="s">
        <v>38</v>
      </c>
      <c r="B22" s="4" t="s">
        <v>9</v>
      </c>
      <c r="C22" s="4" t="s">
        <v>10</v>
      </c>
      <c r="D22" s="4" t="s">
        <v>11</v>
      </c>
      <c r="E22" s="4" t="s">
        <v>12</v>
      </c>
    </row>
    <row r="23" spans="1:5" x14ac:dyDescent="0.3">
      <c r="A23" s="8" t="s">
        <v>113</v>
      </c>
      <c r="B23" s="2">
        <v>3.1031807602792901E-3</v>
      </c>
      <c r="C23" s="2">
        <v>3.1570639305445901E-3</v>
      </c>
      <c r="D23" s="2">
        <v>6.1538461538461504E-3</v>
      </c>
      <c r="E23" s="2">
        <v>6.8493150684931503E-3</v>
      </c>
    </row>
    <row r="24" spans="1:5" x14ac:dyDescent="0.3">
      <c r="A24" s="8" t="s">
        <v>114</v>
      </c>
      <c r="B24" s="2">
        <v>0.31109387121799797</v>
      </c>
      <c r="C24" s="2">
        <v>0.325966850828729</v>
      </c>
      <c r="D24" s="2">
        <v>0.33384615384615401</v>
      </c>
      <c r="E24" s="2">
        <v>0.34931506849315103</v>
      </c>
    </row>
    <row r="25" spans="1:5" x14ac:dyDescent="0.3">
      <c r="A25" s="8" t="s">
        <v>115</v>
      </c>
      <c r="B25" s="2">
        <v>2.7928626842513599E-2</v>
      </c>
      <c r="C25" s="2">
        <v>3.4727703235990497E-2</v>
      </c>
      <c r="D25" s="2">
        <v>0.04</v>
      </c>
      <c r="E25" s="2">
        <v>4.18569254185693E-2</v>
      </c>
    </row>
    <row r="26" spans="1:5" x14ac:dyDescent="0.3">
      <c r="A26" s="8" t="s">
        <v>116</v>
      </c>
      <c r="B26" s="2">
        <v>9.3095422808378604E-3</v>
      </c>
      <c r="C26" s="2">
        <v>1.1049723756906099E-2</v>
      </c>
      <c r="D26" s="2">
        <v>1.07692307692308E-2</v>
      </c>
      <c r="E26" s="2">
        <v>1.2176560121765601E-2</v>
      </c>
    </row>
    <row r="27" spans="1:5" x14ac:dyDescent="0.3">
      <c r="A27" s="8" t="s">
        <v>117</v>
      </c>
      <c r="B27" s="2">
        <v>4.96508921644686E-2</v>
      </c>
      <c r="C27" s="2">
        <v>5.60378847671665E-2</v>
      </c>
      <c r="D27" s="2">
        <v>5.9230769230769198E-2</v>
      </c>
      <c r="E27" s="2">
        <v>6.0121765601217701E-2</v>
      </c>
    </row>
    <row r="28" spans="1:5" x14ac:dyDescent="0.3">
      <c r="A28" s="8" t="s">
        <v>118</v>
      </c>
      <c r="B28" s="2">
        <v>7.7579519006982199E-3</v>
      </c>
      <c r="C28" s="2">
        <v>8.6819258089976294E-3</v>
      </c>
      <c r="D28" s="2">
        <v>8.4615384615384596E-3</v>
      </c>
      <c r="E28" s="2">
        <v>9.8934550989345504E-3</v>
      </c>
    </row>
    <row r="29" spans="1:5" x14ac:dyDescent="0.3">
      <c r="A29" s="8" t="s">
        <v>91</v>
      </c>
      <c r="B29" s="2">
        <v>1.00853374709077E-2</v>
      </c>
      <c r="C29" s="2">
        <v>1.26282557221784E-2</v>
      </c>
      <c r="D29" s="2">
        <v>1.3076923076923101E-2</v>
      </c>
      <c r="E29" s="2">
        <v>1.2937595129375999E-2</v>
      </c>
    </row>
    <row r="30" spans="1:5" x14ac:dyDescent="0.3">
      <c r="A30" s="8" t="s">
        <v>119</v>
      </c>
      <c r="B30" s="2">
        <v>0.17998448409619899</v>
      </c>
      <c r="C30" s="2">
        <v>0.20994475138121499</v>
      </c>
      <c r="D30" s="2">
        <v>0.22846153846153799</v>
      </c>
      <c r="E30" s="2">
        <v>0.23820395738204</v>
      </c>
    </row>
    <row r="31" spans="1:5" x14ac:dyDescent="0.3">
      <c r="A31" s="8" t="s">
        <v>120</v>
      </c>
      <c r="B31" s="2">
        <v>0.102404965089216</v>
      </c>
      <c r="C31" s="2">
        <v>0.11838989739542199</v>
      </c>
      <c r="D31" s="2">
        <v>0.13307692307692301</v>
      </c>
      <c r="E31" s="2">
        <v>0.13470319634703201</v>
      </c>
    </row>
    <row r="32" spans="1:5" x14ac:dyDescent="0.3">
      <c r="A32" s="8" t="s">
        <v>121</v>
      </c>
      <c r="B32" s="2">
        <v>0.29868114817688102</v>
      </c>
      <c r="C32" s="2">
        <v>0.21941594317284899</v>
      </c>
      <c r="D32" s="2">
        <v>0.16692307692307701</v>
      </c>
      <c r="E32" s="2">
        <v>0.13394216133942199</v>
      </c>
    </row>
    <row r="33" spans="1:1" x14ac:dyDescent="0.3">
      <c r="A33" s="15"/>
    </row>
    <row r="34" spans="1:1" x14ac:dyDescent="0.3">
      <c r="A34" s="13" t="s">
        <v>39</v>
      </c>
    </row>
    <row r="35" spans="1:1" x14ac:dyDescent="0.3">
      <c r="A35" s="14" t="s">
        <v>40</v>
      </c>
    </row>
    <row r="36" spans="1:1" x14ac:dyDescent="0.3">
      <c r="A36" s="14" t="s">
        <v>124</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1:E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497</v>
      </c>
      <c r="B1" s="12"/>
      <c r="C1" s="12"/>
      <c r="D1" s="12"/>
      <c r="E1" s="12"/>
    </row>
    <row r="2" spans="1:5" ht="15.6" x14ac:dyDescent="0.3">
      <c r="A2" s="12" t="s">
        <v>490</v>
      </c>
      <c r="B2" s="12"/>
      <c r="C2" s="12"/>
      <c r="D2" s="12"/>
      <c r="E2" s="12"/>
    </row>
    <row r="3" spans="1:5" ht="15.6" x14ac:dyDescent="0.3">
      <c r="A3" s="12" t="s">
        <v>123</v>
      </c>
      <c r="B3" s="12"/>
      <c r="C3" s="12"/>
      <c r="D3" s="12"/>
      <c r="E3" s="12"/>
    </row>
    <row r="4" spans="1:5" ht="15.6" x14ac:dyDescent="0.3">
      <c r="A4" s="12" t="s">
        <v>68</v>
      </c>
      <c r="B4" s="12"/>
      <c r="C4" s="12"/>
      <c r="D4" s="12"/>
      <c r="E4" s="12"/>
    </row>
    <row r="5" spans="1:5" x14ac:dyDescent="0.3">
      <c r="A5" s="16" t="str">
        <f>HYPERLINK("#'Table of contents'!A87",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125</v>
      </c>
      <c r="B8" s="1">
        <v>0</v>
      </c>
      <c r="C8" s="1">
        <v>0</v>
      </c>
      <c r="D8" s="1">
        <v>0</v>
      </c>
      <c r="E8" s="1">
        <v>0</v>
      </c>
    </row>
    <row r="9" spans="1:5" x14ac:dyDescent="0.3">
      <c r="A9" s="7" t="s">
        <v>126</v>
      </c>
      <c r="B9" s="1">
        <v>0</v>
      </c>
      <c r="C9" s="1">
        <v>0</v>
      </c>
      <c r="D9" s="1">
        <v>2</v>
      </c>
      <c r="E9" s="1">
        <v>1</v>
      </c>
    </row>
    <row r="10" spans="1:5" x14ac:dyDescent="0.3">
      <c r="A10" s="7" t="s">
        <v>127</v>
      </c>
      <c r="B10" s="1">
        <v>2</v>
      </c>
      <c r="C10" s="1">
        <v>2</v>
      </c>
      <c r="D10" s="1">
        <v>2</v>
      </c>
      <c r="E10" s="1">
        <v>3</v>
      </c>
    </row>
    <row r="11" spans="1:5" x14ac:dyDescent="0.3">
      <c r="A11" s="7" t="s">
        <v>128</v>
      </c>
      <c r="B11" s="1">
        <v>1</v>
      </c>
      <c r="C11" s="1">
        <v>2</v>
      </c>
      <c r="D11" s="1">
        <v>4</v>
      </c>
      <c r="E11" s="1">
        <v>5</v>
      </c>
    </row>
    <row r="12" spans="1:5" x14ac:dyDescent="0.3">
      <c r="A12" s="7" t="s">
        <v>129</v>
      </c>
      <c r="B12" s="1">
        <v>0</v>
      </c>
      <c r="C12" s="1">
        <v>0</v>
      </c>
      <c r="D12" s="1">
        <v>0</v>
      </c>
      <c r="E12" s="1">
        <v>0</v>
      </c>
    </row>
    <row r="13" spans="1:5" x14ac:dyDescent="0.3">
      <c r="A13" s="7" t="s">
        <v>130</v>
      </c>
      <c r="B13" s="1">
        <v>1</v>
      </c>
      <c r="C13" s="1">
        <v>0</v>
      </c>
      <c r="D13" s="1">
        <v>0</v>
      </c>
      <c r="E13" s="1">
        <v>0</v>
      </c>
    </row>
    <row r="14" spans="1:5" x14ac:dyDescent="0.3">
      <c r="A14" s="7" t="s">
        <v>131</v>
      </c>
      <c r="B14" s="1">
        <v>0</v>
      </c>
      <c r="C14" s="1">
        <v>0</v>
      </c>
      <c r="D14" s="1">
        <v>0</v>
      </c>
      <c r="E14" s="1">
        <v>0</v>
      </c>
    </row>
    <row r="15" spans="1:5" x14ac:dyDescent="0.3">
      <c r="A15" s="7" t="s">
        <v>132</v>
      </c>
      <c r="B15" s="1">
        <v>18</v>
      </c>
      <c r="C15" s="1">
        <v>14</v>
      </c>
      <c r="D15" s="1">
        <v>17</v>
      </c>
      <c r="E15" s="1">
        <v>13</v>
      </c>
    </row>
    <row r="16" spans="1:5" x14ac:dyDescent="0.3">
      <c r="A16" s="7" t="s">
        <v>133</v>
      </c>
      <c r="B16" s="1">
        <v>103</v>
      </c>
      <c r="C16" s="1">
        <v>111</v>
      </c>
      <c r="D16" s="1">
        <v>124</v>
      </c>
      <c r="E16" s="1">
        <v>135</v>
      </c>
    </row>
    <row r="17" spans="1:5" x14ac:dyDescent="0.3">
      <c r="A17" s="7" t="s">
        <v>134</v>
      </c>
      <c r="B17" s="1">
        <v>170</v>
      </c>
      <c r="C17" s="1">
        <v>171</v>
      </c>
      <c r="D17" s="1">
        <v>161</v>
      </c>
      <c r="E17" s="1">
        <v>158</v>
      </c>
    </row>
    <row r="18" spans="1:5" x14ac:dyDescent="0.3">
      <c r="A18" s="7" t="s">
        <v>135</v>
      </c>
      <c r="B18" s="1">
        <v>93</v>
      </c>
      <c r="C18" s="1">
        <v>102</v>
      </c>
      <c r="D18" s="1">
        <v>116</v>
      </c>
      <c r="E18" s="1">
        <v>132</v>
      </c>
    </row>
    <row r="19" spans="1:5" x14ac:dyDescent="0.3">
      <c r="A19" s="7" t="s">
        <v>136</v>
      </c>
      <c r="B19" s="1">
        <v>17</v>
      </c>
      <c r="C19" s="1">
        <v>15</v>
      </c>
      <c r="D19" s="1">
        <v>16</v>
      </c>
      <c r="E19" s="1">
        <v>21</v>
      </c>
    </row>
    <row r="20" spans="1:5" x14ac:dyDescent="0.3">
      <c r="A20" s="7" t="s">
        <v>137</v>
      </c>
      <c r="B20" s="1">
        <v>0</v>
      </c>
      <c r="C20" s="1">
        <v>0</v>
      </c>
      <c r="D20" s="1">
        <v>0</v>
      </c>
      <c r="E20" s="1">
        <v>0</v>
      </c>
    </row>
    <row r="21" spans="1:5" x14ac:dyDescent="0.3">
      <c r="A21" s="7" t="s">
        <v>138</v>
      </c>
      <c r="B21" s="1">
        <v>1</v>
      </c>
      <c r="C21" s="1">
        <v>1</v>
      </c>
      <c r="D21" s="1">
        <v>1</v>
      </c>
      <c r="E21" s="1">
        <v>1</v>
      </c>
    </row>
    <row r="22" spans="1:5" x14ac:dyDescent="0.3">
      <c r="A22" s="7" t="s">
        <v>139</v>
      </c>
      <c r="B22" s="1">
        <v>22</v>
      </c>
      <c r="C22" s="1">
        <v>23</v>
      </c>
      <c r="D22" s="1">
        <v>22</v>
      </c>
      <c r="E22" s="1">
        <v>20</v>
      </c>
    </row>
    <row r="23" spans="1:5" x14ac:dyDescent="0.3">
      <c r="A23" s="7" t="s">
        <v>140</v>
      </c>
      <c r="B23" s="1">
        <v>8</v>
      </c>
      <c r="C23" s="1">
        <v>13</v>
      </c>
      <c r="D23" s="1">
        <v>19</v>
      </c>
      <c r="E23" s="1">
        <v>24</v>
      </c>
    </row>
    <row r="24" spans="1:5" x14ac:dyDescent="0.3">
      <c r="A24" s="7" t="s">
        <v>141</v>
      </c>
      <c r="B24" s="1">
        <v>2</v>
      </c>
      <c r="C24" s="1">
        <v>5</v>
      </c>
      <c r="D24" s="1">
        <v>7</v>
      </c>
      <c r="E24" s="1">
        <v>7</v>
      </c>
    </row>
    <row r="25" spans="1:5" x14ac:dyDescent="0.3">
      <c r="A25" s="7" t="s">
        <v>142</v>
      </c>
      <c r="B25" s="1">
        <v>3</v>
      </c>
      <c r="C25" s="1">
        <v>2</v>
      </c>
      <c r="D25" s="1">
        <v>3</v>
      </c>
      <c r="E25" s="1">
        <v>3</v>
      </c>
    </row>
    <row r="26" spans="1:5" x14ac:dyDescent="0.3">
      <c r="A26" s="7" t="s">
        <v>143</v>
      </c>
      <c r="B26" s="1">
        <v>0</v>
      </c>
      <c r="C26" s="1">
        <v>0</v>
      </c>
      <c r="D26" s="1">
        <v>0</v>
      </c>
      <c r="E26" s="1">
        <v>0</v>
      </c>
    </row>
    <row r="27" spans="1:5" x14ac:dyDescent="0.3">
      <c r="A27" s="7" t="s">
        <v>144</v>
      </c>
      <c r="B27" s="1">
        <v>0</v>
      </c>
      <c r="C27" s="1">
        <v>0</v>
      </c>
      <c r="D27" s="1">
        <v>0</v>
      </c>
      <c r="E27" s="1">
        <v>0</v>
      </c>
    </row>
    <row r="28" spans="1:5" x14ac:dyDescent="0.3">
      <c r="A28" s="7" t="s">
        <v>145</v>
      </c>
      <c r="B28" s="1">
        <v>2</v>
      </c>
      <c r="C28" s="1">
        <v>2</v>
      </c>
      <c r="D28" s="1">
        <v>0</v>
      </c>
      <c r="E28" s="1">
        <v>1</v>
      </c>
    </row>
    <row r="29" spans="1:5" x14ac:dyDescent="0.3">
      <c r="A29" s="7" t="s">
        <v>146</v>
      </c>
      <c r="B29" s="1">
        <v>5</v>
      </c>
      <c r="C29" s="1">
        <v>4</v>
      </c>
      <c r="D29" s="1">
        <v>6</v>
      </c>
      <c r="E29" s="1">
        <v>6</v>
      </c>
    </row>
    <row r="30" spans="1:5" x14ac:dyDescent="0.3">
      <c r="A30" s="7" t="s">
        <v>147</v>
      </c>
      <c r="B30" s="1">
        <v>5</v>
      </c>
      <c r="C30" s="1">
        <v>8</v>
      </c>
      <c r="D30" s="1">
        <v>7</v>
      </c>
      <c r="E30" s="1">
        <v>7</v>
      </c>
    </row>
    <row r="31" spans="1:5" x14ac:dyDescent="0.3">
      <c r="A31" s="7" t="s">
        <v>148</v>
      </c>
      <c r="B31" s="1">
        <v>0</v>
      </c>
      <c r="C31" s="1">
        <v>0</v>
      </c>
      <c r="D31" s="1">
        <v>1</v>
      </c>
      <c r="E31" s="1">
        <v>2</v>
      </c>
    </row>
    <row r="32" spans="1:5" x14ac:dyDescent="0.3">
      <c r="A32" s="7" t="s">
        <v>149</v>
      </c>
      <c r="B32" s="1">
        <v>0</v>
      </c>
      <c r="C32" s="1">
        <v>0</v>
      </c>
      <c r="D32" s="1">
        <v>0</v>
      </c>
      <c r="E32" s="1">
        <v>0</v>
      </c>
    </row>
    <row r="33" spans="1:5" x14ac:dyDescent="0.3">
      <c r="A33" s="7" t="s">
        <v>150</v>
      </c>
      <c r="B33" s="1">
        <v>3</v>
      </c>
      <c r="C33" s="1">
        <v>4</v>
      </c>
      <c r="D33" s="1">
        <v>5</v>
      </c>
      <c r="E33" s="1">
        <v>4</v>
      </c>
    </row>
    <row r="34" spans="1:5" x14ac:dyDescent="0.3">
      <c r="A34" s="7" t="s">
        <v>151</v>
      </c>
      <c r="B34" s="1">
        <v>32</v>
      </c>
      <c r="C34" s="1">
        <v>33</v>
      </c>
      <c r="D34" s="1">
        <v>33</v>
      </c>
      <c r="E34" s="1">
        <v>35</v>
      </c>
    </row>
    <row r="35" spans="1:5" x14ac:dyDescent="0.3">
      <c r="A35" s="7" t="s">
        <v>152</v>
      </c>
      <c r="B35" s="1">
        <v>16</v>
      </c>
      <c r="C35" s="1">
        <v>15</v>
      </c>
      <c r="D35" s="1">
        <v>21</v>
      </c>
      <c r="E35" s="1">
        <v>24</v>
      </c>
    </row>
    <row r="36" spans="1:5" x14ac:dyDescent="0.3">
      <c r="A36" s="7" t="s">
        <v>153</v>
      </c>
      <c r="B36" s="1">
        <v>8</v>
      </c>
      <c r="C36" s="1">
        <v>13</v>
      </c>
      <c r="D36" s="1">
        <v>12</v>
      </c>
      <c r="E36" s="1">
        <v>11</v>
      </c>
    </row>
    <row r="37" spans="1:5" x14ac:dyDescent="0.3">
      <c r="A37" s="7" t="s">
        <v>154</v>
      </c>
      <c r="B37" s="1">
        <v>5</v>
      </c>
      <c r="C37" s="1">
        <v>6</v>
      </c>
      <c r="D37" s="1">
        <v>6</v>
      </c>
      <c r="E37" s="1">
        <v>5</v>
      </c>
    </row>
    <row r="38" spans="1:5" x14ac:dyDescent="0.3">
      <c r="A38" s="7" t="s">
        <v>155</v>
      </c>
      <c r="B38" s="1">
        <v>0</v>
      </c>
      <c r="C38" s="1">
        <v>0</v>
      </c>
      <c r="D38" s="1">
        <v>0</v>
      </c>
      <c r="E38" s="1">
        <v>0</v>
      </c>
    </row>
    <row r="39" spans="1:5" x14ac:dyDescent="0.3">
      <c r="A39" s="7" t="s">
        <v>156</v>
      </c>
      <c r="B39" s="1">
        <v>1</v>
      </c>
      <c r="C39" s="1">
        <v>0</v>
      </c>
      <c r="D39" s="1">
        <v>0</v>
      </c>
      <c r="E39" s="1">
        <v>0</v>
      </c>
    </row>
    <row r="40" spans="1:5" x14ac:dyDescent="0.3">
      <c r="A40" s="7" t="s">
        <v>157</v>
      </c>
      <c r="B40" s="1">
        <v>3</v>
      </c>
      <c r="C40" s="1">
        <v>5</v>
      </c>
      <c r="D40" s="1">
        <v>5</v>
      </c>
      <c r="E40" s="1">
        <v>6</v>
      </c>
    </row>
    <row r="41" spans="1:5" x14ac:dyDescent="0.3">
      <c r="A41" s="7" t="s">
        <v>158</v>
      </c>
      <c r="B41" s="1">
        <v>4</v>
      </c>
      <c r="C41" s="1">
        <v>4</v>
      </c>
      <c r="D41" s="1">
        <v>4</v>
      </c>
      <c r="E41" s="1">
        <v>5</v>
      </c>
    </row>
    <row r="42" spans="1:5" x14ac:dyDescent="0.3">
      <c r="A42" s="7" t="s">
        <v>159</v>
      </c>
      <c r="B42" s="1">
        <v>2</v>
      </c>
      <c r="C42" s="1">
        <v>2</v>
      </c>
      <c r="D42" s="1">
        <v>1</v>
      </c>
      <c r="E42" s="1">
        <v>1</v>
      </c>
    </row>
    <row r="43" spans="1:5" x14ac:dyDescent="0.3">
      <c r="A43" s="7" t="s">
        <v>160</v>
      </c>
      <c r="B43" s="1">
        <v>0</v>
      </c>
      <c r="C43" s="1">
        <v>0</v>
      </c>
      <c r="D43" s="1">
        <v>1</v>
      </c>
      <c r="E43" s="1">
        <v>1</v>
      </c>
    </row>
    <row r="44" spans="1:5" x14ac:dyDescent="0.3">
      <c r="A44" s="7" t="s">
        <v>161</v>
      </c>
      <c r="B44" s="1">
        <v>0</v>
      </c>
      <c r="C44" s="1">
        <v>0</v>
      </c>
      <c r="D44" s="1">
        <v>0</v>
      </c>
      <c r="E44" s="1">
        <v>0</v>
      </c>
    </row>
    <row r="45" spans="1:5" x14ac:dyDescent="0.3">
      <c r="A45" s="7" t="s">
        <v>162</v>
      </c>
      <c r="B45" s="1">
        <v>1</v>
      </c>
      <c r="C45" s="1">
        <v>0</v>
      </c>
      <c r="D45" s="1">
        <v>0</v>
      </c>
      <c r="E45" s="1">
        <v>0</v>
      </c>
    </row>
    <row r="46" spans="1:5" x14ac:dyDescent="0.3">
      <c r="A46" s="7" t="s">
        <v>163</v>
      </c>
      <c r="B46" s="1">
        <v>4</v>
      </c>
      <c r="C46" s="1">
        <v>8</v>
      </c>
      <c r="D46" s="1">
        <v>7</v>
      </c>
      <c r="E46" s="1">
        <v>8</v>
      </c>
    </row>
    <row r="47" spans="1:5" x14ac:dyDescent="0.3">
      <c r="A47" s="7" t="s">
        <v>164</v>
      </c>
      <c r="B47" s="1">
        <v>2</v>
      </c>
      <c r="C47" s="1">
        <v>1</v>
      </c>
      <c r="D47" s="1">
        <v>4</v>
      </c>
      <c r="E47" s="1">
        <v>3</v>
      </c>
    </row>
    <row r="48" spans="1:5" x14ac:dyDescent="0.3">
      <c r="A48" s="7" t="s">
        <v>165</v>
      </c>
      <c r="B48" s="1">
        <v>3</v>
      </c>
      <c r="C48" s="1">
        <v>4</v>
      </c>
      <c r="D48" s="1">
        <v>4</v>
      </c>
      <c r="E48" s="1">
        <v>4</v>
      </c>
    </row>
    <row r="49" spans="1:5" x14ac:dyDescent="0.3">
      <c r="A49" s="7" t="s">
        <v>166</v>
      </c>
      <c r="B49" s="1">
        <v>3</v>
      </c>
      <c r="C49" s="1">
        <v>3</v>
      </c>
      <c r="D49" s="1">
        <v>2</v>
      </c>
      <c r="E49" s="1">
        <v>2</v>
      </c>
    </row>
    <row r="50" spans="1:5" x14ac:dyDescent="0.3">
      <c r="A50" s="7" t="s">
        <v>167</v>
      </c>
      <c r="B50" s="1">
        <v>0</v>
      </c>
      <c r="C50" s="1">
        <v>0</v>
      </c>
      <c r="D50" s="1">
        <v>0</v>
      </c>
      <c r="E50" s="1">
        <v>0</v>
      </c>
    </row>
    <row r="51" spans="1:5" x14ac:dyDescent="0.3">
      <c r="A51" s="7" t="s">
        <v>168</v>
      </c>
      <c r="B51" s="1">
        <v>14</v>
      </c>
      <c r="C51" s="1">
        <v>15</v>
      </c>
      <c r="D51" s="1">
        <v>19</v>
      </c>
      <c r="E51" s="1">
        <v>21</v>
      </c>
    </row>
    <row r="52" spans="1:5" x14ac:dyDescent="0.3">
      <c r="A52" s="7" t="s">
        <v>169</v>
      </c>
      <c r="B52" s="1">
        <v>66</v>
      </c>
      <c r="C52" s="1">
        <v>79</v>
      </c>
      <c r="D52" s="1">
        <v>95</v>
      </c>
      <c r="E52" s="1">
        <v>99</v>
      </c>
    </row>
    <row r="53" spans="1:5" x14ac:dyDescent="0.3">
      <c r="A53" s="7" t="s">
        <v>170</v>
      </c>
      <c r="B53" s="1">
        <v>103</v>
      </c>
      <c r="C53" s="1">
        <v>111</v>
      </c>
      <c r="D53" s="1">
        <v>115</v>
      </c>
      <c r="E53" s="1">
        <v>117</v>
      </c>
    </row>
    <row r="54" spans="1:5" x14ac:dyDescent="0.3">
      <c r="A54" s="7" t="s">
        <v>171</v>
      </c>
      <c r="B54" s="1">
        <v>45</v>
      </c>
      <c r="C54" s="1">
        <v>56</v>
      </c>
      <c r="D54" s="1">
        <v>60</v>
      </c>
      <c r="E54" s="1">
        <v>65</v>
      </c>
    </row>
    <row r="55" spans="1:5" x14ac:dyDescent="0.3">
      <c r="A55" s="7" t="s">
        <v>172</v>
      </c>
      <c r="B55" s="1">
        <v>4</v>
      </c>
      <c r="C55" s="1">
        <v>5</v>
      </c>
      <c r="D55" s="1">
        <v>8</v>
      </c>
      <c r="E55" s="1">
        <v>11</v>
      </c>
    </row>
    <row r="56" spans="1:5" x14ac:dyDescent="0.3">
      <c r="A56" s="7" t="s">
        <v>173</v>
      </c>
      <c r="B56" s="1">
        <v>0</v>
      </c>
      <c r="C56" s="1">
        <v>0</v>
      </c>
      <c r="D56" s="1">
        <v>0</v>
      </c>
      <c r="E56" s="1">
        <v>0</v>
      </c>
    </row>
    <row r="57" spans="1:5" x14ac:dyDescent="0.3">
      <c r="A57" s="7" t="s">
        <v>174</v>
      </c>
      <c r="B57" s="1">
        <v>8</v>
      </c>
      <c r="C57" s="1">
        <v>10</v>
      </c>
      <c r="D57" s="1">
        <v>18</v>
      </c>
      <c r="E57" s="1">
        <v>12</v>
      </c>
    </row>
    <row r="58" spans="1:5" x14ac:dyDescent="0.3">
      <c r="A58" s="7" t="s">
        <v>175</v>
      </c>
      <c r="B58" s="1">
        <v>45</v>
      </c>
      <c r="C58" s="1">
        <v>48</v>
      </c>
      <c r="D58" s="1">
        <v>51</v>
      </c>
      <c r="E58" s="1">
        <v>57</v>
      </c>
    </row>
    <row r="59" spans="1:5" x14ac:dyDescent="0.3">
      <c r="A59" s="7" t="s">
        <v>176</v>
      </c>
      <c r="B59" s="1">
        <v>49</v>
      </c>
      <c r="C59" s="1">
        <v>60</v>
      </c>
      <c r="D59" s="1">
        <v>63</v>
      </c>
      <c r="E59" s="1">
        <v>63</v>
      </c>
    </row>
    <row r="60" spans="1:5" x14ac:dyDescent="0.3">
      <c r="A60" s="7" t="s">
        <v>177</v>
      </c>
      <c r="B60" s="1">
        <v>28</v>
      </c>
      <c r="C60" s="1">
        <v>29</v>
      </c>
      <c r="D60" s="1">
        <v>36</v>
      </c>
      <c r="E60" s="1">
        <v>40</v>
      </c>
    </row>
    <row r="61" spans="1:5" x14ac:dyDescent="0.3">
      <c r="A61" s="7" t="s">
        <v>178</v>
      </c>
      <c r="B61" s="1">
        <v>2</v>
      </c>
      <c r="C61" s="1">
        <v>3</v>
      </c>
      <c r="D61" s="1">
        <v>5</v>
      </c>
      <c r="E61" s="1">
        <v>5</v>
      </c>
    </row>
    <row r="62" spans="1:5" x14ac:dyDescent="0.3">
      <c r="A62" s="7" t="s">
        <v>179</v>
      </c>
      <c r="B62" s="1">
        <v>0</v>
      </c>
      <c r="C62" s="1">
        <v>0</v>
      </c>
      <c r="D62" s="1">
        <v>0</v>
      </c>
      <c r="E62" s="1">
        <v>0</v>
      </c>
    </row>
    <row r="63" spans="1:5" x14ac:dyDescent="0.3">
      <c r="A63" s="7" t="s">
        <v>180</v>
      </c>
      <c r="B63" s="1">
        <v>13</v>
      </c>
      <c r="C63" s="1">
        <v>11</v>
      </c>
      <c r="D63" s="1">
        <v>4</v>
      </c>
      <c r="E63" s="1">
        <v>2</v>
      </c>
    </row>
    <row r="64" spans="1:5" x14ac:dyDescent="0.3">
      <c r="A64" s="7" t="s">
        <v>181</v>
      </c>
      <c r="B64" s="1">
        <v>94</v>
      </c>
      <c r="C64" s="1">
        <v>62</v>
      </c>
      <c r="D64" s="1">
        <v>42</v>
      </c>
      <c r="E64" s="1">
        <v>31</v>
      </c>
    </row>
    <row r="65" spans="1:5" x14ac:dyDescent="0.3">
      <c r="A65" s="7" t="s">
        <v>182</v>
      </c>
      <c r="B65" s="1">
        <v>150</v>
      </c>
      <c r="C65" s="1">
        <v>108</v>
      </c>
      <c r="D65" s="1">
        <v>85</v>
      </c>
      <c r="E65" s="1">
        <v>73</v>
      </c>
    </row>
    <row r="66" spans="1:5" x14ac:dyDescent="0.3">
      <c r="A66" s="7" t="s">
        <v>183</v>
      </c>
      <c r="B66" s="1">
        <v>103</v>
      </c>
      <c r="C66" s="1">
        <v>76</v>
      </c>
      <c r="D66" s="1">
        <v>60</v>
      </c>
      <c r="E66" s="1">
        <v>48</v>
      </c>
    </row>
    <row r="67" spans="1:5" x14ac:dyDescent="0.3">
      <c r="A67" s="7" t="s">
        <v>184</v>
      </c>
      <c r="B67" s="1">
        <v>25</v>
      </c>
      <c r="C67" s="1">
        <v>21</v>
      </c>
      <c r="D67" s="1">
        <v>26</v>
      </c>
      <c r="E67" s="1">
        <v>22</v>
      </c>
    </row>
    <row r="68" spans="1:5" x14ac:dyDescent="0.3">
      <c r="A68" s="10" t="s">
        <v>15</v>
      </c>
      <c r="B68" s="5">
        <v>1289</v>
      </c>
      <c r="C68" s="5">
        <v>1267</v>
      </c>
      <c r="D68" s="5">
        <v>1300</v>
      </c>
      <c r="E68" s="5">
        <v>1314</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125</v>
      </c>
      <c r="B73" s="2">
        <v>0</v>
      </c>
      <c r="C73" s="2">
        <v>0</v>
      </c>
      <c r="D73" s="2">
        <v>0</v>
      </c>
      <c r="E73" s="2">
        <v>0</v>
      </c>
    </row>
    <row r="74" spans="1:5" x14ac:dyDescent="0.3">
      <c r="A74" s="8" t="s">
        <v>126</v>
      </c>
      <c r="B74" s="2">
        <v>0</v>
      </c>
      <c r="C74" s="2">
        <v>0</v>
      </c>
      <c r="D74" s="2">
        <v>0.25</v>
      </c>
      <c r="E74" s="2">
        <v>0.11111111111111099</v>
      </c>
    </row>
    <row r="75" spans="1:5" x14ac:dyDescent="0.3">
      <c r="A75" s="8" t="s">
        <v>127</v>
      </c>
      <c r="B75" s="2">
        <v>0.5</v>
      </c>
      <c r="C75" s="2">
        <v>0.5</v>
      </c>
      <c r="D75" s="2">
        <v>0.25</v>
      </c>
      <c r="E75" s="2">
        <v>0.33333333333333298</v>
      </c>
    </row>
    <row r="76" spans="1:5" x14ac:dyDescent="0.3">
      <c r="A76" s="8" t="s">
        <v>128</v>
      </c>
      <c r="B76" s="2">
        <v>0.25</v>
      </c>
      <c r="C76" s="2">
        <v>0.5</v>
      </c>
      <c r="D76" s="2">
        <v>0.5</v>
      </c>
      <c r="E76" s="2">
        <v>0.55555555555555602</v>
      </c>
    </row>
    <row r="77" spans="1:5" x14ac:dyDescent="0.3">
      <c r="A77" s="8" t="s">
        <v>129</v>
      </c>
      <c r="B77" s="2">
        <v>0</v>
      </c>
      <c r="C77" s="2">
        <v>0</v>
      </c>
      <c r="D77" s="2">
        <v>0</v>
      </c>
      <c r="E77" s="2">
        <v>0</v>
      </c>
    </row>
    <row r="78" spans="1:5" x14ac:dyDescent="0.3">
      <c r="A78" s="8" t="s">
        <v>130</v>
      </c>
      <c r="B78" s="2">
        <v>0.25</v>
      </c>
      <c r="C78" s="2">
        <v>0</v>
      </c>
      <c r="D78" s="2">
        <v>0</v>
      </c>
      <c r="E78" s="2">
        <v>0</v>
      </c>
    </row>
    <row r="79" spans="1:5" x14ac:dyDescent="0.3">
      <c r="A79" s="8" t="s">
        <v>131</v>
      </c>
      <c r="B79" s="2">
        <v>0</v>
      </c>
      <c r="C79" s="2">
        <v>0</v>
      </c>
      <c r="D79" s="2">
        <v>0</v>
      </c>
      <c r="E79" s="2">
        <v>0</v>
      </c>
    </row>
    <row r="80" spans="1:5" x14ac:dyDescent="0.3">
      <c r="A80" s="8" t="s">
        <v>132</v>
      </c>
      <c r="B80" s="2">
        <v>4.4887780548628402E-2</v>
      </c>
      <c r="C80" s="2">
        <v>3.3898305084745797E-2</v>
      </c>
      <c r="D80" s="2">
        <v>3.91705069124424E-2</v>
      </c>
      <c r="E80" s="2">
        <v>2.8322440087146E-2</v>
      </c>
    </row>
    <row r="81" spans="1:5" x14ac:dyDescent="0.3">
      <c r="A81" s="8" t="s">
        <v>133</v>
      </c>
      <c r="B81" s="2">
        <v>0.256857855361596</v>
      </c>
      <c r="C81" s="2">
        <v>0.26876513317191297</v>
      </c>
      <c r="D81" s="2">
        <v>0.28571428571428598</v>
      </c>
      <c r="E81" s="2">
        <v>0.29411764705882398</v>
      </c>
    </row>
    <row r="82" spans="1:5" x14ac:dyDescent="0.3">
      <c r="A82" s="8" t="s">
        <v>134</v>
      </c>
      <c r="B82" s="2">
        <v>0.42394014962593501</v>
      </c>
      <c r="C82" s="2">
        <v>0.41404358353510901</v>
      </c>
      <c r="D82" s="2">
        <v>0.37096774193548399</v>
      </c>
      <c r="E82" s="2">
        <v>0.34422657952069702</v>
      </c>
    </row>
    <row r="83" spans="1:5" x14ac:dyDescent="0.3">
      <c r="A83" s="8" t="s">
        <v>135</v>
      </c>
      <c r="B83" s="2">
        <v>0.23192019950124701</v>
      </c>
      <c r="C83" s="2">
        <v>0.24697336561743299</v>
      </c>
      <c r="D83" s="2">
        <v>0.26728110599078297</v>
      </c>
      <c r="E83" s="2">
        <v>0.28758169934640498</v>
      </c>
    </row>
    <row r="84" spans="1:5" x14ac:dyDescent="0.3">
      <c r="A84" s="8" t="s">
        <v>136</v>
      </c>
      <c r="B84" s="2">
        <v>4.2394014962593499E-2</v>
      </c>
      <c r="C84" s="2">
        <v>3.6319612590799001E-2</v>
      </c>
      <c r="D84" s="2">
        <v>3.6866359447004601E-2</v>
      </c>
      <c r="E84" s="2">
        <v>4.5751633986928102E-2</v>
      </c>
    </row>
    <row r="85" spans="1:5" x14ac:dyDescent="0.3">
      <c r="A85" s="8" t="s">
        <v>137</v>
      </c>
      <c r="B85" s="2">
        <v>0</v>
      </c>
      <c r="C85" s="2">
        <v>0</v>
      </c>
      <c r="D85" s="2">
        <v>0</v>
      </c>
      <c r="E85" s="2">
        <v>0</v>
      </c>
    </row>
    <row r="86" spans="1:5" x14ac:dyDescent="0.3">
      <c r="A86" s="8" t="s">
        <v>138</v>
      </c>
      <c r="B86" s="2">
        <v>2.7777777777777801E-2</v>
      </c>
      <c r="C86" s="2">
        <v>2.27272727272727E-2</v>
      </c>
      <c r="D86" s="2">
        <v>1.9230769230769201E-2</v>
      </c>
      <c r="E86" s="2">
        <v>1.8181818181818198E-2</v>
      </c>
    </row>
    <row r="87" spans="1:5" x14ac:dyDescent="0.3">
      <c r="A87" s="8" t="s">
        <v>139</v>
      </c>
      <c r="B87" s="2">
        <v>0.61111111111111105</v>
      </c>
      <c r="C87" s="2">
        <v>0.52272727272727304</v>
      </c>
      <c r="D87" s="2">
        <v>0.42307692307692302</v>
      </c>
      <c r="E87" s="2">
        <v>0.36363636363636398</v>
      </c>
    </row>
    <row r="88" spans="1:5" x14ac:dyDescent="0.3">
      <c r="A88" s="8" t="s">
        <v>140</v>
      </c>
      <c r="B88" s="2">
        <v>0.22222222222222199</v>
      </c>
      <c r="C88" s="2">
        <v>0.29545454545454503</v>
      </c>
      <c r="D88" s="2">
        <v>0.36538461538461497</v>
      </c>
      <c r="E88" s="2">
        <v>0.43636363636363601</v>
      </c>
    </row>
    <row r="89" spans="1:5" x14ac:dyDescent="0.3">
      <c r="A89" s="8" t="s">
        <v>141</v>
      </c>
      <c r="B89" s="2">
        <v>5.5555555555555601E-2</v>
      </c>
      <c r="C89" s="2">
        <v>0.11363636363636399</v>
      </c>
      <c r="D89" s="2">
        <v>0.134615384615385</v>
      </c>
      <c r="E89" s="2">
        <v>0.12727272727272701</v>
      </c>
    </row>
    <row r="90" spans="1:5" x14ac:dyDescent="0.3">
      <c r="A90" s="8" t="s">
        <v>142</v>
      </c>
      <c r="B90" s="2">
        <v>8.3333333333333301E-2</v>
      </c>
      <c r="C90" s="2">
        <v>4.5454545454545497E-2</v>
      </c>
      <c r="D90" s="2">
        <v>5.7692307692307702E-2</v>
      </c>
      <c r="E90" s="2">
        <v>5.4545454545454501E-2</v>
      </c>
    </row>
    <row r="91" spans="1:5" x14ac:dyDescent="0.3">
      <c r="A91" s="8" t="s">
        <v>143</v>
      </c>
      <c r="B91" s="2">
        <v>0</v>
      </c>
      <c r="C91" s="2">
        <v>0</v>
      </c>
      <c r="D91" s="2">
        <v>0</v>
      </c>
      <c r="E91" s="2">
        <v>0</v>
      </c>
    </row>
    <row r="92" spans="1:5" x14ac:dyDescent="0.3">
      <c r="A92" s="8" t="s">
        <v>144</v>
      </c>
      <c r="B92" s="2">
        <v>0</v>
      </c>
      <c r="C92" s="2">
        <v>0</v>
      </c>
      <c r="D92" s="2">
        <v>0</v>
      </c>
      <c r="E92" s="2">
        <v>0</v>
      </c>
    </row>
    <row r="93" spans="1:5" x14ac:dyDescent="0.3">
      <c r="A93" s="8" t="s">
        <v>145</v>
      </c>
      <c r="B93" s="2">
        <v>0.16666666666666699</v>
      </c>
      <c r="C93" s="2">
        <v>0.14285714285714299</v>
      </c>
      <c r="D93" s="2">
        <v>0</v>
      </c>
      <c r="E93" s="2">
        <v>6.25E-2</v>
      </c>
    </row>
    <row r="94" spans="1:5" x14ac:dyDescent="0.3">
      <c r="A94" s="8" t="s">
        <v>146</v>
      </c>
      <c r="B94" s="2">
        <v>0.41666666666666702</v>
      </c>
      <c r="C94" s="2">
        <v>0.28571428571428598</v>
      </c>
      <c r="D94" s="2">
        <v>0.42857142857142899</v>
      </c>
      <c r="E94" s="2">
        <v>0.375</v>
      </c>
    </row>
    <row r="95" spans="1:5" x14ac:dyDescent="0.3">
      <c r="A95" s="8" t="s">
        <v>147</v>
      </c>
      <c r="B95" s="2">
        <v>0.41666666666666702</v>
      </c>
      <c r="C95" s="2">
        <v>0.57142857142857095</v>
      </c>
      <c r="D95" s="2">
        <v>0.5</v>
      </c>
      <c r="E95" s="2">
        <v>0.4375</v>
      </c>
    </row>
    <row r="96" spans="1:5" x14ac:dyDescent="0.3">
      <c r="A96" s="8" t="s">
        <v>148</v>
      </c>
      <c r="B96" s="2">
        <v>0</v>
      </c>
      <c r="C96" s="2">
        <v>0</v>
      </c>
      <c r="D96" s="2">
        <v>7.1428571428571397E-2</v>
      </c>
      <c r="E96" s="2">
        <v>0.125</v>
      </c>
    </row>
    <row r="97" spans="1:5" x14ac:dyDescent="0.3">
      <c r="A97" s="8" t="s">
        <v>149</v>
      </c>
      <c r="B97" s="2">
        <v>0</v>
      </c>
      <c r="C97" s="2">
        <v>0</v>
      </c>
      <c r="D97" s="2">
        <v>0</v>
      </c>
      <c r="E97" s="2">
        <v>0</v>
      </c>
    </row>
    <row r="98" spans="1:5" x14ac:dyDescent="0.3">
      <c r="A98" s="8" t="s">
        <v>150</v>
      </c>
      <c r="B98" s="2">
        <v>4.6875E-2</v>
      </c>
      <c r="C98" s="2">
        <v>5.63380281690141E-2</v>
      </c>
      <c r="D98" s="2">
        <v>6.4935064935064901E-2</v>
      </c>
      <c r="E98" s="2">
        <v>5.0632911392405097E-2</v>
      </c>
    </row>
    <row r="99" spans="1:5" x14ac:dyDescent="0.3">
      <c r="A99" s="8" t="s">
        <v>151</v>
      </c>
      <c r="B99" s="2">
        <v>0.5</v>
      </c>
      <c r="C99" s="2">
        <v>0.46478873239436602</v>
      </c>
      <c r="D99" s="2">
        <v>0.42857142857142899</v>
      </c>
      <c r="E99" s="2">
        <v>0.443037974683544</v>
      </c>
    </row>
    <row r="100" spans="1:5" x14ac:dyDescent="0.3">
      <c r="A100" s="8" t="s">
        <v>152</v>
      </c>
      <c r="B100" s="2">
        <v>0.25</v>
      </c>
      <c r="C100" s="2">
        <v>0.21126760563380301</v>
      </c>
      <c r="D100" s="2">
        <v>0.27272727272727298</v>
      </c>
      <c r="E100" s="2">
        <v>0.30379746835443</v>
      </c>
    </row>
    <row r="101" spans="1:5" x14ac:dyDescent="0.3">
      <c r="A101" s="8" t="s">
        <v>153</v>
      </c>
      <c r="B101" s="2">
        <v>0.125</v>
      </c>
      <c r="C101" s="2">
        <v>0.183098591549296</v>
      </c>
      <c r="D101" s="2">
        <v>0.15584415584415601</v>
      </c>
      <c r="E101" s="2">
        <v>0.139240506329114</v>
      </c>
    </row>
    <row r="102" spans="1:5" x14ac:dyDescent="0.3">
      <c r="A102" s="8" t="s">
        <v>154</v>
      </c>
      <c r="B102" s="2">
        <v>7.8125E-2</v>
      </c>
      <c r="C102" s="2">
        <v>8.4507042253521097E-2</v>
      </c>
      <c r="D102" s="2">
        <v>7.7922077922077906E-2</v>
      </c>
      <c r="E102" s="2">
        <v>6.3291139240506306E-2</v>
      </c>
    </row>
    <row r="103" spans="1:5" x14ac:dyDescent="0.3">
      <c r="A103" s="8" t="s">
        <v>155</v>
      </c>
      <c r="B103" s="2">
        <v>0</v>
      </c>
      <c r="C103" s="2">
        <v>0</v>
      </c>
      <c r="D103" s="2">
        <v>0</v>
      </c>
      <c r="E103" s="2">
        <v>0</v>
      </c>
    </row>
    <row r="104" spans="1:5" x14ac:dyDescent="0.3">
      <c r="A104" s="8" t="s">
        <v>156</v>
      </c>
      <c r="B104" s="2">
        <v>0.1</v>
      </c>
      <c r="C104" s="2">
        <v>0</v>
      </c>
      <c r="D104" s="2">
        <v>0</v>
      </c>
      <c r="E104" s="2">
        <v>0</v>
      </c>
    </row>
    <row r="105" spans="1:5" x14ac:dyDescent="0.3">
      <c r="A105" s="8" t="s">
        <v>157</v>
      </c>
      <c r="B105" s="2">
        <v>0.3</v>
      </c>
      <c r="C105" s="2">
        <v>0.45454545454545497</v>
      </c>
      <c r="D105" s="2">
        <v>0.45454545454545497</v>
      </c>
      <c r="E105" s="2">
        <v>0.46153846153846201</v>
      </c>
    </row>
    <row r="106" spans="1:5" x14ac:dyDescent="0.3">
      <c r="A106" s="8" t="s">
        <v>158</v>
      </c>
      <c r="B106" s="2">
        <v>0.4</v>
      </c>
      <c r="C106" s="2">
        <v>0.36363636363636398</v>
      </c>
      <c r="D106" s="2">
        <v>0.36363636363636398</v>
      </c>
      <c r="E106" s="2">
        <v>0.38461538461538503</v>
      </c>
    </row>
    <row r="107" spans="1:5" x14ac:dyDescent="0.3">
      <c r="A107" s="8" t="s">
        <v>159</v>
      </c>
      <c r="B107" s="2">
        <v>0.2</v>
      </c>
      <c r="C107" s="2">
        <v>0.18181818181818199</v>
      </c>
      <c r="D107" s="2">
        <v>9.0909090909090898E-2</v>
      </c>
      <c r="E107" s="2">
        <v>7.69230769230769E-2</v>
      </c>
    </row>
    <row r="108" spans="1:5" x14ac:dyDescent="0.3">
      <c r="A108" s="8" t="s">
        <v>160</v>
      </c>
      <c r="B108" s="2">
        <v>0</v>
      </c>
      <c r="C108" s="2">
        <v>0</v>
      </c>
      <c r="D108" s="2">
        <v>9.0909090909090898E-2</v>
      </c>
      <c r="E108" s="2">
        <v>7.69230769230769E-2</v>
      </c>
    </row>
    <row r="109" spans="1:5" x14ac:dyDescent="0.3">
      <c r="A109" s="8" t="s">
        <v>161</v>
      </c>
      <c r="B109" s="2">
        <v>0</v>
      </c>
      <c r="C109" s="2">
        <v>0</v>
      </c>
      <c r="D109" s="2">
        <v>0</v>
      </c>
      <c r="E109" s="2">
        <v>0</v>
      </c>
    </row>
    <row r="110" spans="1:5" x14ac:dyDescent="0.3">
      <c r="A110" s="8" t="s">
        <v>162</v>
      </c>
      <c r="B110" s="2">
        <v>7.69230769230769E-2</v>
      </c>
      <c r="C110" s="2">
        <v>0</v>
      </c>
      <c r="D110" s="2">
        <v>0</v>
      </c>
      <c r="E110" s="2">
        <v>0</v>
      </c>
    </row>
    <row r="111" spans="1:5" x14ac:dyDescent="0.3">
      <c r="A111" s="8" t="s">
        <v>163</v>
      </c>
      <c r="B111" s="2">
        <v>0.30769230769230799</v>
      </c>
      <c r="C111" s="2">
        <v>0.5</v>
      </c>
      <c r="D111" s="2">
        <v>0.41176470588235298</v>
      </c>
      <c r="E111" s="2">
        <v>0.47058823529411797</v>
      </c>
    </row>
    <row r="112" spans="1:5" x14ac:dyDescent="0.3">
      <c r="A112" s="8" t="s">
        <v>164</v>
      </c>
      <c r="B112" s="2">
        <v>0.15384615384615399</v>
      </c>
      <c r="C112" s="2">
        <v>6.25E-2</v>
      </c>
      <c r="D112" s="2">
        <v>0.23529411764705899</v>
      </c>
      <c r="E112" s="2">
        <v>0.17647058823529399</v>
      </c>
    </row>
    <row r="113" spans="1:5" x14ac:dyDescent="0.3">
      <c r="A113" s="8" t="s">
        <v>165</v>
      </c>
      <c r="B113" s="2">
        <v>0.230769230769231</v>
      </c>
      <c r="C113" s="2">
        <v>0.25</v>
      </c>
      <c r="D113" s="2">
        <v>0.23529411764705899</v>
      </c>
      <c r="E113" s="2">
        <v>0.23529411764705899</v>
      </c>
    </row>
    <row r="114" spans="1:5" x14ac:dyDescent="0.3">
      <c r="A114" s="8" t="s">
        <v>166</v>
      </c>
      <c r="B114" s="2">
        <v>0.230769230769231</v>
      </c>
      <c r="C114" s="2">
        <v>0.1875</v>
      </c>
      <c r="D114" s="2">
        <v>0.11764705882352899</v>
      </c>
      <c r="E114" s="2">
        <v>0.11764705882352899</v>
      </c>
    </row>
    <row r="115" spans="1:5" x14ac:dyDescent="0.3">
      <c r="A115" s="8" t="s">
        <v>167</v>
      </c>
      <c r="B115" s="2">
        <v>0</v>
      </c>
      <c r="C115" s="2">
        <v>0</v>
      </c>
      <c r="D115" s="2">
        <v>0</v>
      </c>
      <c r="E115" s="2">
        <v>0</v>
      </c>
    </row>
    <row r="116" spans="1:5" x14ac:dyDescent="0.3">
      <c r="A116" s="8" t="s">
        <v>168</v>
      </c>
      <c r="B116" s="2">
        <v>6.0344827586206899E-2</v>
      </c>
      <c r="C116" s="2">
        <v>5.6390977443608999E-2</v>
      </c>
      <c r="D116" s="2">
        <v>6.3973063973064001E-2</v>
      </c>
      <c r="E116" s="2">
        <v>6.7092651757188496E-2</v>
      </c>
    </row>
    <row r="117" spans="1:5" x14ac:dyDescent="0.3">
      <c r="A117" s="8" t="s">
        <v>169</v>
      </c>
      <c r="B117" s="2">
        <v>0.28448275862069</v>
      </c>
      <c r="C117" s="2">
        <v>0.29699248120300797</v>
      </c>
      <c r="D117" s="2">
        <v>0.31986531986532002</v>
      </c>
      <c r="E117" s="2">
        <v>0.31629392971246001</v>
      </c>
    </row>
    <row r="118" spans="1:5" x14ac:dyDescent="0.3">
      <c r="A118" s="8" t="s">
        <v>170</v>
      </c>
      <c r="B118" s="2">
        <v>0.443965517241379</v>
      </c>
      <c r="C118" s="2">
        <v>0.41729323308270699</v>
      </c>
      <c r="D118" s="2">
        <v>0.387205387205387</v>
      </c>
      <c r="E118" s="2">
        <v>0.37380191693290699</v>
      </c>
    </row>
    <row r="119" spans="1:5" x14ac:dyDescent="0.3">
      <c r="A119" s="8" t="s">
        <v>171</v>
      </c>
      <c r="B119" s="2">
        <v>0.193965517241379</v>
      </c>
      <c r="C119" s="2">
        <v>0.21052631578947401</v>
      </c>
      <c r="D119" s="2">
        <v>0.20202020202020199</v>
      </c>
      <c r="E119" s="2">
        <v>0.207667731629393</v>
      </c>
    </row>
    <row r="120" spans="1:5" x14ac:dyDescent="0.3">
      <c r="A120" s="8" t="s">
        <v>172</v>
      </c>
      <c r="B120" s="2">
        <v>1.72413793103448E-2</v>
      </c>
      <c r="C120" s="2">
        <v>1.8796992481203E-2</v>
      </c>
      <c r="D120" s="2">
        <v>2.69360269360269E-2</v>
      </c>
      <c r="E120" s="2">
        <v>3.5143769968051103E-2</v>
      </c>
    </row>
    <row r="121" spans="1:5" x14ac:dyDescent="0.3">
      <c r="A121" s="8" t="s">
        <v>173</v>
      </c>
      <c r="B121" s="2">
        <v>0</v>
      </c>
      <c r="C121" s="2">
        <v>0</v>
      </c>
      <c r="D121" s="2">
        <v>0</v>
      </c>
      <c r="E121" s="2">
        <v>0</v>
      </c>
    </row>
    <row r="122" spans="1:5" x14ac:dyDescent="0.3">
      <c r="A122" s="8" t="s">
        <v>174</v>
      </c>
      <c r="B122" s="2">
        <v>6.0606060606060601E-2</v>
      </c>
      <c r="C122" s="2">
        <v>6.6666666666666693E-2</v>
      </c>
      <c r="D122" s="2">
        <v>0.10404624277456601</v>
      </c>
      <c r="E122" s="2">
        <v>6.7796610169491497E-2</v>
      </c>
    </row>
    <row r="123" spans="1:5" x14ac:dyDescent="0.3">
      <c r="A123" s="8" t="s">
        <v>175</v>
      </c>
      <c r="B123" s="2">
        <v>0.34090909090909099</v>
      </c>
      <c r="C123" s="2">
        <v>0.32</v>
      </c>
      <c r="D123" s="2">
        <v>0.29479768786127197</v>
      </c>
      <c r="E123" s="2">
        <v>0.322033898305085</v>
      </c>
    </row>
    <row r="124" spans="1:5" x14ac:dyDescent="0.3">
      <c r="A124" s="8" t="s">
        <v>176</v>
      </c>
      <c r="B124" s="2">
        <v>0.37121212121212099</v>
      </c>
      <c r="C124" s="2">
        <v>0.4</v>
      </c>
      <c r="D124" s="2">
        <v>0.36416184971098298</v>
      </c>
      <c r="E124" s="2">
        <v>0.355932203389831</v>
      </c>
    </row>
    <row r="125" spans="1:5" x14ac:dyDescent="0.3">
      <c r="A125" s="8" t="s">
        <v>177</v>
      </c>
      <c r="B125" s="2">
        <v>0.21212121212121199</v>
      </c>
      <c r="C125" s="2">
        <v>0.193333333333333</v>
      </c>
      <c r="D125" s="2">
        <v>0.20809248554913301</v>
      </c>
      <c r="E125" s="2">
        <v>0.225988700564972</v>
      </c>
    </row>
    <row r="126" spans="1:5" x14ac:dyDescent="0.3">
      <c r="A126" s="8" t="s">
        <v>178</v>
      </c>
      <c r="B126" s="2">
        <v>1.5151515151515201E-2</v>
      </c>
      <c r="C126" s="2">
        <v>0.02</v>
      </c>
      <c r="D126" s="2">
        <v>2.8901734104046201E-2</v>
      </c>
      <c r="E126" s="2">
        <v>2.82485875706215E-2</v>
      </c>
    </row>
    <row r="127" spans="1:5" x14ac:dyDescent="0.3">
      <c r="A127" s="8" t="s">
        <v>179</v>
      </c>
      <c r="B127" s="2">
        <v>0</v>
      </c>
      <c r="C127" s="2">
        <v>0</v>
      </c>
      <c r="D127" s="2">
        <v>0</v>
      </c>
      <c r="E127" s="2">
        <v>0</v>
      </c>
    </row>
    <row r="128" spans="1:5" x14ac:dyDescent="0.3">
      <c r="A128" s="8" t="s">
        <v>180</v>
      </c>
      <c r="B128" s="2">
        <v>3.3766233766233798E-2</v>
      </c>
      <c r="C128" s="2">
        <v>3.9568345323740997E-2</v>
      </c>
      <c r="D128" s="2">
        <v>1.8433179723502301E-2</v>
      </c>
      <c r="E128" s="2">
        <v>1.13636363636364E-2</v>
      </c>
    </row>
    <row r="129" spans="1:5" x14ac:dyDescent="0.3">
      <c r="A129" s="8" t="s">
        <v>181</v>
      </c>
      <c r="B129" s="2">
        <v>0.24415584415584399</v>
      </c>
      <c r="C129" s="2">
        <v>0.22302158273381301</v>
      </c>
      <c r="D129" s="2">
        <v>0.19354838709677399</v>
      </c>
      <c r="E129" s="2">
        <v>0.17613636363636401</v>
      </c>
    </row>
    <row r="130" spans="1:5" x14ac:dyDescent="0.3">
      <c r="A130" s="8" t="s">
        <v>182</v>
      </c>
      <c r="B130" s="2">
        <v>0.38961038961039002</v>
      </c>
      <c r="C130" s="2">
        <v>0.388489208633094</v>
      </c>
      <c r="D130" s="2">
        <v>0.39170506912442399</v>
      </c>
      <c r="E130" s="2">
        <v>0.41477272727272702</v>
      </c>
    </row>
    <row r="131" spans="1:5" x14ac:dyDescent="0.3">
      <c r="A131" s="8" t="s">
        <v>183</v>
      </c>
      <c r="B131" s="2">
        <v>0.26753246753246801</v>
      </c>
      <c r="C131" s="2">
        <v>0.27338129496402902</v>
      </c>
      <c r="D131" s="2">
        <v>0.27649769585253497</v>
      </c>
      <c r="E131" s="2">
        <v>0.27272727272727298</v>
      </c>
    </row>
    <row r="132" spans="1:5" x14ac:dyDescent="0.3">
      <c r="A132" s="8" t="s">
        <v>184</v>
      </c>
      <c r="B132" s="2">
        <v>6.4935064935064901E-2</v>
      </c>
      <c r="C132" s="2">
        <v>7.5539568345323702E-2</v>
      </c>
      <c r="D132" s="2">
        <v>0.119815668202765</v>
      </c>
      <c r="E132" s="2">
        <v>0.125</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186</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498</v>
      </c>
      <c r="B1" s="12"/>
      <c r="C1" s="12"/>
      <c r="D1" s="12"/>
      <c r="E1" s="12"/>
    </row>
    <row r="2" spans="1:5" ht="15.6" x14ac:dyDescent="0.3">
      <c r="A2" s="12" t="s">
        <v>490</v>
      </c>
      <c r="B2" s="12"/>
      <c r="C2" s="12"/>
      <c r="D2" s="12"/>
      <c r="E2" s="12"/>
    </row>
    <row r="3" spans="1:5" ht="15.6" x14ac:dyDescent="0.3">
      <c r="A3" s="12" t="s">
        <v>123</v>
      </c>
      <c r="B3" s="12"/>
      <c r="C3" s="12"/>
      <c r="D3" s="12"/>
      <c r="E3" s="12"/>
    </row>
    <row r="4" spans="1:5" ht="15.6" x14ac:dyDescent="0.3">
      <c r="A4" s="12" t="s">
        <v>72</v>
      </c>
      <c r="B4" s="12"/>
      <c r="C4" s="12"/>
      <c r="D4" s="12"/>
      <c r="E4" s="12"/>
    </row>
    <row r="5" spans="1:5" x14ac:dyDescent="0.3">
      <c r="A5" s="16" t="str">
        <f>HYPERLINK("#'Table of contents'!A88",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187</v>
      </c>
      <c r="B8" s="1">
        <v>2</v>
      </c>
      <c r="C8" s="1">
        <v>3</v>
      </c>
      <c r="D8" s="1">
        <v>5</v>
      </c>
      <c r="E8" s="1">
        <v>5</v>
      </c>
    </row>
    <row r="9" spans="1:5" x14ac:dyDescent="0.3">
      <c r="A9" s="7" t="s">
        <v>188</v>
      </c>
      <c r="B9" s="1">
        <v>2</v>
      </c>
      <c r="C9" s="1">
        <v>1</v>
      </c>
      <c r="D9" s="1">
        <v>3</v>
      </c>
      <c r="E9" s="1">
        <v>4</v>
      </c>
    </row>
    <row r="10" spans="1:5" x14ac:dyDescent="0.3">
      <c r="A10" s="7" t="s">
        <v>189</v>
      </c>
      <c r="B10" s="1">
        <v>168</v>
      </c>
      <c r="C10" s="1">
        <v>177</v>
      </c>
      <c r="D10" s="1">
        <v>190</v>
      </c>
      <c r="E10" s="1">
        <v>210</v>
      </c>
    </row>
    <row r="11" spans="1:5" x14ac:dyDescent="0.3">
      <c r="A11" s="7" t="s">
        <v>190</v>
      </c>
      <c r="B11" s="1">
        <v>233</v>
      </c>
      <c r="C11" s="1">
        <v>236</v>
      </c>
      <c r="D11" s="1">
        <v>244</v>
      </c>
      <c r="E11" s="1">
        <v>249</v>
      </c>
    </row>
    <row r="12" spans="1:5" x14ac:dyDescent="0.3">
      <c r="A12" s="7" t="s">
        <v>191</v>
      </c>
      <c r="B12" s="1">
        <v>11</v>
      </c>
      <c r="C12" s="1">
        <v>16</v>
      </c>
      <c r="D12" s="1">
        <v>19</v>
      </c>
      <c r="E12" s="1">
        <v>19</v>
      </c>
    </row>
    <row r="13" spans="1:5" x14ac:dyDescent="0.3">
      <c r="A13" s="7" t="s">
        <v>192</v>
      </c>
      <c r="B13" s="1">
        <v>25</v>
      </c>
      <c r="C13" s="1">
        <v>28</v>
      </c>
      <c r="D13" s="1">
        <v>33</v>
      </c>
      <c r="E13" s="1">
        <v>36</v>
      </c>
    </row>
    <row r="14" spans="1:5" x14ac:dyDescent="0.3">
      <c r="A14" s="7" t="s">
        <v>193</v>
      </c>
      <c r="B14" s="1">
        <v>4</v>
      </c>
      <c r="C14" s="1">
        <v>5</v>
      </c>
      <c r="D14" s="1">
        <v>4</v>
      </c>
      <c r="E14" s="1">
        <v>7</v>
      </c>
    </row>
    <row r="15" spans="1:5" x14ac:dyDescent="0.3">
      <c r="A15" s="7" t="s">
        <v>194</v>
      </c>
      <c r="B15" s="1">
        <v>8</v>
      </c>
      <c r="C15" s="1">
        <v>9</v>
      </c>
      <c r="D15" s="1">
        <v>10</v>
      </c>
      <c r="E15" s="1">
        <v>9</v>
      </c>
    </row>
    <row r="16" spans="1:5" x14ac:dyDescent="0.3">
      <c r="A16" s="7" t="s">
        <v>195</v>
      </c>
      <c r="B16" s="1">
        <v>8</v>
      </c>
      <c r="C16" s="1">
        <v>10</v>
      </c>
      <c r="D16" s="1">
        <v>11</v>
      </c>
      <c r="E16" s="1">
        <v>11</v>
      </c>
    </row>
    <row r="17" spans="1:5" x14ac:dyDescent="0.3">
      <c r="A17" s="7" t="s">
        <v>196</v>
      </c>
      <c r="B17" s="1">
        <v>56</v>
      </c>
      <c r="C17" s="1">
        <v>61</v>
      </c>
      <c r="D17" s="1">
        <v>66</v>
      </c>
      <c r="E17" s="1">
        <v>68</v>
      </c>
    </row>
    <row r="18" spans="1:5" x14ac:dyDescent="0.3">
      <c r="A18" s="7" t="s">
        <v>197</v>
      </c>
      <c r="B18" s="1">
        <v>1</v>
      </c>
      <c r="C18" s="1">
        <v>1</v>
      </c>
      <c r="D18" s="1">
        <v>1</v>
      </c>
      <c r="E18" s="1">
        <v>3</v>
      </c>
    </row>
    <row r="19" spans="1:5" x14ac:dyDescent="0.3">
      <c r="A19" s="7" t="s">
        <v>198</v>
      </c>
      <c r="B19" s="1">
        <v>9</v>
      </c>
      <c r="C19" s="1">
        <v>10</v>
      </c>
      <c r="D19" s="1">
        <v>10</v>
      </c>
      <c r="E19" s="1">
        <v>10</v>
      </c>
    </row>
    <row r="20" spans="1:5" x14ac:dyDescent="0.3">
      <c r="A20" s="7" t="s">
        <v>199</v>
      </c>
      <c r="B20" s="1">
        <v>7</v>
      </c>
      <c r="C20" s="1">
        <v>8</v>
      </c>
      <c r="D20" s="1">
        <v>8</v>
      </c>
      <c r="E20" s="1">
        <v>8</v>
      </c>
    </row>
    <row r="21" spans="1:5" x14ac:dyDescent="0.3">
      <c r="A21" s="7" t="s">
        <v>200</v>
      </c>
      <c r="B21" s="1">
        <v>6</v>
      </c>
      <c r="C21" s="1">
        <v>8</v>
      </c>
      <c r="D21" s="1">
        <v>9</v>
      </c>
      <c r="E21" s="1">
        <v>9</v>
      </c>
    </row>
    <row r="22" spans="1:5" x14ac:dyDescent="0.3">
      <c r="A22" s="7" t="s">
        <v>201</v>
      </c>
      <c r="B22" s="1">
        <v>94</v>
      </c>
      <c r="C22" s="1">
        <v>114</v>
      </c>
      <c r="D22" s="1">
        <v>129</v>
      </c>
      <c r="E22" s="1">
        <v>135</v>
      </c>
    </row>
    <row r="23" spans="1:5" x14ac:dyDescent="0.3">
      <c r="A23" s="7" t="s">
        <v>202</v>
      </c>
      <c r="B23" s="1">
        <v>138</v>
      </c>
      <c r="C23" s="1">
        <v>152</v>
      </c>
      <c r="D23" s="1">
        <v>168</v>
      </c>
      <c r="E23" s="1">
        <v>178</v>
      </c>
    </row>
    <row r="24" spans="1:5" x14ac:dyDescent="0.3">
      <c r="A24" s="7" t="s">
        <v>203</v>
      </c>
      <c r="B24" s="1">
        <v>49</v>
      </c>
      <c r="C24" s="1">
        <v>52</v>
      </c>
      <c r="D24" s="1">
        <v>68</v>
      </c>
      <c r="E24" s="1">
        <v>71</v>
      </c>
    </row>
    <row r="25" spans="1:5" x14ac:dyDescent="0.3">
      <c r="A25" s="7" t="s">
        <v>204</v>
      </c>
      <c r="B25" s="1">
        <v>83</v>
      </c>
      <c r="C25" s="1">
        <v>98</v>
      </c>
      <c r="D25" s="1">
        <v>105</v>
      </c>
      <c r="E25" s="1">
        <v>106</v>
      </c>
    </row>
    <row r="26" spans="1:5" x14ac:dyDescent="0.3">
      <c r="A26" s="7" t="s">
        <v>205</v>
      </c>
      <c r="B26" s="1">
        <v>145</v>
      </c>
      <c r="C26" s="1">
        <v>109</v>
      </c>
      <c r="D26" s="1">
        <v>88</v>
      </c>
      <c r="E26" s="1">
        <v>70</v>
      </c>
    </row>
    <row r="27" spans="1:5" x14ac:dyDescent="0.3">
      <c r="A27" s="7" t="s">
        <v>206</v>
      </c>
      <c r="B27" s="1">
        <v>240</v>
      </c>
      <c r="C27" s="1">
        <v>169</v>
      </c>
      <c r="D27" s="1">
        <v>129</v>
      </c>
      <c r="E27" s="1">
        <v>106</v>
      </c>
    </row>
    <row r="28" spans="1:5" x14ac:dyDescent="0.3">
      <c r="A28" s="10" t="s">
        <v>15</v>
      </c>
      <c r="B28" s="5">
        <v>1289</v>
      </c>
      <c r="C28" s="5">
        <v>1267</v>
      </c>
      <c r="D28" s="5">
        <v>1300</v>
      </c>
      <c r="E28" s="5">
        <v>1314</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187</v>
      </c>
      <c r="B33" s="2">
        <v>0.5</v>
      </c>
      <c r="C33" s="2">
        <v>0.75</v>
      </c>
      <c r="D33" s="2">
        <v>0.625</v>
      </c>
      <c r="E33" s="2">
        <v>0.55555555555555602</v>
      </c>
    </row>
    <row r="34" spans="1:5" x14ac:dyDescent="0.3">
      <c r="A34" s="8" t="s">
        <v>188</v>
      </c>
      <c r="B34" s="2">
        <v>0.5</v>
      </c>
      <c r="C34" s="2">
        <v>0.25</v>
      </c>
      <c r="D34" s="2">
        <v>0.375</v>
      </c>
      <c r="E34" s="2">
        <v>0.44444444444444398</v>
      </c>
    </row>
    <row r="35" spans="1:5" x14ac:dyDescent="0.3">
      <c r="A35" s="8" t="s">
        <v>189</v>
      </c>
      <c r="B35" s="2">
        <v>0.418952618453865</v>
      </c>
      <c r="C35" s="2">
        <v>0.42857142857142899</v>
      </c>
      <c r="D35" s="2">
        <v>0.43778801843317999</v>
      </c>
      <c r="E35" s="2">
        <v>0.45751633986928097</v>
      </c>
    </row>
    <row r="36" spans="1:5" x14ac:dyDescent="0.3">
      <c r="A36" s="8" t="s">
        <v>190</v>
      </c>
      <c r="B36" s="2">
        <v>0.581047381546135</v>
      </c>
      <c r="C36" s="2">
        <v>0.57142857142857095</v>
      </c>
      <c r="D36" s="2">
        <v>0.56221198156681995</v>
      </c>
      <c r="E36" s="2">
        <v>0.54248366013071903</v>
      </c>
    </row>
    <row r="37" spans="1:5" x14ac:dyDescent="0.3">
      <c r="A37" s="8" t="s">
        <v>191</v>
      </c>
      <c r="B37" s="2">
        <v>0.30555555555555602</v>
      </c>
      <c r="C37" s="2">
        <v>0.36363636363636398</v>
      </c>
      <c r="D37" s="2">
        <v>0.36538461538461497</v>
      </c>
      <c r="E37" s="2">
        <v>0.34545454545454501</v>
      </c>
    </row>
    <row r="38" spans="1:5" x14ac:dyDescent="0.3">
      <c r="A38" s="8" t="s">
        <v>192</v>
      </c>
      <c r="B38" s="2">
        <v>0.69444444444444398</v>
      </c>
      <c r="C38" s="2">
        <v>0.63636363636363602</v>
      </c>
      <c r="D38" s="2">
        <v>0.63461538461538503</v>
      </c>
      <c r="E38" s="2">
        <v>0.65454545454545499</v>
      </c>
    </row>
    <row r="39" spans="1:5" x14ac:dyDescent="0.3">
      <c r="A39" s="8" t="s">
        <v>193</v>
      </c>
      <c r="B39" s="2">
        <v>0.33333333333333298</v>
      </c>
      <c r="C39" s="2">
        <v>0.35714285714285698</v>
      </c>
      <c r="D39" s="2">
        <v>0.28571428571428598</v>
      </c>
      <c r="E39" s="2">
        <v>0.4375</v>
      </c>
    </row>
    <row r="40" spans="1:5" x14ac:dyDescent="0.3">
      <c r="A40" s="8" t="s">
        <v>194</v>
      </c>
      <c r="B40" s="2">
        <v>0.66666666666666696</v>
      </c>
      <c r="C40" s="2">
        <v>0.64285714285714302</v>
      </c>
      <c r="D40" s="2">
        <v>0.71428571428571397</v>
      </c>
      <c r="E40" s="2">
        <v>0.5625</v>
      </c>
    </row>
    <row r="41" spans="1:5" x14ac:dyDescent="0.3">
      <c r="A41" s="8" t="s">
        <v>195</v>
      </c>
      <c r="B41" s="2">
        <v>0.125</v>
      </c>
      <c r="C41" s="2">
        <v>0.140845070422535</v>
      </c>
      <c r="D41" s="2">
        <v>0.14285714285714299</v>
      </c>
      <c r="E41" s="2">
        <v>0.139240506329114</v>
      </c>
    </row>
    <row r="42" spans="1:5" x14ac:dyDescent="0.3">
      <c r="A42" s="8" t="s">
        <v>196</v>
      </c>
      <c r="B42" s="2">
        <v>0.875</v>
      </c>
      <c r="C42" s="2">
        <v>0.85915492957746498</v>
      </c>
      <c r="D42" s="2">
        <v>0.85714285714285698</v>
      </c>
      <c r="E42" s="2">
        <v>0.860759493670886</v>
      </c>
    </row>
    <row r="43" spans="1:5" x14ac:dyDescent="0.3">
      <c r="A43" s="8" t="s">
        <v>197</v>
      </c>
      <c r="B43" s="2">
        <v>0.1</v>
      </c>
      <c r="C43" s="2">
        <v>9.0909090909090898E-2</v>
      </c>
      <c r="D43" s="2">
        <v>9.0909090909090898E-2</v>
      </c>
      <c r="E43" s="2">
        <v>0.230769230769231</v>
      </c>
    </row>
    <row r="44" spans="1:5" x14ac:dyDescent="0.3">
      <c r="A44" s="8" t="s">
        <v>198</v>
      </c>
      <c r="B44" s="2">
        <v>0.9</v>
      </c>
      <c r="C44" s="2">
        <v>0.90909090909090895</v>
      </c>
      <c r="D44" s="2">
        <v>0.90909090909090895</v>
      </c>
      <c r="E44" s="2">
        <v>0.76923076923076905</v>
      </c>
    </row>
    <row r="45" spans="1:5" x14ac:dyDescent="0.3">
      <c r="A45" s="8" t="s">
        <v>199</v>
      </c>
      <c r="B45" s="2">
        <v>0.53846153846153799</v>
      </c>
      <c r="C45" s="2">
        <v>0.5</v>
      </c>
      <c r="D45" s="2">
        <v>0.47058823529411797</v>
      </c>
      <c r="E45" s="2">
        <v>0.47058823529411797</v>
      </c>
    </row>
    <row r="46" spans="1:5" x14ac:dyDescent="0.3">
      <c r="A46" s="8" t="s">
        <v>200</v>
      </c>
      <c r="B46" s="2">
        <v>0.46153846153846201</v>
      </c>
      <c r="C46" s="2">
        <v>0.5</v>
      </c>
      <c r="D46" s="2">
        <v>0.52941176470588203</v>
      </c>
      <c r="E46" s="2">
        <v>0.52941176470588203</v>
      </c>
    </row>
    <row r="47" spans="1:5" x14ac:dyDescent="0.3">
      <c r="A47" s="8" t="s">
        <v>201</v>
      </c>
      <c r="B47" s="2">
        <v>0.40517241379310298</v>
      </c>
      <c r="C47" s="2">
        <v>0.42857142857142899</v>
      </c>
      <c r="D47" s="2">
        <v>0.43434343434343398</v>
      </c>
      <c r="E47" s="2">
        <v>0.43130990415335502</v>
      </c>
    </row>
    <row r="48" spans="1:5" x14ac:dyDescent="0.3">
      <c r="A48" s="8" t="s">
        <v>202</v>
      </c>
      <c r="B48" s="2">
        <v>0.59482758620689702</v>
      </c>
      <c r="C48" s="2">
        <v>0.57142857142857095</v>
      </c>
      <c r="D48" s="2">
        <v>0.56565656565656597</v>
      </c>
      <c r="E48" s="2">
        <v>0.56869009584664498</v>
      </c>
    </row>
    <row r="49" spans="1:5" x14ac:dyDescent="0.3">
      <c r="A49" s="8" t="s">
        <v>203</v>
      </c>
      <c r="B49" s="2">
        <v>0.37121212121212099</v>
      </c>
      <c r="C49" s="2">
        <v>0.34666666666666701</v>
      </c>
      <c r="D49" s="2">
        <v>0.39306358381502898</v>
      </c>
      <c r="E49" s="2">
        <v>0.40112994350282499</v>
      </c>
    </row>
    <row r="50" spans="1:5" x14ac:dyDescent="0.3">
      <c r="A50" s="8" t="s">
        <v>204</v>
      </c>
      <c r="B50" s="2">
        <v>0.62878787878787901</v>
      </c>
      <c r="C50" s="2">
        <v>0.65333333333333299</v>
      </c>
      <c r="D50" s="2">
        <v>0.60693641618497096</v>
      </c>
      <c r="E50" s="2">
        <v>0.59887005649717495</v>
      </c>
    </row>
    <row r="51" spans="1:5" x14ac:dyDescent="0.3">
      <c r="A51" s="8" t="s">
        <v>205</v>
      </c>
      <c r="B51" s="2">
        <v>0.37662337662337703</v>
      </c>
      <c r="C51" s="2">
        <v>0.39208633093525203</v>
      </c>
      <c r="D51" s="2">
        <v>0.40552995391705099</v>
      </c>
      <c r="E51" s="2">
        <v>0.39772727272727298</v>
      </c>
    </row>
    <row r="52" spans="1:5" x14ac:dyDescent="0.3">
      <c r="A52" s="8" t="s">
        <v>206</v>
      </c>
      <c r="B52" s="2">
        <v>0.62337662337662303</v>
      </c>
      <c r="C52" s="2">
        <v>0.60791366906474797</v>
      </c>
      <c r="D52" s="2">
        <v>0.59447004608294896</v>
      </c>
      <c r="E52" s="2">
        <v>0.60227272727272696</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208</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499</v>
      </c>
      <c r="B1" s="12"/>
      <c r="C1" s="12"/>
      <c r="D1" s="12"/>
      <c r="E1" s="12"/>
    </row>
    <row r="2" spans="1:5" ht="15.6" x14ac:dyDescent="0.3">
      <c r="A2" s="12" t="s">
        <v>490</v>
      </c>
      <c r="B2" s="12"/>
      <c r="C2" s="12"/>
      <c r="D2" s="12"/>
      <c r="E2" s="12"/>
    </row>
    <row r="3" spans="1:5" ht="15.6" x14ac:dyDescent="0.3">
      <c r="A3" s="12" t="s">
        <v>123</v>
      </c>
      <c r="B3" s="12"/>
      <c r="C3" s="12"/>
      <c r="D3" s="12"/>
      <c r="E3" s="12"/>
    </row>
    <row r="4" spans="1:5" ht="15.6" x14ac:dyDescent="0.3">
      <c r="A4" s="12" t="s">
        <v>230</v>
      </c>
      <c r="B4" s="12"/>
      <c r="C4" s="12"/>
      <c r="D4" s="12"/>
      <c r="E4" s="12"/>
    </row>
    <row r="5" spans="1:5" x14ac:dyDescent="0.3">
      <c r="A5" s="16" t="str">
        <f>HYPERLINK("#'Table of contents'!A89",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209</v>
      </c>
      <c r="B8" s="1">
        <v>2</v>
      </c>
      <c r="C8" s="1">
        <v>3</v>
      </c>
      <c r="D8" s="1">
        <v>6</v>
      </c>
      <c r="E8" s="1">
        <v>7</v>
      </c>
    </row>
    <row r="9" spans="1:5" x14ac:dyDescent="0.3">
      <c r="A9" s="7" t="s">
        <v>210</v>
      </c>
      <c r="B9" s="1">
        <v>2</v>
      </c>
      <c r="C9" s="1">
        <v>1</v>
      </c>
      <c r="D9" s="1">
        <v>2</v>
      </c>
      <c r="E9" s="1">
        <v>2</v>
      </c>
    </row>
    <row r="10" spans="1:5" x14ac:dyDescent="0.3">
      <c r="A10" s="7" t="s">
        <v>211</v>
      </c>
      <c r="B10" s="1">
        <v>302</v>
      </c>
      <c r="C10" s="1">
        <v>309</v>
      </c>
      <c r="D10" s="1">
        <v>327</v>
      </c>
      <c r="E10" s="1">
        <v>350</v>
      </c>
    </row>
    <row r="11" spans="1:5" x14ac:dyDescent="0.3">
      <c r="A11" s="7" t="s">
        <v>212</v>
      </c>
      <c r="B11" s="1">
        <v>99</v>
      </c>
      <c r="C11" s="1">
        <v>104</v>
      </c>
      <c r="D11" s="1">
        <v>107</v>
      </c>
      <c r="E11" s="1">
        <v>109</v>
      </c>
    </row>
    <row r="12" spans="1:5" x14ac:dyDescent="0.3">
      <c r="A12" s="7" t="s">
        <v>213</v>
      </c>
      <c r="B12" s="1">
        <v>18</v>
      </c>
      <c r="C12" s="1">
        <v>21</v>
      </c>
      <c r="D12" s="1">
        <v>25</v>
      </c>
      <c r="E12" s="1">
        <v>27</v>
      </c>
    </row>
    <row r="13" spans="1:5" x14ac:dyDescent="0.3">
      <c r="A13" s="7" t="s">
        <v>214</v>
      </c>
      <c r="B13" s="1">
        <v>18</v>
      </c>
      <c r="C13" s="1">
        <v>23</v>
      </c>
      <c r="D13" s="1">
        <v>27</v>
      </c>
      <c r="E13" s="1">
        <v>28</v>
      </c>
    </row>
    <row r="14" spans="1:5" x14ac:dyDescent="0.3">
      <c r="A14" s="7" t="s">
        <v>215</v>
      </c>
      <c r="B14" s="1">
        <v>10</v>
      </c>
      <c r="C14" s="1">
        <v>12</v>
      </c>
      <c r="D14" s="1">
        <v>12</v>
      </c>
      <c r="E14" s="1">
        <v>14</v>
      </c>
    </row>
    <row r="15" spans="1:5" x14ac:dyDescent="0.3">
      <c r="A15" s="7" t="s">
        <v>216</v>
      </c>
      <c r="B15" s="1">
        <v>2</v>
      </c>
      <c r="C15" s="1">
        <v>2</v>
      </c>
      <c r="D15" s="1">
        <v>2</v>
      </c>
      <c r="E15" s="1">
        <v>2</v>
      </c>
    </row>
    <row r="16" spans="1:5" x14ac:dyDescent="0.3">
      <c r="A16" s="7" t="s">
        <v>217</v>
      </c>
      <c r="B16" s="1">
        <v>22</v>
      </c>
      <c r="C16" s="1">
        <v>24</v>
      </c>
      <c r="D16" s="1">
        <v>29</v>
      </c>
      <c r="E16" s="1">
        <v>30</v>
      </c>
    </row>
    <row r="17" spans="1:5" x14ac:dyDescent="0.3">
      <c r="A17" s="7" t="s">
        <v>218</v>
      </c>
      <c r="B17" s="1">
        <v>42</v>
      </c>
      <c r="C17" s="1">
        <v>47</v>
      </c>
      <c r="D17" s="1">
        <v>48</v>
      </c>
      <c r="E17" s="1">
        <v>49</v>
      </c>
    </row>
    <row r="18" spans="1:5" x14ac:dyDescent="0.3">
      <c r="A18" s="7" t="s">
        <v>219</v>
      </c>
      <c r="B18" s="1">
        <v>9</v>
      </c>
      <c r="C18" s="1">
        <v>8</v>
      </c>
      <c r="D18" s="1">
        <v>8</v>
      </c>
      <c r="E18" s="1">
        <v>10</v>
      </c>
    </row>
    <row r="19" spans="1:5" x14ac:dyDescent="0.3">
      <c r="A19" s="7" t="s">
        <v>220</v>
      </c>
      <c r="B19" s="1">
        <v>1</v>
      </c>
      <c r="C19" s="1">
        <v>3</v>
      </c>
      <c r="D19" s="1">
        <v>3</v>
      </c>
      <c r="E19" s="1">
        <v>3</v>
      </c>
    </row>
    <row r="20" spans="1:5" x14ac:dyDescent="0.3">
      <c r="A20" s="7" t="s">
        <v>221</v>
      </c>
      <c r="B20" s="1">
        <v>8</v>
      </c>
      <c r="C20" s="1">
        <v>10</v>
      </c>
      <c r="D20" s="1">
        <v>11</v>
      </c>
      <c r="E20" s="1">
        <v>13</v>
      </c>
    </row>
    <row r="21" spans="1:5" x14ac:dyDescent="0.3">
      <c r="A21" s="7" t="s">
        <v>222</v>
      </c>
      <c r="B21" s="1">
        <v>5</v>
      </c>
      <c r="C21" s="1">
        <v>6</v>
      </c>
      <c r="D21" s="1">
        <v>6</v>
      </c>
      <c r="E21" s="1">
        <v>4</v>
      </c>
    </row>
    <row r="22" spans="1:5" x14ac:dyDescent="0.3">
      <c r="A22" s="7" t="s">
        <v>223</v>
      </c>
      <c r="B22" s="1">
        <v>201</v>
      </c>
      <c r="C22" s="1">
        <v>233</v>
      </c>
      <c r="D22" s="1">
        <v>259</v>
      </c>
      <c r="E22" s="1">
        <v>276</v>
      </c>
    </row>
    <row r="23" spans="1:5" x14ac:dyDescent="0.3">
      <c r="A23" s="7" t="s">
        <v>224</v>
      </c>
      <c r="B23" s="1">
        <v>31</v>
      </c>
      <c r="C23" s="1">
        <v>33</v>
      </c>
      <c r="D23" s="1">
        <v>38</v>
      </c>
      <c r="E23" s="1">
        <v>37</v>
      </c>
    </row>
    <row r="24" spans="1:5" x14ac:dyDescent="0.3">
      <c r="A24" s="7" t="s">
        <v>225</v>
      </c>
      <c r="B24" s="1">
        <v>103</v>
      </c>
      <c r="C24" s="1">
        <v>123</v>
      </c>
      <c r="D24" s="1">
        <v>141</v>
      </c>
      <c r="E24" s="1">
        <v>143</v>
      </c>
    </row>
    <row r="25" spans="1:5" x14ac:dyDescent="0.3">
      <c r="A25" s="7" t="s">
        <v>226</v>
      </c>
      <c r="B25" s="1">
        <v>29</v>
      </c>
      <c r="C25" s="1">
        <v>27</v>
      </c>
      <c r="D25" s="1">
        <v>32</v>
      </c>
      <c r="E25" s="1">
        <v>34</v>
      </c>
    </row>
    <row r="26" spans="1:5" x14ac:dyDescent="0.3">
      <c r="A26" s="7" t="s">
        <v>227</v>
      </c>
      <c r="B26" s="1">
        <v>300</v>
      </c>
      <c r="C26" s="1">
        <v>219</v>
      </c>
      <c r="D26" s="1">
        <v>168</v>
      </c>
      <c r="E26" s="1">
        <v>132</v>
      </c>
    </row>
    <row r="27" spans="1:5" x14ac:dyDescent="0.3">
      <c r="A27" s="7" t="s">
        <v>228</v>
      </c>
      <c r="B27" s="1">
        <v>85</v>
      </c>
      <c r="C27" s="1">
        <v>59</v>
      </c>
      <c r="D27" s="1">
        <v>49</v>
      </c>
      <c r="E27" s="1">
        <v>44</v>
      </c>
    </row>
    <row r="28" spans="1:5" x14ac:dyDescent="0.3">
      <c r="A28" s="10" t="s">
        <v>15</v>
      </c>
      <c r="B28" s="5">
        <v>1289</v>
      </c>
      <c r="C28" s="5">
        <v>1267</v>
      </c>
      <c r="D28" s="5">
        <v>1300</v>
      </c>
      <c r="E28" s="5">
        <v>1314</v>
      </c>
    </row>
    <row r="29" spans="1:5" x14ac:dyDescent="0.3">
      <c r="A29" s="15"/>
    </row>
    <row r="30" spans="1:5" x14ac:dyDescent="0.3">
      <c r="A30" s="15"/>
    </row>
    <row r="31" spans="1:5" x14ac:dyDescent="0.3">
      <c r="A31" s="15"/>
      <c r="B31" s="17" t="s">
        <v>34</v>
      </c>
      <c r="C31" s="18"/>
      <c r="D31" s="18"/>
      <c r="E31" s="18"/>
    </row>
    <row r="32" spans="1:5" x14ac:dyDescent="0.3">
      <c r="A32" s="9" t="s">
        <v>38</v>
      </c>
      <c r="B32" s="4" t="s">
        <v>9</v>
      </c>
      <c r="C32" s="4" t="s">
        <v>10</v>
      </c>
      <c r="D32" s="4" t="s">
        <v>11</v>
      </c>
      <c r="E32" s="4" t="s">
        <v>12</v>
      </c>
    </row>
    <row r="33" spans="1:5" x14ac:dyDescent="0.3">
      <c r="A33" s="8" t="s">
        <v>209</v>
      </c>
      <c r="B33" s="2">
        <v>0.5</v>
      </c>
      <c r="C33" s="2">
        <v>0.75</v>
      </c>
      <c r="D33" s="2">
        <v>0.75</v>
      </c>
      <c r="E33" s="2">
        <v>0.77777777777777801</v>
      </c>
    </row>
    <row r="34" spans="1:5" x14ac:dyDescent="0.3">
      <c r="A34" s="8" t="s">
        <v>210</v>
      </c>
      <c r="B34" s="2">
        <v>0.5</v>
      </c>
      <c r="C34" s="2">
        <v>0.25</v>
      </c>
      <c r="D34" s="2">
        <v>0.25</v>
      </c>
      <c r="E34" s="2">
        <v>0.22222222222222199</v>
      </c>
    </row>
    <row r="35" spans="1:5" x14ac:dyDescent="0.3">
      <c r="A35" s="8" t="s">
        <v>211</v>
      </c>
      <c r="B35" s="2">
        <v>0.75311720698254403</v>
      </c>
      <c r="C35" s="2">
        <v>0.74818401937045997</v>
      </c>
      <c r="D35" s="2">
        <v>0.75345622119815703</v>
      </c>
      <c r="E35" s="2">
        <v>0.762527233115468</v>
      </c>
    </row>
    <row r="36" spans="1:5" x14ac:dyDescent="0.3">
      <c r="A36" s="8" t="s">
        <v>212</v>
      </c>
      <c r="B36" s="2">
        <v>0.246882793017456</v>
      </c>
      <c r="C36" s="2">
        <v>0.25181598062954003</v>
      </c>
      <c r="D36" s="2">
        <v>0.246543778801843</v>
      </c>
      <c r="E36" s="2">
        <v>0.237472766884532</v>
      </c>
    </row>
    <row r="37" spans="1:5" x14ac:dyDescent="0.3">
      <c r="A37" s="8" t="s">
        <v>213</v>
      </c>
      <c r="B37" s="2">
        <v>0.5</v>
      </c>
      <c r="C37" s="2">
        <v>0.47727272727272702</v>
      </c>
      <c r="D37" s="2">
        <v>0.480769230769231</v>
      </c>
      <c r="E37" s="2">
        <v>0.49090909090909102</v>
      </c>
    </row>
    <row r="38" spans="1:5" x14ac:dyDescent="0.3">
      <c r="A38" s="8" t="s">
        <v>214</v>
      </c>
      <c r="B38" s="2">
        <v>0.5</v>
      </c>
      <c r="C38" s="2">
        <v>0.52272727272727304</v>
      </c>
      <c r="D38" s="2">
        <v>0.51923076923076905</v>
      </c>
      <c r="E38" s="2">
        <v>0.50909090909090904</v>
      </c>
    </row>
    <row r="39" spans="1:5" x14ac:dyDescent="0.3">
      <c r="A39" s="8" t="s">
        <v>215</v>
      </c>
      <c r="B39" s="2">
        <v>0.83333333333333304</v>
      </c>
      <c r="C39" s="2">
        <v>0.85714285714285698</v>
      </c>
      <c r="D39" s="2">
        <v>0.85714285714285698</v>
      </c>
      <c r="E39" s="2">
        <v>0.875</v>
      </c>
    </row>
    <row r="40" spans="1:5" x14ac:dyDescent="0.3">
      <c r="A40" s="8" t="s">
        <v>216</v>
      </c>
      <c r="B40" s="2">
        <v>0.16666666666666699</v>
      </c>
      <c r="C40" s="2">
        <v>0.14285714285714299</v>
      </c>
      <c r="D40" s="2">
        <v>0.14285714285714299</v>
      </c>
      <c r="E40" s="2">
        <v>0.125</v>
      </c>
    </row>
    <row r="41" spans="1:5" x14ac:dyDescent="0.3">
      <c r="A41" s="8" t="s">
        <v>217</v>
      </c>
      <c r="B41" s="2">
        <v>0.34375</v>
      </c>
      <c r="C41" s="2">
        <v>0.338028169014085</v>
      </c>
      <c r="D41" s="2">
        <v>0.37662337662337703</v>
      </c>
      <c r="E41" s="2">
        <v>0.379746835443038</v>
      </c>
    </row>
    <row r="42" spans="1:5" x14ac:dyDescent="0.3">
      <c r="A42" s="8" t="s">
        <v>218</v>
      </c>
      <c r="B42" s="2">
        <v>0.65625</v>
      </c>
      <c r="C42" s="2">
        <v>0.66197183098591506</v>
      </c>
      <c r="D42" s="2">
        <v>0.62337662337662303</v>
      </c>
      <c r="E42" s="2">
        <v>0.620253164556962</v>
      </c>
    </row>
    <row r="43" spans="1:5" x14ac:dyDescent="0.3">
      <c r="A43" s="8" t="s">
        <v>219</v>
      </c>
      <c r="B43" s="2">
        <v>0.9</v>
      </c>
      <c r="C43" s="2">
        <v>0.72727272727272696</v>
      </c>
      <c r="D43" s="2">
        <v>0.72727272727272696</v>
      </c>
      <c r="E43" s="2">
        <v>0.76923076923076905</v>
      </c>
    </row>
    <row r="44" spans="1:5" x14ac:dyDescent="0.3">
      <c r="A44" s="8" t="s">
        <v>220</v>
      </c>
      <c r="B44" s="2">
        <v>0.1</v>
      </c>
      <c r="C44" s="2">
        <v>0.27272727272727298</v>
      </c>
      <c r="D44" s="2">
        <v>0.27272727272727298</v>
      </c>
      <c r="E44" s="2">
        <v>0.230769230769231</v>
      </c>
    </row>
    <row r="45" spans="1:5" x14ac:dyDescent="0.3">
      <c r="A45" s="8" t="s">
        <v>221</v>
      </c>
      <c r="B45" s="2">
        <v>0.61538461538461497</v>
      </c>
      <c r="C45" s="2">
        <v>0.625</v>
      </c>
      <c r="D45" s="2">
        <v>0.64705882352941202</v>
      </c>
      <c r="E45" s="2">
        <v>0.76470588235294101</v>
      </c>
    </row>
    <row r="46" spans="1:5" x14ac:dyDescent="0.3">
      <c r="A46" s="8" t="s">
        <v>222</v>
      </c>
      <c r="B46" s="2">
        <v>0.38461538461538503</v>
      </c>
      <c r="C46" s="2">
        <v>0.375</v>
      </c>
      <c r="D46" s="2">
        <v>0.35294117647058798</v>
      </c>
      <c r="E46" s="2">
        <v>0.23529411764705899</v>
      </c>
    </row>
    <row r="47" spans="1:5" x14ac:dyDescent="0.3">
      <c r="A47" s="8" t="s">
        <v>223</v>
      </c>
      <c r="B47" s="2">
        <v>0.86637931034482796</v>
      </c>
      <c r="C47" s="2">
        <v>0.87593984962406002</v>
      </c>
      <c r="D47" s="2">
        <v>0.87205387205387197</v>
      </c>
      <c r="E47" s="2">
        <v>0.88178913738019205</v>
      </c>
    </row>
    <row r="48" spans="1:5" x14ac:dyDescent="0.3">
      <c r="A48" s="8" t="s">
        <v>224</v>
      </c>
      <c r="B48" s="2">
        <v>0.13362068965517199</v>
      </c>
      <c r="C48" s="2">
        <v>0.12406015037594</v>
      </c>
      <c r="D48" s="2">
        <v>0.127946127946128</v>
      </c>
      <c r="E48" s="2">
        <v>0.118210862619808</v>
      </c>
    </row>
    <row r="49" spans="1:5" x14ac:dyDescent="0.3">
      <c r="A49" s="8" t="s">
        <v>225</v>
      </c>
      <c r="B49" s="2">
        <v>0.78030303030303005</v>
      </c>
      <c r="C49" s="2">
        <v>0.82</v>
      </c>
      <c r="D49" s="2">
        <v>0.81502890173410403</v>
      </c>
      <c r="E49" s="2">
        <v>0.80790960451977401</v>
      </c>
    </row>
    <row r="50" spans="1:5" x14ac:dyDescent="0.3">
      <c r="A50" s="8" t="s">
        <v>226</v>
      </c>
      <c r="B50" s="2">
        <v>0.21969696969697</v>
      </c>
      <c r="C50" s="2">
        <v>0.18</v>
      </c>
      <c r="D50" s="2">
        <v>0.184971098265896</v>
      </c>
      <c r="E50" s="2">
        <v>0.19209039548022599</v>
      </c>
    </row>
    <row r="51" spans="1:5" x14ac:dyDescent="0.3">
      <c r="A51" s="8" t="s">
        <v>227</v>
      </c>
      <c r="B51" s="2">
        <v>0.77922077922077904</v>
      </c>
      <c r="C51" s="2">
        <v>0.78776978417266197</v>
      </c>
      <c r="D51" s="2">
        <v>0.77419354838709697</v>
      </c>
      <c r="E51" s="2">
        <v>0.75</v>
      </c>
    </row>
    <row r="52" spans="1:5" x14ac:dyDescent="0.3">
      <c r="A52" s="8" t="s">
        <v>228</v>
      </c>
      <c r="B52" s="2">
        <v>0.22077922077922099</v>
      </c>
      <c r="C52" s="2">
        <v>0.212230215827338</v>
      </c>
      <c r="D52" s="2">
        <v>0.225806451612903</v>
      </c>
      <c r="E52" s="2">
        <v>0.25</v>
      </c>
    </row>
    <row r="53" spans="1:5" x14ac:dyDescent="0.3">
      <c r="A53" s="15"/>
    </row>
    <row r="54" spans="1:5" x14ac:dyDescent="0.3">
      <c r="A54" s="13" t="s">
        <v>39</v>
      </c>
    </row>
    <row r="55" spans="1:5" x14ac:dyDescent="0.3">
      <c r="A55" s="14" t="s">
        <v>40</v>
      </c>
    </row>
    <row r="56" spans="1:5" x14ac:dyDescent="0.3">
      <c r="A56" s="14" t="s">
        <v>124</v>
      </c>
    </row>
    <row r="57" spans="1:5" x14ac:dyDescent="0.3">
      <c r="A57" s="14" t="s">
        <v>231</v>
      </c>
    </row>
    <row r="58" spans="1:5" x14ac:dyDescent="0.3">
      <c r="A58" s="15"/>
    </row>
    <row r="59" spans="1:5" x14ac:dyDescent="0.3">
      <c r="A59" s="15"/>
    </row>
    <row r="60" spans="1:5" x14ac:dyDescent="0.3">
      <c r="A60" s="15"/>
    </row>
    <row r="61" spans="1:5" x14ac:dyDescent="0.3">
      <c r="A61" s="15"/>
    </row>
    <row r="62" spans="1:5" x14ac:dyDescent="0.3">
      <c r="A62" s="15"/>
    </row>
    <row r="63" spans="1:5" x14ac:dyDescent="0.3">
      <c r="A63" s="15"/>
    </row>
    <row r="64" spans="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31:E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93</v>
      </c>
    </row>
    <row r="2" spans="1:14" ht="15.6" x14ac:dyDescent="0.3">
      <c r="A2" s="12" t="s">
        <v>31</v>
      </c>
    </row>
    <row r="3" spans="1:14" ht="15.6" x14ac:dyDescent="0.3">
      <c r="A3" s="12" t="s">
        <v>94</v>
      </c>
    </row>
    <row r="4" spans="1:14" x14ac:dyDescent="0.3">
      <c r="A4" s="15"/>
    </row>
    <row r="5" spans="1:14" x14ac:dyDescent="0.3">
      <c r="A5" s="16" t="str">
        <f>HYPERLINK("#'Table of contents'!A9",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87</v>
      </c>
      <c r="B8" s="1">
        <v>60549</v>
      </c>
      <c r="C8" s="1">
        <v>62691</v>
      </c>
      <c r="D8" s="1">
        <v>64860</v>
      </c>
      <c r="E8" s="1">
        <v>67365</v>
      </c>
      <c r="F8" s="1">
        <v>70172</v>
      </c>
      <c r="G8" s="1">
        <v>73405</v>
      </c>
      <c r="H8" s="1">
        <v>77653</v>
      </c>
      <c r="I8" s="1">
        <v>82956</v>
      </c>
      <c r="J8" s="1">
        <v>85947</v>
      </c>
      <c r="K8" s="1">
        <v>93506</v>
      </c>
      <c r="L8" s="1">
        <v>103807</v>
      </c>
      <c r="M8" s="1">
        <v>116055</v>
      </c>
      <c r="N8" s="1">
        <v>128420</v>
      </c>
    </row>
    <row r="9" spans="1:14" x14ac:dyDescent="0.3">
      <c r="A9" s="7" t="s">
        <v>88</v>
      </c>
      <c r="B9" s="1">
        <v>8395</v>
      </c>
      <c r="C9" s="1">
        <v>8803</v>
      </c>
      <c r="D9" s="1">
        <v>9204</v>
      </c>
      <c r="E9" s="1">
        <v>9690</v>
      </c>
      <c r="F9" s="1">
        <v>10320</v>
      </c>
      <c r="G9" s="1">
        <v>11138</v>
      </c>
      <c r="H9" s="1">
        <v>12509</v>
      </c>
      <c r="I9" s="1">
        <v>14474</v>
      </c>
      <c r="J9" s="1">
        <v>15597</v>
      </c>
      <c r="K9" s="1">
        <v>17819</v>
      </c>
      <c r="L9" s="1">
        <v>20703</v>
      </c>
      <c r="M9" s="1">
        <v>23752</v>
      </c>
      <c r="N9" s="1">
        <v>27258</v>
      </c>
    </row>
    <row r="10" spans="1:14" x14ac:dyDescent="0.3">
      <c r="A10" s="7" t="s">
        <v>89</v>
      </c>
      <c r="B10" s="1">
        <v>4797</v>
      </c>
      <c r="C10" s="1">
        <v>5115</v>
      </c>
      <c r="D10" s="1">
        <v>5463</v>
      </c>
      <c r="E10" s="1">
        <v>5837</v>
      </c>
      <c r="F10" s="1">
        <v>6130</v>
      </c>
      <c r="G10" s="1">
        <v>6490</v>
      </c>
      <c r="H10" s="1">
        <v>6921</v>
      </c>
      <c r="I10" s="1">
        <v>7418</v>
      </c>
      <c r="J10" s="1">
        <v>7729</v>
      </c>
      <c r="K10" s="1">
        <v>8348</v>
      </c>
      <c r="L10" s="1">
        <v>9067</v>
      </c>
      <c r="M10" s="1">
        <v>9808</v>
      </c>
      <c r="N10" s="1">
        <v>10469</v>
      </c>
    </row>
    <row r="11" spans="1:14" x14ac:dyDescent="0.3">
      <c r="A11" s="7" t="s">
        <v>90</v>
      </c>
      <c r="B11" s="1">
        <v>140072</v>
      </c>
      <c r="C11" s="1">
        <v>144841</v>
      </c>
      <c r="D11" s="1">
        <v>149755</v>
      </c>
      <c r="E11" s="1">
        <v>153306</v>
      </c>
      <c r="F11" s="1">
        <v>156688</v>
      </c>
      <c r="G11" s="1">
        <v>159881</v>
      </c>
      <c r="H11" s="1">
        <v>163121</v>
      </c>
      <c r="I11" s="1">
        <v>166499</v>
      </c>
      <c r="J11" s="1">
        <v>161768</v>
      </c>
      <c r="K11" s="1">
        <v>166056</v>
      </c>
      <c r="L11" s="1">
        <v>171882</v>
      </c>
      <c r="M11" s="1">
        <v>175614</v>
      </c>
      <c r="N11" s="1">
        <v>180274</v>
      </c>
    </row>
    <row r="12" spans="1:14" x14ac:dyDescent="0.3">
      <c r="A12" s="7" t="s">
        <v>91</v>
      </c>
      <c r="B12" s="1">
        <v>7452</v>
      </c>
      <c r="C12" s="1">
        <v>7869</v>
      </c>
      <c r="D12" s="1">
        <v>8419</v>
      </c>
      <c r="E12" s="1">
        <v>8924</v>
      </c>
      <c r="F12" s="1">
        <v>9565</v>
      </c>
      <c r="G12" s="1">
        <v>10251</v>
      </c>
      <c r="H12" s="1">
        <v>11405</v>
      </c>
      <c r="I12" s="1">
        <v>13240</v>
      </c>
      <c r="J12" s="1">
        <v>14456</v>
      </c>
      <c r="K12" s="1">
        <v>16673</v>
      </c>
      <c r="L12" s="1">
        <v>19031</v>
      </c>
      <c r="M12" s="1">
        <v>22061</v>
      </c>
      <c r="N12" s="1">
        <v>24680</v>
      </c>
    </row>
    <row r="13" spans="1:14" x14ac:dyDescent="0.3">
      <c r="A13" s="7" t="s">
        <v>92</v>
      </c>
      <c r="B13" s="1">
        <v>31286</v>
      </c>
      <c r="C13" s="1">
        <v>30339</v>
      </c>
      <c r="D13" s="1">
        <v>29467</v>
      </c>
      <c r="E13" s="1">
        <v>28625</v>
      </c>
      <c r="F13" s="1">
        <v>27900</v>
      </c>
      <c r="G13" s="1">
        <v>27311</v>
      </c>
      <c r="H13" s="1">
        <v>26868</v>
      </c>
      <c r="I13" s="1">
        <v>26732</v>
      </c>
      <c r="J13" s="1">
        <v>24790</v>
      </c>
      <c r="K13" s="1">
        <v>25321</v>
      </c>
      <c r="L13" s="1">
        <v>23591</v>
      </c>
      <c r="M13" s="1">
        <v>22317</v>
      </c>
      <c r="N13" s="1">
        <v>22256</v>
      </c>
    </row>
    <row r="14" spans="1:14" x14ac:dyDescent="0.3">
      <c r="A14" s="10" t="s">
        <v>15</v>
      </c>
      <c r="B14" s="5">
        <v>252551</v>
      </c>
      <c r="C14" s="5">
        <v>259658</v>
      </c>
      <c r="D14" s="5">
        <v>267168</v>
      </c>
      <c r="E14" s="5">
        <v>273747</v>
      </c>
      <c r="F14" s="5">
        <v>280775</v>
      </c>
      <c r="G14" s="5">
        <v>288476</v>
      </c>
      <c r="H14" s="5">
        <v>298477</v>
      </c>
      <c r="I14" s="5">
        <v>311319</v>
      </c>
      <c r="J14" s="5">
        <v>310287</v>
      </c>
      <c r="K14" s="5">
        <v>327723</v>
      </c>
      <c r="L14" s="5">
        <v>348081</v>
      </c>
      <c r="M14" s="5">
        <v>369607</v>
      </c>
      <c r="N14" s="5">
        <v>393357</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87</v>
      </c>
      <c r="B19" s="2">
        <v>0.23974959513128</v>
      </c>
      <c r="C19" s="2">
        <v>0.241436813038689</v>
      </c>
      <c r="D19" s="2">
        <v>0.24276859504132201</v>
      </c>
      <c r="E19" s="2">
        <v>0.246084888601519</v>
      </c>
      <c r="F19" s="2">
        <v>0.24992253583830501</v>
      </c>
      <c r="G19" s="2">
        <v>0.25445790984345301</v>
      </c>
      <c r="H19" s="2">
        <v>0.260164099746379</v>
      </c>
      <c r="I19" s="2">
        <v>0.26646622917329199</v>
      </c>
      <c r="J19" s="2">
        <v>0.27699194616596901</v>
      </c>
      <c r="K19" s="2">
        <v>0.285320224701959</v>
      </c>
      <c r="L19" s="2">
        <v>0.29822656220822202</v>
      </c>
      <c r="M19" s="2">
        <v>0.31399567648881099</v>
      </c>
      <c r="N19" s="2">
        <v>0.32647188177660502</v>
      </c>
    </row>
    <row r="20" spans="1:15" x14ac:dyDescent="0.3">
      <c r="A20" s="8" t="s">
        <v>88</v>
      </c>
      <c r="B20" s="2">
        <v>3.3240810766934199E-2</v>
      </c>
      <c r="C20" s="2">
        <v>3.3902286854246698E-2</v>
      </c>
      <c r="D20" s="2">
        <v>3.4450233560905499E-2</v>
      </c>
      <c r="E20" s="2">
        <v>3.53976481934049E-2</v>
      </c>
      <c r="F20" s="2">
        <v>3.6755409135428699E-2</v>
      </c>
      <c r="G20" s="2">
        <v>3.8609797695475498E-2</v>
      </c>
      <c r="H20" s="2">
        <v>4.1909426857010802E-2</v>
      </c>
      <c r="I20" s="2">
        <v>4.6492504472903998E-2</v>
      </c>
      <c r="J20" s="2">
        <v>5.0266366299587202E-2</v>
      </c>
      <c r="K20" s="2">
        <v>5.4372137445342597E-2</v>
      </c>
      <c r="L20" s="2">
        <v>5.9477535401242801E-2</v>
      </c>
      <c r="M20" s="2">
        <v>6.4262852164596401E-2</v>
      </c>
      <c r="N20" s="2">
        <v>6.9295830505113704E-2</v>
      </c>
    </row>
    <row r="21" spans="1:15" x14ac:dyDescent="0.3">
      <c r="A21" s="8" t="s">
        <v>89</v>
      </c>
      <c r="B21" s="2">
        <v>1.8994183353065301E-2</v>
      </c>
      <c r="C21" s="2">
        <v>1.96989886697117E-2</v>
      </c>
      <c r="D21" s="2">
        <v>2.0447808120733001E-2</v>
      </c>
      <c r="E21" s="2">
        <v>2.1322608101641299E-2</v>
      </c>
      <c r="F21" s="2">
        <v>2.18324281007924E-2</v>
      </c>
      <c r="G21" s="2">
        <v>2.24975387900553E-2</v>
      </c>
      <c r="H21" s="2">
        <v>2.3187716306449099E-2</v>
      </c>
      <c r="I21" s="2">
        <v>2.38276494528121E-2</v>
      </c>
      <c r="J21" s="2">
        <v>2.4909196969257499E-2</v>
      </c>
      <c r="K21" s="2">
        <v>2.5472731544627598E-2</v>
      </c>
      <c r="L21" s="2">
        <v>2.6048534680146299E-2</v>
      </c>
      <c r="M21" s="2">
        <v>2.65362939554716E-2</v>
      </c>
      <c r="N21" s="2">
        <v>2.6614500313964201E-2</v>
      </c>
    </row>
    <row r="22" spans="1:15" x14ac:dyDescent="0.3">
      <c r="A22" s="8" t="s">
        <v>90</v>
      </c>
      <c r="B22" s="2">
        <v>0.55462857007099597</v>
      </c>
      <c r="C22" s="2">
        <v>0.55781450985527103</v>
      </c>
      <c r="D22" s="2">
        <v>0.56052745837824902</v>
      </c>
      <c r="E22" s="2">
        <v>0.56002805510197395</v>
      </c>
      <c r="F22" s="2">
        <v>0.55805538242364905</v>
      </c>
      <c r="G22" s="2">
        <v>0.554226348119081</v>
      </c>
      <c r="H22" s="2">
        <v>0.54651112145994496</v>
      </c>
      <c r="I22" s="2">
        <v>0.53481798412560799</v>
      </c>
      <c r="J22" s="2">
        <v>0.52134958925124197</v>
      </c>
      <c r="K22" s="2">
        <v>0.50669620380626301</v>
      </c>
      <c r="L22" s="2">
        <v>0.493798857162557</v>
      </c>
      <c r="M22" s="2">
        <v>0.47513710508729501</v>
      </c>
      <c r="N22" s="2">
        <v>0.45829615336704299</v>
      </c>
    </row>
    <row r="23" spans="1:15" x14ac:dyDescent="0.3">
      <c r="A23" s="8" t="s">
        <v>91</v>
      </c>
      <c r="B23" s="2">
        <v>2.9506911475306E-2</v>
      </c>
      <c r="C23" s="2">
        <v>3.03052476719377E-2</v>
      </c>
      <c r="D23" s="2">
        <v>3.1512007426038997E-2</v>
      </c>
      <c r="E23" s="2">
        <v>3.2599444012171797E-2</v>
      </c>
      <c r="F23" s="2">
        <v>3.40664232926721E-2</v>
      </c>
      <c r="G23" s="2">
        <v>3.5535018511071999E-2</v>
      </c>
      <c r="H23" s="2">
        <v>3.82106493967709E-2</v>
      </c>
      <c r="I23" s="2">
        <v>4.2528724555841398E-2</v>
      </c>
      <c r="J23" s="2">
        <v>4.6589125551505503E-2</v>
      </c>
      <c r="K23" s="2">
        <v>5.0875281869139498E-2</v>
      </c>
      <c r="L23" s="2">
        <v>5.4674055751391198E-2</v>
      </c>
      <c r="M23" s="2">
        <v>5.9687722364565599E-2</v>
      </c>
      <c r="N23" s="2">
        <v>6.2741987558375706E-2</v>
      </c>
    </row>
    <row r="24" spans="1:15" x14ac:dyDescent="0.3">
      <c r="A24" s="8" t="s">
        <v>92</v>
      </c>
      <c r="B24" s="2">
        <v>0.123879929202419</v>
      </c>
      <c r="C24" s="2">
        <v>0.11684215391014301</v>
      </c>
      <c r="D24" s="2">
        <v>0.11029389747275101</v>
      </c>
      <c r="E24" s="2">
        <v>0.104567355989289</v>
      </c>
      <c r="F24" s="2">
        <v>9.9367821209153204E-2</v>
      </c>
      <c r="G24" s="2">
        <v>9.4673387040863005E-2</v>
      </c>
      <c r="H24" s="2">
        <v>9.0016986233445104E-2</v>
      </c>
      <c r="I24" s="2">
        <v>8.5866908219543306E-2</v>
      </c>
      <c r="J24" s="2">
        <v>7.9893775762439306E-2</v>
      </c>
      <c r="K24" s="2">
        <v>7.7263420632668403E-2</v>
      </c>
      <c r="L24" s="2">
        <v>6.7774454796441105E-2</v>
      </c>
      <c r="M24" s="2">
        <v>6.0380349939259802E-2</v>
      </c>
      <c r="N24" s="2">
        <v>5.65796464788983E-2</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87</v>
      </c>
      <c r="B29" s="2">
        <v>3.5376306792845501E-2</v>
      </c>
      <c r="C29" s="2">
        <v>3.4598267693927397E-2</v>
      </c>
      <c r="D29" s="2">
        <v>3.8621646623496798E-2</v>
      </c>
      <c r="E29" s="2">
        <v>4.1668522229644497E-2</v>
      </c>
      <c r="F29" s="2">
        <v>4.6072507552870103E-2</v>
      </c>
      <c r="G29" s="2">
        <v>5.78707172535931E-2</v>
      </c>
      <c r="H29" s="2">
        <v>6.8290986826007996E-2</v>
      </c>
      <c r="I29" s="2">
        <v>3.6055258209171097E-2</v>
      </c>
      <c r="J29" s="2">
        <v>8.7949550304257301E-2</v>
      </c>
      <c r="K29" s="2">
        <v>0.11016405364361601</v>
      </c>
      <c r="L29" s="2">
        <v>0.11798818962112401</v>
      </c>
      <c r="M29" s="2">
        <v>0.106544310887079</v>
      </c>
      <c r="N29" s="3">
        <v>0.49417664374556403</v>
      </c>
      <c r="O29" s="3">
        <v>1.12092685263175</v>
      </c>
    </row>
    <row r="30" spans="1:15" x14ac:dyDescent="0.3">
      <c r="A30" s="8" t="s">
        <v>88</v>
      </c>
      <c r="B30" s="2">
        <v>4.86003573555688E-2</v>
      </c>
      <c r="C30" s="2">
        <v>4.5552652504827901E-2</v>
      </c>
      <c r="D30" s="2">
        <v>5.2803129074315502E-2</v>
      </c>
      <c r="E30" s="2">
        <v>6.5015479876161006E-2</v>
      </c>
      <c r="F30" s="2">
        <v>7.9263565891472904E-2</v>
      </c>
      <c r="G30" s="2">
        <v>0.123092117076674</v>
      </c>
      <c r="H30" s="2">
        <v>0.15708689743384799</v>
      </c>
      <c r="I30" s="2">
        <v>7.7587398093132504E-2</v>
      </c>
      <c r="J30" s="2">
        <v>0.14246329422324799</v>
      </c>
      <c r="K30" s="2">
        <v>0.16184971098265899</v>
      </c>
      <c r="L30" s="2">
        <v>0.14727334202772499</v>
      </c>
      <c r="M30" s="2">
        <v>0.14760862243179501</v>
      </c>
      <c r="N30" s="3">
        <v>0.74764377764954804</v>
      </c>
      <c r="O30" s="3">
        <v>2.2469326980345401</v>
      </c>
    </row>
    <row r="31" spans="1:15" x14ac:dyDescent="0.3">
      <c r="A31" s="8" t="s">
        <v>89</v>
      </c>
      <c r="B31" s="2">
        <v>6.6291432145090701E-2</v>
      </c>
      <c r="C31" s="2">
        <v>6.8035190615835794E-2</v>
      </c>
      <c r="D31" s="2">
        <v>6.8460552809811503E-2</v>
      </c>
      <c r="E31" s="2">
        <v>5.0197019016618098E-2</v>
      </c>
      <c r="F31" s="2">
        <v>5.8727569331158198E-2</v>
      </c>
      <c r="G31" s="2">
        <v>6.6409861325115602E-2</v>
      </c>
      <c r="H31" s="2">
        <v>7.1810432018494394E-2</v>
      </c>
      <c r="I31" s="2">
        <v>4.1925047182528999E-2</v>
      </c>
      <c r="J31" s="2">
        <v>8.0087980333807707E-2</v>
      </c>
      <c r="K31" s="2">
        <v>8.6128413991375205E-2</v>
      </c>
      <c r="L31" s="2">
        <v>8.1724936583213906E-2</v>
      </c>
      <c r="M31" s="2">
        <v>6.7393964110929794E-2</v>
      </c>
      <c r="N31" s="3">
        <v>0.35450899210764703</v>
      </c>
      <c r="O31" s="3">
        <v>1.1824056702105501</v>
      </c>
    </row>
    <row r="32" spans="1:15" x14ac:dyDescent="0.3">
      <c r="A32" s="8" t="s">
        <v>90</v>
      </c>
      <c r="B32" s="2">
        <v>3.4046775943800303E-2</v>
      </c>
      <c r="C32" s="2">
        <v>3.3926857726748597E-2</v>
      </c>
      <c r="D32" s="2">
        <v>2.3712063036292599E-2</v>
      </c>
      <c r="E32" s="2">
        <v>2.2060454254888898E-2</v>
      </c>
      <c r="F32" s="2">
        <v>2.0378076176861E-2</v>
      </c>
      <c r="G32" s="2">
        <v>2.02650721474096E-2</v>
      </c>
      <c r="H32" s="2">
        <v>2.0708553772966098E-2</v>
      </c>
      <c r="I32" s="2">
        <v>-2.8414585072583001E-2</v>
      </c>
      <c r="J32" s="2">
        <v>2.65070965827605E-2</v>
      </c>
      <c r="K32" s="2">
        <v>3.5084549790432101E-2</v>
      </c>
      <c r="L32" s="2">
        <v>2.1712570251684299E-2</v>
      </c>
      <c r="M32" s="2">
        <v>2.65354698372567E-2</v>
      </c>
      <c r="N32" s="3">
        <v>0.11439839770535599</v>
      </c>
      <c r="O32" s="3">
        <v>0.28700953795190998</v>
      </c>
    </row>
    <row r="33" spans="1:15" x14ac:dyDescent="0.3">
      <c r="A33" s="8" t="s">
        <v>91</v>
      </c>
      <c r="B33" s="2">
        <v>5.59581320450886E-2</v>
      </c>
      <c r="C33" s="2">
        <v>6.9894522811030604E-2</v>
      </c>
      <c r="D33" s="2">
        <v>5.99833709466683E-2</v>
      </c>
      <c r="E33" s="2">
        <v>7.1828776333482697E-2</v>
      </c>
      <c r="F33" s="2">
        <v>7.1719811813904896E-2</v>
      </c>
      <c r="G33" s="2">
        <v>0.112574382987026</v>
      </c>
      <c r="H33" s="2">
        <v>0.160894344585708</v>
      </c>
      <c r="I33" s="2">
        <v>9.1842900302114797E-2</v>
      </c>
      <c r="J33" s="2">
        <v>0.15336192584394001</v>
      </c>
      <c r="K33" s="2">
        <v>0.14142625802195199</v>
      </c>
      <c r="L33" s="2">
        <v>0.15921391414008701</v>
      </c>
      <c r="M33" s="2">
        <v>0.11871628665971599</v>
      </c>
      <c r="N33" s="3">
        <v>0.70724958494742696</v>
      </c>
      <c r="O33" s="3">
        <v>2.3118625872249101</v>
      </c>
    </row>
    <row r="34" spans="1:15" x14ac:dyDescent="0.3">
      <c r="A34" s="8" t="s">
        <v>92</v>
      </c>
      <c r="B34" s="2">
        <v>-3.0269129962283401E-2</v>
      </c>
      <c r="C34" s="2">
        <v>-2.8741883384422701E-2</v>
      </c>
      <c r="D34" s="2">
        <v>-2.85743373943734E-2</v>
      </c>
      <c r="E34" s="2">
        <v>-2.5327510917030598E-2</v>
      </c>
      <c r="F34" s="2">
        <v>-2.1111111111111101E-2</v>
      </c>
      <c r="G34" s="2">
        <v>-1.62205704661126E-2</v>
      </c>
      <c r="H34" s="2">
        <v>-5.0617835343159103E-3</v>
      </c>
      <c r="I34" s="2">
        <v>-7.2647014813706404E-2</v>
      </c>
      <c r="J34" s="2">
        <v>2.1419927390076601E-2</v>
      </c>
      <c r="K34" s="2">
        <v>-6.8322736068875595E-2</v>
      </c>
      <c r="L34" s="2">
        <v>-5.4003645458013699E-2</v>
      </c>
      <c r="M34" s="2">
        <v>-2.73334229511135E-3</v>
      </c>
      <c r="N34" s="3">
        <v>-0.10221863654699501</v>
      </c>
      <c r="O34" s="3">
        <v>-0.28862750111871099</v>
      </c>
    </row>
    <row r="35" spans="1:15" x14ac:dyDescent="0.3">
      <c r="A35" s="11" t="s">
        <v>15</v>
      </c>
      <c r="B35" s="3">
        <v>2.8140850758856601E-2</v>
      </c>
      <c r="C35" s="3">
        <v>2.89226598063607E-2</v>
      </c>
      <c r="D35" s="3">
        <v>2.4624955084441201E-2</v>
      </c>
      <c r="E35" s="3">
        <v>2.5673340712409599E-2</v>
      </c>
      <c r="F35" s="3">
        <v>2.74276555961179E-2</v>
      </c>
      <c r="G35" s="3">
        <v>3.4668395291116101E-2</v>
      </c>
      <c r="H35" s="3">
        <v>4.3025090710507002E-2</v>
      </c>
      <c r="I35" s="3">
        <v>-3.3149277750474599E-3</v>
      </c>
      <c r="J35" s="3">
        <v>5.6193137321254201E-2</v>
      </c>
      <c r="K35" s="3">
        <v>6.2119533874644098E-2</v>
      </c>
      <c r="L35" s="3">
        <v>6.18419275973121E-2</v>
      </c>
      <c r="M35" s="3">
        <v>6.4257441011669206E-2</v>
      </c>
      <c r="N35" s="3">
        <v>0.26771988513859801</v>
      </c>
      <c r="O35" s="3">
        <v>0.55753491374019504</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500</v>
      </c>
      <c r="B1" s="12"/>
      <c r="C1" s="12"/>
      <c r="D1" s="12"/>
      <c r="E1" s="12"/>
    </row>
    <row r="2" spans="1:5" ht="15.6" x14ac:dyDescent="0.3">
      <c r="A2" s="12" t="s">
        <v>490</v>
      </c>
      <c r="B2" s="12"/>
      <c r="C2" s="12"/>
      <c r="D2" s="12"/>
      <c r="E2" s="12"/>
    </row>
    <row r="3" spans="1:5" ht="15.6" x14ac:dyDescent="0.3">
      <c r="A3" s="12" t="s">
        <v>123</v>
      </c>
      <c r="B3" s="12"/>
      <c r="C3" s="12"/>
      <c r="D3" s="12"/>
      <c r="E3" s="12"/>
    </row>
    <row r="4" spans="1:5" ht="15.6" x14ac:dyDescent="0.3">
      <c r="A4" s="12" t="s">
        <v>293</v>
      </c>
      <c r="B4" s="12"/>
      <c r="C4" s="12"/>
      <c r="D4" s="12"/>
      <c r="E4" s="12"/>
    </row>
    <row r="5" spans="1:5" x14ac:dyDescent="0.3">
      <c r="A5" s="16" t="str">
        <f>HYPERLINK("#'Table of contents'!A90",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232</v>
      </c>
      <c r="B8" s="1">
        <v>2</v>
      </c>
      <c r="C8" s="1">
        <v>2</v>
      </c>
      <c r="D8" s="1">
        <v>4</v>
      </c>
      <c r="E8" s="1">
        <v>5</v>
      </c>
    </row>
    <row r="9" spans="1:5" x14ac:dyDescent="0.3">
      <c r="A9" s="7" t="s">
        <v>233</v>
      </c>
      <c r="B9" s="1">
        <v>0</v>
      </c>
      <c r="C9" s="1">
        <v>0</v>
      </c>
      <c r="D9" s="1">
        <v>0</v>
      </c>
      <c r="E9" s="1">
        <v>0</v>
      </c>
    </row>
    <row r="10" spans="1:5" x14ac:dyDescent="0.3">
      <c r="A10" s="7" t="s">
        <v>234</v>
      </c>
      <c r="B10" s="1">
        <v>0</v>
      </c>
      <c r="C10" s="1">
        <v>0</v>
      </c>
      <c r="D10" s="1">
        <v>0</v>
      </c>
      <c r="E10" s="1">
        <v>0</v>
      </c>
    </row>
    <row r="11" spans="1:5" x14ac:dyDescent="0.3">
      <c r="A11" s="7" t="s">
        <v>235</v>
      </c>
      <c r="B11" s="1">
        <v>2</v>
      </c>
      <c r="C11" s="1">
        <v>2</v>
      </c>
      <c r="D11" s="1">
        <v>4</v>
      </c>
      <c r="E11" s="1">
        <v>4</v>
      </c>
    </row>
    <row r="12" spans="1:5" x14ac:dyDescent="0.3">
      <c r="A12" s="7" t="s">
        <v>236</v>
      </c>
      <c r="B12" s="1">
        <v>0</v>
      </c>
      <c r="C12" s="1">
        <v>0</v>
      </c>
      <c r="D12" s="1">
        <v>0</v>
      </c>
      <c r="E12" s="1">
        <v>0</v>
      </c>
    </row>
    <row r="13" spans="1:5" x14ac:dyDescent="0.3">
      <c r="A13" s="7" t="s">
        <v>237</v>
      </c>
      <c r="B13" s="1">
        <v>0</v>
      </c>
      <c r="C13" s="1">
        <v>0</v>
      </c>
      <c r="D13" s="1">
        <v>0</v>
      </c>
      <c r="E13" s="1">
        <v>0</v>
      </c>
    </row>
    <row r="14" spans="1:5" x14ac:dyDescent="0.3">
      <c r="A14" s="7" t="s">
        <v>238</v>
      </c>
      <c r="B14" s="1">
        <v>11</v>
      </c>
      <c r="C14" s="1">
        <v>15</v>
      </c>
      <c r="D14" s="1">
        <v>16</v>
      </c>
      <c r="E14" s="1">
        <v>16</v>
      </c>
    </row>
    <row r="15" spans="1:5" x14ac:dyDescent="0.3">
      <c r="A15" s="7" t="s">
        <v>239</v>
      </c>
      <c r="B15" s="1">
        <v>9</v>
      </c>
      <c r="C15" s="1">
        <v>9</v>
      </c>
      <c r="D15" s="1">
        <v>11</v>
      </c>
      <c r="E15" s="1">
        <v>14</v>
      </c>
    </row>
    <row r="16" spans="1:5" x14ac:dyDescent="0.3">
      <c r="A16" s="7" t="s">
        <v>240</v>
      </c>
      <c r="B16" s="1">
        <v>10</v>
      </c>
      <c r="C16" s="1">
        <v>12</v>
      </c>
      <c r="D16" s="1">
        <v>12</v>
      </c>
      <c r="E16" s="1">
        <v>15</v>
      </c>
    </row>
    <row r="17" spans="1:5" x14ac:dyDescent="0.3">
      <c r="A17" s="7" t="s">
        <v>241</v>
      </c>
      <c r="B17" s="1">
        <v>361</v>
      </c>
      <c r="C17" s="1">
        <v>365</v>
      </c>
      <c r="D17" s="1">
        <v>384</v>
      </c>
      <c r="E17" s="1">
        <v>404</v>
      </c>
    </row>
    <row r="18" spans="1:5" x14ac:dyDescent="0.3">
      <c r="A18" s="7" t="s">
        <v>242</v>
      </c>
      <c r="B18" s="1">
        <v>8</v>
      </c>
      <c r="C18" s="1">
        <v>10</v>
      </c>
      <c r="D18" s="1">
        <v>8</v>
      </c>
      <c r="E18" s="1">
        <v>8</v>
      </c>
    </row>
    <row r="19" spans="1:5" x14ac:dyDescent="0.3">
      <c r="A19" s="7" t="s">
        <v>243</v>
      </c>
      <c r="B19" s="1">
        <v>2</v>
      </c>
      <c r="C19" s="1">
        <v>2</v>
      </c>
      <c r="D19" s="1">
        <v>3</v>
      </c>
      <c r="E19" s="1">
        <v>2</v>
      </c>
    </row>
    <row r="20" spans="1:5" x14ac:dyDescent="0.3">
      <c r="A20" s="7" t="s">
        <v>244</v>
      </c>
      <c r="B20" s="1">
        <v>36</v>
      </c>
      <c r="C20" s="1">
        <v>44</v>
      </c>
      <c r="D20" s="1">
        <v>52</v>
      </c>
      <c r="E20" s="1">
        <v>55</v>
      </c>
    </row>
    <row r="21" spans="1:5" x14ac:dyDescent="0.3">
      <c r="A21" s="7" t="s">
        <v>245</v>
      </c>
      <c r="B21" s="1">
        <v>0</v>
      </c>
      <c r="C21" s="1">
        <v>0</v>
      </c>
      <c r="D21" s="1">
        <v>0</v>
      </c>
      <c r="E21" s="1">
        <v>0</v>
      </c>
    </row>
    <row r="22" spans="1:5" x14ac:dyDescent="0.3">
      <c r="A22" s="7" t="s">
        <v>246</v>
      </c>
      <c r="B22" s="1">
        <v>0</v>
      </c>
      <c r="C22" s="1">
        <v>0</v>
      </c>
      <c r="D22" s="1">
        <v>0</v>
      </c>
      <c r="E22" s="1">
        <v>0</v>
      </c>
    </row>
    <row r="23" spans="1:5" x14ac:dyDescent="0.3">
      <c r="A23" s="7" t="s">
        <v>247</v>
      </c>
      <c r="B23" s="1">
        <v>0</v>
      </c>
      <c r="C23" s="1">
        <v>0</v>
      </c>
      <c r="D23" s="1">
        <v>0</v>
      </c>
      <c r="E23" s="1">
        <v>0</v>
      </c>
    </row>
    <row r="24" spans="1:5" x14ac:dyDescent="0.3">
      <c r="A24" s="7" t="s">
        <v>248</v>
      </c>
      <c r="B24" s="1">
        <v>0</v>
      </c>
      <c r="C24" s="1">
        <v>0</v>
      </c>
      <c r="D24" s="1">
        <v>0</v>
      </c>
      <c r="E24" s="1">
        <v>0</v>
      </c>
    </row>
    <row r="25" spans="1:5" x14ac:dyDescent="0.3">
      <c r="A25" s="7" t="s">
        <v>249</v>
      </c>
      <c r="B25" s="1">
        <v>0</v>
      </c>
      <c r="C25" s="1">
        <v>0</v>
      </c>
      <c r="D25" s="1">
        <v>0</v>
      </c>
      <c r="E25" s="1">
        <v>0</v>
      </c>
    </row>
    <row r="26" spans="1:5" x14ac:dyDescent="0.3">
      <c r="A26" s="7" t="s">
        <v>250</v>
      </c>
      <c r="B26" s="1">
        <v>0</v>
      </c>
      <c r="C26" s="1">
        <v>0</v>
      </c>
      <c r="D26" s="1">
        <v>0</v>
      </c>
      <c r="E26" s="1">
        <v>0</v>
      </c>
    </row>
    <row r="27" spans="1:5" x14ac:dyDescent="0.3">
      <c r="A27" s="7" t="s">
        <v>251</v>
      </c>
      <c r="B27" s="1">
        <v>1</v>
      </c>
      <c r="C27" s="1">
        <v>1</v>
      </c>
      <c r="D27" s="1">
        <v>1</v>
      </c>
      <c r="E27" s="1">
        <v>1</v>
      </c>
    </row>
    <row r="28" spans="1:5" x14ac:dyDescent="0.3">
      <c r="A28" s="7" t="s">
        <v>252</v>
      </c>
      <c r="B28" s="1">
        <v>0</v>
      </c>
      <c r="C28" s="1">
        <v>0</v>
      </c>
      <c r="D28" s="1">
        <v>0</v>
      </c>
      <c r="E28" s="1">
        <v>0</v>
      </c>
    </row>
    <row r="29" spans="1:5" x14ac:dyDescent="0.3">
      <c r="A29" s="7" t="s">
        <v>253</v>
      </c>
      <c r="B29" s="1">
        <v>10</v>
      </c>
      <c r="C29" s="1">
        <v>11</v>
      </c>
      <c r="D29" s="1">
        <v>12</v>
      </c>
      <c r="E29" s="1">
        <v>14</v>
      </c>
    </row>
    <row r="30" spans="1:5" x14ac:dyDescent="0.3">
      <c r="A30" s="7" t="s">
        <v>254</v>
      </c>
      <c r="B30" s="1">
        <v>1</v>
      </c>
      <c r="C30" s="1">
        <v>2</v>
      </c>
      <c r="D30" s="1">
        <v>1</v>
      </c>
      <c r="E30" s="1">
        <v>1</v>
      </c>
    </row>
    <row r="31" spans="1:5" x14ac:dyDescent="0.3">
      <c r="A31" s="7" t="s">
        <v>255</v>
      </c>
      <c r="B31" s="1">
        <v>0</v>
      </c>
      <c r="C31" s="1">
        <v>0</v>
      </c>
      <c r="D31" s="1">
        <v>0</v>
      </c>
      <c r="E31" s="1">
        <v>0</v>
      </c>
    </row>
    <row r="32" spans="1:5" x14ac:dyDescent="0.3">
      <c r="A32" s="7" t="s">
        <v>256</v>
      </c>
      <c r="B32" s="1">
        <v>47</v>
      </c>
      <c r="C32" s="1">
        <v>54</v>
      </c>
      <c r="D32" s="1">
        <v>59</v>
      </c>
      <c r="E32" s="1">
        <v>61</v>
      </c>
    </row>
    <row r="33" spans="1:5" x14ac:dyDescent="0.3">
      <c r="A33" s="7" t="s">
        <v>257</v>
      </c>
      <c r="B33" s="1">
        <v>3</v>
      </c>
      <c r="C33" s="1">
        <v>3</v>
      </c>
      <c r="D33" s="1">
        <v>3</v>
      </c>
      <c r="E33" s="1">
        <v>5</v>
      </c>
    </row>
    <row r="34" spans="1:5" x14ac:dyDescent="0.3">
      <c r="A34" s="7" t="s">
        <v>258</v>
      </c>
      <c r="B34" s="1">
        <v>2</v>
      </c>
      <c r="C34" s="1">
        <v>3</v>
      </c>
      <c r="D34" s="1">
        <v>3</v>
      </c>
      <c r="E34" s="1">
        <v>2</v>
      </c>
    </row>
    <row r="35" spans="1:5" x14ac:dyDescent="0.3">
      <c r="A35" s="7" t="s">
        <v>259</v>
      </c>
      <c r="B35" s="1">
        <v>2</v>
      </c>
      <c r="C35" s="1">
        <v>2</v>
      </c>
      <c r="D35" s="1">
        <v>2</v>
      </c>
      <c r="E35" s="1">
        <v>1</v>
      </c>
    </row>
    <row r="36" spans="1:5" x14ac:dyDescent="0.3">
      <c r="A36" s="7" t="s">
        <v>260</v>
      </c>
      <c r="B36" s="1">
        <v>9</v>
      </c>
      <c r="C36" s="1">
        <v>8</v>
      </c>
      <c r="D36" s="1">
        <v>9</v>
      </c>
      <c r="E36" s="1">
        <v>9</v>
      </c>
    </row>
    <row r="37" spans="1:5" x14ac:dyDescent="0.3">
      <c r="A37" s="7" t="s">
        <v>261</v>
      </c>
      <c r="B37" s="1">
        <v>1</v>
      </c>
      <c r="C37" s="1">
        <v>1</v>
      </c>
      <c r="D37" s="1">
        <v>1</v>
      </c>
      <c r="E37" s="1">
        <v>1</v>
      </c>
    </row>
    <row r="38" spans="1:5" x14ac:dyDescent="0.3">
      <c r="A38" s="7" t="s">
        <v>262</v>
      </c>
      <c r="B38" s="1">
        <v>9</v>
      </c>
      <c r="C38" s="1">
        <v>10</v>
      </c>
      <c r="D38" s="1">
        <v>10</v>
      </c>
      <c r="E38" s="1">
        <v>12</v>
      </c>
    </row>
    <row r="39" spans="1:5" x14ac:dyDescent="0.3">
      <c r="A39" s="7" t="s">
        <v>263</v>
      </c>
      <c r="B39" s="1">
        <v>0</v>
      </c>
      <c r="C39" s="1">
        <v>0</v>
      </c>
      <c r="D39" s="1">
        <v>0</v>
      </c>
      <c r="E39" s="1">
        <v>0</v>
      </c>
    </row>
    <row r="40" spans="1:5" x14ac:dyDescent="0.3">
      <c r="A40" s="7" t="s">
        <v>264</v>
      </c>
      <c r="B40" s="1">
        <v>0</v>
      </c>
      <c r="C40" s="1">
        <v>0</v>
      </c>
      <c r="D40" s="1">
        <v>0</v>
      </c>
      <c r="E40" s="1">
        <v>0</v>
      </c>
    </row>
    <row r="41" spans="1:5" x14ac:dyDescent="0.3">
      <c r="A41" s="7" t="s">
        <v>265</v>
      </c>
      <c r="B41" s="1">
        <v>0</v>
      </c>
      <c r="C41" s="1">
        <v>0</v>
      </c>
      <c r="D41" s="1">
        <v>0</v>
      </c>
      <c r="E41" s="1">
        <v>0</v>
      </c>
    </row>
    <row r="42" spans="1:5" x14ac:dyDescent="0.3">
      <c r="A42" s="7" t="s">
        <v>266</v>
      </c>
      <c r="B42" s="1">
        <v>0</v>
      </c>
      <c r="C42" s="1">
        <v>0</v>
      </c>
      <c r="D42" s="1">
        <v>0</v>
      </c>
      <c r="E42" s="1">
        <v>0</v>
      </c>
    </row>
    <row r="43" spans="1:5" x14ac:dyDescent="0.3">
      <c r="A43" s="7" t="s">
        <v>267</v>
      </c>
      <c r="B43" s="1">
        <v>1</v>
      </c>
      <c r="C43" s="1">
        <v>1</v>
      </c>
      <c r="D43" s="1">
        <v>1</v>
      </c>
      <c r="E43" s="1">
        <v>1</v>
      </c>
    </row>
    <row r="44" spans="1:5" x14ac:dyDescent="0.3">
      <c r="A44" s="7" t="s">
        <v>268</v>
      </c>
      <c r="B44" s="1">
        <v>0</v>
      </c>
      <c r="C44" s="1">
        <v>0</v>
      </c>
      <c r="D44" s="1">
        <v>0</v>
      </c>
      <c r="E44" s="1">
        <v>0</v>
      </c>
    </row>
    <row r="45" spans="1:5" x14ac:dyDescent="0.3">
      <c r="A45" s="7" t="s">
        <v>269</v>
      </c>
      <c r="B45" s="1">
        <v>0</v>
      </c>
      <c r="C45" s="1">
        <v>0</v>
      </c>
      <c r="D45" s="1">
        <v>0</v>
      </c>
      <c r="E45" s="1">
        <v>0</v>
      </c>
    </row>
    <row r="46" spans="1:5" x14ac:dyDescent="0.3">
      <c r="A46" s="7" t="s">
        <v>270</v>
      </c>
      <c r="B46" s="1">
        <v>0</v>
      </c>
      <c r="C46" s="1">
        <v>0</v>
      </c>
      <c r="D46" s="1">
        <v>0</v>
      </c>
      <c r="E46" s="1">
        <v>0</v>
      </c>
    </row>
    <row r="47" spans="1:5" x14ac:dyDescent="0.3">
      <c r="A47" s="7" t="s">
        <v>271</v>
      </c>
      <c r="B47" s="1">
        <v>12</v>
      </c>
      <c r="C47" s="1">
        <v>15</v>
      </c>
      <c r="D47" s="1">
        <v>15</v>
      </c>
      <c r="E47" s="1">
        <v>14</v>
      </c>
    </row>
    <row r="48" spans="1:5" x14ac:dyDescent="0.3">
      <c r="A48" s="7" t="s">
        <v>272</v>
      </c>
      <c r="B48" s="1">
        <v>0</v>
      </c>
      <c r="C48" s="1">
        <v>0</v>
      </c>
      <c r="D48" s="1">
        <v>0</v>
      </c>
      <c r="E48" s="1">
        <v>0</v>
      </c>
    </row>
    <row r="49" spans="1:5" x14ac:dyDescent="0.3">
      <c r="A49" s="7" t="s">
        <v>273</v>
      </c>
      <c r="B49" s="1">
        <v>1</v>
      </c>
      <c r="C49" s="1">
        <v>1</v>
      </c>
      <c r="D49" s="1">
        <v>2</v>
      </c>
      <c r="E49" s="1">
        <v>3</v>
      </c>
    </row>
    <row r="50" spans="1:5" x14ac:dyDescent="0.3">
      <c r="A50" s="7" t="s">
        <v>274</v>
      </c>
      <c r="B50" s="1">
        <v>20</v>
      </c>
      <c r="C50" s="1">
        <v>23</v>
      </c>
      <c r="D50" s="1">
        <v>27</v>
      </c>
      <c r="E50" s="1">
        <v>32</v>
      </c>
    </row>
    <row r="51" spans="1:5" x14ac:dyDescent="0.3">
      <c r="A51" s="7" t="s">
        <v>275</v>
      </c>
      <c r="B51" s="1">
        <v>0</v>
      </c>
      <c r="C51" s="1">
        <v>0</v>
      </c>
      <c r="D51" s="1">
        <v>0</v>
      </c>
      <c r="E51" s="1">
        <v>0</v>
      </c>
    </row>
    <row r="52" spans="1:5" x14ac:dyDescent="0.3">
      <c r="A52" s="7" t="s">
        <v>276</v>
      </c>
      <c r="B52" s="1">
        <v>3</v>
      </c>
      <c r="C52" s="1">
        <v>4</v>
      </c>
      <c r="D52" s="1">
        <v>6</v>
      </c>
      <c r="E52" s="1">
        <v>5</v>
      </c>
    </row>
    <row r="53" spans="1:5" x14ac:dyDescent="0.3">
      <c r="A53" s="7" t="s">
        <v>277</v>
      </c>
      <c r="B53" s="1">
        <v>205</v>
      </c>
      <c r="C53" s="1">
        <v>236</v>
      </c>
      <c r="D53" s="1">
        <v>259</v>
      </c>
      <c r="E53" s="1">
        <v>270</v>
      </c>
    </row>
    <row r="54" spans="1:5" x14ac:dyDescent="0.3">
      <c r="A54" s="7" t="s">
        <v>278</v>
      </c>
      <c r="B54" s="1">
        <v>3</v>
      </c>
      <c r="C54" s="1">
        <v>2</v>
      </c>
      <c r="D54" s="1">
        <v>2</v>
      </c>
      <c r="E54" s="1">
        <v>2</v>
      </c>
    </row>
    <row r="55" spans="1:5" x14ac:dyDescent="0.3">
      <c r="A55" s="7" t="s">
        <v>279</v>
      </c>
      <c r="B55" s="1">
        <v>1</v>
      </c>
      <c r="C55" s="1">
        <v>1</v>
      </c>
      <c r="D55" s="1">
        <v>3</v>
      </c>
      <c r="E55" s="1">
        <v>4</v>
      </c>
    </row>
    <row r="56" spans="1:5" x14ac:dyDescent="0.3">
      <c r="A56" s="7" t="s">
        <v>280</v>
      </c>
      <c r="B56" s="1">
        <v>11</v>
      </c>
      <c r="C56" s="1">
        <v>14</v>
      </c>
      <c r="D56" s="1">
        <v>18</v>
      </c>
      <c r="E56" s="1">
        <v>18</v>
      </c>
    </row>
    <row r="57" spans="1:5" x14ac:dyDescent="0.3">
      <c r="A57" s="7" t="s">
        <v>281</v>
      </c>
      <c r="B57" s="1">
        <v>2</v>
      </c>
      <c r="C57" s="1">
        <v>2</v>
      </c>
      <c r="D57" s="1">
        <v>2</v>
      </c>
      <c r="E57" s="1">
        <v>2</v>
      </c>
    </row>
    <row r="58" spans="1:5" x14ac:dyDescent="0.3">
      <c r="A58" s="7" t="s">
        <v>282</v>
      </c>
      <c r="B58" s="1">
        <v>3</v>
      </c>
      <c r="C58" s="1">
        <v>4</v>
      </c>
      <c r="D58" s="1">
        <v>5</v>
      </c>
      <c r="E58" s="1">
        <v>5</v>
      </c>
    </row>
    <row r="59" spans="1:5" x14ac:dyDescent="0.3">
      <c r="A59" s="7" t="s">
        <v>283</v>
      </c>
      <c r="B59" s="1">
        <v>90</v>
      </c>
      <c r="C59" s="1">
        <v>98</v>
      </c>
      <c r="D59" s="1">
        <v>110</v>
      </c>
      <c r="E59" s="1">
        <v>113</v>
      </c>
    </row>
    <row r="60" spans="1:5" x14ac:dyDescent="0.3">
      <c r="A60" s="7" t="s">
        <v>284</v>
      </c>
      <c r="B60" s="1">
        <v>1</v>
      </c>
      <c r="C60" s="1">
        <v>3</v>
      </c>
      <c r="D60" s="1">
        <v>5</v>
      </c>
      <c r="E60" s="1">
        <v>6</v>
      </c>
    </row>
    <row r="61" spans="1:5" x14ac:dyDescent="0.3">
      <c r="A61" s="7" t="s">
        <v>285</v>
      </c>
      <c r="B61" s="1">
        <v>25</v>
      </c>
      <c r="C61" s="1">
        <v>29</v>
      </c>
      <c r="D61" s="1">
        <v>33</v>
      </c>
      <c r="E61" s="1">
        <v>33</v>
      </c>
    </row>
    <row r="62" spans="1:5" x14ac:dyDescent="0.3">
      <c r="A62" s="7" t="s">
        <v>286</v>
      </c>
      <c r="B62" s="1">
        <v>55</v>
      </c>
      <c r="C62" s="1">
        <v>41</v>
      </c>
      <c r="D62" s="1">
        <v>30</v>
      </c>
      <c r="E62" s="1">
        <v>27</v>
      </c>
    </row>
    <row r="63" spans="1:5" x14ac:dyDescent="0.3">
      <c r="A63" s="7" t="s">
        <v>287</v>
      </c>
      <c r="B63" s="1">
        <v>8</v>
      </c>
      <c r="C63" s="1">
        <v>6</v>
      </c>
      <c r="D63" s="1">
        <v>6</v>
      </c>
      <c r="E63" s="1">
        <v>2</v>
      </c>
    </row>
    <row r="64" spans="1:5" x14ac:dyDescent="0.3">
      <c r="A64" s="7" t="s">
        <v>288</v>
      </c>
      <c r="B64" s="1">
        <v>6</v>
      </c>
      <c r="C64" s="1">
        <v>5</v>
      </c>
      <c r="D64" s="1">
        <v>5</v>
      </c>
      <c r="E64" s="1">
        <v>4</v>
      </c>
    </row>
    <row r="65" spans="1:5" x14ac:dyDescent="0.3">
      <c r="A65" s="7" t="s">
        <v>289</v>
      </c>
      <c r="B65" s="1">
        <v>212</v>
      </c>
      <c r="C65" s="1">
        <v>142</v>
      </c>
      <c r="D65" s="1">
        <v>108</v>
      </c>
      <c r="E65" s="1">
        <v>85</v>
      </c>
    </row>
    <row r="66" spans="1:5" x14ac:dyDescent="0.3">
      <c r="A66" s="7" t="s">
        <v>290</v>
      </c>
      <c r="B66" s="1">
        <v>5</v>
      </c>
      <c r="C66" s="1">
        <v>5</v>
      </c>
      <c r="D66" s="1">
        <v>5</v>
      </c>
      <c r="E66" s="1">
        <v>5</v>
      </c>
    </row>
    <row r="67" spans="1:5" x14ac:dyDescent="0.3">
      <c r="A67" s="7" t="s">
        <v>291</v>
      </c>
      <c r="B67" s="1">
        <v>99</v>
      </c>
      <c r="C67" s="1">
        <v>79</v>
      </c>
      <c r="D67" s="1">
        <v>63</v>
      </c>
      <c r="E67" s="1">
        <v>53</v>
      </c>
    </row>
    <row r="68" spans="1:5" x14ac:dyDescent="0.3">
      <c r="A68" s="10" t="s">
        <v>15</v>
      </c>
      <c r="B68" s="5">
        <v>1289</v>
      </c>
      <c r="C68" s="5">
        <v>1267</v>
      </c>
      <c r="D68" s="5">
        <v>1300</v>
      </c>
      <c r="E68" s="5">
        <v>1314</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232</v>
      </c>
      <c r="B73" s="2">
        <v>0.5</v>
      </c>
      <c r="C73" s="2">
        <v>0.5</v>
      </c>
      <c r="D73" s="2">
        <v>0.5</v>
      </c>
      <c r="E73" s="2">
        <v>0.55555555555555602</v>
      </c>
    </row>
    <row r="74" spans="1:5" x14ac:dyDescent="0.3">
      <c r="A74" s="8" t="s">
        <v>233</v>
      </c>
      <c r="B74" s="2">
        <v>0</v>
      </c>
      <c r="C74" s="2">
        <v>0</v>
      </c>
      <c r="D74" s="2">
        <v>0</v>
      </c>
      <c r="E74" s="2">
        <v>0</v>
      </c>
    </row>
    <row r="75" spans="1:5" x14ac:dyDescent="0.3">
      <c r="A75" s="8" t="s">
        <v>234</v>
      </c>
      <c r="B75" s="2">
        <v>0</v>
      </c>
      <c r="C75" s="2">
        <v>0</v>
      </c>
      <c r="D75" s="2">
        <v>0</v>
      </c>
      <c r="E75" s="2">
        <v>0</v>
      </c>
    </row>
    <row r="76" spans="1:5" x14ac:dyDescent="0.3">
      <c r="A76" s="8" t="s">
        <v>235</v>
      </c>
      <c r="B76" s="2">
        <v>0.5</v>
      </c>
      <c r="C76" s="2">
        <v>0.5</v>
      </c>
      <c r="D76" s="2">
        <v>0.5</v>
      </c>
      <c r="E76" s="2">
        <v>0.44444444444444398</v>
      </c>
    </row>
    <row r="77" spans="1:5" x14ac:dyDescent="0.3">
      <c r="A77" s="8" t="s">
        <v>236</v>
      </c>
      <c r="B77" s="2">
        <v>0</v>
      </c>
      <c r="C77" s="2">
        <v>0</v>
      </c>
      <c r="D77" s="2">
        <v>0</v>
      </c>
      <c r="E77" s="2">
        <v>0</v>
      </c>
    </row>
    <row r="78" spans="1:5" x14ac:dyDescent="0.3">
      <c r="A78" s="8" t="s">
        <v>237</v>
      </c>
      <c r="B78" s="2">
        <v>0</v>
      </c>
      <c r="C78" s="2">
        <v>0</v>
      </c>
      <c r="D78" s="2">
        <v>0</v>
      </c>
      <c r="E78" s="2">
        <v>0</v>
      </c>
    </row>
    <row r="79" spans="1:5" x14ac:dyDescent="0.3">
      <c r="A79" s="8" t="s">
        <v>238</v>
      </c>
      <c r="B79" s="2">
        <v>2.7431421446384E-2</v>
      </c>
      <c r="C79" s="2">
        <v>3.6319612590799001E-2</v>
      </c>
      <c r="D79" s="2">
        <v>3.6866359447004601E-2</v>
      </c>
      <c r="E79" s="2">
        <v>3.4858387799564301E-2</v>
      </c>
    </row>
    <row r="80" spans="1:5" x14ac:dyDescent="0.3">
      <c r="A80" s="8" t="s">
        <v>239</v>
      </c>
      <c r="B80" s="2">
        <v>2.2443890274314201E-2</v>
      </c>
      <c r="C80" s="2">
        <v>2.17917675544794E-2</v>
      </c>
      <c r="D80" s="2">
        <v>2.5345622119815701E-2</v>
      </c>
      <c r="E80" s="2">
        <v>3.0501089324618699E-2</v>
      </c>
    </row>
    <row r="81" spans="1:5" x14ac:dyDescent="0.3">
      <c r="A81" s="8" t="s">
        <v>240</v>
      </c>
      <c r="B81" s="2">
        <v>2.4937655860349101E-2</v>
      </c>
      <c r="C81" s="2">
        <v>2.9055690072639199E-2</v>
      </c>
      <c r="D81" s="2">
        <v>2.76497695852535E-2</v>
      </c>
      <c r="E81" s="2">
        <v>3.2679738562091498E-2</v>
      </c>
    </row>
    <row r="82" spans="1:5" x14ac:dyDescent="0.3">
      <c r="A82" s="8" t="s">
        <v>241</v>
      </c>
      <c r="B82" s="2">
        <v>0.90024937655860304</v>
      </c>
      <c r="C82" s="2">
        <v>0.883777239709443</v>
      </c>
      <c r="D82" s="2">
        <v>0.88479262672811099</v>
      </c>
      <c r="E82" s="2">
        <v>0.88017429193899799</v>
      </c>
    </row>
    <row r="83" spans="1:5" x14ac:dyDescent="0.3">
      <c r="A83" s="8" t="s">
        <v>242</v>
      </c>
      <c r="B83" s="2">
        <v>1.9950124688279301E-2</v>
      </c>
      <c r="C83" s="2">
        <v>2.4213075060532701E-2</v>
      </c>
      <c r="D83" s="2">
        <v>1.8433179723502301E-2</v>
      </c>
      <c r="E83" s="2">
        <v>1.7429193899782099E-2</v>
      </c>
    </row>
    <row r="84" spans="1:5" x14ac:dyDescent="0.3">
      <c r="A84" s="8" t="s">
        <v>243</v>
      </c>
      <c r="B84" s="2">
        <v>4.9875311720698296E-3</v>
      </c>
      <c r="C84" s="2">
        <v>4.8426150121065404E-3</v>
      </c>
      <c r="D84" s="2">
        <v>6.9124423963133601E-3</v>
      </c>
      <c r="E84" s="2">
        <v>4.3572984749455299E-3</v>
      </c>
    </row>
    <row r="85" spans="1:5" x14ac:dyDescent="0.3">
      <c r="A85" s="8" t="s">
        <v>244</v>
      </c>
      <c r="B85" s="2">
        <v>1</v>
      </c>
      <c r="C85" s="2">
        <v>1</v>
      </c>
      <c r="D85" s="2">
        <v>1</v>
      </c>
      <c r="E85" s="2">
        <v>1</v>
      </c>
    </row>
    <row r="86" spans="1:5" x14ac:dyDescent="0.3">
      <c r="A86" s="8" t="s">
        <v>245</v>
      </c>
      <c r="B86" s="2">
        <v>0</v>
      </c>
      <c r="C86" s="2">
        <v>0</v>
      </c>
      <c r="D86" s="2">
        <v>0</v>
      </c>
      <c r="E86" s="2">
        <v>0</v>
      </c>
    </row>
    <row r="87" spans="1:5" x14ac:dyDescent="0.3">
      <c r="A87" s="8" t="s">
        <v>246</v>
      </c>
      <c r="B87" s="2">
        <v>0</v>
      </c>
      <c r="C87" s="2">
        <v>0</v>
      </c>
      <c r="D87" s="2">
        <v>0</v>
      </c>
      <c r="E87" s="2">
        <v>0</v>
      </c>
    </row>
    <row r="88" spans="1:5" x14ac:dyDescent="0.3">
      <c r="A88" s="8" t="s">
        <v>247</v>
      </c>
      <c r="B88" s="2">
        <v>0</v>
      </c>
      <c r="C88" s="2">
        <v>0</v>
      </c>
      <c r="D88" s="2">
        <v>0</v>
      </c>
      <c r="E88" s="2">
        <v>0</v>
      </c>
    </row>
    <row r="89" spans="1:5" x14ac:dyDescent="0.3">
      <c r="A89" s="8" t="s">
        <v>248</v>
      </c>
      <c r="B89" s="2">
        <v>0</v>
      </c>
      <c r="C89" s="2">
        <v>0</v>
      </c>
      <c r="D89" s="2">
        <v>0</v>
      </c>
      <c r="E89" s="2">
        <v>0</v>
      </c>
    </row>
    <row r="90" spans="1:5" x14ac:dyDescent="0.3">
      <c r="A90" s="8" t="s">
        <v>249</v>
      </c>
      <c r="B90" s="2">
        <v>0</v>
      </c>
      <c r="C90" s="2">
        <v>0</v>
      </c>
      <c r="D90" s="2">
        <v>0</v>
      </c>
      <c r="E90" s="2">
        <v>0</v>
      </c>
    </row>
    <row r="91" spans="1:5" x14ac:dyDescent="0.3">
      <c r="A91" s="8" t="s">
        <v>250</v>
      </c>
      <c r="B91" s="2">
        <v>0</v>
      </c>
      <c r="C91" s="2">
        <v>0</v>
      </c>
      <c r="D91" s="2">
        <v>0</v>
      </c>
      <c r="E91" s="2">
        <v>0</v>
      </c>
    </row>
    <row r="92" spans="1:5" x14ac:dyDescent="0.3">
      <c r="A92" s="8" t="s">
        <v>251</v>
      </c>
      <c r="B92" s="2">
        <v>8.3333333333333301E-2</v>
      </c>
      <c r="C92" s="2">
        <v>7.1428571428571397E-2</v>
      </c>
      <c r="D92" s="2">
        <v>7.1428571428571397E-2</v>
      </c>
      <c r="E92" s="2">
        <v>6.25E-2</v>
      </c>
    </row>
    <row r="93" spans="1:5" x14ac:dyDescent="0.3">
      <c r="A93" s="8" t="s">
        <v>252</v>
      </c>
      <c r="B93" s="2">
        <v>0</v>
      </c>
      <c r="C93" s="2">
        <v>0</v>
      </c>
      <c r="D93" s="2">
        <v>0</v>
      </c>
      <c r="E93" s="2">
        <v>0</v>
      </c>
    </row>
    <row r="94" spans="1:5" x14ac:dyDescent="0.3">
      <c r="A94" s="8" t="s">
        <v>253</v>
      </c>
      <c r="B94" s="2">
        <v>0.83333333333333304</v>
      </c>
      <c r="C94" s="2">
        <v>0.78571428571428603</v>
      </c>
      <c r="D94" s="2">
        <v>0.85714285714285698</v>
      </c>
      <c r="E94" s="2">
        <v>0.875</v>
      </c>
    </row>
    <row r="95" spans="1:5" x14ac:dyDescent="0.3">
      <c r="A95" s="8" t="s">
        <v>254</v>
      </c>
      <c r="B95" s="2">
        <v>8.3333333333333301E-2</v>
      </c>
      <c r="C95" s="2">
        <v>0.14285714285714299</v>
      </c>
      <c r="D95" s="2">
        <v>7.1428571428571397E-2</v>
      </c>
      <c r="E95" s="2">
        <v>6.25E-2</v>
      </c>
    </row>
    <row r="96" spans="1:5" x14ac:dyDescent="0.3">
      <c r="A96" s="8" t="s">
        <v>255</v>
      </c>
      <c r="B96" s="2">
        <v>0</v>
      </c>
      <c r="C96" s="2">
        <v>0</v>
      </c>
      <c r="D96" s="2">
        <v>0</v>
      </c>
      <c r="E96" s="2">
        <v>0</v>
      </c>
    </row>
    <row r="97" spans="1:5" x14ac:dyDescent="0.3">
      <c r="A97" s="8" t="s">
        <v>256</v>
      </c>
      <c r="B97" s="2">
        <v>0.734375</v>
      </c>
      <c r="C97" s="2">
        <v>0.76056338028169002</v>
      </c>
      <c r="D97" s="2">
        <v>0.76623376623376604</v>
      </c>
      <c r="E97" s="2">
        <v>0.772151898734177</v>
      </c>
    </row>
    <row r="98" spans="1:5" x14ac:dyDescent="0.3">
      <c r="A98" s="8" t="s">
        <v>257</v>
      </c>
      <c r="B98" s="2">
        <v>4.6875E-2</v>
      </c>
      <c r="C98" s="2">
        <v>4.2253521126760597E-2</v>
      </c>
      <c r="D98" s="2">
        <v>3.8961038961039002E-2</v>
      </c>
      <c r="E98" s="2">
        <v>6.3291139240506306E-2</v>
      </c>
    </row>
    <row r="99" spans="1:5" x14ac:dyDescent="0.3">
      <c r="A99" s="8" t="s">
        <v>258</v>
      </c>
      <c r="B99" s="2">
        <v>3.125E-2</v>
      </c>
      <c r="C99" s="2">
        <v>4.2253521126760597E-2</v>
      </c>
      <c r="D99" s="2">
        <v>3.8961038961039002E-2</v>
      </c>
      <c r="E99" s="2">
        <v>2.53164556962025E-2</v>
      </c>
    </row>
    <row r="100" spans="1:5" x14ac:dyDescent="0.3">
      <c r="A100" s="8" t="s">
        <v>259</v>
      </c>
      <c r="B100" s="2">
        <v>3.125E-2</v>
      </c>
      <c r="C100" s="2">
        <v>2.8169014084507001E-2</v>
      </c>
      <c r="D100" s="2">
        <v>2.5974025974026E-2</v>
      </c>
      <c r="E100" s="2">
        <v>1.26582278481013E-2</v>
      </c>
    </row>
    <row r="101" spans="1:5" x14ac:dyDescent="0.3">
      <c r="A101" s="8" t="s">
        <v>260</v>
      </c>
      <c r="B101" s="2">
        <v>0.140625</v>
      </c>
      <c r="C101" s="2">
        <v>0.11267605633802801</v>
      </c>
      <c r="D101" s="2">
        <v>0.11688311688311701</v>
      </c>
      <c r="E101" s="2">
        <v>0.113924050632911</v>
      </c>
    </row>
    <row r="102" spans="1:5" x14ac:dyDescent="0.3">
      <c r="A102" s="8" t="s">
        <v>261</v>
      </c>
      <c r="B102" s="2">
        <v>1.5625E-2</v>
      </c>
      <c r="C102" s="2">
        <v>1.4084507042253501E-2</v>
      </c>
      <c r="D102" s="2">
        <v>1.2987012987013E-2</v>
      </c>
      <c r="E102" s="2">
        <v>1.26582278481013E-2</v>
      </c>
    </row>
    <row r="103" spans="1:5" x14ac:dyDescent="0.3">
      <c r="A103" s="8" t="s">
        <v>262</v>
      </c>
      <c r="B103" s="2">
        <v>0.9</v>
      </c>
      <c r="C103" s="2">
        <v>0.90909090909090895</v>
      </c>
      <c r="D103" s="2">
        <v>0.90909090909090895</v>
      </c>
      <c r="E103" s="2">
        <v>0.92307692307692302</v>
      </c>
    </row>
    <row r="104" spans="1:5" x14ac:dyDescent="0.3">
      <c r="A104" s="8" t="s">
        <v>263</v>
      </c>
      <c r="B104" s="2">
        <v>0</v>
      </c>
      <c r="C104" s="2">
        <v>0</v>
      </c>
      <c r="D104" s="2">
        <v>0</v>
      </c>
      <c r="E104" s="2">
        <v>0</v>
      </c>
    </row>
    <row r="105" spans="1:5" x14ac:dyDescent="0.3">
      <c r="A105" s="8" t="s">
        <v>264</v>
      </c>
      <c r="B105" s="2">
        <v>0</v>
      </c>
      <c r="C105" s="2">
        <v>0</v>
      </c>
      <c r="D105" s="2">
        <v>0</v>
      </c>
      <c r="E105" s="2">
        <v>0</v>
      </c>
    </row>
    <row r="106" spans="1:5" x14ac:dyDescent="0.3">
      <c r="A106" s="8" t="s">
        <v>265</v>
      </c>
      <c r="B106" s="2">
        <v>0</v>
      </c>
      <c r="C106" s="2">
        <v>0</v>
      </c>
      <c r="D106" s="2">
        <v>0</v>
      </c>
      <c r="E106" s="2">
        <v>0</v>
      </c>
    </row>
    <row r="107" spans="1:5" x14ac:dyDescent="0.3">
      <c r="A107" s="8" t="s">
        <v>266</v>
      </c>
      <c r="B107" s="2">
        <v>0</v>
      </c>
      <c r="C107" s="2">
        <v>0</v>
      </c>
      <c r="D107" s="2">
        <v>0</v>
      </c>
      <c r="E107" s="2">
        <v>0</v>
      </c>
    </row>
    <row r="108" spans="1:5" x14ac:dyDescent="0.3">
      <c r="A108" s="8" t="s">
        <v>267</v>
      </c>
      <c r="B108" s="2">
        <v>0.1</v>
      </c>
      <c r="C108" s="2">
        <v>9.0909090909090898E-2</v>
      </c>
      <c r="D108" s="2">
        <v>9.0909090909090898E-2</v>
      </c>
      <c r="E108" s="2">
        <v>7.69230769230769E-2</v>
      </c>
    </row>
    <row r="109" spans="1:5" x14ac:dyDescent="0.3">
      <c r="A109" s="8" t="s">
        <v>268</v>
      </c>
      <c r="B109" s="2">
        <v>0</v>
      </c>
      <c r="C109" s="2">
        <v>0</v>
      </c>
      <c r="D109" s="2">
        <v>0</v>
      </c>
      <c r="E109" s="2">
        <v>0</v>
      </c>
    </row>
    <row r="110" spans="1:5" x14ac:dyDescent="0.3">
      <c r="A110" s="8" t="s">
        <v>269</v>
      </c>
      <c r="B110" s="2">
        <v>0</v>
      </c>
      <c r="C110" s="2">
        <v>0</v>
      </c>
      <c r="D110" s="2">
        <v>0</v>
      </c>
      <c r="E110" s="2">
        <v>0</v>
      </c>
    </row>
    <row r="111" spans="1:5" x14ac:dyDescent="0.3">
      <c r="A111" s="8" t="s">
        <v>270</v>
      </c>
      <c r="B111" s="2">
        <v>0</v>
      </c>
      <c r="C111" s="2">
        <v>0</v>
      </c>
      <c r="D111" s="2">
        <v>0</v>
      </c>
      <c r="E111" s="2">
        <v>0</v>
      </c>
    </row>
    <row r="112" spans="1:5" x14ac:dyDescent="0.3">
      <c r="A112" s="8" t="s">
        <v>271</v>
      </c>
      <c r="B112" s="2">
        <v>0.92307692307692302</v>
      </c>
      <c r="C112" s="2">
        <v>0.9375</v>
      </c>
      <c r="D112" s="2">
        <v>0.88235294117647101</v>
      </c>
      <c r="E112" s="2">
        <v>0.82352941176470595</v>
      </c>
    </row>
    <row r="113" spans="1:5" x14ac:dyDescent="0.3">
      <c r="A113" s="8" t="s">
        <v>272</v>
      </c>
      <c r="B113" s="2">
        <v>0</v>
      </c>
      <c r="C113" s="2">
        <v>0</v>
      </c>
      <c r="D113" s="2">
        <v>0</v>
      </c>
      <c r="E113" s="2">
        <v>0</v>
      </c>
    </row>
    <row r="114" spans="1:5" x14ac:dyDescent="0.3">
      <c r="A114" s="8" t="s">
        <v>273</v>
      </c>
      <c r="B114" s="2">
        <v>7.69230769230769E-2</v>
      </c>
      <c r="C114" s="2">
        <v>6.25E-2</v>
      </c>
      <c r="D114" s="2">
        <v>0.11764705882352899</v>
      </c>
      <c r="E114" s="2">
        <v>0.17647058823529399</v>
      </c>
    </row>
    <row r="115" spans="1:5" x14ac:dyDescent="0.3">
      <c r="A115" s="8" t="s">
        <v>274</v>
      </c>
      <c r="B115" s="2">
        <v>8.6206896551724102E-2</v>
      </c>
      <c r="C115" s="2">
        <v>8.6466165413533802E-2</v>
      </c>
      <c r="D115" s="2">
        <v>9.0909090909090898E-2</v>
      </c>
      <c r="E115" s="2">
        <v>0.10223642172524</v>
      </c>
    </row>
    <row r="116" spans="1:5" x14ac:dyDescent="0.3">
      <c r="A116" s="8" t="s">
        <v>275</v>
      </c>
      <c r="B116" s="2">
        <v>0</v>
      </c>
      <c r="C116" s="2">
        <v>0</v>
      </c>
      <c r="D116" s="2">
        <v>0</v>
      </c>
      <c r="E116" s="2">
        <v>0</v>
      </c>
    </row>
    <row r="117" spans="1:5" x14ac:dyDescent="0.3">
      <c r="A117" s="8" t="s">
        <v>276</v>
      </c>
      <c r="B117" s="2">
        <v>1.29310344827586E-2</v>
      </c>
      <c r="C117" s="2">
        <v>1.50375939849624E-2</v>
      </c>
      <c r="D117" s="2">
        <v>2.02020202020202E-2</v>
      </c>
      <c r="E117" s="2">
        <v>1.59744408945687E-2</v>
      </c>
    </row>
    <row r="118" spans="1:5" x14ac:dyDescent="0.3">
      <c r="A118" s="8" t="s">
        <v>277</v>
      </c>
      <c r="B118" s="2">
        <v>0.88362068965517204</v>
      </c>
      <c r="C118" s="2">
        <v>0.88721804511278202</v>
      </c>
      <c r="D118" s="2">
        <v>0.87205387205387197</v>
      </c>
      <c r="E118" s="2">
        <v>0.86261980830670903</v>
      </c>
    </row>
    <row r="119" spans="1:5" x14ac:dyDescent="0.3">
      <c r="A119" s="8" t="s">
        <v>278</v>
      </c>
      <c r="B119" s="2">
        <v>1.29310344827586E-2</v>
      </c>
      <c r="C119" s="2">
        <v>7.5187969924812E-3</v>
      </c>
      <c r="D119" s="2">
        <v>6.7340067340067302E-3</v>
      </c>
      <c r="E119" s="2">
        <v>6.3897763578274801E-3</v>
      </c>
    </row>
    <row r="120" spans="1:5" x14ac:dyDescent="0.3">
      <c r="A120" s="8" t="s">
        <v>279</v>
      </c>
      <c r="B120" s="2">
        <v>4.3103448275862103E-3</v>
      </c>
      <c r="C120" s="2">
        <v>3.7593984962406E-3</v>
      </c>
      <c r="D120" s="2">
        <v>1.01010101010101E-2</v>
      </c>
      <c r="E120" s="2">
        <v>1.2779552715655E-2</v>
      </c>
    </row>
    <row r="121" spans="1:5" x14ac:dyDescent="0.3">
      <c r="A121" s="8" t="s">
        <v>280</v>
      </c>
      <c r="B121" s="2">
        <v>8.3333333333333301E-2</v>
      </c>
      <c r="C121" s="2">
        <v>9.3333333333333296E-2</v>
      </c>
      <c r="D121" s="2">
        <v>0.10404624277456601</v>
      </c>
      <c r="E121" s="2">
        <v>0.101694915254237</v>
      </c>
    </row>
    <row r="122" spans="1:5" x14ac:dyDescent="0.3">
      <c r="A122" s="8" t="s">
        <v>281</v>
      </c>
      <c r="B122" s="2">
        <v>1.5151515151515201E-2</v>
      </c>
      <c r="C122" s="2">
        <v>1.3333333333333299E-2</v>
      </c>
      <c r="D122" s="2">
        <v>1.15606936416185E-2</v>
      </c>
      <c r="E122" s="2">
        <v>1.12994350282486E-2</v>
      </c>
    </row>
    <row r="123" spans="1:5" x14ac:dyDescent="0.3">
      <c r="A123" s="8" t="s">
        <v>282</v>
      </c>
      <c r="B123" s="2">
        <v>2.27272727272727E-2</v>
      </c>
      <c r="C123" s="2">
        <v>2.66666666666667E-2</v>
      </c>
      <c r="D123" s="2">
        <v>2.8901734104046201E-2</v>
      </c>
      <c r="E123" s="2">
        <v>2.82485875706215E-2</v>
      </c>
    </row>
    <row r="124" spans="1:5" x14ac:dyDescent="0.3">
      <c r="A124" s="8" t="s">
        <v>283</v>
      </c>
      <c r="B124" s="2">
        <v>0.68181818181818199</v>
      </c>
      <c r="C124" s="2">
        <v>0.65333333333333299</v>
      </c>
      <c r="D124" s="2">
        <v>0.63583815028901702</v>
      </c>
      <c r="E124" s="2">
        <v>0.63841807909604498</v>
      </c>
    </row>
    <row r="125" spans="1:5" x14ac:dyDescent="0.3">
      <c r="A125" s="8" t="s">
        <v>284</v>
      </c>
      <c r="B125" s="2">
        <v>7.5757575757575803E-3</v>
      </c>
      <c r="C125" s="2">
        <v>0.02</v>
      </c>
      <c r="D125" s="2">
        <v>2.8901734104046201E-2</v>
      </c>
      <c r="E125" s="2">
        <v>3.3898305084745797E-2</v>
      </c>
    </row>
    <row r="126" spans="1:5" x14ac:dyDescent="0.3">
      <c r="A126" s="8" t="s">
        <v>285</v>
      </c>
      <c r="B126" s="2">
        <v>0.189393939393939</v>
      </c>
      <c r="C126" s="2">
        <v>0.193333333333333</v>
      </c>
      <c r="D126" s="2">
        <v>0.190751445086705</v>
      </c>
      <c r="E126" s="2">
        <v>0.186440677966102</v>
      </c>
    </row>
    <row r="127" spans="1:5" x14ac:dyDescent="0.3">
      <c r="A127" s="8" t="s">
        <v>286</v>
      </c>
      <c r="B127" s="2">
        <v>0.14285714285714299</v>
      </c>
      <c r="C127" s="2">
        <v>0.14748201438848901</v>
      </c>
      <c r="D127" s="2">
        <v>0.13824884792626699</v>
      </c>
      <c r="E127" s="2">
        <v>0.15340909090909099</v>
      </c>
    </row>
    <row r="128" spans="1:5" x14ac:dyDescent="0.3">
      <c r="A128" s="8" t="s">
        <v>287</v>
      </c>
      <c r="B128" s="2">
        <v>2.07792207792208E-2</v>
      </c>
      <c r="C128" s="2">
        <v>2.15827338129496E-2</v>
      </c>
      <c r="D128" s="2">
        <v>2.76497695852535E-2</v>
      </c>
      <c r="E128" s="2">
        <v>1.13636363636364E-2</v>
      </c>
    </row>
    <row r="129" spans="1:5" x14ac:dyDescent="0.3">
      <c r="A129" s="8" t="s">
        <v>288</v>
      </c>
      <c r="B129" s="2">
        <v>1.55844155844156E-2</v>
      </c>
      <c r="C129" s="2">
        <v>1.7985611510791401E-2</v>
      </c>
      <c r="D129" s="2">
        <v>2.3041474654377898E-2</v>
      </c>
      <c r="E129" s="2">
        <v>2.27272727272727E-2</v>
      </c>
    </row>
    <row r="130" spans="1:5" x14ac:dyDescent="0.3">
      <c r="A130" s="8" t="s">
        <v>289</v>
      </c>
      <c r="B130" s="2">
        <v>0.55064935064935105</v>
      </c>
      <c r="C130" s="2">
        <v>0.51079136690647498</v>
      </c>
      <c r="D130" s="2">
        <v>0.497695852534562</v>
      </c>
      <c r="E130" s="2">
        <v>0.48295454545454503</v>
      </c>
    </row>
    <row r="131" spans="1:5" x14ac:dyDescent="0.3">
      <c r="A131" s="8" t="s">
        <v>290</v>
      </c>
      <c r="B131" s="2">
        <v>1.2987012987013E-2</v>
      </c>
      <c r="C131" s="2">
        <v>1.7985611510791401E-2</v>
      </c>
      <c r="D131" s="2">
        <v>2.3041474654377898E-2</v>
      </c>
      <c r="E131" s="2">
        <v>2.8409090909090901E-2</v>
      </c>
    </row>
    <row r="132" spans="1:5" x14ac:dyDescent="0.3">
      <c r="A132" s="8" t="s">
        <v>291</v>
      </c>
      <c r="B132" s="2">
        <v>0.25714285714285701</v>
      </c>
      <c r="C132" s="2">
        <v>0.284172661870504</v>
      </c>
      <c r="D132" s="2">
        <v>0.29032258064516098</v>
      </c>
      <c r="E132" s="2">
        <v>0.30113636363636398</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294</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501</v>
      </c>
      <c r="B1" s="12"/>
      <c r="C1" s="12"/>
      <c r="D1" s="12"/>
    </row>
    <row r="2" spans="1:5" ht="15.6" x14ac:dyDescent="0.3">
      <c r="A2" s="12" t="s">
        <v>490</v>
      </c>
      <c r="B2" s="12"/>
      <c r="C2" s="12"/>
      <c r="D2" s="12"/>
    </row>
    <row r="3" spans="1:5" ht="15.6" x14ac:dyDescent="0.3">
      <c r="A3" s="12" t="s">
        <v>299</v>
      </c>
      <c r="B3" s="12"/>
      <c r="C3" s="12"/>
      <c r="D3" s="12"/>
    </row>
    <row r="4" spans="1:5" x14ac:dyDescent="0.3">
      <c r="A4" s="15"/>
    </row>
    <row r="5" spans="1:5" x14ac:dyDescent="0.3">
      <c r="A5" s="16" t="str">
        <f>HYPERLINK("#'Table of contents'!A91",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295</v>
      </c>
      <c r="B8" s="1">
        <v>4</v>
      </c>
      <c r="C8" s="1">
        <v>6</v>
      </c>
      <c r="D8" s="1">
        <v>5</v>
      </c>
      <c r="E8" s="1">
        <v>4</v>
      </c>
    </row>
    <row r="9" spans="1:5" x14ac:dyDescent="0.3">
      <c r="A9" s="7" t="s">
        <v>296</v>
      </c>
      <c r="B9" s="1">
        <v>716</v>
      </c>
      <c r="C9" s="1">
        <v>772</v>
      </c>
      <c r="D9" s="1">
        <v>843</v>
      </c>
      <c r="E9" s="1">
        <v>892</v>
      </c>
    </row>
    <row r="10" spans="1:5" x14ac:dyDescent="0.3">
      <c r="A10" s="7" t="s">
        <v>297</v>
      </c>
      <c r="B10" s="1">
        <v>13</v>
      </c>
      <c r="C10" s="1">
        <v>14</v>
      </c>
      <c r="D10" s="1">
        <v>18</v>
      </c>
      <c r="E10" s="1">
        <v>20</v>
      </c>
    </row>
    <row r="11" spans="1:5" x14ac:dyDescent="0.3">
      <c r="A11" s="7" t="s">
        <v>91</v>
      </c>
      <c r="B11" s="1">
        <v>10</v>
      </c>
      <c r="C11" s="1">
        <v>10</v>
      </c>
      <c r="D11" s="1">
        <v>10</v>
      </c>
      <c r="E11" s="1">
        <v>9</v>
      </c>
    </row>
    <row r="12" spans="1:5" x14ac:dyDescent="0.3">
      <c r="A12" s="7" t="s">
        <v>120</v>
      </c>
      <c r="B12" s="1">
        <v>161</v>
      </c>
      <c r="C12" s="1">
        <v>187</v>
      </c>
      <c r="D12" s="1">
        <v>207</v>
      </c>
      <c r="E12" s="1">
        <v>213</v>
      </c>
    </row>
    <row r="13" spans="1:5" x14ac:dyDescent="0.3">
      <c r="A13" s="7" t="s">
        <v>121</v>
      </c>
      <c r="B13" s="1">
        <v>385</v>
      </c>
      <c r="C13" s="1">
        <v>278</v>
      </c>
      <c r="D13" s="1">
        <v>217</v>
      </c>
      <c r="E13" s="1">
        <v>176</v>
      </c>
    </row>
    <row r="14" spans="1:5" x14ac:dyDescent="0.3">
      <c r="A14" s="10" t="s">
        <v>15</v>
      </c>
      <c r="B14" s="5">
        <v>1289</v>
      </c>
      <c r="C14" s="5">
        <v>1267</v>
      </c>
      <c r="D14" s="5">
        <v>1300</v>
      </c>
      <c r="E14" s="5">
        <v>1314</v>
      </c>
    </row>
    <row r="15" spans="1:5" x14ac:dyDescent="0.3">
      <c r="A15" s="15"/>
    </row>
    <row r="16" spans="1:5" x14ac:dyDescent="0.3">
      <c r="A16" s="15"/>
    </row>
    <row r="17" spans="1:5" x14ac:dyDescent="0.3">
      <c r="A17" s="15"/>
      <c r="B17" s="17" t="s">
        <v>34</v>
      </c>
      <c r="C17" s="18"/>
      <c r="D17" s="18"/>
      <c r="E17" s="18"/>
    </row>
    <row r="18" spans="1:5" x14ac:dyDescent="0.3">
      <c r="A18" s="9" t="s">
        <v>38</v>
      </c>
      <c r="B18" s="4" t="s">
        <v>9</v>
      </c>
      <c r="C18" s="4" t="s">
        <v>10</v>
      </c>
      <c r="D18" s="4" t="s">
        <v>11</v>
      </c>
      <c r="E18" s="4" t="s">
        <v>12</v>
      </c>
    </row>
    <row r="19" spans="1:5" x14ac:dyDescent="0.3">
      <c r="A19" s="8" t="s">
        <v>295</v>
      </c>
      <c r="B19" s="2">
        <v>3.1031807602792901E-3</v>
      </c>
      <c r="C19" s="2">
        <v>4.7355958958168898E-3</v>
      </c>
      <c r="D19" s="2">
        <v>3.8461538461538498E-3</v>
      </c>
      <c r="E19" s="2">
        <v>3.0441400304414001E-3</v>
      </c>
    </row>
    <row r="20" spans="1:5" x14ac:dyDescent="0.3">
      <c r="A20" s="8" t="s">
        <v>296</v>
      </c>
      <c r="B20" s="2">
        <v>0.55546935608999204</v>
      </c>
      <c r="C20" s="2">
        <v>0.60931333859510695</v>
      </c>
      <c r="D20" s="2">
        <v>0.64846153846153798</v>
      </c>
      <c r="E20" s="2">
        <v>0.67884322678843201</v>
      </c>
    </row>
    <row r="21" spans="1:5" x14ac:dyDescent="0.3">
      <c r="A21" s="8" t="s">
        <v>297</v>
      </c>
      <c r="B21" s="2">
        <v>1.00853374709077E-2</v>
      </c>
      <c r="C21" s="2">
        <v>1.1049723756906099E-2</v>
      </c>
      <c r="D21" s="2">
        <v>1.38461538461538E-2</v>
      </c>
      <c r="E21" s="2">
        <v>1.5220700152207001E-2</v>
      </c>
    </row>
    <row r="22" spans="1:5" x14ac:dyDescent="0.3">
      <c r="A22" s="8" t="s">
        <v>91</v>
      </c>
      <c r="B22" s="2">
        <v>7.7579519006982199E-3</v>
      </c>
      <c r="C22" s="2">
        <v>7.8926598263614808E-3</v>
      </c>
      <c r="D22" s="2">
        <v>7.6923076923076901E-3</v>
      </c>
      <c r="E22" s="2">
        <v>6.8493150684931503E-3</v>
      </c>
    </row>
    <row r="23" spans="1:5" x14ac:dyDescent="0.3">
      <c r="A23" s="8" t="s">
        <v>120</v>
      </c>
      <c r="B23" s="2">
        <v>0.124903025601241</v>
      </c>
      <c r="C23" s="2">
        <v>0.14759273875296</v>
      </c>
      <c r="D23" s="2">
        <v>0.15923076923076901</v>
      </c>
      <c r="E23" s="2">
        <v>0.162100456621005</v>
      </c>
    </row>
    <row r="24" spans="1:5" x14ac:dyDescent="0.3">
      <c r="A24" s="8" t="s">
        <v>121</v>
      </c>
      <c r="B24" s="2">
        <v>0.29868114817688102</v>
      </c>
      <c r="C24" s="2">
        <v>0.21941594317284899</v>
      </c>
      <c r="D24" s="2">
        <v>0.16692307692307701</v>
      </c>
      <c r="E24" s="2">
        <v>0.13394216133942199</v>
      </c>
    </row>
    <row r="25" spans="1:5" x14ac:dyDescent="0.3">
      <c r="A25" s="15"/>
    </row>
    <row r="26" spans="1:5" x14ac:dyDescent="0.3">
      <c r="A26" s="13" t="s">
        <v>39</v>
      </c>
    </row>
    <row r="27" spans="1:5" x14ac:dyDescent="0.3">
      <c r="A27" s="14" t="s">
        <v>40</v>
      </c>
    </row>
    <row r="28" spans="1:5" x14ac:dyDescent="0.3">
      <c r="A28" s="14" t="s">
        <v>124</v>
      </c>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502</v>
      </c>
      <c r="B1" s="12"/>
      <c r="C1" s="12"/>
      <c r="D1" s="12"/>
      <c r="E1" s="12"/>
    </row>
    <row r="2" spans="1:5" ht="15.6" x14ac:dyDescent="0.3">
      <c r="A2" s="12" t="s">
        <v>490</v>
      </c>
      <c r="B2" s="12"/>
      <c r="C2" s="12"/>
      <c r="D2" s="12"/>
      <c r="E2" s="12"/>
    </row>
    <row r="3" spans="1:5" ht="15.6" x14ac:dyDescent="0.3">
      <c r="A3" s="12" t="s">
        <v>299</v>
      </c>
      <c r="B3" s="12"/>
      <c r="C3" s="12"/>
      <c r="D3" s="12"/>
      <c r="E3" s="12"/>
    </row>
    <row r="4" spans="1:5" ht="15.6" x14ac:dyDescent="0.3">
      <c r="A4" s="12" t="s">
        <v>68</v>
      </c>
      <c r="B4" s="12"/>
      <c r="C4" s="12"/>
      <c r="D4" s="12"/>
      <c r="E4" s="12"/>
    </row>
    <row r="5" spans="1:5" x14ac:dyDescent="0.3">
      <c r="A5" s="16" t="str">
        <f>HYPERLINK("#'Table of contents'!A92",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300</v>
      </c>
      <c r="B8" s="1">
        <v>0</v>
      </c>
      <c r="C8" s="1">
        <v>0</v>
      </c>
      <c r="D8" s="1">
        <v>0</v>
      </c>
      <c r="E8" s="1">
        <v>0</v>
      </c>
    </row>
    <row r="9" spans="1:5" x14ac:dyDescent="0.3">
      <c r="A9" s="7" t="s">
        <v>301</v>
      </c>
      <c r="B9" s="1">
        <v>0</v>
      </c>
      <c r="C9" s="1">
        <v>0</v>
      </c>
      <c r="D9" s="1">
        <v>0</v>
      </c>
      <c r="E9" s="1">
        <v>0</v>
      </c>
    </row>
    <row r="10" spans="1:5" x14ac:dyDescent="0.3">
      <c r="A10" s="7" t="s">
        <v>302</v>
      </c>
      <c r="B10" s="1">
        <v>1</v>
      </c>
      <c r="C10" s="1">
        <v>0</v>
      </c>
      <c r="D10" s="1">
        <v>0</v>
      </c>
      <c r="E10" s="1">
        <v>0</v>
      </c>
    </row>
    <row r="11" spans="1:5" x14ac:dyDescent="0.3">
      <c r="A11" s="7" t="s">
        <v>303</v>
      </c>
      <c r="B11" s="1">
        <v>1</v>
      </c>
      <c r="C11" s="1">
        <v>1</v>
      </c>
      <c r="D11" s="1">
        <v>1</v>
      </c>
      <c r="E11" s="1">
        <v>1</v>
      </c>
    </row>
    <row r="12" spans="1:5" x14ac:dyDescent="0.3">
      <c r="A12" s="7" t="s">
        <v>304</v>
      </c>
      <c r="B12" s="1">
        <v>0</v>
      </c>
      <c r="C12" s="1">
        <v>3</v>
      </c>
      <c r="D12" s="1">
        <v>2</v>
      </c>
      <c r="E12" s="1">
        <v>1</v>
      </c>
    </row>
    <row r="13" spans="1:5" x14ac:dyDescent="0.3">
      <c r="A13" s="7" t="s">
        <v>305</v>
      </c>
      <c r="B13" s="1">
        <v>2</v>
      </c>
      <c r="C13" s="1">
        <v>2</v>
      </c>
      <c r="D13" s="1">
        <v>2</v>
      </c>
      <c r="E13" s="1">
        <v>2</v>
      </c>
    </row>
    <row r="14" spans="1:5" x14ac:dyDescent="0.3">
      <c r="A14" s="7" t="s">
        <v>306</v>
      </c>
      <c r="B14" s="1">
        <v>0</v>
      </c>
      <c r="C14" s="1">
        <v>0</v>
      </c>
      <c r="D14" s="1">
        <v>0</v>
      </c>
      <c r="E14" s="1">
        <v>0</v>
      </c>
    </row>
    <row r="15" spans="1:5" x14ac:dyDescent="0.3">
      <c r="A15" s="7" t="s">
        <v>307</v>
      </c>
      <c r="B15" s="1">
        <v>34</v>
      </c>
      <c r="C15" s="1">
        <v>29</v>
      </c>
      <c r="D15" s="1">
        <v>44</v>
      </c>
      <c r="E15" s="1">
        <v>40</v>
      </c>
    </row>
    <row r="16" spans="1:5" x14ac:dyDescent="0.3">
      <c r="A16" s="7" t="s">
        <v>308</v>
      </c>
      <c r="B16" s="1">
        <v>226</v>
      </c>
      <c r="C16" s="1">
        <v>256</v>
      </c>
      <c r="D16" s="1">
        <v>276</v>
      </c>
      <c r="E16" s="1">
        <v>295</v>
      </c>
    </row>
    <row r="17" spans="1:5" x14ac:dyDescent="0.3">
      <c r="A17" s="7" t="s">
        <v>309</v>
      </c>
      <c r="B17" s="1">
        <v>277</v>
      </c>
      <c r="C17" s="1">
        <v>282</v>
      </c>
      <c r="D17" s="1">
        <v>295</v>
      </c>
      <c r="E17" s="1">
        <v>301</v>
      </c>
    </row>
    <row r="18" spans="1:5" x14ac:dyDescent="0.3">
      <c r="A18" s="7" t="s">
        <v>310</v>
      </c>
      <c r="B18" s="1">
        <v>150</v>
      </c>
      <c r="C18" s="1">
        <v>178</v>
      </c>
      <c r="D18" s="1">
        <v>196</v>
      </c>
      <c r="E18" s="1">
        <v>216</v>
      </c>
    </row>
    <row r="19" spans="1:5" x14ac:dyDescent="0.3">
      <c r="A19" s="7" t="s">
        <v>311</v>
      </c>
      <c r="B19" s="1">
        <v>29</v>
      </c>
      <c r="C19" s="1">
        <v>27</v>
      </c>
      <c r="D19" s="1">
        <v>32</v>
      </c>
      <c r="E19" s="1">
        <v>40</v>
      </c>
    </row>
    <row r="20" spans="1:5" x14ac:dyDescent="0.3">
      <c r="A20" s="7" t="s">
        <v>312</v>
      </c>
      <c r="B20" s="1">
        <v>0</v>
      </c>
      <c r="C20" s="1">
        <v>0</v>
      </c>
      <c r="D20" s="1">
        <v>0</v>
      </c>
      <c r="E20" s="1">
        <v>0</v>
      </c>
    </row>
    <row r="21" spans="1:5" x14ac:dyDescent="0.3">
      <c r="A21" s="7" t="s">
        <v>313</v>
      </c>
      <c r="B21" s="1">
        <v>3</v>
      </c>
      <c r="C21" s="1">
        <v>3</v>
      </c>
      <c r="D21" s="1">
        <v>5</v>
      </c>
      <c r="E21" s="1">
        <v>2</v>
      </c>
    </row>
    <row r="22" spans="1:5" x14ac:dyDescent="0.3">
      <c r="A22" s="7" t="s">
        <v>314</v>
      </c>
      <c r="B22" s="1">
        <v>0</v>
      </c>
      <c r="C22" s="1">
        <v>0</v>
      </c>
      <c r="D22" s="1">
        <v>3</v>
      </c>
      <c r="E22" s="1">
        <v>9</v>
      </c>
    </row>
    <row r="23" spans="1:5" x14ac:dyDescent="0.3">
      <c r="A23" s="7" t="s">
        <v>315</v>
      </c>
      <c r="B23" s="1">
        <v>9</v>
      </c>
      <c r="C23" s="1">
        <v>9</v>
      </c>
      <c r="D23" s="1">
        <v>8</v>
      </c>
      <c r="E23" s="1">
        <v>8</v>
      </c>
    </row>
    <row r="24" spans="1:5" x14ac:dyDescent="0.3">
      <c r="A24" s="7" t="s">
        <v>316</v>
      </c>
      <c r="B24" s="1">
        <v>1</v>
      </c>
      <c r="C24" s="1">
        <v>2</v>
      </c>
      <c r="D24" s="1">
        <v>2</v>
      </c>
      <c r="E24" s="1">
        <v>1</v>
      </c>
    </row>
    <row r="25" spans="1:5" x14ac:dyDescent="0.3">
      <c r="A25" s="7" t="s">
        <v>317</v>
      </c>
      <c r="B25" s="1">
        <v>0</v>
      </c>
      <c r="C25" s="1">
        <v>0</v>
      </c>
      <c r="D25" s="1">
        <v>0</v>
      </c>
      <c r="E25" s="1">
        <v>0</v>
      </c>
    </row>
    <row r="26" spans="1:5" x14ac:dyDescent="0.3">
      <c r="A26" s="7" t="s">
        <v>161</v>
      </c>
      <c r="B26" s="1">
        <v>0</v>
      </c>
      <c r="C26" s="1">
        <v>0</v>
      </c>
      <c r="D26" s="1">
        <v>0</v>
      </c>
      <c r="E26" s="1">
        <v>0</v>
      </c>
    </row>
    <row r="27" spans="1:5" x14ac:dyDescent="0.3">
      <c r="A27" s="7" t="s">
        <v>162</v>
      </c>
      <c r="B27" s="1">
        <v>1</v>
      </c>
      <c r="C27" s="1">
        <v>1</v>
      </c>
      <c r="D27" s="1">
        <v>0</v>
      </c>
      <c r="E27" s="1">
        <v>0</v>
      </c>
    </row>
    <row r="28" spans="1:5" x14ac:dyDescent="0.3">
      <c r="A28" s="7" t="s">
        <v>163</v>
      </c>
      <c r="B28" s="1">
        <v>3</v>
      </c>
      <c r="C28" s="1">
        <v>2</v>
      </c>
      <c r="D28" s="1">
        <v>3</v>
      </c>
      <c r="E28" s="1">
        <v>3</v>
      </c>
    </row>
    <row r="29" spans="1:5" x14ac:dyDescent="0.3">
      <c r="A29" s="7" t="s">
        <v>164</v>
      </c>
      <c r="B29" s="1">
        <v>3</v>
      </c>
      <c r="C29" s="1">
        <v>4</v>
      </c>
      <c r="D29" s="1">
        <v>5</v>
      </c>
      <c r="E29" s="1">
        <v>4</v>
      </c>
    </row>
    <row r="30" spans="1:5" x14ac:dyDescent="0.3">
      <c r="A30" s="7" t="s">
        <v>165</v>
      </c>
      <c r="B30" s="1">
        <v>1</v>
      </c>
      <c r="C30" s="1">
        <v>1</v>
      </c>
      <c r="D30" s="1">
        <v>1</v>
      </c>
      <c r="E30" s="1">
        <v>1</v>
      </c>
    </row>
    <row r="31" spans="1:5" x14ac:dyDescent="0.3">
      <c r="A31" s="7" t="s">
        <v>166</v>
      </c>
      <c r="B31" s="1">
        <v>2</v>
      </c>
      <c r="C31" s="1">
        <v>2</v>
      </c>
      <c r="D31" s="1">
        <v>1</v>
      </c>
      <c r="E31" s="1">
        <v>1</v>
      </c>
    </row>
    <row r="32" spans="1:5" x14ac:dyDescent="0.3">
      <c r="A32" s="7" t="s">
        <v>173</v>
      </c>
      <c r="B32" s="1">
        <v>0</v>
      </c>
      <c r="C32" s="1">
        <v>0</v>
      </c>
      <c r="D32" s="1">
        <v>0</v>
      </c>
      <c r="E32" s="1">
        <v>0</v>
      </c>
    </row>
    <row r="33" spans="1:5" x14ac:dyDescent="0.3">
      <c r="A33" s="7" t="s">
        <v>174</v>
      </c>
      <c r="B33" s="1">
        <v>8</v>
      </c>
      <c r="C33" s="1">
        <v>11</v>
      </c>
      <c r="D33" s="1">
        <v>13</v>
      </c>
      <c r="E33" s="1">
        <v>10</v>
      </c>
    </row>
    <row r="34" spans="1:5" x14ac:dyDescent="0.3">
      <c r="A34" s="7" t="s">
        <v>175</v>
      </c>
      <c r="B34" s="1">
        <v>49</v>
      </c>
      <c r="C34" s="1">
        <v>53</v>
      </c>
      <c r="D34" s="1">
        <v>57</v>
      </c>
      <c r="E34" s="1">
        <v>57</v>
      </c>
    </row>
    <row r="35" spans="1:5" x14ac:dyDescent="0.3">
      <c r="A35" s="7" t="s">
        <v>176</v>
      </c>
      <c r="B35" s="1">
        <v>68</v>
      </c>
      <c r="C35" s="1">
        <v>85</v>
      </c>
      <c r="D35" s="1">
        <v>88</v>
      </c>
      <c r="E35" s="1">
        <v>91</v>
      </c>
    </row>
    <row r="36" spans="1:5" x14ac:dyDescent="0.3">
      <c r="A36" s="7" t="s">
        <v>177</v>
      </c>
      <c r="B36" s="1">
        <v>34</v>
      </c>
      <c r="C36" s="1">
        <v>35</v>
      </c>
      <c r="D36" s="1">
        <v>42</v>
      </c>
      <c r="E36" s="1">
        <v>48</v>
      </c>
    </row>
    <row r="37" spans="1:5" x14ac:dyDescent="0.3">
      <c r="A37" s="7" t="s">
        <v>178</v>
      </c>
      <c r="B37" s="1">
        <v>2</v>
      </c>
      <c r="C37" s="1">
        <v>3</v>
      </c>
      <c r="D37" s="1">
        <v>7</v>
      </c>
      <c r="E37" s="1">
        <v>7</v>
      </c>
    </row>
    <row r="38" spans="1:5" x14ac:dyDescent="0.3">
      <c r="A38" s="7" t="s">
        <v>179</v>
      </c>
      <c r="B38" s="1">
        <v>0</v>
      </c>
      <c r="C38" s="1">
        <v>0</v>
      </c>
      <c r="D38" s="1">
        <v>0</v>
      </c>
      <c r="E38" s="1">
        <v>0</v>
      </c>
    </row>
    <row r="39" spans="1:5" x14ac:dyDescent="0.3">
      <c r="A39" s="7" t="s">
        <v>180</v>
      </c>
      <c r="B39" s="1">
        <v>13</v>
      </c>
      <c r="C39" s="1">
        <v>11</v>
      </c>
      <c r="D39" s="1">
        <v>4</v>
      </c>
      <c r="E39" s="1">
        <v>2</v>
      </c>
    </row>
    <row r="40" spans="1:5" x14ac:dyDescent="0.3">
      <c r="A40" s="7" t="s">
        <v>181</v>
      </c>
      <c r="B40" s="1">
        <v>94</v>
      </c>
      <c r="C40" s="1">
        <v>62</v>
      </c>
      <c r="D40" s="1">
        <v>42</v>
      </c>
      <c r="E40" s="1">
        <v>31</v>
      </c>
    </row>
    <row r="41" spans="1:5" x14ac:dyDescent="0.3">
      <c r="A41" s="7" t="s">
        <v>182</v>
      </c>
      <c r="B41" s="1">
        <v>150</v>
      </c>
      <c r="C41" s="1">
        <v>108</v>
      </c>
      <c r="D41" s="1">
        <v>85</v>
      </c>
      <c r="E41" s="1">
        <v>73</v>
      </c>
    </row>
    <row r="42" spans="1:5" x14ac:dyDescent="0.3">
      <c r="A42" s="7" t="s">
        <v>183</v>
      </c>
      <c r="B42" s="1">
        <v>103</v>
      </c>
      <c r="C42" s="1">
        <v>76</v>
      </c>
      <c r="D42" s="1">
        <v>60</v>
      </c>
      <c r="E42" s="1">
        <v>48</v>
      </c>
    </row>
    <row r="43" spans="1:5" x14ac:dyDescent="0.3">
      <c r="A43" s="7" t="s">
        <v>184</v>
      </c>
      <c r="B43" s="1">
        <v>25</v>
      </c>
      <c r="C43" s="1">
        <v>21</v>
      </c>
      <c r="D43" s="1">
        <v>26</v>
      </c>
      <c r="E43" s="1">
        <v>22</v>
      </c>
    </row>
    <row r="44" spans="1:5" x14ac:dyDescent="0.3">
      <c r="A44" s="10" t="s">
        <v>15</v>
      </c>
      <c r="B44" s="5">
        <v>1289</v>
      </c>
      <c r="C44" s="5">
        <v>1267</v>
      </c>
      <c r="D44" s="5">
        <v>1300</v>
      </c>
      <c r="E44" s="5">
        <v>1314</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300</v>
      </c>
      <c r="B49" s="2">
        <v>0</v>
      </c>
      <c r="C49" s="2">
        <v>0</v>
      </c>
      <c r="D49" s="2">
        <v>0</v>
      </c>
      <c r="E49" s="2">
        <v>0</v>
      </c>
    </row>
    <row r="50" spans="1:5" x14ac:dyDescent="0.3">
      <c r="A50" s="8" t="s">
        <v>301</v>
      </c>
      <c r="B50" s="2">
        <v>0</v>
      </c>
      <c r="C50" s="2">
        <v>0</v>
      </c>
      <c r="D50" s="2">
        <v>0</v>
      </c>
      <c r="E50" s="2">
        <v>0</v>
      </c>
    </row>
    <row r="51" spans="1:5" x14ac:dyDescent="0.3">
      <c r="A51" s="8" t="s">
        <v>302</v>
      </c>
      <c r="B51" s="2">
        <v>0.25</v>
      </c>
      <c r="C51" s="2">
        <v>0</v>
      </c>
      <c r="D51" s="2">
        <v>0</v>
      </c>
      <c r="E51" s="2">
        <v>0</v>
      </c>
    </row>
    <row r="52" spans="1:5" x14ac:dyDescent="0.3">
      <c r="A52" s="8" t="s">
        <v>303</v>
      </c>
      <c r="B52" s="2">
        <v>0.25</v>
      </c>
      <c r="C52" s="2">
        <v>0.16666666666666699</v>
      </c>
      <c r="D52" s="2">
        <v>0.2</v>
      </c>
      <c r="E52" s="2">
        <v>0.25</v>
      </c>
    </row>
    <row r="53" spans="1:5" x14ac:dyDescent="0.3">
      <c r="A53" s="8" t="s">
        <v>304</v>
      </c>
      <c r="B53" s="2">
        <v>0</v>
      </c>
      <c r="C53" s="2">
        <v>0.5</v>
      </c>
      <c r="D53" s="2">
        <v>0.4</v>
      </c>
      <c r="E53" s="2">
        <v>0.25</v>
      </c>
    </row>
    <row r="54" spans="1:5" x14ac:dyDescent="0.3">
      <c r="A54" s="8" t="s">
        <v>305</v>
      </c>
      <c r="B54" s="2">
        <v>0.5</v>
      </c>
      <c r="C54" s="2">
        <v>0.33333333333333298</v>
      </c>
      <c r="D54" s="2">
        <v>0.4</v>
      </c>
      <c r="E54" s="2">
        <v>0.5</v>
      </c>
    </row>
    <row r="55" spans="1:5" x14ac:dyDescent="0.3">
      <c r="A55" s="8" t="s">
        <v>306</v>
      </c>
      <c r="B55" s="2">
        <v>0</v>
      </c>
      <c r="C55" s="2">
        <v>0</v>
      </c>
      <c r="D55" s="2">
        <v>0</v>
      </c>
      <c r="E55" s="2">
        <v>0</v>
      </c>
    </row>
    <row r="56" spans="1:5" x14ac:dyDescent="0.3">
      <c r="A56" s="8" t="s">
        <v>307</v>
      </c>
      <c r="B56" s="2">
        <v>4.7486033519553099E-2</v>
      </c>
      <c r="C56" s="2">
        <v>3.7564766839378198E-2</v>
      </c>
      <c r="D56" s="2">
        <v>5.2194543297746102E-2</v>
      </c>
      <c r="E56" s="2">
        <v>4.4843049327354299E-2</v>
      </c>
    </row>
    <row r="57" spans="1:5" x14ac:dyDescent="0.3">
      <c r="A57" s="8" t="s">
        <v>308</v>
      </c>
      <c r="B57" s="2">
        <v>0.31564245810055902</v>
      </c>
      <c r="C57" s="2">
        <v>0.33160621761657999</v>
      </c>
      <c r="D57" s="2">
        <v>0.327402135231317</v>
      </c>
      <c r="E57" s="2">
        <v>0.33071748878923801</v>
      </c>
    </row>
    <row r="58" spans="1:5" x14ac:dyDescent="0.3">
      <c r="A58" s="8" t="s">
        <v>309</v>
      </c>
      <c r="B58" s="2">
        <v>0.38687150837988799</v>
      </c>
      <c r="C58" s="2">
        <v>0.36528497409326399</v>
      </c>
      <c r="D58" s="2">
        <v>0.34994068801897998</v>
      </c>
      <c r="E58" s="2">
        <v>0.337443946188341</v>
      </c>
    </row>
    <row r="59" spans="1:5" x14ac:dyDescent="0.3">
      <c r="A59" s="8" t="s">
        <v>310</v>
      </c>
      <c r="B59" s="2">
        <v>0.209497206703911</v>
      </c>
      <c r="C59" s="2">
        <v>0.23056994818652801</v>
      </c>
      <c r="D59" s="2">
        <v>0.23250296559905101</v>
      </c>
      <c r="E59" s="2">
        <v>0.24215246636771301</v>
      </c>
    </row>
    <row r="60" spans="1:5" x14ac:dyDescent="0.3">
      <c r="A60" s="8" t="s">
        <v>311</v>
      </c>
      <c r="B60" s="2">
        <v>4.0502793296089398E-2</v>
      </c>
      <c r="C60" s="2">
        <v>3.4974093264248697E-2</v>
      </c>
      <c r="D60" s="2">
        <v>3.7959667852906297E-2</v>
      </c>
      <c r="E60" s="2">
        <v>4.4843049327354299E-2</v>
      </c>
    </row>
    <row r="61" spans="1:5" x14ac:dyDescent="0.3">
      <c r="A61" s="8" t="s">
        <v>312</v>
      </c>
      <c r="B61" s="2">
        <v>0</v>
      </c>
      <c r="C61" s="2">
        <v>0</v>
      </c>
      <c r="D61" s="2">
        <v>0</v>
      </c>
      <c r="E61" s="2">
        <v>0</v>
      </c>
    </row>
    <row r="62" spans="1:5" x14ac:dyDescent="0.3">
      <c r="A62" s="8" t="s">
        <v>313</v>
      </c>
      <c r="B62" s="2">
        <v>0.230769230769231</v>
      </c>
      <c r="C62" s="2">
        <v>0.214285714285714</v>
      </c>
      <c r="D62" s="2">
        <v>0.27777777777777801</v>
      </c>
      <c r="E62" s="2">
        <v>0.1</v>
      </c>
    </row>
    <row r="63" spans="1:5" x14ac:dyDescent="0.3">
      <c r="A63" s="8" t="s">
        <v>314</v>
      </c>
      <c r="B63" s="2">
        <v>0</v>
      </c>
      <c r="C63" s="2">
        <v>0</v>
      </c>
      <c r="D63" s="2">
        <v>0.16666666666666699</v>
      </c>
      <c r="E63" s="2">
        <v>0.45</v>
      </c>
    </row>
    <row r="64" spans="1:5" x14ac:dyDescent="0.3">
      <c r="A64" s="8" t="s">
        <v>315</v>
      </c>
      <c r="B64" s="2">
        <v>0.69230769230769196</v>
      </c>
      <c r="C64" s="2">
        <v>0.64285714285714302</v>
      </c>
      <c r="D64" s="2">
        <v>0.44444444444444398</v>
      </c>
      <c r="E64" s="2">
        <v>0.4</v>
      </c>
    </row>
    <row r="65" spans="1:5" x14ac:dyDescent="0.3">
      <c r="A65" s="8" t="s">
        <v>316</v>
      </c>
      <c r="B65" s="2">
        <v>7.69230769230769E-2</v>
      </c>
      <c r="C65" s="2">
        <v>0.14285714285714299</v>
      </c>
      <c r="D65" s="2">
        <v>0.11111111111111099</v>
      </c>
      <c r="E65" s="2">
        <v>0.05</v>
      </c>
    </row>
    <row r="66" spans="1:5" x14ac:dyDescent="0.3">
      <c r="A66" s="8" t="s">
        <v>317</v>
      </c>
      <c r="B66" s="2">
        <v>0</v>
      </c>
      <c r="C66" s="2">
        <v>0</v>
      </c>
      <c r="D66" s="2">
        <v>0</v>
      </c>
      <c r="E66" s="2">
        <v>0</v>
      </c>
    </row>
    <row r="67" spans="1:5" x14ac:dyDescent="0.3">
      <c r="A67" s="8" t="s">
        <v>161</v>
      </c>
      <c r="B67" s="2">
        <v>0</v>
      </c>
      <c r="C67" s="2">
        <v>0</v>
      </c>
      <c r="D67" s="2">
        <v>0</v>
      </c>
      <c r="E67" s="2">
        <v>0</v>
      </c>
    </row>
    <row r="68" spans="1:5" x14ac:dyDescent="0.3">
      <c r="A68" s="8" t="s">
        <v>162</v>
      </c>
      <c r="B68" s="2">
        <v>0.1</v>
      </c>
      <c r="C68" s="2">
        <v>0.1</v>
      </c>
      <c r="D68" s="2">
        <v>0</v>
      </c>
      <c r="E68" s="2">
        <v>0</v>
      </c>
    </row>
    <row r="69" spans="1:5" x14ac:dyDescent="0.3">
      <c r="A69" s="8" t="s">
        <v>163</v>
      </c>
      <c r="B69" s="2">
        <v>0.3</v>
      </c>
      <c r="C69" s="2">
        <v>0.2</v>
      </c>
      <c r="D69" s="2">
        <v>0.3</v>
      </c>
      <c r="E69" s="2">
        <v>0.33333333333333298</v>
      </c>
    </row>
    <row r="70" spans="1:5" x14ac:dyDescent="0.3">
      <c r="A70" s="8" t="s">
        <v>164</v>
      </c>
      <c r="B70" s="2">
        <v>0.3</v>
      </c>
      <c r="C70" s="2">
        <v>0.4</v>
      </c>
      <c r="D70" s="2">
        <v>0.5</v>
      </c>
      <c r="E70" s="2">
        <v>0.44444444444444398</v>
      </c>
    </row>
    <row r="71" spans="1:5" x14ac:dyDescent="0.3">
      <c r="A71" s="8" t="s">
        <v>165</v>
      </c>
      <c r="B71" s="2">
        <v>0.1</v>
      </c>
      <c r="C71" s="2">
        <v>0.1</v>
      </c>
      <c r="D71" s="2">
        <v>0.1</v>
      </c>
      <c r="E71" s="2">
        <v>0.11111111111111099</v>
      </c>
    </row>
    <row r="72" spans="1:5" x14ac:dyDescent="0.3">
      <c r="A72" s="8" t="s">
        <v>166</v>
      </c>
      <c r="B72" s="2">
        <v>0.2</v>
      </c>
      <c r="C72" s="2">
        <v>0.2</v>
      </c>
      <c r="D72" s="2">
        <v>0.1</v>
      </c>
      <c r="E72" s="2">
        <v>0.11111111111111099</v>
      </c>
    </row>
    <row r="73" spans="1:5" x14ac:dyDescent="0.3">
      <c r="A73" s="8" t="s">
        <v>173</v>
      </c>
      <c r="B73" s="2">
        <v>0</v>
      </c>
      <c r="C73" s="2">
        <v>0</v>
      </c>
      <c r="D73" s="2">
        <v>0</v>
      </c>
      <c r="E73" s="2">
        <v>0</v>
      </c>
    </row>
    <row r="74" spans="1:5" x14ac:dyDescent="0.3">
      <c r="A74" s="8" t="s">
        <v>174</v>
      </c>
      <c r="B74" s="2">
        <v>4.9689440993788803E-2</v>
      </c>
      <c r="C74" s="2">
        <v>5.8823529411764698E-2</v>
      </c>
      <c r="D74" s="2">
        <v>6.2801932367149801E-2</v>
      </c>
      <c r="E74" s="2">
        <v>4.69483568075117E-2</v>
      </c>
    </row>
    <row r="75" spans="1:5" x14ac:dyDescent="0.3">
      <c r="A75" s="8" t="s">
        <v>175</v>
      </c>
      <c r="B75" s="2">
        <v>0.30434782608695699</v>
      </c>
      <c r="C75" s="2">
        <v>0.28342245989304798</v>
      </c>
      <c r="D75" s="2">
        <v>0.27536231884057999</v>
      </c>
      <c r="E75" s="2">
        <v>0.26760563380281699</v>
      </c>
    </row>
    <row r="76" spans="1:5" x14ac:dyDescent="0.3">
      <c r="A76" s="8" t="s">
        <v>176</v>
      </c>
      <c r="B76" s="2">
        <v>0.42236024844720499</v>
      </c>
      <c r="C76" s="2">
        <v>0.45454545454545497</v>
      </c>
      <c r="D76" s="2">
        <v>0.42512077294686001</v>
      </c>
      <c r="E76" s="2">
        <v>0.42723004694835698</v>
      </c>
    </row>
    <row r="77" spans="1:5" x14ac:dyDescent="0.3">
      <c r="A77" s="8" t="s">
        <v>177</v>
      </c>
      <c r="B77" s="2">
        <v>0.21118012422360199</v>
      </c>
      <c r="C77" s="2">
        <v>0.18716577540106999</v>
      </c>
      <c r="D77" s="2">
        <v>0.202898550724638</v>
      </c>
      <c r="E77" s="2">
        <v>0.22535211267605601</v>
      </c>
    </row>
    <row r="78" spans="1:5" x14ac:dyDescent="0.3">
      <c r="A78" s="8" t="s">
        <v>178</v>
      </c>
      <c r="B78" s="2">
        <v>1.2422360248447201E-2</v>
      </c>
      <c r="C78" s="2">
        <v>1.60427807486631E-2</v>
      </c>
      <c r="D78" s="2">
        <v>3.3816425120772903E-2</v>
      </c>
      <c r="E78" s="2">
        <v>3.2863849765258198E-2</v>
      </c>
    </row>
    <row r="79" spans="1:5" x14ac:dyDescent="0.3">
      <c r="A79" s="8" t="s">
        <v>179</v>
      </c>
      <c r="B79" s="2">
        <v>0</v>
      </c>
      <c r="C79" s="2">
        <v>0</v>
      </c>
      <c r="D79" s="2">
        <v>0</v>
      </c>
      <c r="E79" s="2">
        <v>0</v>
      </c>
    </row>
    <row r="80" spans="1:5" x14ac:dyDescent="0.3">
      <c r="A80" s="8" t="s">
        <v>180</v>
      </c>
      <c r="B80" s="2">
        <v>3.3766233766233798E-2</v>
      </c>
      <c r="C80" s="2">
        <v>3.9568345323740997E-2</v>
      </c>
      <c r="D80" s="2">
        <v>1.8433179723502301E-2</v>
      </c>
      <c r="E80" s="2">
        <v>1.13636363636364E-2</v>
      </c>
    </row>
    <row r="81" spans="1:5" x14ac:dyDescent="0.3">
      <c r="A81" s="8" t="s">
        <v>181</v>
      </c>
      <c r="B81" s="2">
        <v>0.24415584415584399</v>
      </c>
      <c r="C81" s="2">
        <v>0.22302158273381301</v>
      </c>
      <c r="D81" s="2">
        <v>0.19354838709677399</v>
      </c>
      <c r="E81" s="2">
        <v>0.17613636363636401</v>
      </c>
    </row>
    <row r="82" spans="1:5" x14ac:dyDescent="0.3">
      <c r="A82" s="8" t="s">
        <v>182</v>
      </c>
      <c r="B82" s="2">
        <v>0.38961038961039002</v>
      </c>
      <c r="C82" s="2">
        <v>0.388489208633094</v>
      </c>
      <c r="D82" s="2">
        <v>0.39170506912442399</v>
      </c>
      <c r="E82" s="2">
        <v>0.41477272727272702</v>
      </c>
    </row>
    <row r="83" spans="1:5" x14ac:dyDescent="0.3">
      <c r="A83" s="8" t="s">
        <v>183</v>
      </c>
      <c r="B83" s="2">
        <v>0.26753246753246801</v>
      </c>
      <c r="C83" s="2">
        <v>0.27338129496402902</v>
      </c>
      <c r="D83" s="2">
        <v>0.27649769585253497</v>
      </c>
      <c r="E83" s="2">
        <v>0.27272727272727298</v>
      </c>
    </row>
    <row r="84" spans="1:5" x14ac:dyDescent="0.3">
      <c r="A84" s="8" t="s">
        <v>184</v>
      </c>
      <c r="B84" s="2">
        <v>6.4935064935064901E-2</v>
      </c>
      <c r="C84" s="2">
        <v>7.5539568345323702E-2</v>
      </c>
      <c r="D84" s="2">
        <v>0.119815668202765</v>
      </c>
      <c r="E84" s="2">
        <v>0.125</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319</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503</v>
      </c>
      <c r="B1" s="12"/>
      <c r="C1" s="12"/>
      <c r="D1" s="12"/>
      <c r="E1" s="12"/>
    </row>
    <row r="2" spans="1:5" ht="15.6" x14ac:dyDescent="0.3">
      <c r="A2" s="12" t="s">
        <v>490</v>
      </c>
      <c r="B2" s="12"/>
      <c r="C2" s="12"/>
      <c r="D2" s="12"/>
      <c r="E2" s="12"/>
    </row>
    <row r="3" spans="1:5" ht="15.6" x14ac:dyDescent="0.3">
      <c r="A3" s="12" t="s">
        <v>299</v>
      </c>
      <c r="B3" s="12"/>
      <c r="C3" s="12"/>
      <c r="D3" s="12"/>
      <c r="E3" s="12"/>
    </row>
    <row r="4" spans="1:5" ht="15.6" x14ac:dyDescent="0.3">
      <c r="A4" s="12" t="s">
        <v>72</v>
      </c>
      <c r="B4" s="12"/>
      <c r="C4" s="12"/>
      <c r="D4" s="12"/>
      <c r="E4" s="12"/>
    </row>
    <row r="5" spans="1:5" x14ac:dyDescent="0.3">
      <c r="A5" s="16" t="str">
        <f>HYPERLINK("#'Table of contents'!A93",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320</v>
      </c>
      <c r="B8" s="1">
        <v>0</v>
      </c>
      <c r="C8" s="1">
        <v>0</v>
      </c>
      <c r="D8" s="1">
        <v>0</v>
      </c>
      <c r="E8" s="1">
        <v>0</v>
      </c>
    </row>
    <row r="9" spans="1:5" x14ac:dyDescent="0.3">
      <c r="A9" s="7" t="s">
        <v>321</v>
      </c>
      <c r="B9" s="1">
        <v>4</v>
      </c>
      <c r="C9" s="1">
        <v>6</v>
      </c>
      <c r="D9" s="1">
        <v>5</v>
      </c>
      <c r="E9" s="1">
        <v>4</v>
      </c>
    </row>
    <row r="10" spans="1:5" x14ac:dyDescent="0.3">
      <c r="A10" s="7" t="s">
        <v>322</v>
      </c>
      <c r="B10" s="1">
        <v>269</v>
      </c>
      <c r="C10" s="1">
        <v>304</v>
      </c>
      <c r="D10" s="1">
        <v>338</v>
      </c>
      <c r="E10" s="1">
        <v>368</v>
      </c>
    </row>
    <row r="11" spans="1:5" x14ac:dyDescent="0.3">
      <c r="A11" s="7" t="s">
        <v>323</v>
      </c>
      <c r="B11" s="1">
        <v>447</v>
      </c>
      <c r="C11" s="1">
        <v>468</v>
      </c>
      <c r="D11" s="1">
        <v>505</v>
      </c>
      <c r="E11" s="1">
        <v>524</v>
      </c>
    </row>
    <row r="12" spans="1:5" x14ac:dyDescent="0.3">
      <c r="A12" s="7" t="s">
        <v>324</v>
      </c>
      <c r="B12" s="1">
        <v>2</v>
      </c>
      <c r="C12" s="1">
        <v>2</v>
      </c>
      <c r="D12" s="1">
        <v>3</v>
      </c>
      <c r="E12" s="1">
        <v>5</v>
      </c>
    </row>
    <row r="13" spans="1:5" x14ac:dyDescent="0.3">
      <c r="A13" s="7" t="s">
        <v>325</v>
      </c>
      <c r="B13" s="1">
        <v>11</v>
      </c>
      <c r="C13" s="1">
        <v>12</v>
      </c>
      <c r="D13" s="1">
        <v>15</v>
      </c>
      <c r="E13" s="1">
        <v>15</v>
      </c>
    </row>
    <row r="14" spans="1:5" x14ac:dyDescent="0.3">
      <c r="A14" s="7" t="s">
        <v>199</v>
      </c>
      <c r="B14" s="1">
        <v>5</v>
      </c>
      <c r="C14" s="1">
        <v>5</v>
      </c>
      <c r="D14" s="1">
        <v>4</v>
      </c>
      <c r="E14" s="1">
        <v>3</v>
      </c>
    </row>
    <row r="15" spans="1:5" x14ac:dyDescent="0.3">
      <c r="A15" s="7" t="s">
        <v>200</v>
      </c>
      <c r="B15" s="1">
        <v>5</v>
      </c>
      <c r="C15" s="1">
        <v>5</v>
      </c>
      <c r="D15" s="1">
        <v>6</v>
      </c>
      <c r="E15" s="1">
        <v>6</v>
      </c>
    </row>
    <row r="16" spans="1:5" x14ac:dyDescent="0.3">
      <c r="A16" s="7" t="s">
        <v>203</v>
      </c>
      <c r="B16" s="1">
        <v>68</v>
      </c>
      <c r="C16" s="1">
        <v>75</v>
      </c>
      <c r="D16" s="1">
        <v>90</v>
      </c>
      <c r="E16" s="1">
        <v>93</v>
      </c>
    </row>
    <row r="17" spans="1:5" x14ac:dyDescent="0.3">
      <c r="A17" s="7" t="s">
        <v>204</v>
      </c>
      <c r="B17" s="1">
        <v>93</v>
      </c>
      <c r="C17" s="1">
        <v>112</v>
      </c>
      <c r="D17" s="1">
        <v>117</v>
      </c>
      <c r="E17" s="1">
        <v>120</v>
      </c>
    </row>
    <row r="18" spans="1:5" x14ac:dyDescent="0.3">
      <c r="A18" s="7" t="s">
        <v>205</v>
      </c>
      <c r="B18" s="1">
        <v>145</v>
      </c>
      <c r="C18" s="1">
        <v>109</v>
      </c>
      <c r="D18" s="1">
        <v>88</v>
      </c>
      <c r="E18" s="1">
        <v>70</v>
      </c>
    </row>
    <row r="19" spans="1:5" x14ac:dyDescent="0.3">
      <c r="A19" s="7" t="s">
        <v>206</v>
      </c>
      <c r="B19" s="1">
        <v>240</v>
      </c>
      <c r="C19" s="1">
        <v>169</v>
      </c>
      <c r="D19" s="1">
        <v>129</v>
      </c>
      <c r="E19" s="1">
        <v>106</v>
      </c>
    </row>
    <row r="20" spans="1:5" x14ac:dyDescent="0.3">
      <c r="A20" s="10" t="s">
        <v>15</v>
      </c>
      <c r="B20" s="5">
        <v>1289</v>
      </c>
      <c r="C20" s="5">
        <v>1267</v>
      </c>
      <c r="D20" s="5">
        <v>1300</v>
      </c>
      <c r="E20" s="5">
        <v>1314</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320</v>
      </c>
      <c r="B25" s="2">
        <v>0</v>
      </c>
      <c r="C25" s="2">
        <v>0</v>
      </c>
      <c r="D25" s="2">
        <v>0</v>
      </c>
      <c r="E25" s="2">
        <v>0</v>
      </c>
    </row>
    <row r="26" spans="1:5" x14ac:dyDescent="0.3">
      <c r="A26" s="8" t="s">
        <v>321</v>
      </c>
      <c r="B26" s="2">
        <v>1</v>
      </c>
      <c r="C26" s="2">
        <v>1</v>
      </c>
      <c r="D26" s="2">
        <v>1</v>
      </c>
      <c r="E26" s="2">
        <v>1</v>
      </c>
    </row>
    <row r="27" spans="1:5" x14ac:dyDescent="0.3">
      <c r="A27" s="8" t="s">
        <v>322</v>
      </c>
      <c r="B27" s="2">
        <v>0.37569832402234599</v>
      </c>
      <c r="C27" s="2">
        <v>0.39378238341968902</v>
      </c>
      <c r="D27" s="2">
        <v>0.40094899169632298</v>
      </c>
      <c r="E27" s="2">
        <v>0.412556053811659</v>
      </c>
    </row>
    <row r="28" spans="1:5" x14ac:dyDescent="0.3">
      <c r="A28" s="8" t="s">
        <v>323</v>
      </c>
      <c r="B28" s="2">
        <v>0.62430167597765396</v>
      </c>
      <c r="C28" s="2">
        <v>0.60621761658031104</v>
      </c>
      <c r="D28" s="2">
        <v>0.59905100830367697</v>
      </c>
      <c r="E28" s="2">
        <v>0.58744394618834095</v>
      </c>
    </row>
    <row r="29" spans="1:5" x14ac:dyDescent="0.3">
      <c r="A29" s="8" t="s">
        <v>324</v>
      </c>
      <c r="B29" s="2">
        <v>0.15384615384615399</v>
      </c>
      <c r="C29" s="2">
        <v>0.14285714285714299</v>
      </c>
      <c r="D29" s="2">
        <v>0.16666666666666699</v>
      </c>
      <c r="E29" s="2">
        <v>0.25</v>
      </c>
    </row>
    <row r="30" spans="1:5" x14ac:dyDescent="0.3">
      <c r="A30" s="8" t="s">
        <v>325</v>
      </c>
      <c r="B30" s="2">
        <v>0.84615384615384603</v>
      </c>
      <c r="C30" s="2">
        <v>0.85714285714285698</v>
      </c>
      <c r="D30" s="2">
        <v>0.83333333333333304</v>
      </c>
      <c r="E30" s="2">
        <v>0.75</v>
      </c>
    </row>
    <row r="31" spans="1:5" x14ac:dyDescent="0.3">
      <c r="A31" s="8" t="s">
        <v>199</v>
      </c>
      <c r="B31" s="2">
        <v>0.5</v>
      </c>
      <c r="C31" s="2">
        <v>0.5</v>
      </c>
      <c r="D31" s="2">
        <v>0.4</v>
      </c>
      <c r="E31" s="2">
        <v>0.33333333333333298</v>
      </c>
    </row>
    <row r="32" spans="1:5" x14ac:dyDescent="0.3">
      <c r="A32" s="8" t="s">
        <v>200</v>
      </c>
      <c r="B32" s="2">
        <v>0.5</v>
      </c>
      <c r="C32" s="2">
        <v>0.5</v>
      </c>
      <c r="D32" s="2">
        <v>0.6</v>
      </c>
      <c r="E32" s="2">
        <v>0.66666666666666696</v>
      </c>
    </row>
    <row r="33" spans="1:5" x14ac:dyDescent="0.3">
      <c r="A33" s="8" t="s">
        <v>203</v>
      </c>
      <c r="B33" s="2">
        <v>0.42236024844720499</v>
      </c>
      <c r="C33" s="2">
        <v>0.40106951871657798</v>
      </c>
      <c r="D33" s="2">
        <v>0.434782608695652</v>
      </c>
      <c r="E33" s="2">
        <v>0.43661971830985902</v>
      </c>
    </row>
    <row r="34" spans="1:5" x14ac:dyDescent="0.3">
      <c r="A34" s="8" t="s">
        <v>204</v>
      </c>
      <c r="B34" s="2">
        <v>0.57763975155279501</v>
      </c>
      <c r="C34" s="2">
        <v>0.59893048128342197</v>
      </c>
      <c r="D34" s="2">
        <v>0.565217391304348</v>
      </c>
      <c r="E34" s="2">
        <v>0.56338028169014098</v>
      </c>
    </row>
    <row r="35" spans="1:5" x14ac:dyDescent="0.3">
      <c r="A35" s="8" t="s">
        <v>205</v>
      </c>
      <c r="B35" s="2">
        <v>0.37662337662337703</v>
      </c>
      <c r="C35" s="2">
        <v>0.39208633093525203</v>
      </c>
      <c r="D35" s="2">
        <v>0.40552995391705099</v>
      </c>
      <c r="E35" s="2">
        <v>0.39772727272727298</v>
      </c>
    </row>
    <row r="36" spans="1:5" x14ac:dyDescent="0.3">
      <c r="A36" s="8" t="s">
        <v>206</v>
      </c>
      <c r="B36" s="2">
        <v>0.62337662337662303</v>
      </c>
      <c r="C36" s="2">
        <v>0.60791366906474797</v>
      </c>
      <c r="D36" s="2">
        <v>0.59447004608294896</v>
      </c>
      <c r="E36" s="2">
        <v>0.60227272727272696</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327</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504</v>
      </c>
      <c r="B1" s="12"/>
      <c r="C1" s="12"/>
      <c r="D1" s="12"/>
      <c r="E1" s="12"/>
    </row>
    <row r="2" spans="1:5" ht="15.6" x14ac:dyDescent="0.3">
      <c r="A2" s="12" t="s">
        <v>490</v>
      </c>
      <c r="B2" s="12"/>
      <c r="C2" s="12"/>
      <c r="D2" s="12"/>
      <c r="E2" s="12"/>
    </row>
    <row r="3" spans="1:5" ht="15.6" x14ac:dyDescent="0.3">
      <c r="A3" s="12" t="s">
        <v>299</v>
      </c>
      <c r="B3" s="12"/>
      <c r="C3" s="12"/>
      <c r="D3" s="12"/>
      <c r="E3" s="12"/>
    </row>
    <row r="4" spans="1:5" ht="15.6" x14ac:dyDescent="0.3">
      <c r="A4" s="12" t="s">
        <v>230</v>
      </c>
      <c r="B4" s="12"/>
      <c r="C4" s="12"/>
      <c r="D4" s="12"/>
      <c r="E4" s="12"/>
    </row>
    <row r="5" spans="1:5" x14ac:dyDescent="0.3">
      <c r="A5" s="16" t="str">
        <f>HYPERLINK("#'Table of contents'!A94",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328</v>
      </c>
      <c r="B8" s="1">
        <v>2</v>
      </c>
      <c r="C8" s="1">
        <v>4</v>
      </c>
      <c r="D8" s="1">
        <v>3</v>
      </c>
      <c r="E8" s="1">
        <v>2</v>
      </c>
    </row>
    <row r="9" spans="1:5" x14ac:dyDescent="0.3">
      <c r="A9" s="7" t="s">
        <v>329</v>
      </c>
      <c r="B9" s="1">
        <v>2</v>
      </c>
      <c r="C9" s="1">
        <v>2</v>
      </c>
      <c r="D9" s="1">
        <v>2</v>
      </c>
      <c r="E9" s="1">
        <v>2</v>
      </c>
    </row>
    <row r="10" spans="1:5" x14ac:dyDescent="0.3">
      <c r="A10" s="7" t="s">
        <v>330</v>
      </c>
      <c r="B10" s="1">
        <v>527</v>
      </c>
      <c r="C10" s="1">
        <v>570</v>
      </c>
      <c r="D10" s="1">
        <v>627</v>
      </c>
      <c r="E10" s="1">
        <v>673</v>
      </c>
    </row>
    <row r="11" spans="1:5" x14ac:dyDescent="0.3">
      <c r="A11" s="7" t="s">
        <v>331</v>
      </c>
      <c r="B11" s="1">
        <v>189</v>
      </c>
      <c r="C11" s="1">
        <v>202</v>
      </c>
      <c r="D11" s="1">
        <v>216</v>
      </c>
      <c r="E11" s="1">
        <v>219</v>
      </c>
    </row>
    <row r="12" spans="1:5" x14ac:dyDescent="0.3">
      <c r="A12" s="7" t="s">
        <v>332</v>
      </c>
      <c r="B12" s="1">
        <v>10</v>
      </c>
      <c r="C12" s="1">
        <v>10</v>
      </c>
      <c r="D12" s="1">
        <v>12</v>
      </c>
      <c r="E12" s="1">
        <v>13</v>
      </c>
    </row>
    <row r="13" spans="1:5" x14ac:dyDescent="0.3">
      <c r="A13" s="7" t="s">
        <v>333</v>
      </c>
      <c r="B13" s="1">
        <v>3</v>
      </c>
      <c r="C13" s="1">
        <v>4</v>
      </c>
      <c r="D13" s="1">
        <v>6</v>
      </c>
      <c r="E13" s="1">
        <v>7</v>
      </c>
    </row>
    <row r="14" spans="1:5" x14ac:dyDescent="0.3">
      <c r="A14" s="7" t="s">
        <v>221</v>
      </c>
      <c r="B14" s="1">
        <v>7</v>
      </c>
      <c r="C14" s="1">
        <v>7</v>
      </c>
      <c r="D14" s="1">
        <v>7</v>
      </c>
      <c r="E14" s="1">
        <v>7</v>
      </c>
    </row>
    <row r="15" spans="1:5" x14ac:dyDescent="0.3">
      <c r="A15" s="7" t="s">
        <v>222</v>
      </c>
      <c r="B15" s="1">
        <v>3</v>
      </c>
      <c r="C15" s="1">
        <v>3</v>
      </c>
      <c r="D15" s="1">
        <v>3</v>
      </c>
      <c r="E15" s="1">
        <v>2</v>
      </c>
    </row>
    <row r="16" spans="1:5" x14ac:dyDescent="0.3">
      <c r="A16" s="7" t="s">
        <v>225</v>
      </c>
      <c r="B16" s="1">
        <v>129</v>
      </c>
      <c r="C16" s="1">
        <v>152</v>
      </c>
      <c r="D16" s="1">
        <v>169</v>
      </c>
      <c r="E16" s="1">
        <v>175</v>
      </c>
    </row>
    <row r="17" spans="1:5" x14ac:dyDescent="0.3">
      <c r="A17" s="7" t="s">
        <v>226</v>
      </c>
      <c r="B17" s="1">
        <v>32</v>
      </c>
      <c r="C17" s="1">
        <v>35</v>
      </c>
      <c r="D17" s="1">
        <v>38</v>
      </c>
      <c r="E17" s="1">
        <v>38</v>
      </c>
    </row>
    <row r="18" spans="1:5" x14ac:dyDescent="0.3">
      <c r="A18" s="7" t="s">
        <v>227</v>
      </c>
      <c r="B18" s="1">
        <v>300</v>
      </c>
      <c r="C18" s="1">
        <v>219</v>
      </c>
      <c r="D18" s="1">
        <v>168</v>
      </c>
      <c r="E18" s="1">
        <v>132</v>
      </c>
    </row>
    <row r="19" spans="1:5" x14ac:dyDescent="0.3">
      <c r="A19" s="7" t="s">
        <v>228</v>
      </c>
      <c r="B19" s="1">
        <v>85</v>
      </c>
      <c r="C19" s="1">
        <v>59</v>
      </c>
      <c r="D19" s="1">
        <v>49</v>
      </c>
      <c r="E19" s="1">
        <v>44</v>
      </c>
    </row>
    <row r="20" spans="1:5" x14ac:dyDescent="0.3">
      <c r="A20" s="10" t="s">
        <v>15</v>
      </c>
      <c r="B20" s="5">
        <v>1289</v>
      </c>
      <c r="C20" s="5">
        <v>1267</v>
      </c>
      <c r="D20" s="5">
        <v>1300</v>
      </c>
      <c r="E20" s="5">
        <v>1314</v>
      </c>
    </row>
    <row r="21" spans="1:5" x14ac:dyDescent="0.3">
      <c r="A21" s="15"/>
    </row>
    <row r="22" spans="1:5" x14ac:dyDescent="0.3">
      <c r="A22" s="15"/>
    </row>
    <row r="23" spans="1:5" x14ac:dyDescent="0.3">
      <c r="A23" s="15"/>
      <c r="B23" s="17" t="s">
        <v>34</v>
      </c>
      <c r="C23" s="18"/>
      <c r="D23" s="18"/>
      <c r="E23" s="18"/>
    </row>
    <row r="24" spans="1:5" x14ac:dyDescent="0.3">
      <c r="A24" s="9" t="s">
        <v>38</v>
      </c>
      <c r="B24" s="4" t="s">
        <v>9</v>
      </c>
      <c r="C24" s="4" t="s">
        <v>10</v>
      </c>
      <c r="D24" s="4" t="s">
        <v>11</v>
      </c>
      <c r="E24" s="4" t="s">
        <v>12</v>
      </c>
    </row>
    <row r="25" spans="1:5" x14ac:dyDescent="0.3">
      <c r="A25" s="8" t="s">
        <v>328</v>
      </c>
      <c r="B25" s="2">
        <v>0.5</v>
      </c>
      <c r="C25" s="2">
        <v>0.66666666666666696</v>
      </c>
      <c r="D25" s="2">
        <v>0.6</v>
      </c>
      <c r="E25" s="2">
        <v>0.5</v>
      </c>
    </row>
    <row r="26" spans="1:5" x14ac:dyDescent="0.3">
      <c r="A26" s="8" t="s">
        <v>329</v>
      </c>
      <c r="B26" s="2">
        <v>0.5</v>
      </c>
      <c r="C26" s="2">
        <v>0.33333333333333298</v>
      </c>
      <c r="D26" s="2">
        <v>0.4</v>
      </c>
      <c r="E26" s="2">
        <v>0.5</v>
      </c>
    </row>
    <row r="27" spans="1:5" x14ac:dyDescent="0.3">
      <c r="A27" s="8" t="s">
        <v>330</v>
      </c>
      <c r="B27" s="2">
        <v>0.73603351955307295</v>
      </c>
      <c r="C27" s="2">
        <v>0.73834196891191695</v>
      </c>
      <c r="D27" s="2">
        <v>0.74377224199288305</v>
      </c>
      <c r="E27" s="2">
        <v>0.75448430493273499</v>
      </c>
    </row>
    <row r="28" spans="1:5" x14ac:dyDescent="0.3">
      <c r="A28" s="8" t="s">
        <v>331</v>
      </c>
      <c r="B28" s="2">
        <v>0.263966480446927</v>
      </c>
      <c r="C28" s="2">
        <v>0.261658031088083</v>
      </c>
      <c r="D28" s="2">
        <v>0.256227758007117</v>
      </c>
      <c r="E28" s="2">
        <v>0.24551569506726501</v>
      </c>
    </row>
    <row r="29" spans="1:5" x14ac:dyDescent="0.3">
      <c r="A29" s="8" t="s">
        <v>332</v>
      </c>
      <c r="B29" s="2">
        <v>0.76923076923076905</v>
      </c>
      <c r="C29" s="2">
        <v>0.71428571428571397</v>
      </c>
      <c r="D29" s="2">
        <v>0.66666666666666696</v>
      </c>
      <c r="E29" s="2">
        <v>0.65</v>
      </c>
    </row>
    <row r="30" spans="1:5" x14ac:dyDescent="0.3">
      <c r="A30" s="8" t="s">
        <v>333</v>
      </c>
      <c r="B30" s="2">
        <v>0.230769230769231</v>
      </c>
      <c r="C30" s="2">
        <v>0.28571428571428598</v>
      </c>
      <c r="D30" s="2">
        <v>0.33333333333333298</v>
      </c>
      <c r="E30" s="2">
        <v>0.35</v>
      </c>
    </row>
    <row r="31" spans="1:5" x14ac:dyDescent="0.3">
      <c r="A31" s="8" t="s">
        <v>221</v>
      </c>
      <c r="B31" s="2">
        <v>0.7</v>
      </c>
      <c r="C31" s="2">
        <v>0.7</v>
      </c>
      <c r="D31" s="2">
        <v>0.7</v>
      </c>
      <c r="E31" s="2">
        <v>0.77777777777777801</v>
      </c>
    </row>
    <row r="32" spans="1:5" x14ac:dyDescent="0.3">
      <c r="A32" s="8" t="s">
        <v>222</v>
      </c>
      <c r="B32" s="2">
        <v>0.3</v>
      </c>
      <c r="C32" s="2">
        <v>0.3</v>
      </c>
      <c r="D32" s="2">
        <v>0.3</v>
      </c>
      <c r="E32" s="2">
        <v>0.22222222222222199</v>
      </c>
    </row>
    <row r="33" spans="1:5" x14ac:dyDescent="0.3">
      <c r="A33" s="8" t="s">
        <v>225</v>
      </c>
      <c r="B33" s="2">
        <v>0.80124223602484501</v>
      </c>
      <c r="C33" s="2">
        <v>0.81283422459893095</v>
      </c>
      <c r="D33" s="2">
        <v>0.81642512077294704</v>
      </c>
      <c r="E33" s="2">
        <v>0.82159624413145504</v>
      </c>
    </row>
    <row r="34" spans="1:5" x14ac:dyDescent="0.3">
      <c r="A34" s="8" t="s">
        <v>226</v>
      </c>
      <c r="B34" s="2">
        <v>0.19875776397515499</v>
      </c>
      <c r="C34" s="2">
        <v>0.18716577540106999</v>
      </c>
      <c r="D34" s="2">
        <v>0.18357487922705301</v>
      </c>
      <c r="E34" s="2">
        <v>0.17840375586854501</v>
      </c>
    </row>
    <row r="35" spans="1:5" x14ac:dyDescent="0.3">
      <c r="A35" s="8" t="s">
        <v>227</v>
      </c>
      <c r="B35" s="2">
        <v>0.77922077922077904</v>
      </c>
      <c r="C35" s="2">
        <v>0.78776978417266197</v>
      </c>
      <c r="D35" s="2">
        <v>0.77419354838709697</v>
      </c>
      <c r="E35" s="2">
        <v>0.75</v>
      </c>
    </row>
    <row r="36" spans="1:5" x14ac:dyDescent="0.3">
      <c r="A36" s="8" t="s">
        <v>228</v>
      </c>
      <c r="B36" s="2">
        <v>0.22077922077922099</v>
      </c>
      <c r="C36" s="2">
        <v>0.212230215827338</v>
      </c>
      <c r="D36" s="2">
        <v>0.225806451612903</v>
      </c>
      <c r="E36" s="2">
        <v>0.25</v>
      </c>
    </row>
    <row r="37" spans="1:5" x14ac:dyDescent="0.3">
      <c r="A37" s="15"/>
    </row>
    <row r="38" spans="1:5" x14ac:dyDescent="0.3">
      <c r="A38" s="13" t="s">
        <v>39</v>
      </c>
    </row>
    <row r="39" spans="1:5" x14ac:dyDescent="0.3">
      <c r="A39" s="14" t="s">
        <v>40</v>
      </c>
    </row>
    <row r="40" spans="1:5" x14ac:dyDescent="0.3">
      <c r="A40" s="14" t="s">
        <v>124</v>
      </c>
    </row>
    <row r="41" spans="1:5" x14ac:dyDescent="0.3">
      <c r="A41" s="14" t="s">
        <v>335</v>
      </c>
    </row>
    <row r="42" spans="1:5" x14ac:dyDescent="0.3">
      <c r="A42" s="15"/>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505</v>
      </c>
      <c r="B1" s="12"/>
      <c r="C1" s="12"/>
      <c r="D1" s="12"/>
      <c r="E1" s="12"/>
    </row>
    <row r="2" spans="1:5" ht="15.6" x14ac:dyDescent="0.3">
      <c r="A2" s="12" t="s">
        <v>490</v>
      </c>
      <c r="B2" s="12"/>
      <c r="C2" s="12"/>
      <c r="D2" s="12"/>
      <c r="E2" s="12"/>
    </row>
    <row r="3" spans="1:5" ht="15.6" x14ac:dyDescent="0.3">
      <c r="A3" s="12" t="s">
        <v>299</v>
      </c>
      <c r="B3" s="12"/>
      <c r="C3" s="12"/>
      <c r="D3" s="12"/>
      <c r="E3" s="12"/>
    </row>
    <row r="4" spans="1:5" ht="15.6" x14ac:dyDescent="0.3">
      <c r="A4" s="12" t="s">
        <v>293</v>
      </c>
      <c r="B4" s="12"/>
      <c r="C4" s="12"/>
      <c r="D4" s="12"/>
      <c r="E4" s="12"/>
    </row>
    <row r="5" spans="1:5" x14ac:dyDescent="0.3">
      <c r="A5" s="16" t="str">
        <f>HYPERLINK("#'Table of contents'!A95",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336</v>
      </c>
      <c r="B8" s="1">
        <v>1</v>
      </c>
      <c r="C8" s="1">
        <v>1</v>
      </c>
      <c r="D8" s="1">
        <v>1</v>
      </c>
      <c r="E8" s="1">
        <v>1</v>
      </c>
    </row>
    <row r="9" spans="1:5" x14ac:dyDescent="0.3">
      <c r="A9" s="7" t="s">
        <v>337</v>
      </c>
      <c r="B9" s="1">
        <v>1</v>
      </c>
      <c r="C9" s="1">
        <v>1</v>
      </c>
      <c r="D9" s="1">
        <v>1</v>
      </c>
      <c r="E9" s="1">
        <v>1</v>
      </c>
    </row>
    <row r="10" spans="1:5" x14ac:dyDescent="0.3">
      <c r="A10" s="7" t="s">
        <v>338</v>
      </c>
      <c r="B10" s="1">
        <v>0</v>
      </c>
      <c r="C10" s="1">
        <v>0</v>
      </c>
      <c r="D10" s="1">
        <v>0</v>
      </c>
      <c r="E10" s="1">
        <v>0</v>
      </c>
    </row>
    <row r="11" spans="1:5" x14ac:dyDescent="0.3">
      <c r="A11" s="7" t="s">
        <v>339</v>
      </c>
      <c r="B11" s="1">
        <v>1</v>
      </c>
      <c r="C11" s="1">
        <v>3</v>
      </c>
      <c r="D11" s="1">
        <v>2</v>
      </c>
      <c r="E11" s="1">
        <v>1</v>
      </c>
    </row>
    <row r="12" spans="1:5" x14ac:dyDescent="0.3">
      <c r="A12" s="7" t="s">
        <v>340</v>
      </c>
      <c r="B12" s="1">
        <v>1</v>
      </c>
      <c r="C12" s="1">
        <v>1</v>
      </c>
      <c r="D12" s="1">
        <v>1</v>
      </c>
      <c r="E12" s="1">
        <v>1</v>
      </c>
    </row>
    <row r="13" spans="1:5" x14ac:dyDescent="0.3">
      <c r="A13" s="7" t="s">
        <v>341</v>
      </c>
      <c r="B13" s="1">
        <v>0</v>
      </c>
      <c r="C13" s="1">
        <v>0</v>
      </c>
      <c r="D13" s="1">
        <v>0</v>
      </c>
      <c r="E13" s="1">
        <v>0</v>
      </c>
    </row>
    <row r="14" spans="1:5" x14ac:dyDescent="0.3">
      <c r="A14" s="7" t="s">
        <v>342</v>
      </c>
      <c r="B14" s="1">
        <v>116</v>
      </c>
      <c r="C14" s="1">
        <v>136</v>
      </c>
      <c r="D14" s="1">
        <v>154</v>
      </c>
      <c r="E14" s="1">
        <v>166</v>
      </c>
    </row>
    <row r="15" spans="1:5" x14ac:dyDescent="0.3">
      <c r="A15" s="7" t="s">
        <v>343</v>
      </c>
      <c r="B15" s="1">
        <v>13</v>
      </c>
      <c r="C15" s="1">
        <v>13</v>
      </c>
      <c r="D15" s="1">
        <v>15</v>
      </c>
      <c r="E15" s="1">
        <v>20</v>
      </c>
    </row>
    <row r="16" spans="1:5" x14ac:dyDescent="0.3">
      <c r="A16" s="7" t="s">
        <v>344</v>
      </c>
      <c r="B16" s="1">
        <v>15</v>
      </c>
      <c r="C16" s="1">
        <v>18</v>
      </c>
      <c r="D16" s="1">
        <v>20</v>
      </c>
      <c r="E16" s="1">
        <v>22</v>
      </c>
    </row>
    <row r="17" spans="1:5" x14ac:dyDescent="0.3">
      <c r="A17" s="7" t="s">
        <v>345</v>
      </c>
      <c r="B17" s="1">
        <v>549</v>
      </c>
      <c r="C17" s="1">
        <v>581</v>
      </c>
      <c r="D17" s="1">
        <v>628</v>
      </c>
      <c r="E17" s="1">
        <v>657</v>
      </c>
    </row>
    <row r="18" spans="1:5" x14ac:dyDescent="0.3">
      <c r="A18" s="7" t="s">
        <v>346</v>
      </c>
      <c r="B18" s="1">
        <v>20</v>
      </c>
      <c r="C18" s="1">
        <v>21</v>
      </c>
      <c r="D18" s="1">
        <v>21</v>
      </c>
      <c r="E18" s="1">
        <v>22</v>
      </c>
    </row>
    <row r="19" spans="1:5" x14ac:dyDescent="0.3">
      <c r="A19" s="7" t="s">
        <v>347</v>
      </c>
      <c r="B19" s="1">
        <v>3</v>
      </c>
      <c r="C19" s="1">
        <v>3</v>
      </c>
      <c r="D19" s="1">
        <v>5</v>
      </c>
      <c r="E19" s="1">
        <v>5</v>
      </c>
    </row>
    <row r="20" spans="1:5" x14ac:dyDescent="0.3">
      <c r="A20" s="7" t="s">
        <v>348</v>
      </c>
      <c r="B20" s="1">
        <v>1</v>
      </c>
      <c r="C20" s="1">
        <v>1</v>
      </c>
      <c r="D20" s="1">
        <v>1</v>
      </c>
      <c r="E20" s="1">
        <v>1</v>
      </c>
    </row>
    <row r="21" spans="1:5" x14ac:dyDescent="0.3">
      <c r="A21" s="7" t="s">
        <v>349</v>
      </c>
      <c r="B21" s="1">
        <v>0</v>
      </c>
      <c r="C21" s="1">
        <v>0</v>
      </c>
      <c r="D21" s="1">
        <v>0</v>
      </c>
      <c r="E21" s="1">
        <v>0</v>
      </c>
    </row>
    <row r="22" spans="1:5" x14ac:dyDescent="0.3">
      <c r="A22" s="7" t="s">
        <v>350</v>
      </c>
      <c r="B22" s="1">
        <v>0</v>
      </c>
      <c r="C22" s="1">
        <v>0</v>
      </c>
      <c r="D22" s="1">
        <v>0</v>
      </c>
      <c r="E22" s="1">
        <v>0</v>
      </c>
    </row>
    <row r="23" spans="1:5" x14ac:dyDescent="0.3">
      <c r="A23" s="7" t="s">
        <v>351</v>
      </c>
      <c r="B23" s="1">
        <v>12</v>
      </c>
      <c r="C23" s="1">
        <v>13</v>
      </c>
      <c r="D23" s="1">
        <v>17</v>
      </c>
      <c r="E23" s="1">
        <v>19</v>
      </c>
    </row>
    <row r="24" spans="1:5" x14ac:dyDescent="0.3">
      <c r="A24" s="7" t="s">
        <v>352</v>
      </c>
      <c r="B24" s="1">
        <v>0</v>
      </c>
      <c r="C24" s="1">
        <v>0</v>
      </c>
      <c r="D24" s="1">
        <v>0</v>
      </c>
      <c r="E24" s="1">
        <v>0</v>
      </c>
    </row>
    <row r="25" spans="1:5" x14ac:dyDescent="0.3">
      <c r="A25" s="7" t="s">
        <v>353</v>
      </c>
      <c r="B25" s="1">
        <v>0</v>
      </c>
      <c r="C25" s="1">
        <v>0</v>
      </c>
      <c r="D25" s="1">
        <v>0</v>
      </c>
      <c r="E25" s="1">
        <v>0</v>
      </c>
    </row>
    <row r="26" spans="1:5" x14ac:dyDescent="0.3">
      <c r="A26" s="7" t="s">
        <v>268</v>
      </c>
      <c r="B26" s="1">
        <v>1</v>
      </c>
      <c r="C26" s="1">
        <v>1</v>
      </c>
      <c r="D26" s="1">
        <v>1</v>
      </c>
      <c r="E26" s="1">
        <v>1</v>
      </c>
    </row>
    <row r="27" spans="1:5" x14ac:dyDescent="0.3">
      <c r="A27" s="7" t="s">
        <v>269</v>
      </c>
      <c r="B27" s="1">
        <v>1</v>
      </c>
      <c r="C27" s="1">
        <v>1</v>
      </c>
      <c r="D27" s="1">
        <v>1</v>
      </c>
      <c r="E27" s="1">
        <v>1</v>
      </c>
    </row>
    <row r="28" spans="1:5" x14ac:dyDescent="0.3">
      <c r="A28" s="7" t="s">
        <v>270</v>
      </c>
      <c r="B28" s="1">
        <v>0</v>
      </c>
      <c r="C28" s="1">
        <v>0</v>
      </c>
      <c r="D28" s="1">
        <v>0</v>
      </c>
      <c r="E28" s="1">
        <v>0</v>
      </c>
    </row>
    <row r="29" spans="1:5" x14ac:dyDescent="0.3">
      <c r="A29" s="7" t="s">
        <v>271</v>
      </c>
      <c r="B29" s="1">
        <v>7</v>
      </c>
      <c r="C29" s="1">
        <v>7</v>
      </c>
      <c r="D29" s="1">
        <v>6</v>
      </c>
      <c r="E29" s="1">
        <v>5</v>
      </c>
    </row>
    <row r="30" spans="1:5" x14ac:dyDescent="0.3">
      <c r="A30" s="7" t="s">
        <v>272</v>
      </c>
      <c r="B30" s="1">
        <v>0</v>
      </c>
      <c r="C30" s="1">
        <v>0</v>
      </c>
      <c r="D30" s="1">
        <v>0</v>
      </c>
      <c r="E30" s="1">
        <v>0</v>
      </c>
    </row>
    <row r="31" spans="1:5" x14ac:dyDescent="0.3">
      <c r="A31" s="7" t="s">
        <v>273</v>
      </c>
      <c r="B31" s="1">
        <v>1</v>
      </c>
      <c r="C31" s="1">
        <v>1</v>
      </c>
      <c r="D31" s="1">
        <v>2</v>
      </c>
      <c r="E31" s="1">
        <v>2</v>
      </c>
    </row>
    <row r="32" spans="1:5" x14ac:dyDescent="0.3">
      <c r="A32" s="7" t="s">
        <v>280</v>
      </c>
      <c r="B32" s="1">
        <v>17</v>
      </c>
      <c r="C32" s="1">
        <v>23</v>
      </c>
      <c r="D32" s="1">
        <v>29</v>
      </c>
      <c r="E32" s="1">
        <v>30</v>
      </c>
    </row>
    <row r="33" spans="1:5" x14ac:dyDescent="0.3">
      <c r="A33" s="7" t="s">
        <v>281</v>
      </c>
      <c r="B33" s="1">
        <v>0</v>
      </c>
      <c r="C33" s="1">
        <v>0</v>
      </c>
      <c r="D33" s="1">
        <v>0</v>
      </c>
      <c r="E33" s="1">
        <v>0</v>
      </c>
    </row>
    <row r="34" spans="1:5" x14ac:dyDescent="0.3">
      <c r="A34" s="7" t="s">
        <v>282</v>
      </c>
      <c r="B34" s="1">
        <v>3</v>
      </c>
      <c r="C34" s="1">
        <v>5</v>
      </c>
      <c r="D34" s="1">
        <v>6</v>
      </c>
      <c r="E34" s="1">
        <v>5</v>
      </c>
    </row>
    <row r="35" spans="1:5" x14ac:dyDescent="0.3">
      <c r="A35" s="7" t="s">
        <v>283</v>
      </c>
      <c r="B35" s="1">
        <v>113</v>
      </c>
      <c r="C35" s="1">
        <v>125</v>
      </c>
      <c r="D35" s="1">
        <v>133</v>
      </c>
      <c r="E35" s="1">
        <v>138</v>
      </c>
    </row>
    <row r="36" spans="1:5" x14ac:dyDescent="0.3">
      <c r="A36" s="7" t="s">
        <v>284</v>
      </c>
      <c r="B36" s="1">
        <v>1</v>
      </c>
      <c r="C36" s="1">
        <v>3</v>
      </c>
      <c r="D36" s="1">
        <v>3</v>
      </c>
      <c r="E36" s="1">
        <v>3</v>
      </c>
    </row>
    <row r="37" spans="1:5" x14ac:dyDescent="0.3">
      <c r="A37" s="7" t="s">
        <v>285</v>
      </c>
      <c r="B37" s="1">
        <v>27</v>
      </c>
      <c r="C37" s="1">
        <v>31</v>
      </c>
      <c r="D37" s="1">
        <v>36</v>
      </c>
      <c r="E37" s="1">
        <v>37</v>
      </c>
    </row>
    <row r="38" spans="1:5" x14ac:dyDescent="0.3">
      <c r="A38" s="7" t="s">
        <v>286</v>
      </c>
      <c r="B38" s="1">
        <v>55</v>
      </c>
      <c r="C38" s="1">
        <v>41</v>
      </c>
      <c r="D38" s="1">
        <v>30</v>
      </c>
      <c r="E38" s="1">
        <v>27</v>
      </c>
    </row>
    <row r="39" spans="1:5" x14ac:dyDescent="0.3">
      <c r="A39" s="7" t="s">
        <v>287</v>
      </c>
      <c r="B39" s="1">
        <v>8</v>
      </c>
      <c r="C39" s="1">
        <v>6</v>
      </c>
      <c r="D39" s="1">
        <v>6</v>
      </c>
      <c r="E39" s="1">
        <v>2</v>
      </c>
    </row>
    <row r="40" spans="1:5" x14ac:dyDescent="0.3">
      <c r="A40" s="7" t="s">
        <v>288</v>
      </c>
      <c r="B40" s="1">
        <v>6</v>
      </c>
      <c r="C40" s="1">
        <v>5</v>
      </c>
      <c r="D40" s="1">
        <v>5</v>
      </c>
      <c r="E40" s="1">
        <v>4</v>
      </c>
    </row>
    <row r="41" spans="1:5" x14ac:dyDescent="0.3">
      <c r="A41" s="7" t="s">
        <v>289</v>
      </c>
      <c r="B41" s="1">
        <v>212</v>
      </c>
      <c r="C41" s="1">
        <v>142</v>
      </c>
      <c r="D41" s="1">
        <v>108</v>
      </c>
      <c r="E41" s="1">
        <v>85</v>
      </c>
    </row>
    <row r="42" spans="1:5" x14ac:dyDescent="0.3">
      <c r="A42" s="7" t="s">
        <v>290</v>
      </c>
      <c r="B42" s="1">
        <v>5</v>
      </c>
      <c r="C42" s="1">
        <v>5</v>
      </c>
      <c r="D42" s="1">
        <v>5</v>
      </c>
      <c r="E42" s="1">
        <v>5</v>
      </c>
    </row>
    <row r="43" spans="1:5" x14ac:dyDescent="0.3">
      <c r="A43" s="7" t="s">
        <v>291</v>
      </c>
      <c r="B43" s="1">
        <v>99</v>
      </c>
      <c r="C43" s="1">
        <v>79</v>
      </c>
      <c r="D43" s="1">
        <v>63</v>
      </c>
      <c r="E43" s="1">
        <v>53</v>
      </c>
    </row>
    <row r="44" spans="1:5" x14ac:dyDescent="0.3">
      <c r="A44" s="10" t="s">
        <v>15</v>
      </c>
      <c r="B44" s="5">
        <v>1289</v>
      </c>
      <c r="C44" s="5">
        <v>1267</v>
      </c>
      <c r="D44" s="5">
        <v>1300</v>
      </c>
      <c r="E44" s="5">
        <v>1314</v>
      </c>
    </row>
    <row r="45" spans="1:5" x14ac:dyDescent="0.3">
      <c r="A45" s="15"/>
    </row>
    <row r="46" spans="1:5" x14ac:dyDescent="0.3">
      <c r="A46" s="15"/>
    </row>
    <row r="47" spans="1:5" x14ac:dyDescent="0.3">
      <c r="A47" s="15"/>
      <c r="B47" s="17" t="s">
        <v>34</v>
      </c>
      <c r="C47" s="18"/>
      <c r="D47" s="18"/>
      <c r="E47" s="18"/>
    </row>
    <row r="48" spans="1:5" x14ac:dyDescent="0.3">
      <c r="A48" s="9" t="s">
        <v>38</v>
      </c>
      <c r="B48" s="4" t="s">
        <v>9</v>
      </c>
      <c r="C48" s="4" t="s">
        <v>10</v>
      </c>
      <c r="D48" s="4" t="s">
        <v>11</v>
      </c>
      <c r="E48" s="4" t="s">
        <v>12</v>
      </c>
    </row>
    <row r="49" spans="1:5" x14ac:dyDescent="0.3">
      <c r="A49" s="8" t="s">
        <v>336</v>
      </c>
      <c r="B49" s="2">
        <v>0.25</v>
      </c>
      <c r="C49" s="2">
        <v>0.16666666666666699</v>
      </c>
      <c r="D49" s="2">
        <v>0.2</v>
      </c>
      <c r="E49" s="2">
        <v>0.25</v>
      </c>
    </row>
    <row r="50" spans="1:5" x14ac:dyDescent="0.3">
      <c r="A50" s="8" t="s">
        <v>337</v>
      </c>
      <c r="B50" s="2">
        <v>0.25</v>
      </c>
      <c r="C50" s="2">
        <v>0.16666666666666699</v>
      </c>
      <c r="D50" s="2">
        <v>0.2</v>
      </c>
      <c r="E50" s="2">
        <v>0.25</v>
      </c>
    </row>
    <row r="51" spans="1:5" x14ac:dyDescent="0.3">
      <c r="A51" s="8" t="s">
        <v>338</v>
      </c>
      <c r="B51" s="2">
        <v>0</v>
      </c>
      <c r="C51" s="2">
        <v>0</v>
      </c>
      <c r="D51" s="2">
        <v>0</v>
      </c>
      <c r="E51" s="2">
        <v>0</v>
      </c>
    </row>
    <row r="52" spans="1:5" x14ac:dyDescent="0.3">
      <c r="A52" s="8" t="s">
        <v>339</v>
      </c>
      <c r="B52" s="2">
        <v>0.25</v>
      </c>
      <c r="C52" s="2">
        <v>0.5</v>
      </c>
      <c r="D52" s="2">
        <v>0.4</v>
      </c>
      <c r="E52" s="2">
        <v>0.25</v>
      </c>
    </row>
    <row r="53" spans="1:5" x14ac:dyDescent="0.3">
      <c r="A53" s="8" t="s">
        <v>340</v>
      </c>
      <c r="B53" s="2">
        <v>0.25</v>
      </c>
      <c r="C53" s="2">
        <v>0.16666666666666699</v>
      </c>
      <c r="D53" s="2">
        <v>0.2</v>
      </c>
      <c r="E53" s="2">
        <v>0.25</v>
      </c>
    </row>
    <row r="54" spans="1:5" x14ac:dyDescent="0.3">
      <c r="A54" s="8" t="s">
        <v>341</v>
      </c>
      <c r="B54" s="2">
        <v>0</v>
      </c>
      <c r="C54" s="2">
        <v>0</v>
      </c>
      <c r="D54" s="2">
        <v>0</v>
      </c>
      <c r="E54" s="2">
        <v>0</v>
      </c>
    </row>
    <row r="55" spans="1:5" x14ac:dyDescent="0.3">
      <c r="A55" s="8" t="s">
        <v>342</v>
      </c>
      <c r="B55" s="2">
        <v>0.16201117318435801</v>
      </c>
      <c r="C55" s="2">
        <v>0.176165803108808</v>
      </c>
      <c r="D55" s="2">
        <v>0.182680901542112</v>
      </c>
      <c r="E55" s="2">
        <v>0.18609865470851999</v>
      </c>
    </row>
    <row r="56" spans="1:5" x14ac:dyDescent="0.3">
      <c r="A56" s="8" t="s">
        <v>343</v>
      </c>
      <c r="B56" s="2">
        <v>1.8156424581005599E-2</v>
      </c>
      <c r="C56" s="2">
        <v>1.6839378238342001E-2</v>
      </c>
      <c r="D56" s="2">
        <v>1.7793594306049799E-2</v>
      </c>
      <c r="E56" s="2">
        <v>2.2421524663677101E-2</v>
      </c>
    </row>
    <row r="57" spans="1:5" x14ac:dyDescent="0.3">
      <c r="A57" s="8" t="s">
        <v>344</v>
      </c>
      <c r="B57" s="2">
        <v>2.0949720670391098E-2</v>
      </c>
      <c r="C57" s="2">
        <v>2.3316062176165799E-2</v>
      </c>
      <c r="D57" s="2">
        <v>2.3724792408066402E-2</v>
      </c>
      <c r="E57" s="2">
        <v>2.46636771300448E-2</v>
      </c>
    </row>
    <row r="58" spans="1:5" x14ac:dyDescent="0.3">
      <c r="A58" s="8" t="s">
        <v>345</v>
      </c>
      <c r="B58" s="2">
        <v>0.766759776536313</v>
      </c>
      <c r="C58" s="2">
        <v>0.75259067357512999</v>
      </c>
      <c r="D58" s="2">
        <v>0.74495848161328604</v>
      </c>
      <c r="E58" s="2">
        <v>0.73654708520179402</v>
      </c>
    </row>
    <row r="59" spans="1:5" x14ac:dyDescent="0.3">
      <c r="A59" s="8" t="s">
        <v>346</v>
      </c>
      <c r="B59" s="2">
        <v>2.7932960893854698E-2</v>
      </c>
      <c r="C59" s="2">
        <v>2.72020725388601E-2</v>
      </c>
      <c r="D59" s="2">
        <v>2.4911032028469799E-2</v>
      </c>
      <c r="E59" s="2">
        <v>2.46636771300448E-2</v>
      </c>
    </row>
    <row r="60" spans="1:5" x14ac:dyDescent="0.3">
      <c r="A60" s="8" t="s">
        <v>347</v>
      </c>
      <c r="B60" s="2">
        <v>4.1899441340782096E-3</v>
      </c>
      <c r="C60" s="2">
        <v>3.8860103626943E-3</v>
      </c>
      <c r="D60" s="2">
        <v>5.9311981020166099E-3</v>
      </c>
      <c r="E60" s="2">
        <v>5.6053811659192796E-3</v>
      </c>
    </row>
    <row r="61" spans="1:5" x14ac:dyDescent="0.3">
      <c r="A61" s="8" t="s">
        <v>348</v>
      </c>
      <c r="B61" s="2">
        <v>7.69230769230769E-2</v>
      </c>
      <c r="C61" s="2">
        <v>7.1428571428571397E-2</v>
      </c>
      <c r="D61" s="2">
        <v>5.5555555555555601E-2</v>
      </c>
      <c r="E61" s="2">
        <v>0.05</v>
      </c>
    </row>
    <row r="62" spans="1:5" x14ac:dyDescent="0.3">
      <c r="A62" s="8" t="s">
        <v>349</v>
      </c>
      <c r="B62" s="2">
        <v>0</v>
      </c>
      <c r="C62" s="2">
        <v>0</v>
      </c>
      <c r="D62" s="2">
        <v>0</v>
      </c>
      <c r="E62" s="2">
        <v>0</v>
      </c>
    </row>
    <row r="63" spans="1:5" x14ac:dyDescent="0.3">
      <c r="A63" s="8" t="s">
        <v>350</v>
      </c>
      <c r="B63" s="2">
        <v>0</v>
      </c>
      <c r="C63" s="2">
        <v>0</v>
      </c>
      <c r="D63" s="2">
        <v>0</v>
      </c>
      <c r="E63" s="2">
        <v>0</v>
      </c>
    </row>
    <row r="64" spans="1:5" x14ac:dyDescent="0.3">
      <c r="A64" s="8" t="s">
        <v>351</v>
      </c>
      <c r="B64" s="2">
        <v>0.92307692307692302</v>
      </c>
      <c r="C64" s="2">
        <v>0.92857142857142905</v>
      </c>
      <c r="D64" s="2">
        <v>0.94444444444444398</v>
      </c>
      <c r="E64" s="2">
        <v>0.95</v>
      </c>
    </row>
    <row r="65" spans="1:5" x14ac:dyDescent="0.3">
      <c r="A65" s="8" t="s">
        <v>352</v>
      </c>
      <c r="B65" s="2">
        <v>0</v>
      </c>
      <c r="C65" s="2">
        <v>0</v>
      </c>
      <c r="D65" s="2">
        <v>0</v>
      </c>
      <c r="E65" s="2">
        <v>0</v>
      </c>
    </row>
    <row r="66" spans="1:5" x14ac:dyDescent="0.3">
      <c r="A66" s="8" t="s">
        <v>353</v>
      </c>
      <c r="B66" s="2">
        <v>0</v>
      </c>
      <c r="C66" s="2">
        <v>0</v>
      </c>
      <c r="D66" s="2">
        <v>0</v>
      </c>
      <c r="E66" s="2">
        <v>0</v>
      </c>
    </row>
    <row r="67" spans="1:5" x14ac:dyDescent="0.3">
      <c r="A67" s="8" t="s">
        <v>268</v>
      </c>
      <c r="B67" s="2">
        <v>0.1</v>
      </c>
      <c r="C67" s="2">
        <v>0.1</v>
      </c>
      <c r="D67" s="2">
        <v>0.1</v>
      </c>
      <c r="E67" s="2">
        <v>0.11111111111111099</v>
      </c>
    </row>
    <row r="68" spans="1:5" x14ac:dyDescent="0.3">
      <c r="A68" s="8" t="s">
        <v>269</v>
      </c>
      <c r="B68" s="2">
        <v>0.1</v>
      </c>
      <c r="C68" s="2">
        <v>0.1</v>
      </c>
      <c r="D68" s="2">
        <v>0.1</v>
      </c>
      <c r="E68" s="2">
        <v>0.11111111111111099</v>
      </c>
    </row>
    <row r="69" spans="1:5" x14ac:dyDescent="0.3">
      <c r="A69" s="8" t="s">
        <v>270</v>
      </c>
      <c r="B69" s="2">
        <v>0</v>
      </c>
      <c r="C69" s="2">
        <v>0</v>
      </c>
      <c r="D69" s="2">
        <v>0</v>
      </c>
      <c r="E69" s="2">
        <v>0</v>
      </c>
    </row>
    <row r="70" spans="1:5" x14ac:dyDescent="0.3">
      <c r="A70" s="8" t="s">
        <v>271</v>
      </c>
      <c r="B70" s="2">
        <v>0.7</v>
      </c>
      <c r="C70" s="2">
        <v>0.7</v>
      </c>
      <c r="D70" s="2">
        <v>0.6</v>
      </c>
      <c r="E70" s="2">
        <v>0.55555555555555602</v>
      </c>
    </row>
    <row r="71" spans="1:5" x14ac:dyDescent="0.3">
      <c r="A71" s="8" t="s">
        <v>272</v>
      </c>
      <c r="B71" s="2">
        <v>0</v>
      </c>
      <c r="C71" s="2">
        <v>0</v>
      </c>
      <c r="D71" s="2">
        <v>0</v>
      </c>
      <c r="E71" s="2">
        <v>0</v>
      </c>
    </row>
    <row r="72" spans="1:5" x14ac:dyDescent="0.3">
      <c r="A72" s="8" t="s">
        <v>273</v>
      </c>
      <c r="B72" s="2">
        <v>0.1</v>
      </c>
      <c r="C72" s="2">
        <v>0.1</v>
      </c>
      <c r="D72" s="2">
        <v>0.2</v>
      </c>
      <c r="E72" s="2">
        <v>0.22222222222222199</v>
      </c>
    </row>
    <row r="73" spans="1:5" x14ac:dyDescent="0.3">
      <c r="A73" s="8" t="s">
        <v>280</v>
      </c>
      <c r="B73" s="2">
        <v>0.105590062111801</v>
      </c>
      <c r="C73" s="2">
        <v>0.12299465240641699</v>
      </c>
      <c r="D73" s="2">
        <v>0.14009661835748799</v>
      </c>
      <c r="E73" s="2">
        <v>0.140845070422535</v>
      </c>
    </row>
    <row r="74" spans="1:5" x14ac:dyDescent="0.3">
      <c r="A74" s="8" t="s">
        <v>281</v>
      </c>
      <c r="B74" s="2">
        <v>0</v>
      </c>
      <c r="C74" s="2">
        <v>0</v>
      </c>
      <c r="D74" s="2">
        <v>0</v>
      </c>
      <c r="E74" s="2">
        <v>0</v>
      </c>
    </row>
    <row r="75" spans="1:5" x14ac:dyDescent="0.3">
      <c r="A75" s="8" t="s">
        <v>282</v>
      </c>
      <c r="B75" s="2">
        <v>1.8633540372670801E-2</v>
      </c>
      <c r="C75" s="2">
        <v>2.6737967914438499E-2</v>
      </c>
      <c r="D75" s="2">
        <v>2.8985507246376802E-2</v>
      </c>
      <c r="E75" s="2">
        <v>2.3474178403755899E-2</v>
      </c>
    </row>
    <row r="76" spans="1:5" x14ac:dyDescent="0.3">
      <c r="A76" s="8" t="s">
        <v>283</v>
      </c>
      <c r="B76" s="2">
        <v>0.70186335403726696</v>
      </c>
      <c r="C76" s="2">
        <v>0.66844919786096302</v>
      </c>
      <c r="D76" s="2">
        <v>0.64251207729468596</v>
      </c>
      <c r="E76" s="2">
        <v>0.647887323943662</v>
      </c>
    </row>
    <row r="77" spans="1:5" x14ac:dyDescent="0.3">
      <c r="A77" s="8" t="s">
        <v>284</v>
      </c>
      <c r="B77" s="2">
        <v>6.2111801242236003E-3</v>
      </c>
      <c r="C77" s="2">
        <v>1.60427807486631E-2</v>
      </c>
      <c r="D77" s="2">
        <v>1.4492753623188401E-2</v>
      </c>
      <c r="E77" s="2">
        <v>1.4084507042253501E-2</v>
      </c>
    </row>
    <row r="78" spans="1:5" x14ac:dyDescent="0.3">
      <c r="A78" s="8" t="s">
        <v>285</v>
      </c>
      <c r="B78" s="2">
        <v>0.167701863354037</v>
      </c>
      <c r="C78" s="2">
        <v>0.16577540106951899</v>
      </c>
      <c r="D78" s="2">
        <v>0.173913043478261</v>
      </c>
      <c r="E78" s="2">
        <v>0.17370892018779299</v>
      </c>
    </row>
    <row r="79" spans="1:5" x14ac:dyDescent="0.3">
      <c r="A79" s="8" t="s">
        <v>286</v>
      </c>
      <c r="B79" s="2">
        <v>0.14285714285714299</v>
      </c>
      <c r="C79" s="2">
        <v>0.14748201438848901</v>
      </c>
      <c r="D79" s="2">
        <v>0.13824884792626699</v>
      </c>
      <c r="E79" s="2">
        <v>0.15340909090909099</v>
      </c>
    </row>
    <row r="80" spans="1:5" x14ac:dyDescent="0.3">
      <c r="A80" s="8" t="s">
        <v>287</v>
      </c>
      <c r="B80" s="2">
        <v>2.07792207792208E-2</v>
      </c>
      <c r="C80" s="2">
        <v>2.15827338129496E-2</v>
      </c>
      <c r="D80" s="2">
        <v>2.76497695852535E-2</v>
      </c>
      <c r="E80" s="2">
        <v>1.13636363636364E-2</v>
      </c>
    </row>
    <row r="81" spans="1:5" x14ac:dyDescent="0.3">
      <c r="A81" s="8" t="s">
        <v>288</v>
      </c>
      <c r="B81" s="2">
        <v>1.55844155844156E-2</v>
      </c>
      <c r="C81" s="2">
        <v>1.7985611510791401E-2</v>
      </c>
      <c r="D81" s="2">
        <v>2.3041474654377898E-2</v>
      </c>
      <c r="E81" s="2">
        <v>2.27272727272727E-2</v>
      </c>
    </row>
    <row r="82" spans="1:5" x14ac:dyDescent="0.3">
      <c r="A82" s="8" t="s">
        <v>289</v>
      </c>
      <c r="B82" s="2">
        <v>0.55064935064935105</v>
      </c>
      <c r="C82" s="2">
        <v>0.51079136690647498</v>
      </c>
      <c r="D82" s="2">
        <v>0.497695852534562</v>
      </c>
      <c r="E82" s="2">
        <v>0.48295454545454503</v>
      </c>
    </row>
    <row r="83" spans="1:5" x14ac:dyDescent="0.3">
      <c r="A83" s="8" t="s">
        <v>290</v>
      </c>
      <c r="B83" s="2">
        <v>1.2987012987013E-2</v>
      </c>
      <c r="C83" s="2">
        <v>1.7985611510791401E-2</v>
      </c>
      <c r="D83" s="2">
        <v>2.3041474654377898E-2</v>
      </c>
      <c r="E83" s="2">
        <v>2.8409090909090901E-2</v>
      </c>
    </row>
    <row r="84" spans="1:5" x14ac:dyDescent="0.3">
      <c r="A84" s="8" t="s">
        <v>291</v>
      </c>
      <c r="B84" s="2">
        <v>0.25714285714285701</v>
      </c>
      <c r="C84" s="2">
        <v>0.284172661870504</v>
      </c>
      <c r="D84" s="2">
        <v>0.29032258064516098</v>
      </c>
      <c r="E84" s="2">
        <v>0.30113636363636398</v>
      </c>
    </row>
    <row r="85" spans="1:5" x14ac:dyDescent="0.3">
      <c r="A85" s="15"/>
    </row>
    <row r="86" spans="1:5" x14ac:dyDescent="0.3">
      <c r="A86" s="13" t="s">
        <v>39</v>
      </c>
    </row>
    <row r="87" spans="1:5" x14ac:dyDescent="0.3">
      <c r="A87" s="14" t="s">
        <v>40</v>
      </c>
    </row>
    <row r="88" spans="1:5" x14ac:dyDescent="0.3">
      <c r="A88" s="14" t="s">
        <v>124</v>
      </c>
    </row>
    <row r="89" spans="1:5" x14ac:dyDescent="0.3">
      <c r="A89" s="14" t="s">
        <v>355</v>
      </c>
    </row>
    <row r="90" spans="1:5" x14ac:dyDescent="0.3">
      <c r="A90" s="15"/>
    </row>
    <row r="91" spans="1:5" x14ac:dyDescent="0.3">
      <c r="A91" s="15"/>
    </row>
    <row r="92" spans="1:5" x14ac:dyDescent="0.3">
      <c r="A92" s="15"/>
    </row>
    <row r="93" spans="1:5" x14ac:dyDescent="0.3">
      <c r="A93" s="15"/>
    </row>
    <row r="94" spans="1:5" x14ac:dyDescent="0.3">
      <c r="A94" s="15"/>
    </row>
    <row r="95" spans="1:5" x14ac:dyDescent="0.3">
      <c r="A95" s="15"/>
    </row>
    <row r="96" spans="1:5"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47:E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E200"/>
  <sheetViews>
    <sheetView showGridLines="0" workbookViewId="0"/>
  </sheetViews>
  <sheetFormatPr defaultColWidth="11.5546875" defaultRowHeight="13.8" x14ac:dyDescent="0.3"/>
  <cols>
    <col min="1" max="1" width="40.6640625" customWidth="1"/>
    <col min="2" max="11" width="10.5546875" customWidth="1"/>
  </cols>
  <sheetData>
    <row r="1" spans="1:5" ht="15.6" x14ac:dyDescent="0.3">
      <c r="A1" s="12" t="s">
        <v>506</v>
      </c>
      <c r="B1" s="12"/>
      <c r="C1" s="12"/>
      <c r="D1" s="12"/>
      <c r="E1" s="12"/>
    </row>
    <row r="2" spans="1:5" ht="15.6" x14ac:dyDescent="0.3">
      <c r="A2" s="12" t="s">
        <v>490</v>
      </c>
      <c r="B2" s="12"/>
      <c r="C2" s="12"/>
      <c r="D2" s="12"/>
      <c r="E2" s="12"/>
    </row>
    <row r="3" spans="1:5" ht="15.6" x14ac:dyDescent="0.3">
      <c r="A3" s="12" t="s">
        <v>299</v>
      </c>
      <c r="B3" s="12"/>
      <c r="C3" s="12"/>
      <c r="D3" s="12"/>
      <c r="E3" s="12"/>
    </row>
    <row r="4" spans="1:5" ht="15.6" x14ac:dyDescent="0.3">
      <c r="A4" s="12" t="s">
        <v>123</v>
      </c>
      <c r="B4" s="12"/>
      <c r="C4" s="12"/>
      <c r="D4" s="12"/>
      <c r="E4" s="12"/>
    </row>
    <row r="5" spans="1:5" x14ac:dyDescent="0.3">
      <c r="A5" s="16" t="str">
        <f>HYPERLINK("#'Table of contents'!A96",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356</v>
      </c>
      <c r="B8" s="1">
        <v>0</v>
      </c>
      <c r="C8" s="1">
        <v>0</v>
      </c>
      <c r="D8" s="1">
        <v>0</v>
      </c>
      <c r="E8" s="1">
        <v>0</v>
      </c>
    </row>
    <row r="9" spans="1:5" x14ac:dyDescent="0.3">
      <c r="A9" s="7" t="s">
        <v>357</v>
      </c>
      <c r="B9" s="1">
        <v>2</v>
      </c>
      <c r="C9" s="1">
        <v>2</v>
      </c>
      <c r="D9" s="1">
        <v>2</v>
      </c>
      <c r="E9" s="1">
        <v>2</v>
      </c>
    </row>
    <row r="10" spans="1:5" x14ac:dyDescent="0.3">
      <c r="A10" s="7" t="s">
        <v>358</v>
      </c>
      <c r="B10" s="1">
        <v>0</v>
      </c>
      <c r="C10" s="1">
        <v>0</v>
      </c>
      <c r="D10" s="1">
        <v>0</v>
      </c>
      <c r="E10" s="1">
        <v>0</v>
      </c>
    </row>
    <row r="11" spans="1:5" x14ac:dyDescent="0.3">
      <c r="A11" s="7" t="s">
        <v>359</v>
      </c>
      <c r="B11" s="1">
        <v>0</v>
      </c>
      <c r="C11" s="1">
        <v>0</v>
      </c>
      <c r="D11" s="1">
        <v>0</v>
      </c>
      <c r="E11" s="1">
        <v>0</v>
      </c>
    </row>
    <row r="12" spans="1:5" x14ac:dyDescent="0.3">
      <c r="A12" s="7" t="s">
        <v>360</v>
      </c>
      <c r="B12" s="1">
        <v>1</v>
      </c>
      <c r="C12" s="1">
        <v>1</v>
      </c>
      <c r="D12" s="1">
        <v>1</v>
      </c>
      <c r="E12" s="1">
        <v>1</v>
      </c>
    </row>
    <row r="13" spans="1:5" x14ac:dyDescent="0.3">
      <c r="A13" s="7" t="s">
        <v>361</v>
      </c>
      <c r="B13" s="1">
        <v>0</v>
      </c>
      <c r="C13" s="1">
        <v>0</v>
      </c>
      <c r="D13" s="1">
        <v>0</v>
      </c>
      <c r="E13" s="1">
        <v>0</v>
      </c>
    </row>
    <row r="14" spans="1:5" x14ac:dyDescent="0.3">
      <c r="A14" s="7" t="s">
        <v>340</v>
      </c>
      <c r="B14" s="1">
        <v>0</v>
      </c>
      <c r="C14" s="1">
        <v>0</v>
      </c>
      <c r="D14" s="1">
        <v>0</v>
      </c>
      <c r="E14" s="1">
        <v>0</v>
      </c>
    </row>
    <row r="15" spans="1:5" x14ac:dyDescent="0.3">
      <c r="A15" s="7" t="s">
        <v>362</v>
      </c>
      <c r="B15" s="1">
        <v>0</v>
      </c>
      <c r="C15" s="1">
        <v>1</v>
      </c>
      <c r="D15" s="1">
        <v>0</v>
      </c>
      <c r="E15" s="1">
        <v>0</v>
      </c>
    </row>
    <row r="16" spans="1:5" x14ac:dyDescent="0.3">
      <c r="A16" s="7" t="s">
        <v>363</v>
      </c>
      <c r="B16" s="1">
        <v>1</v>
      </c>
      <c r="C16" s="1">
        <v>2</v>
      </c>
      <c r="D16" s="1">
        <v>2</v>
      </c>
      <c r="E16" s="1">
        <v>1</v>
      </c>
    </row>
    <row r="17" spans="1:5" x14ac:dyDescent="0.3">
      <c r="A17" s="7" t="s">
        <v>364</v>
      </c>
      <c r="B17" s="1">
        <v>0</v>
      </c>
      <c r="C17" s="1">
        <v>0</v>
      </c>
      <c r="D17" s="1">
        <v>0</v>
      </c>
      <c r="E17" s="1">
        <v>0</v>
      </c>
    </row>
    <row r="18" spans="1:5" x14ac:dyDescent="0.3">
      <c r="A18" s="7" t="s">
        <v>365</v>
      </c>
      <c r="B18" s="1">
        <v>4</v>
      </c>
      <c r="C18" s="1">
        <v>4</v>
      </c>
      <c r="D18" s="1">
        <v>8</v>
      </c>
      <c r="E18" s="1">
        <v>8</v>
      </c>
    </row>
    <row r="19" spans="1:5" x14ac:dyDescent="0.3">
      <c r="A19" s="7" t="s">
        <v>366</v>
      </c>
      <c r="B19" s="1">
        <v>367</v>
      </c>
      <c r="C19" s="1">
        <v>377</v>
      </c>
      <c r="D19" s="1">
        <v>395</v>
      </c>
      <c r="E19" s="1">
        <v>416</v>
      </c>
    </row>
    <row r="20" spans="1:5" x14ac:dyDescent="0.3">
      <c r="A20" s="7" t="s">
        <v>367</v>
      </c>
      <c r="B20" s="1">
        <v>34</v>
      </c>
      <c r="C20" s="1">
        <v>41</v>
      </c>
      <c r="D20" s="1">
        <v>48</v>
      </c>
      <c r="E20" s="1">
        <v>51</v>
      </c>
    </row>
    <row r="21" spans="1:5" x14ac:dyDescent="0.3">
      <c r="A21" s="7" t="s">
        <v>368</v>
      </c>
      <c r="B21" s="1">
        <v>12</v>
      </c>
      <c r="C21" s="1">
        <v>14</v>
      </c>
      <c r="D21" s="1">
        <v>14</v>
      </c>
      <c r="E21" s="1">
        <v>16</v>
      </c>
    </row>
    <row r="22" spans="1:5" x14ac:dyDescent="0.3">
      <c r="A22" s="7" t="s">
        <v>369</v>
      </c>
      <c r="B22" s="1">
        <v>58</v>
      </c>
      <c r="C22" s="1">
        <v>64</v>
      </c>
      <c r="D22" s="1">
        <v>70</v>
      </c>
      <c r="E22" s="1">
        <v>73</v>
      </c>
    </row>
    <row r="23" spans="1:5" x14ac:dyDescent="0.3">
      <c r="A23" s="7" t="s">
        <v>370</v>
      </c>
      <c r="B23" s="1">
        <v>9</v>
      </c>
      <c r="C23" s="1">
        <v>10</v>
      </c>
      <c r="D23" s="1">
        <v>10</v>
      </c>
      <c r="E23" s="1">
        <v>12</v>
      </c>
    </row>
    <row r="24" spans="1:5" x14ac:dyDescent="0.3">
      <c r="A24" s="7" t="s">
        <v>346</v>
      </c>
      <c r="B24" s="1">
        <v>6</v>
      </c>
      <c r="C24" s="1">
        <v>9</v>
      </c>
      <c r="D24" s="1">
        <v>10</v>
      </c>
      <c r="E24" s="1">
        <v>9</v>
      </c>
    </row>
    <row r="25" spans="1:5" x14ac:dyDescent="0.3">
      <c r="A25" s="7" t="s">
        <v>371</v>
      </c>
      <c r="B25" s="1">
        <v>196</v>
      </c>
      <c r="C25" s="1">
        <v>221</v>
      </c>
      <c r="D25" s="1">
        <v>246</v>
      </c>
      <c r="E25" s="1">
        <v>263</v>
      </c>
    </row>
    <row r="26" spans="1:5" x14ac:dyDescent="0.3">
      <c r="A26" s="7" t="s">
        <v>372</v>
      </c>
      <c r="B26" s="1">
        <v>30</v>
      </c>
      <c r="C26" s="1">
        <v>32</v>
      </c>
      <c r="D26" s="1">
        <v>42</v>
      </c>
      <c r="E26" s="1">
        <v>44</v>
      </c>
    </row>
    <row r="27" spans="1:5" x14ac:dyDescent="0.3">
      <c r="A27" s="7" t="s">
        <v>373</v>
      </c>
      <c r="B27" s="1">
        <v>0</v>
      </c>
      <c r="C27" s="1">
        <v>0</v>
      </c>
      <c r="D27" s="1">
        <v>0</v>
      </c>
      <c r="E27" s="1">
        <v>0</v>
      </c>
    </row>
    <row r="28" spans="1:5" x14ac:dyDescent="0.3">
      <c r="A28" s="7" t="s">
        <v>374</v>
      </c>
      <c r="B28" s="1">
        <v>0</v>
      </c>
      <c r="C28" s="1">
        <v>0</v>
      </c>
      <c r="D28" s="1">
        <v>0</v>
      </c>
      <c r="E28" s="1">
        <v>0</v>
      </c>
    </row>
    <row r="29" spans="1:5" x14ac:dyDescent="0.3">
      <c r="A29" s="7" t="s">
        <v>375</v>
      </c>
      <c r="B29" s="1">
        <v>6</v>
      </c>
      <c r="C29" s="1">
        <v>6</v>
      </c>
      <c r="D29" s="1">
        <v>9</v>
      </c>
      <c r="E29" s="1">
        <v>12</v>
      </c>
    </row>
    <row r="30" spans="1:5" x14ac:dyDescent="0.3">
      <c r="A30" s="7" t="s">
        <v>376</v>
      </c>
      <c r="B30" s="1">
        <v>0</v>
      </c>
      <c r="C30" s="1">
        <v>0</v>
      </c>
      <c r="D30" s="1">
        <v>0</v>
      </c>
      <c r="E30" s="1">
        <v>0</v>
      </c>
    </row>
    <row r="31" spans="1:5" x14ac:dyDescent="0.3">
      <c r="A31" s="7" t="s">
        <v>377</v>
      </c>
      <c r="B31" s="1">
        <v>0</v>
      </c>
      <c r="C31" s="1">
        <v>0</v>
      </c>
      <c r="D31" s="1">
        <v>0</v>
      </c>
      <c r="E31" s="1">
        <v>0</v>
      </c>
    </row>
    <row r="32" spans="1:5" x14ac:dyDescent="0.3">
      <c r="A32" s="7" t="s">
        <v>378</v>
      </c>
      <c r="B32" s="1">
        <v>1</v>
      </c>
      <c r="C32" s="1">
        <v>1</v>
      </c>
      <c r="D32" s="1">
        <v>1</v>
      </c>
      <c r="E32" s="1">
        <v>1</v>
      </c>
    </row>
    <row r="33" spans="1:5" x14ac:dyDescent="0.3">
      <c r="A33" s="7" t="s">
        <v>379</v>
      </c>
      <c r="B33" s="1">
        <v>0</v>
      </c>
      <c r="C33" s="1">
        <v>0</v>
      </c>
      <c r="D33" s="1">
        <v>0</v>
      </c>
      <c r="E33" s="1">
        <v>0</v>
      </c>
    </row>
    <row r="34" spans="1:5" x14ac:dyDescent="0.3">
      <c r="A34" s="7" t="s">
        <v>352</v>
      </c>
      <c r="B34" s="1">
        <v>0</v>
      </c>
      <c r="C34" s="1">
        <v>0</v>
      </c>
      <c r="D34" s="1">
        <v>0</v>
      </c>
      <c r="E34" s="1">
        <v>0</v>
      </c>
    </row>
    <row r="35" spans="1:5" x14ac:dyDescent="0.3">
      <c r="A35" s="7" t="s">
        <v>380</v>
      </c>
      <c r="B35" s="1">
        <v>5</v>
      </c>
      <c r="C35" s="1">
        <v>6</v>
      </c>
      <c r="D35" s="1">
        <v>7</v>
      </c>
      <c r="E35" s="1">
        <v>6</v>
      </c>
    </row>
    <row r="36" spans="1:5" x14ac:dyDescent="0.3">
      <c r="A36" s="7" t="s">
        <v>381</v>
      </c>
      <c r="B36" s="1">
        <v>1</v>
      </c>
      <c r="C36" s="1">
        <v>1</v>
      </c>
      <c r="D36" s="1">
        <v>1</v>
      </c>
      <c r="E36" s="1">
        <v>1</v>
      </c>
    </row>
    <row r="37" spans="1:5" x14ac:dyDescent="0.3">
      <c r="A37" s="7" t="s">
        <v>382</v>
      </c>
      <c r="B37" s="1">
        <v>0</v>
      </c>
      <c r="C37" s="1">
        <v>0</v>
      </c>
      <c r="D37" s="1">
        <v>0</v>
      </c>
      <c r="E37" s="1">
        <v>0</v>
      </c>
    </row>
    <row r="38" spans="1:5" x14ac:dyDescent="0.3">
      <c r="A38" s="7" t="s">
        <v>383</v>
      </c>
      <c r="B38" s="1">
        <v>0</v>
      </c>
      <c r="C38" s="1">
        <v>0</v>
      </c>
      <c r="D38" s="1">
        <v>0</v>
      </c>
      <c r="E38" s="1">
        <v>0</v>
      </c>
    </row>
    <row r="39" spans="1:5" x14ac:dyDescent="0.3">
      <c r="A39" s="7" t="s">
        <v>384</v>
      </c>
      <c r="B39" s="1">
        <v>1</v>
      </c>
      <c r="C39" s="1">
        <v>1</v>
      </c>
      <c r="D39" s="1">
        <v>1</v>
      </c>
      <c r="E39" s="1">
        <v>1</v>
      </c>
    </row>
    <row r="40" spans="1:5" x14ac:dyDescent="0.3">
      <c r="A40" s="7" t="s">
        <v>385</v>
      </c>
      <c r="B40" s="1">
        <v>0</v>
      </c>
      <c r="C40" s="1">
        <v>0</v>
      </c>
      <c r="D40" s="1">
        <v>0</v>
      </c>
      <c r="E40" s="1">
        <v>0</v>
      </c>
    </row>
    <row r="41" spans="1:5" x14ac:dyDescent="0.3">
      <c r="A41" s="7" t="s">
        <v>386</v>
      </c>
      <c r="B41" s="1">
        <v>0</v>
      </c>
      <c r="C41" s="1">
        <v>0</v>
      </c>
      <c r="D41" s="1">
        <v>0</v>
      </c>
      <c r="E41" s="1">
        <v>0</v>
      </c>
    </row>
    <row r="42" spans="1:5" x14ac:dyDescent="0.3">
      <c r="A42" s="7" t="s">
        <v>387</v>
      </c>
      <c r="B42" s="1">
        <v>1</v>
      </c>
      <c r="C42" s="1">
        <v>1</v>
      </c>
      <c r="D42" s="1">
        <v>1</v>
      </c>
      <c r="E42" s="1">
        <v>1</v>
      </c>
    </row>
    <row r="43" spans="1:5" x14ac:dyDescent="0.3">
      <c r="A43" s="7" t="s">
        <v>388</v>
      </c>
      <c r="B43" s="1">
        <v>0</v>
      </c>
      <c r="C43" s="1">
        <v>0</v>
      </c>
      <c r="D43" s="1">
        <v>0</v>
      </c>
      <c r="E43" s="1">
        <v>0</v>
      </c>
    </row>
    <row r="44" spans="1:5" x14ac:dyDescent="0.3">
      <c r="A44" s="7" t="s">
        <v>272</v>
      </c>
      <c r="B44" s="1">
        <v>5</v>
      </c>
      <c r="C44" s="1">
        <v>5</v>
      </c>
      <c r="D44" s="1">
        <v>5</v>
      </c>
      <c r="E44" s="1">
        <v>5</v>
      </c>
    </row>
    <row r="45" spans="1:5" x14ac:dyDescent="0.3">
      <c r="A45" s="7" t="s">
        <v>389</v>
      </c>
      <c r="B45" s="1">
        <v>3</v>
      </c>
      <c r="C45" s="1">
        <v>3</v>
      </c>
      <c r="D45" s="1">
        <v>3</v>
      </c>
      <c r="E45" s="1">
        <v>2</v>
      </c>
    </row>
    <row r="46" spans="1:5" x14ac:dyDescent="0.3">
      <c r="A46" s="7" t="s">
        <v>390</v>
      </c>
      <c r="B46" s="1">
        <v>0</v>
      </c>
      <c r="C46" s="1">
        <v>0</v>
      </c>
      <c r="D46" s="1">
        <v>0</v>
      </c>
      <c r="E46" s="1">
        <v>0</v>
      </c>
    </row>
    <row r="47" spans="1:5" x14ac:dyDescent="0.3">
      <c r="A47" s="7" t="s">
        <v>391</v>
      </c>
      <c r="B47" s="1">
        <v>0</v>
      </c>
      <c r="C47" s="1">
        <v>0</v>
      </c>
      <c r="D47" s="1">
        <v>0</v>
      </c>
      <c r="E47" s="1">
        <v>0</v>
      </c>
    </row>
    <row r="48" spans="1:5" x14ac:dyDescent="0.3">
      <c r="A48" s="7" t="s">
        <v>392</v>
      </c>
      <c r="B48" s="1">
        <v>0</v>
      </c>
      <c r="C48" s="1">
        <v>0</v>
      </c>
      <c r="D48" s="1">
        <v>0</v>
      </c>
      <c r="E48" s="1">
        <v>1</v>
      </c>
    </row>
    <row r="49" spans="1:5" x14ac:dyDescent="0.3">
      <c r="A49" s="7" t="s">
        <v>393</v>
      </c>
      <c r="B49" s="1">
        <v>25</v>
      </c>
      <c r="C49" s="1">
        <v>27</v>
      </c>
      <c r="D49" s="1">
        <v>27</v>
      </c>
      <c r="E49" s="1">
        <v>28</v>
      </c>
    </row>
    <row r="50" spans="1:5" x14ac:dyDescent="0.3">
      <c r="A50" s="7" t="s">
        <v>394</v>
      </c>
      <c r="B50" s="1">
        <v>2</v>
      </c>
      <c r="C50" s="1">
        <v>3</v>
      </c>
      <c r="D50" s="1">
        <v>4</v>
      </c>
      <c r="E50" s="1">
        <v>4</v>
      </c>
    </row>
    <row r="51" spans="1:5" x14ac:dyDescent="0.3">
      <c r="A51" s="7" t="s">
        <v>395</v>
      </c>
      <c r="B51" s="1">
        <v>0</v>
      </c>
      <c r="C51" s="1">
        <v>0</v>
      </c>
      <c r="D51" s="1">
        <v>0</v>
      </c>
      <c r="E51" s="1">
        <v>0</v>
      </c>
    </row>
    <row r="52" spans="1:5" x14ac:dyDescent="0.3">
      <c r="A52" s="7" t="s">
        <v>396</v>
      </c>
      <c r="B52" s="1">
        <v>3</v>
      </c>
      <c r="C52" s="1">
        <v>4</v>
      </c>
      <c r="D52" s="1">
        <v>4</v>
      </c>
      <c r="E52" s="1">
        <v>3</v>
      </c>
    </row>
    <row r="53" spans="1:5" x14ac:dyDescent="0.3">
      <c r="A53" s="7" t="s">
        <v>397</v>
      </c>
      <c r="B53" s="1">
        <v>1</v>
      </c>
      <c r="C53" s="1">
        <v>1</v>
      </c>
      <c r="D53" s="1">
        <v>1</v>
      </c>
      <c r="E53" s="1">
        <v>1</v>
      </c>
    </row>
    <row r="54" spans="1:5" x14ac:dyDescent="0.3">
      <c r="A54" s="7" t="s">
        <v>284</v>
      </c>
      <c r="B54" s="1">
        <v>2</v>
      </c>
      <c r="C54" s="1">
        <v>2</v>
      </c>
      <c r="D54" s="1">
        <v>2</v>
      </c>
      <c r="E54" s="1">
        <v>3</v>
      </c>
    </row>
    <row r="55" spans="1:5" x14ac:dyDescent="0.3">
      <c r="A55" s="7" t="s">
        <v>398</v>
      </c>
      <c r="B55" s="1">
        <v>28</v>
      </c>
      <c r="C55" s="1">
        <v>35</v>
      </c>
      <c r="D55" s="1">
        <v>41</v>
      </c>
      <c r="E55" s="1">
        <v>42</v>
      </c>
    </row>
    <row r="56" spans="1:5" x14ac:dyDescent="0.3">
      <c r="A56" s="7" t="s">
        <v>399</v>
      </c>
      <c r="B56" s="1">
        <v>100</v>
      </c>
      <c r="C56" s="1">
        <v>115</v>
      </c>
      <c r="D56" s="1">
        <v>128</v>
      </c>
      <c r="E56" s="1">
        <v>131</v>
      </c>
    </row>
    <row r="57" spans="1:5" x14ac:dyDescent="0.3">
      <c r="A57" s="7" t="s">
        <v>400</v>
      </c>
      <c r="B57" s="1">
        <v>0</v>
      </c>
      <c r="C57" s="1">
        <v>0</v>
      </c>
      <c r="D57" s="1">
        <v>0</v>
      </c>
      <c r="E57" s="1">
        <v>0</v>
      </c>
    </row>
    <row r="58" spans="1:5" x14ac:dyDescent="0.3">
      <c r="A58" s="7" t="s">
        <v>401</v>
      </c>
      <c r="B58" s="1">
        <v>0</v>
      </c>
      <c r="C58" s="1">
        <v>0</v>
      </c>
      <c r="D58" s="1">
        <v>0</v>
      </c>
      <c r="E58" s="1">
        <v>0</v>
      </c>
    </row>
    <row r="59" spans="1:5" x14ac:dyDescent="0.3">
      <c r="A59" s="7" t="s">
        <v>402</v>
      </c>
      <c r="B59" s="1">
        <v>0</v>
      </c>
      <c r="C59" s="1">
        <v>0</v>
      </c>
      <c r="D59" s="1">
        <v>0</v>
      </c>
      <c r="E59" s="1">
        <v>0</v>
      </c>
    </row>
    <row r="60" spans="1:5" x14ac:dyDescent="0.3">
      <c r="A60" s="7" t="s">
        <v>403</v>
      </c>
      <c r="B60" s="1">
        <v>0</v>
      </c>
      <c r="C60" s="1">
        <v>0</v>
      </c>
      <c r="D60" s="1">
        <v>0</v>
      </c>
      <c r="E60" s="1">
        <v>0</v>
      </c>
    </row>
    <row r="61" spans="1:5" x14ac:dyDescent="0.3">
      <c r="A61" s="7" t="s">
        <v>404</v>
      </c>
      <c r="B61" s="1">
        <v>0</v>
      </c>
      <c r="C61" s="1">
        <v>0</v>
      </c>
      <c r="D61" s="1">
        <v>0</v>
      </c>
      <c r="E61" s="1">
        <v>0</v>
      </c>
    </row>
    <row r="62" spans="1:5" x14ac:dyDescent="0.3">
      <c r="A62" s="7" t="s">
        <v>405</v>
      </c>
      <c r="B62" s="1">
        <v>0</v>
      </c>
      <c r="C62" s="1">
        <v>0</v>
      </c>
      <c r="D62" s="1">
        <v>0</v>
      </c>
      <c r="E62" s="1">
        <v>0</v>
      </c>
    </row>
    <row r="63" spans="1:5" x14ac:dyDescent="0.3">
      <c r="A63" s="7" t="s">
        <v>406</v>
      </c>
      <c r="B63" s="1">
        <v>0</v>
      </c>
      <c r="C63" s="1">
        <v>0</v>
      </c>
      <c r="D63" s="1">
        <v>0</v>
      </c>
      <c r="E63" s="1">
        <v>0</v>
      </c>
    </row>
    <row r="64" spans="1:5" x14ac:dyDescent="0.3">
      <c r="A64" s="7" t="s">
        <v>290</v>
      </c>
      <c r="B64" s="1">
        <v>0</v>
      </c>
      <c r="C64" s="1">
        <v>0</v>
      </c>
      <c r="D64" s="1">
        <v>0</v>
      </c>
      <c r="E64" s="1">
        <v>0</v>
      </c>
    </row>
    <row r="65" spans="1:5" x14ac:dyDescent="0.3">
      <c r="A65" s="7" t="s">
        <v>407</v>
      </c>
      <c r="B65" s="1">
        <v>0</v>
      </c>
      <c r="C65" s="1">
        <v>0</v>
      </c>
      <c r="D65" s="1">
        <v>0</v>
      </c>
      <c r="E65" s="1">
        <v>0</v>
      </c>
    </row>
    <row r="66" spans="1:5" x14ac:dyDescent="0.3">
      <c r="A66" s="7" t="s">
        <v>408</v>
      </c>
      <c r="B66" s="1">
        <v>0</v>
      </c>
      <c r="C66" s="1">
        <v>0</v>
      </c>
      <c r="D66" s="1">
        <v>0</v>
      </c>
      <c r="E66" s="1">
        <v>0</v>
      </c>
    </row>
    <row r="67" spans="1:5" x14ac:dyDescent="0.3">
      <c r="A67" s="7" t="s">
        <v>409</v>
      </c>
      <c r="B67" s="1">
        <v>385</v>
      </c>
      <c r="C67" s="1">
        <v>278</v>
      </c>
      <c r="D67" s="1">
        <v>217</v>
      </c>
      <c r="E67" s="1">
        <v>176</v>
      </c>
    </row>
    <row r="68" spans="1:5" x14ac:dyDescent="0.3">
      <c r="A68" s="10" t="s">
        <v>15</v>
      </c>
      <c r="B68" s="5">
        <v>1289</v>
      </c>
      <c r="C68" s="5">
        <v>1267</v>
      </c>
      <c r="D68" s="5">
        <v>1300</v>
      </c>
      <c r="E68" s="5">
        <v>1314</v>
      </c>
    </row>
    <row r="69" spans="1:5" x14ac:dyDescent="0.3">
      <c r="A69" s="15"/>
    </row>
    <row r="70" spans="1:5" x14ac:dyDescent="0.3">
      <c r="A70" s="15"/>
    </row>
    <row r="71" spans="1:5" x14ac:dyDescent="0.3">
      <c r="A71" s="15"/>
      <c r="B71" s="17" t="s">
        <v>34</v>
      </c>
      <c r="C71" s="18"/>
      <c r="D71" s="18"/>
      <c r="E71" s="18"/>
    </row>
    <row r="72" spans="1:5" x14ac:dyDescent="0.3">
      <c r="A72" s="9" t="s">
        <v>38</v>
      </c>
      <c r="B72" s="4" t="s">
        <v>9</v>
      </c>
      <c r="C72" s="4" t="s">
        <v>10</v>
      </c>
      <c r="D72" s="4" t="s">
        <v>11</v>
      </c>
      <c r="E72" s="4" t="s">
        <v>12</v>
      </c>
    </row>
    <row r="73" spans="1:5" x14ac:dyDescent="0.3">
      <c r="A73" s="8" t="s">
        <v>356</v>
      </c>
      <c r="B73" s="2">
        <v>0</v>
      </c>
      <c r="C73" s="2">
        <v>0</v>
      </c>
      <c r="D73" s="2">
        <v>0</v>
      </c>
      <c r="E73" s="2">
        <v>0</v>
      </c>
    </row>
    <row r="74" spans="1:5" x14ac:dyDescent="0.3">
      <c r="A74" s="8" t="s">
        <v>357</v>
      </c>
      <c r="B74" s="2">
        <v>0.5</v>
      </c>
      <c r="C74" s="2">
        <v>0.33333333333333298</v>
      </c>
      <c r="D74" s="2">
        <v>0.4</v>
      </c>
      <c r="E74" s="2">
        <v>0.5</v>
      </c>
    </row>
    <row r="75" spans="1:5" x14ac:dyDescent="0.3">
      <c r="A75" s="8" t="s">
        <v>358</v>
      </c>
      <c r="B75" s="2">
        <v>0</v>
      </c>
      <c r="C75" s="2">
        <v>0</v>
      </c>
      <c r="D75" s="2">
        <v>0</v>
      </c>
      <c r="E75" s="2">
        <v>0</v>
      </c>
    </row>
    <row r="76" spans="1:5" x14ac:dyDescent="0.3">
      <c r="A76" s="8" t="s">
        <v>359</v>
      </c>
      <c r="B76" s="2">
        <v>0</v>
      </c>
      <c r="C76" s="2">
        <v>0</v>
      </c>
      <c r="D76" s="2">
        <v>0</v>
      </c>
      <c r="E76" s="2">
        <v>0</v>
      </c>
    </row>
    <row r="77" spans="1:5" x14ac:dyDescent="0.3">
      <c r="A77" s="8" t="s">
        <v>360</v>
      </c>
      <c r="B77" s="2">
        <v>0.25</v>
      </c>
      <c r="C77" s="2">
        <v>0.16666666666666699</v>
      </c>
      <c r="D77" s="2">
        <v>0.2</v>
      </c>
      <c r="E77" s="2">
        <v>0.25</v>
      </c>
    </row>
    <row r="78" spans="1:5" x14ac:dyDescent="0.3">
      <c r="A78" s="8" t="s">
        <v>361</v>
      </c>
      <c r="B78" s="2">
        <v>0</v>
      </c>
      <c r="C78" s="2">
        <v>0</v>
      </c>
      <c r="D78" s="2">
        <v>0</v>
      </c>
      <c r="E78" s="2">
        <v>0</v>
      </c>
    </row>
    <row r="79" spans="1:5" x14ac:dyDescent="0.3">
      <c r="A79" s="8" t="s">
        <v>340</v>
      </c>
      <c r="B79" s="2">
        <v>0</v>
      </c>
      <c r="C79" s="2">
        <v>0</v>
      </c>
      <c r="D79" s="2">
        <v>0</v>
      </c>
      <c r="E79" s="2">
        <v>0</v>
      </c>
    </row>
    <row r="80" spans="1:5" x14ac:dyDescent="0.3">
      <c r="A80" s="8" t="s">
        <v>362</v>
      </c>
      <c r="B80" s="2">
        <v>0</v>
      </c>
      <c r="C80" s="2">
        <v>0.16666666666666699</v>
      </c>
      <c r="D80" s="2">
        <v>0</v>
      </c>
      <c r="E80" s="2">
        <v>0</v>
      </c>
    </row>
    <row r="81" spans="1:5" x14ac:dyDescent="0.3">
      <c r="A81" s="8" t="s">
        <v>363</v>
      </c>
      <c r="B81" s="2">
        <v>0.25</v>
      </c>
      <c r="C81" s="2">
        <v>0.33333333333333298</v>
      </c>
      <c r="D81" s="2">
        <v>0.4</v>
      </c>
      <c r="E81" s="2">
        <v>0.25</v>
      </c>
    </row>
    <row r="82" spans="1:5" x14ac:dyDescent="0.3">
      <c r="A82" s="8" t="s">
        <v>364</v>
      </c>
      <c r="B82" s="2">
        <v>0</v>
      </c>
      <c r="C82" s="2">
        <v>0</v>
      </c>
      <c r="D82" s="2">
        <v>0</v>
      </c>
      <c r="E82" s="2">
        <v>0</v>
      </c>
    </row>
    <row r="83" spans="1:5" x14ac:dyDescent="0.3">
      <c r="A83" s="8" t="s">
        <v>365</v>
      </c>
      <c r="B83" s="2">
        <v>5.5865921787709499E-3</v>
      </c>
      <c r="C83" s="2">
        <v>5.1813471502590702E-3</v>
      </c>
      <c r="D83" s="2">
        <v>9.4899169632265707E-3</v>
      </c>
      <c r="E83" s="2">
        <v>8.9686098654708502E-3</v>
      </c>
    </row>
    <row r="84" spans="1:5" x14ac:dyDescent="0.3">
      <c r="A84" s="8" t="s">
        <v>366</v>
      </c>
      <c r="B84" s="2">
        <v>0.51256983240223497</v>
      </c>
      <c r="C84" s="2">
        <v>0.488341968911917</v>
      </c>
      <c r="D84" s="2">
        <v>0.46856465005931203</v>
      </c>
      <c r="E84" s="2">
        <v>0.46636771300448399</v>
      </c>
    </row>
    <row r="85" spans="1:5" x14ac:dyDescent="0.3">
      <c r="A85" s="8" t="s">
        <v>367</v>
      </c>
      <c r="B85" s="2">
        <v>4.7486033519553099E-2</v>
      </c>
      <c r="C85" s="2">
        <v>5.31088082901554E-2</v>
      </c>
      <c r="D85" s="2">
        <v>5.69395017793594E-2</v>
      </c>
      <c r="E85" s="2">
        <v>5.7174887892376701E-2</v>
      </c>
    </row>
    <row r="86" spans="1:5" x14ac:dyDescent="0.3">
      <c r="A86" s="8" t="s">
        <v>368</v>
      </c>
      <c r="B86" s="2">
        <v>1.67597765363128E-2</v>
      </c>
      <c r="C86" s="2">
        <v>1.81347150259067E-2</v>
      </c>
      <c r="D86" s="2">
        <v>1.6607354685646499E-2</v>
      </c>
      <c r="E86" s="2">
        <v>1.79372197309417E-2</v>
      </c>
    </row>
    <row r="87" spans="1:5" x14ac:dyDescent="0.3">
      <c r="A87" s="8" t="s">
        <v>369</v>
      </c>
      <c r="B87" s="2">
        <v>8.1005586592178797E-2</v>
      </c>
      <c r="C87" s="2">
        <v>8.2901554404145095E-2</v>
      </c>
      <c r="D87" s="2">
        <v>8.3036773428232499E-2</v>
      </c>
      <c r="E87" s="2">
        <v>8.1838565022421497E-2</v>
      </c>
    </row>
    <row r="88" spans="1:5" x14ac:dyDescent="0.3">
      <c r="A88" s="8" t="s">
        <v>370</v>
      </c>
      <c r="B88" s="2">
        <v>1.2569832402234599E-2</v>
      </c>
      <c r="C88" s="2">
        <v>1.2953367875647701E-2</v>
      </c>
      <c r="D88" s="2">
        <v>1.1862396204033201E-2</v>
      </c>
      <c r="E88" s="2">
        <v>1.34529147982063E-2</v>
      </c>
    </row>
    <row r="89" spans="1:5" x14ac:dyDescent="0.3">
      <c r="A89" s="8" t="s">
        <v>346</v>
      </c>
      <c r="B89" s="2">
        <v>8.3798882681564192E-3</v>
      </c>
      <c r="C89" s="2">
        <v>1.16580310880829E-2</v>
      </c>
      <c r="D89" s="2">
        <v>1.1862396204033201E-2</v>
      </c>
      <c r="E89" s="2">
        <v>1.0089686098654699E-2</v>
      </c>
    </row>
    <row r="90" spans="1:5" x14ac:dyDescent="0.3">
      <c r="A90" s="8" t="s">
        <v>371</v>
      </c>
      <c r="B90" s="2">
        <v>0.27374301675977702</v>
      </c>
      <c r="C90" s="2">
        <v>0.28626943005181299</v>
      </c>
      <c r="D90" s="2">
        <v>0.29181494661921697</v>
      </c>
      <c r="E90" s="2">
        <v>0.294843049327354</v>
      </c>
    </row>
    <row r="91" spans="1:5" x14ac:dyDescent="0.3">
      <c r="A91" s="8" t="s">
        <v>372</v>
      </c>
      <c r="B91" s="2">
        <v>4.18994413407821E-2</v>
      </c>
      <c r="C91" s="2">
        <v>4.1450777202072499E-2</v>
      </c>
      <c r="D91" s="2">
        <v>4.9822064056939501E-2</v>
      </c>
      <c r="E91" s="2">
        <v>4.9327354260089697E-2</v>
      </c>
    </row>
    <row r="92" spans="1:5" x14ac:dyDescent="0.3">
      <c r="A92" s="8" t="s">
        <v>373</v>
      </c>
      <c r="B92" s="2">
        <v>0</v>
      </c>
      <c r="C92" s="2">
        <v>0</v>
      </c>
      <c r="D92" s="2">
        <v>0</v>
      </c>
      <c r="E92" s="2">
        <v>0</v>
      </c>
    </row>
    <row r="93" spans="1:5" x14ac:dyDescent="0.3">
      <c r="A93" s="8" t="s">
        <v>374</v>
      </c>
      <c r="B93" s="2">
        <v>0</v>
      </c>
      <c r="C93" s="2">
        <v>0</v>
      </c>
      <c r="D93" s="2">
        <v>0</v>
      </c>
      <c r="E93" s="2">
        <v>0</v>
      </c>
    </row>
    <row r="94" spans="1:5" x14ac:dyDescent="0.3">
      <c r="A94" s="8" t="s">
        <v>375</v>
      </c>
      <c r="B94" s="2">
        <v>0.46153846153846201</v>
      </c>
      <c r="C94" s="2">
        <v>0.42857142857142899</v>
      </c>
      <c r="D94" s="2">
        <v>0.5</v>
      </c>
      <c r="E94" s="2">
        <v>0.6</v>
      </c>
    </row>
    <row r="95" spans="1:5" x14ac:dyDescent="0.3">
      <c r="A95" s="8" t="s">
        <v>376</v>
      </c>
      <c r="B95" s="2">
        <v>0</v>
      </c>
      <c r="C95" s="2">
        <v>0</v>
      </c>
      <c r="D95" s="2">
        <v>0</v>
      </c>
      <c r="E95" s="2">
        <v>0</v>
      </c>
    </row>
    <row r="96" spans="1:5" x14ac:dyDescent="0.3">
      <c r="A96" s="8" t="s">
        <v>377</v>
      </c>
      <c r="B96" s="2">
        <v>0</v>
      </c>
      <c r="C96" s="2">
        <v>0</v>
      </c>
      <c r="D96" s="2">
        <v>0</v>
      </c>
      <c r="E96" s="2">
        <v>0</v>
      </c>
    </row>
    <row r="97" spans="1:5" x14ac:dyDescent="0.3">
      <c r="A97" s="8" t="s">
        <v>378</v>
      </c>
      <c r="B97" s="2">
        <v>7.69230769230769E-2</v>
      </c>
      <c r="C97" s="2">
        <v>7.1428571428571397E-2</v>
      </c>
      <c r="D97" s="2">
        <v>5.5555555555555601E-2</v>
      </c>
      <c r="E97" s="2">
        <v>0.05</v>
      </c>
    </row>
    <row r="98" spans="1:5" x14ac:dyDescent="0.3">
      <c r="A98" s="8" t="s">
        <v>379</v>
      </c>
      <c r="B98" s="2">
        <v>0</v>
      </c>
      <c r="C98" s="2">
        <v>0</v>
      </c>
      <c r="D98" s="2">
        <v>0</v>
      </c>
      <c r="E98" s="2">
        <v>0</v>
      </c>
    </row>
    <row r="99" spans="1:5" x14ac:dyDescent="0.3">
      <c r="A99" s="8" t="s">
        <v>352</v>
      </c>
      <c r="B99" s="2">
        <v>0</v>
      </c>
      <c r="C99" s="2">
        <v>0</v>
      </c>
      <c r="D99" s="2">
        <v>0</v>
      </c>
      <c r="E99" s="2">
        <v>0</v>
      </c>
    </row>
    <row r="100" spans="1:5" x14ac:dyDescent="0.3">
      <c r="A100" s="8" t="s">
        <v>380</v>
      </c>
      <c r="B100" s="2">
        <v>0.38461538461538503</v>
      </c>
      <c r="C100" s="2">
        <v>0.42857142857142899</v>
      </c>
      <c r="D100" s="2">
        <v>0.38888888888888901</v>
      </c>
      <c r="E100" s="2">
        <v>0.3</v>
      </c>
    </row>
    <row r="101" spans="1:5" x14ac:dyDescent="0.3">
      <c r="A101" s="8" t="s">
        <v>381</v>
      </c>
      <c r="B101" s="2">
        <v>7.69230769230769E-2</v>
      </c>
      <c r="C101" s="2">
        <v>7.1428571428571397E-2</v>
      </c>
      <c r="D101" s="2">
        <v>5.5555555555555601E-2</v>
      </c>
      <c r="E101" s="2">
        <v>0.05</v>
      </c>
    </row>
    <row r="102" spans="1:5" x14ac:dyDescent="0.3">
      <c r="A102" s="8" t="s">
        <v>382</v>
      </c>
      <c r="B102" s="2">
        <v>0</v>
      </c>
      <c r="C102" s="2">
        <v>0</v>
      </c>
      <c r="D102" s="2">
        <v>0</v>
      </c>
      <c r="E102" s="2">
        <v>0</v>
      </c>
    </row>
    <row r="103" spans="1:5" x14ac:dyDescent="0.3">
      <c r="A103" s="8" t="s">
        <v>383</v>
      </c>
      <c r="B103" s="2">
        <v>0</v>
      </c>
      <c r="C103" s="2">
        <v>0</v>
      </c>
      <c r="D103" s="2">
        <v>0</v>
      </c>
      <c r="E103" s="2">
        <v>0</v>
      </c>
    </row>
    <row r="104" spans="1:5" x14ac:dyDescent="0.3">
      <c r="A104" s="8" t="s">
        <v>384</v>
      </c>
      <c r="B104" s="2">
        <v>0.1</v>
      </c>
      <c r="C104" s="2">
        <v>0.1</v>
      </c>
      <c r="D104" s="2">
        <v>0.1</v>
      </c>
      <c r="E104" s="2">
        <v>0.11111111111111099</v>
      </c>
    </row>
    <row r="105" spans="1:5" x14ac:dyDescent="0.3">
      <c r="A105" s="8" t="s">
        <v>385</v>
      </c>
      <c r="B105" s="2">
        <v>0</v>
      </c>
      <c r="C105" s="2">
        <v>0</v>
      </c>
      <c r="D105" s="2">
        <v>0</v>
      </c>
      <c r="E105" s="2">
        <v>0</v>
      </c>
    </row>
    <row r="106" spans="1:5" x14ac:dyDescent="0.3">
      <c r="A106" s="8" t="s">
        <v>386</v>
      </c>
      <c r="B106" s="2">
        <v>0</v>
      </c>
      <c r="C106" s="2">
        <v>0</v>
      </c>
      <c r="D106" s="2">
        <v>0</v>
      </c>
      <c r="E106" s="2">
        <v>0</v>
      </c>
    </row>
    <row r="107" spans="1:5" x14ac:dyDescent="0.3">
      <c r="A107" s="8" t="s">
        <v>387</v>
      </c>
      <c r="B107" s="2">
        <v>0.1</v>
      </c>
      <c r="C107" s="2">
        <v>0.1</v>
      </c>
      <c r="D107" s="2">
        <v>0.1</v>
      </c>
      <c r="E107" s="2">
        <v>0.11111111111111099</v>
      </c>
    </row>
    <row r="108" spans="1:5" x14ac:dyDescent="0.3">
      <c r="A108" s="8" t="s">
        <v>388</v>
      </c>
      <c r="B108" s="2">
        <v>0</v>
      </c>
      <c r="C108" s="2">
        <v>0</v>
      </c>
      <c r="D108" s="2">
        <v>0</v>
      </c>
      <c r="E108" s="2">
        <v>0</v>
      </c>
    </row>
    <row r="109" spans="1:5" x14ac:dyDescent="0.3">
      <c r="A109" s="8" t="s">
        <v>272</v>
      </c>
      <c r="B109" s="2">
        <v>0.5</v>
      </c>
      <c r="C109" s="2">
        <v>0.5</v>
      </c>
      <c r="D109" s="2">
        <v>0.5</v>
      </c>
      <c r="E109" s="2">
        <v>0.55555555555555602</v>
      </c>
    </row>
    <row r="110" spans="1:5" x14ac:dyDescent="0.3">
      <c r="A110" s="8" t="s">
        <v>389</v>
      </c>
      <c r="B110" s="2">
        <v>0.3</v>
      </c>
      <c r="C110" s="2">
        <v>0.3</v>
      </c>
      <c r="D110" s="2">
        <v>0.3</v>
      </c>
      <c r="E110" s="2">
        <v>0.22222222222222199</v>
      </c>
    </row>
    <row r="111" spans="1:5" x14ac:dyDescent="0.3">
      <c r="A111" s="8" t="s">
        <v>390</v>
      </c>
      <c r="B111" s="2">
        <v>0</v>
      </c>
      <c r="C111" s="2">
        <v>0</v>
      </c>
      <c r="D111" s="2">
        <v>0</v>
      </c>
      <c r="E111" s="2">
        <v>0</v>
      </c>
    </row>
    <row r="112" spans="1:5" x14ac:dyDescent="0.3">
      <c r="A112" s="8" t="s">
        <v>391</v>
      </c>
      <c r="B112" s="2">
        <v>0</v>
      </c>
      <c r="C112" s="2">
        <v>0</v>
      </c>
      <c r="D112" s="2">
        <v>0</v>
      </c>
      <c r="E112" s="2">
        <v>0</v>
      </c>
    </row>
    <row r="113" spans="1:5" x14ac:dyDescent="0.3">
      <c r="A113" s="8" t="s">
        <v>392</v>
      </c>
      <c r="B113" s="2">
        <v>0</v>
      </c>
      <c r="C113" s="2">
        <v>0</v>
      </c>
      <c r="D113" s="2">
        <v>0</v>
      </c>
      <c r="E113" s="2">
        <v>4.6948356807511703E-3</v>
      </c>
    </row>
    <row r="114" spans="1:5" x14ac:dyDescent="0.3">
      <c r="A114" s="8" t="s">
        <v>393</v>
      </c>
      <c r="B114" s="2">
        <v>0.15527950310558999</v>
      </c>
      <c r="C114" s="2">
        <v>0.14438502673796799</v>
      </c>
      <c r="D114" s="2">
        <v>0.13043478260869601</v>
      </c>
      <c r="E114" s="2">
        <v>0.13145539906103301</v>
      </c>
    </row>
    <row r="115" spans="1:5" x14ac:dyDescent="0.3">
      <c r="A115" s="8" t="s">
        <v>394</v>
      </c>
      <c r="B115" s="2">
        <v>1.2422360248447201E-2</v>
      </c>
      <c r="C115" s="2">
        <v>1.60427807486631E-2</v>
      </c>
      <c r="D115" s="2">
        <v>1.9323671497584499E-2</v>
      </c>
      <c r="E115" s="2">
        <v>1.8779342723004699E-2</v>
      </c>
    </row>
    <row r="116" spans="1:5" x14ac:dyDescent="0.3">
      <c r="A116" s="8" t="s">
        <v>395</v>
      </c>
      <c r="B116" s="2">
        <v>0</v>
      </c>
      <c r="C116" s="2">
        <v>0</v>
      </c>
      <c r="D116" s="2">
        <v>0</v>
      </c>
      <c r="E116" s="2">
        <v>0</v>
      </c>
    </row>
    <row r="117" spans="1:5" x14ac:dyDescent="0.3">
      <c r="A117" s="8" t="s">
        <v>396</v>
      </c>
      <c r="B117" s="2">
        <v>1.8633540372670801E-2</v>
      </c>
      <c r="C117" s="2">
        <v>2.1390374331550801E-2</v>
      </c>
      <c r="D117" s="2">
        <v>1.9323671497584499E-2</v>
      </c>
      <c r="E117" s="2">
        <v>1.4084507042253501E-2</v>
      </c>
    </row>
    <row r="118" spans="1:5" x14ac:dyDescent="0.3">
      <c r="A118" s="8" t="s">
        <v>397</v>
      </c>
      <c r="B118" s="2">
        <v>6.2111801242236003E-3</v>
      </c>
      <c r="C118" s="2">
        <v>5.3475935828877002E-3</v>
      </c>
      <c r="D118" s="2">
        <v>4.8309178743961402E-3</v>
      </c>
      <c r="E118" s="2">
        <v>4.6948356807511703E-3</v>
      </c>
    </row>
    <row r="119" spans="1:5" x14ac:dyDescent="0.3">
      <c r="A119" s="8" t="s">
        <v>284</v>
      </c>
      <c r="B119" s="2">
        <v>1.2422360248447201E-2</v>
      </c>
      <c r="C119" s="2">
        <v>1.06951871657754E-2</v>
      </c>
      <c r="D119" s="2">
        <v>9.6618357487922701E-3</v>
      </c>
      <c r="E119" s="2">
        <v>1.4084507042253501E-2</v>
      </c>
    </row>
    <row r="120" spans="1:5" x14ac:dyDescent="0.3">
      <c r="A120" s="8" t="s">
        <v>398</v>
      </c>
      <c r="B120" s="2">
        <v>0.173913043478261</v>
      </c>
      <c r="C120" s="2">
        <v>0.18716577540106999</v>
      </c>
      <c r="D120" s="2">
        <v>0.19806763285024201</v>
      </c>
      <c r="E120" s="2">
        <v>0.19718309859154901</v>
      </c>
    </row>
    <row r="121" spans="1:5" x14ac:dyDescent="0.3">
      <c r="A121" s="8" t="s">
        <v>399</v>
      </c>
      <c r="B121" s="2">
        <v>0.62111801242235998</v>
      </c>
      <c r="C121" s="2">
        <v>0.61497326203208602</v>
      </c>
      <c r="D121" s="2">
        <v>0.61835748792270495</v>
      </c>
      <c r="E121" s="2">
        <v>0.61502347417840397</v>
      </c>
    </row>
    <row r="122" spans="1:5" x14ac:dyDescent="0.3">
      <c r="A122" s="8" t="s">
        <v>400</v>
      </c>
      <c r="B122" s="2">
        <v>0</v>
      </c>
      <c r="C122" s="2">
        <v>0</v>
      </c>
      <c r="D122" s="2">
        <v>0</v>
      </c>
      <c r="E122" s="2">
        <v>0</v>
      </c>
    </row>
    <row r="123" spans="1:5" x14ac:dyDescent="0.3">
      <c r="A123" s="8" t="s">
        <v>401</v>
      </c>
      <c r="B123" s="2">
        <v>0</v>
      </c>
      <c r="C123" s="2">
        <v>0</v>
      </c>
      <c r="D123" s="2">
        <v>0</v>
      </c>
      <c r="E123" s="2">
        <v>0</v>
      </c>
    </row>
    <row r="124" spans="1:5" x14ac:dyDescent="0.3">
      <c r="A124" s="8" t="s">
        <v>402</v>
      </c>
      <c r="B124" s="2">
        <v>0</v>
      </c>
      <c r="C124" s="2">
        <v>0</v>
      </c>
      <c r="D124" s="2">
        <v>0</v>
      </c>
      <c r="E124" s="2">
        <v>0</v>
      </c>
    </row>
    <row r="125" spans="1:5" x14ac:dyDescent="0.3">
      <c r="A125" s="8" t="s">
        <v>403</v>
      </c>
      <c r="B125" s="2">
        <v>0</v>
      </c>
      <c r="C125" s="2">
        <v>0</v>
      </c>
      <c r="D125" s="2">
        <v>0</v>
      </c>
      <c r="E125" s="2">
        <v>0</v>
      </c>
    </row>
    <row r="126" spans="1:5" x14ac:dyDescent="0.3">
      <c r="A126" s="8" t="s">
        <v>404</v>
      </c>
      <c r="B126" s="2">
        <v>0</v>
      </c>
      <c r="C126" s="2">
        <v>0</v>
      </c>
      <c r="D126" s="2">
        <v>0</v>
      </c>
      <c r="E126" s="2">
        <v>0</v>
      </c>
    </row>
    <row r="127" spans="1:5" x14ac:dyDescent="0.3">
      <c r="A127" s="8" t="s">
        <v>405</v>
      </c>
      <c r="B127" s="2">
        <v>0</v>
      </c>
      <c r="C127" s="2">
        <v>0</v>
      </c>
      <c r="D127" s="2">
        <v>0</v>
      </c>
      <c r="E127" s="2">
        <v>0</v>
      </c>
    </row>
    <row r="128" spans="1:5" x14ac:dyDescent="0.3">
      <c r="A128" s="8" t="s">
        <v>406</v>
      </c>
      <c r="B128" s="2">
        <v>0</v>
      </c>
      <c r="C128" s="2">
        <v>0</v>
      </c>
      <c r="D128" s="2">
        <v>0</v>
      </c>
      <c r="E128" s="2">
        <v>0</v>
      </c>
    </row>
    <row r="129" spans="1:5" x14ac:dyDescent="0.3">
      <c r="A129" s="8" t="s">
        <v>290</v>
      </c>
      <c r="B129" s="2">
        <v>0</v>
      </c>
      <c r="C129" s="2">
        <v>0</v>
      </c>
      <c r="D129" s="2">
        <v>0</v>
      </c>
      <c r="E129" s="2">
        <v>0</v>
      </c>
    </row>
    <row r="130" spans="1:5" x14ac:dyDescent="0.3">
      <c r="A130" s="8" t="s">
        <v>407</v>
      </c>
      <c r="B130" s="2">
        <v>0</v>
      </c>
      <c r="C130" s="2">
        <v>0</v>
      </c>
      <c r="D130" s="2">
        <v>0</v>
      </c>
      <c r="E130" s="2">
        <v>0</v>
      </c>
    </row>
    <row r="131" spans="1:5" x14ac:dyDescent="0.3">
      <c r="A131" s="8" t="s">
        <v>408</v>
      </c>
      <c r="B131" s="2">
        <v>0</v>
      </c>
      <c r="C131" s="2">
        <v>0</v>
      </c>
      <c r="D131" s="2">
        <v>0</v>
      </c>
      <c r="E131" s="2">
        <v>0</v>
      </c>
    </row>
    <row r="132" spans="1:5" x14ac:dyDescent="0.3">
      <c r="A132" s="8" t="s">
        <v>409</v>
      </c>
      <c r="B132" s="2">
        <v>1</v>
      </c>
      <c r="C132" s="2">
        <v>1</v>
      </c>
      <c r="D132" s="2">
        <v>1</v>
      </c>
      <c r="E132" s="2">
        <v>1</v>
      </c>
    </row>
    <row r="133" spans="1:5" x14ac:dyDescent="0.3">
      <c r="A133" s="15"/>
    </row>
    <row r="134" spans="1:5" x14ac:dyDescent="0.3">
      <c r="A134" s="13" t="s">
        <v>39</v>
      </c>
    </row>
    <row r="135" spans="1:5" x14ac:dyDescent="0.3">
      <c r="A135" s="14" t="s">
        <v>40</v>
      </c>
    </row>
    <row r="136" spans="1:5" x14ac:dyDescent="0.3">
      <c r="A136" s="14" t="s">
        <v>124</v>
      </c>
    </row>
    <row r="137" spans="1:5" x14ac:dyDescent="0.3">
      <c r="A137" s="14" t="s">
        <v>411</v>
      </c>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71:E7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E200"/>
  <sheetViews>
    <sheetView showGridLines="0" workbookViewId="0"/>
  </sheetViews>
  <sheetFormatPr defaultColWidth="11.5546875" defaultRowHeight="13.8" x14ac:dyDescent="0.3"/>
  <cols>
    <col min="1" max="1" width="40.6640625" customWidth="1"/>
    <col min="2" max="13" width="10.5546875" customWidth="1"/>
  </cols>
  <sheetData>
    <row r="1" spans="1:5" ht="15.6" x14ac:dyDescent="0.3">
      <c r="A1" s="12" t="s">
        <v>507</v>
      </c>
      <c r="B1" s="12"/>
      <c r="C1" s="12"/>
      <c r="D1" s="12"/>
    </row>
    <row r="2" spans="1:5" ht="15.6" x14ac:dyDescent="0.3">
      <c r="A2" s="12" t="s">
        <v>490</v>
      </c>
      <c r="B2" s="12"/>
      <c r="C2" s="12"/>
      <c r="D2" s="12"/>
    </row>
    <row r="3" spans="1:5" ht="15.6" x14ac:dyDescent="0.3">
      <c r="A3" s="12" t="s">
        <v>415</v>
      </c>
      <c r="B3" s="12"/>
      <c r="C3" s="12"/>
      <c r="D3" s="12"/>
    </row>
    <row r="4" spans="1:5" x14ac:dyDescent="0.3">
      <c r="A4" s="15"/>
    </row>
    <row r="5" spans="1:5" x14ac:dyDescent="0.3">
      <c r="A5" s="16" t="str">
        <f>HYPERLINK("#'Table of contents'!A97", "Back to contents")</f>
        <v>Back to contents</v>
      </c>
    </row>
    <row r="6" spans="1:5" x14ac:dyDescent="0.3">
      <c r="A6" s="15"/>
      <c r="B6" s="17" t="s">
        <v>33</v>
      </c>
      <c r="C6" s="18"/>
      <c r="D6" s="18"/>
      <c r="E6" s="18"/>
    </row>
    <row r="7" spans="1:5" x14ac:dyDescent="0.3">
      <c r="A7" s="9" t="s">
        <v>38</v>
      </c>
      <c r="B7" s="4" t="s">
        <v>9</v>
      </c>
      <c r="C7" s="4" t="s">
        <v>10</v>
      </c>
      <c r="D7" s="4" t="s">
        <v>11</v>
      </c>
      <c r="E7" s="4" t="s">
        <v>12</v>
      </c>
    </row>
    <row r="8" spans="1:5" x14ac:dyDescent="0.3">
      <c r="A8" s="7" t="s">
        <v>412</v>
      </c>
      <c r="B8" s="1">
        <v>58</v>
      </c>
      <c r="C8" s="1">
        <v>68</v>
      </c>
      <c r="D8" s="1">
        <v>79</v>
      </c>
      <c r="E8" s="1">
        <v>79</v>
      </c>
    </row>
    <row r="9" spans="1:5" x14ac:dyDescent="0.3">
      <c r="A9" s="7" t="s">
        <v>413</v>
      </c>
      <c r="B9" s="1">
        <v>1231</v>
      </c>
      <c r="C9" s="1">
        <v>1199</v>
      </c>
      <c r="D9" s="1">
        <v>1221</v>
      </c>
      <c r="E9" s="1">
        <v>1235</v>
      </c>
    </row>
    <row r="10" spans="1:5" x14ac:dyDescent="0.3">
      <c r="A10" s="10" t="s">
        <v>15</v>
      </c>
      <c r="B10" s="5">
        <v>1289</v>
      </c>
      <c r="C10" s="5">
        <v>1267</v>
      </c>
      <c r="D10" s="5">
        <v>1300</v>
      </c>
      <c r="E10" s="5">
        <v>1314</v>
      </c>
    </row>
    <row r="11" spans="1:5" x14ac:dyDescent="0.3">
      <c r="A11" s="15"/>
    </row>
    <row r="12" spans="1:5" x14ac:dyDescent="0.3">
      <c r="A12" s="15"/>
    </row>
    <row r="13" spans="1:5" x14ac:dyDescent="0.3">
      <c r="A13" s="15"/>
      <c r="B13" s="17" t="s">
        <v>34</v>
      </c>
      <c r="C13" s="18"/>
      <c r="D13" s="18"/>
      <c r="E13" s="18"/>
    </row>
    <row r="14" spans="1:5" x14ac:dyDescent="0.3">
      <c r="A14" s="9" t="s">
        <v>38</v>
      </c>
      <c r="B14" s="4" t="s">
        <v>9</v>
      </c>
      <c r="C14" s="4" t="s">
        <v>10</v>
      </c>
      <c r="D14" s="4" t="s">
        <v>11</v>
      </c>
      <c r="E14" s="4" t="s">
        <v>12</v>
      </c>
    </row>
    <row r="15" spans="1:5" x14ac:dyDescent="0.3">
      <c r="A15" s="8" t="s">
        <v>412</v>
      </c>
      <c r="B15" s="2">
        <v>4.49961210240497E-2</v>
      </c>
      <c r="C15" s="2">
        <v>5.3670086819258098E-2</v>
      </c>
      <c r="D15" s="2">
        <v>6.0769230769230798E-2</v>
      </c>
      <c r="E15" s="2">
        <v>6.0121765601217701E-2</v>
      </c>
    </row>
    <row r="16" spans="1:5" x14ac:dyDescent="0.3">
      <c r="A16" s="8" t="s">
        <v>413</v>
      </c>
      <c r="B16" s="2">
        <v>0.95500387897594996</v>
      </c>
      <c r="C16" s="2">
        <v>0.946329913180742</v>
      </c>
      <c r="D16" s="2">
        <v>0.93923076923076898</v>
      </c>
      <c r="E16" s="2">
        <v>0.93987823439878204</v>
      </c>
    </row>
    <row r="17" spans="1:1" x14ac:dyDescent="0.3">
      <c r="A17" s="15"/>
    </row>
    <row r="18" spans="1:1" x14ac:dyDescent="0.3">
      <c r="A18" s="13" t="s">
        <v>39</v>
      </c>
    </row>
    <row r="19" spans="1:1" x14ac:dyDescent="0.3">
      <c r="A19" s="14" t="s">
        <v>40</v>
      </c>
    </row>
    <row r="20" spans="1:1" x14ac:dyDescent="0.3">
      <c r="A20" s="14" t="s">
        <v>124</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508</v>
      </c>
    </row>
    <row r="2" spans="1:14" ht="15.6" x14ac:dyDescent="0.3">
      <c r="A2" s="12" t="s">
        <v>509</v>
      </c>
    </row>
    <row r="3" spans="1:14" ht="15.6" x14ac:dyDescent="0.3">
      <c r="A3" s="12" t="s">
        <v>68</v>
      </c>
    </row>
    <row r="4" spans="1:14" x14ac:dyDescent="0.3">
      <c r="A4" s="15"/>
    </row>
    <row r="5" spans="1:14" x14ac:dyDescent="0.3">
      <c r="A5" s="16" t="str">
        <f>HYPERLINK("#'Table of contents'!A98",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61</v>
      </c>
      <c r="B8" s="1">
        <v>6162</v>
      </c>
      <c r="C8" s="1">
        <v>6936</v>
      </c>
      <c r="D8" s="1">
        <v>7397</v>
      </c>
      <c r="E8" s="1">
        <v>7619</v>
      </c>
      <c r="F8" s="1">
        <v>8279</v>
      </c>
      <c r="G8" s="1">
        <v>9204</v>
      </c>
      <c r="H8" s="1">
        <v>10217</v>
      </c>
      <c r="I8" s="1">
        <v>11942</v>
      </c>
      <c r="J8" s="1">
        <v>13326</v>
      </c>
      <c r="K8" s="1">
        <v>14550</v>
      </c>
      <c r="L8" s="1">
        <v>17503</v>
      </c>
      <c r="M8" s="1">
        <v>20692</v>
      </c>
      <c r="N8" s="1">
        <v>22495</v>
      </c>
    </row>
    <row r="9" spans="1:14" x14ac:dyDescent="0.3">
      <c r="A9" s="7" t="s">
        <v>62</v>
      </c>
      <c r="B9" s="1">
        <v>17575</v>
      </c>
      <c r="C9" s="1">
        <v>17915</v>
      </c>
      <c r="D9" s="1">
        <v>16956</v>
      </c>
      <c r="E9" s="1">
        <v>15975</v>
      </c>
      <c r="F9" s="1">
        <v>15202</v>
      </c>
      <c r="G9" s="1">
        <v>16221</v>
      </c>
      <c r="H9" s="1">
        <v>17267</v>
      </c>
      <c r="I9" s="1">
        <v>20053</v>
      </c>
      <c r="J9" s="1">
        <v>22570</v>
      </c>
      <c r="K9" s="1">
        <v>25102</v>
      </c>
      <c r="L9" s="1">
        <v>27744</v>
      </c>
      <c r="M9" s="1">
        <v>32830</v>
      </c>
      <c r="N9" s="1">
        <v>36262</v>
      </c>
    </row>
    <row r="10" spans="1:14" x14ac:dyDescent="0.3">
      <c r="A10" s="7" t="s">
        <v>63</v>
      </c>
      <c r="B10" s="1">
        <v>11512</v>
      </c>
      <c r="C10" s="1">
        <v>11645</v>
      </c>
      <c r="D10" s="1">
        <v>11087</v>
      </c>
      <c r="E10" s="1">
        <v>10482</v>
      </c>
      <c r="F10" s="1">
        <v>10527</v>
      </c>
      <c r="G10" s="1">
        <v>10767</v>
      </c>
      <c r="H10" s="1">
        <v>11052</v>
      </c>
      <c r="I10" s="1">
        <v>11357</v>
      </c>
      <c r="J10" s="1">
        <v>12140</v>
      </c>
      <c r="K10" s="1">
        <v>12905</v>
      </c>
      <c r="L10" s="1">
        <v>13567</v>
      </c>
      <c r="M10" s="1">
        <v>14705</v>
      </c>
      <c r="N10" s="1">
        <v>15584</v>
      </c>
    </row>
    <row r="11" spans="1:14" x14ac:dyDescent="0.3">
      <c r="A11" s="7" t="s">
        <v>64</v>
      </c>
      <c r="B11" s="1">
        <v>7202</v>
      </c>
      <c r="C11" s="1">
        <v>7002</v>
      </c>
      <c r="D11" s="1">
        <v>6507</v>
      </c>
      <c r="E11" s="1">
        <v>6060</v>
      </c>
      <c r="F11" s="1">
        <v>6103</v>
      </c>
      <c r="G11" s="1">
        <v>6362</v>
      </c>
      <c r="H11" s="1">
        <v>6490</v>
      </c>
      <c r="I11" s="1">
        <v>6677</v>
      </c>
      <c r="J11" s="1">
        <v>7018</v>
      </c>
      <c r="K11" s="1">
        <v>7267</v>
      </c>
      <c r="L11" s="1">
        <v>7622</v>
      </c>
      <c r="M11" s="1">
        <v>8064</v>
      </c>
      <c r="N11" s="1">
        <v>8269</v>
      </c>
    </row>
    <row r="12" spans="1:14" x14ac:dyDescent="0.3">
      <c r="A12" s="7" t="s">
        <v>65</v>
      </c>
      <c r="B12" s="1">
        <v>3756</v>
      </c>
      <c r="C12" s="1">
        <v>3428</v>
      </c>
      <c r="D12" s="1">
        <v>2855</v>
      </c>
      <c r="E12" s="1">
        <v>2483</v>
      </c>
      <c r="F12" s="1">
        <v>2442</v>
      </c>
      <c r="G12" s="1">
        <v>2491</v>
      </c>
      <c r="H12" s="1">
        <v>2587</v>
      </c>
      <c r="I12" s="1">
        <v>2769</v>
      </c>
      <c r="J12" s="1">
        <v>3013</v>
      </c>
      <c r="K12" s="1">
        <v>3210</v>
      </c>
      <c r="L12" s="1">
        <v>3367</v>
      </c>
      <c r="M12" s="1">
        <v>3642</v>
      </c>
      <c r="N12" s="1">
        <v>3764</v>
      </c>
    </row>
    <row r="13" spans="1:14" x14ac:dyDescent="0.3">
      <c r="A13" s="7" t="s">
        <v>66</v>
      </c>
      <c r="B13" s="1">
        <v>1383</v>
      </c>
      <c r="C13" s="1">
        <v>1213</v>
      </c>
      <c r="D13" s="1">
        <v>866</v>
      </c>
      <c r="E13" s="1">
        <v>554</v>
      </c>
      <c r="F13" s="1">
        <v>510</v>
      </c>
      <c r="G13" s="1">
        <v>533</v>
      </c>
      <c r="H13" s="1">
        <v>586</v>
      </c>
      <c r="I13" s="1">
        <v>634</v>
      </c>
      <c r="J13" s="1">
        <v>693</v>
      </c>
      <c r="K13" s="1">
        <v>705</v>
      </c>
      <c r="L13" s="1">
        <v>714</v>
      </c>
      <c r="M13" s="1">
        <v>749</v>
      </c>
      <c r="N13" s="1">
        <v>777</v>
      </c>
    </row>
    <row r="14" spans="1:14" x14ac:dyDescent="0.3">
      <c r="A14" s="10" t="s">
        <v>15</v>
      </c>
      <c r="B14" s="5">
        <v>47590</v>
      </c>
      <c r="C14" s="5">
        <v>48139</v>
      </c>
      <c r="D14" s="5">
        <v>45668</v>
      </c>
      <c r="E14" s="5">
        <v>43173</v>
      </c>
      <c r="F14" s="5">
        <v>43063</v>
      </c>
      <c r="G14" s="5">
        <v>45578</v>
      </c>
      <c r="H14" s="5">
        <v>48199</v>
      </c>
      <c r="I14" s="5">
        <v>53432</v>
      </c>
      <c r="J14" s="5">
        <v>58760</v>
      </c>
      <c r="K14" s="5">
        <v>63739</v>
      </c>
      <c r="L14" s="5">
        <v>70517</v>
      </c>
      <c r="M14" s="5">
        <v>80682</v>
      </c>
      <c r="N14" s="5">
        <v>87151</v>
      </c>
    </row>
    <row r="15" spans="1:14" x14ac:dyDescent="0.3">
      <c r="A15" s="15"/>
    </row>
    <row r="16" spans="1:14" x14ac:dyDescent="0.3">
      <c r="A16" s="15"/>
    </row>
    <row r="17" spans="1:15" x14ac:dyDescent="0.3">
      <c r="A17" s="15"/>
      <c r="B17" s="17" t="s">
        <v>34</v>
      </c>
      <c r="C17" s="18"/>
      <c r="D17" s="18"/>
      <c r="E17" s="18"/>
      <c r="F17" s="18"/>
      <c r="G17" s="18"/>
      <c r="H17" s="18"/>
      <c r="I17" s="18"/>
      <c r="J17" s="18"/>
      <c r="K17" s="18"/>
      <c r="L17" s="18"/>
      <c r="M17" s="18"/>
      <c r="N17" s="18"/>
    </row>
    <row r="18" spans="1:15" x14ac:dyDescent="0.3">
      <c r="A18" s="9" t="s">
        <v>38</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61</v>
      </c>
      <c r="B19" s="2">
        <v>0.12948098339987399</v>
      </c>
      <c r="C19" s="2">
        <v>0.14408276033984899</v>
      </c>
      <c r="D19" s="2">
        <v>0.16197337304020301</v>
      </c>
      <c r="E19" s="2">
        <v>0.17647603826465599</v>
      </c>
      <c r="F19" s="2">
        <v>0.192253210412651</v>
      </c>
      <c r="G19" s="2">
        <v>0.20193953223046199</v>
      </c>
      <c r="H19" s="2">
        <v>0.21197535218572999</v>
      </c>
      <c r="I19" s="2">
        <v>0.223499026800419</v>
      </c>
      <c r="J19" s="2">
        <v>0.22678692988427501</v>
      </c>
      <c r="K19" s="2">
        <v>0.22827468269034701</v>
      </c>
      <c r="L19" s="2">
        <v>0.24820965157337899</v>
      </c>
      <c r="M19" s="2">
        <v>0.25646364740586503</v>
      </c>
      <c r="N19" s="2">
        <v>0.25811522529862002</v>
      </c>
    </row>
    <row r="20" spans="1:15" x14ac:dyDescent="0.3">
      <c r="A20" s="8" t="s">
        <v>62</v>
      </c>
      <c r="B20" s="2">
        <v>0.369300273166632</v>
      </c>
      <c r="C20" s="2">
        <v>0.37215147801159099</v>
      </c>
      <c r="D20" s="2">
        <v>0.37128842953490399</v>
      </c>
      <c r="E20" s="2">
        <v>0.370022930998541</v>
      </c>
      <c r="F20" s="2">
        <v>0.35301767178320098</v>
      </c>
      <c r="G20" s="2">
        <v>0.35589538812584998</v>
      </c>
      <c r="H20" s="2">
        <v>0.35824394696985401</v>
      </c>
      <c r="I20" s="2">
        <v>0.37529944602485399</v>
      </c>
      <c r="J20" s="2">
        <v>0.38410483321987698</v>
      </c>
      <c r="K20" s="2">
        <v>0.39382481683114001</v>
      </c>
      <c r="L20" s="2">
        <v>0.39343704354978198</v>
      </c>
      <c r="M20" s="2">
        <v>0.40690612528197101</v>
      </c>
      <c r="N20" s="2">
        <v>0.416082431641633</v>
      </c>
    </row>
    <row r="21" spans="1:15" x14ac:dyDescent="0.3">
      <c r="A21" s="8" t="s">
        <v>63</v>
      </c>
      <c r="B21" s="2">
        <v>0.241899558730826</v>
      </c>
      <c r="C21" s="2">
        <v>0.24190365400195299</v>
      </c>
      <c r="D21" s="2">
        <v>0.24277393360777799</v>
      </c>
      <c r="E21" s="2">
        <v>0.24279063303453499</v>
      </c>
      <c r="F21" s="2">
        <v>0.244455797320205</v>
      </c>
      <c r="G21" s="2">
        <v>0.23623239282109801</v>
      </c>
      <c r="H21" s="2">
        <v>0.22929936305732501</v>
      </c>
      <c r="I21" s="2">
        <v>0.21255053151669401</v>
      </c>
      <c r="J21" s="2">
        <v>0.20660313138189201</v>
      </c>
      <c r="K21" s="2">
        <v>0.202466307911953</v>
      </c>
      <c r="L21" s="2">
        <v>0.192393323595729</v>
      </c>
      <c r="M21" s="2">
        <v>0.182258744205647</v>
      </c>
      <c r="N21" s="2">
        <v>0.17881607784190701</v>
      </c>
    </row>
    <row r="22" spans="1:15" x14ac:dyDescent="0.3">
      <c r="A22" s="8" t="s">
        <v>64</v>
      </c>
      <c r="B22" s="2">
        <v>0.15133431393149799</v>
      </c>
      <c r="C22" s="2">
        <v>0.14545379006626599</v>
      </c>
      <c r="D22" s="2">
        <v>0.14248489095208899</v>
      </c>
      <c r="E22" s="2">
        <v>0.14036550621916499</v>
      </c>
      <c r="F22" s="2">
        <v>0.141722592480784</v>
      </c>
      <c r="G22" s="2">
        <v>0.139584887445697</v>
      </c>
      <c r="H22" s="2">
        <v>0.13465009647503101</v>
      </c>
      <c r="I22" s="2">
        <v>0.124962569246893</v>
      </c>
      <c r="J22" s="2">
        <v>0.119434989788972</v>
      </c>
      <c r="K22" s="2">
        <v>0.114011829492148</v>
      </c>
      <c r="L22" s="2">
        <v>0.10808741154615201</v>
      </c>
      <c r="M22" s="2">
        <v>9.9947943779281595E-2</v>
      </c>
      <c r="N22" s="2">
        <v>9.48812979770743E-2</v>
      </c>
    </row>
    <row r="23" spans="1:15" x14ac:dyDescent="0.3">
      <c r="A23" s="8" t="s">
        <v>65</v>
      </c>
      <c r="B23" s="2">
        <v>7.8924143727673896E-2</v>
      </c>
      <c r="C23" s="2">
        <v>7.1210453063005094E-2</v>
      </c>
      <c r="D23" s="2">
        <v>6.2516422878164099E-2</v>
      </c>
      <c r="E23" s="2">
        <v>5.7512797350195703E-2</v>
      </c>
      <c r="F23" s="2">
        <v>5.67076144253768E-2</v>
      </c>
      <c r="G23" s="2">
        <v>5.46535609285181E-2</v>
      </c>
      <c r="H23" s="2">
        <v>5.3673312724330402E-2</v>
      </c>
      <c r="I23" s="2">
        <v>5.1822877676298798E-2</v>
      </c>
      <c r="J23" s="2">
        <v>5.1276378488767899E-2</v>
      </c>
      <c r="K23" s="2">
        <v>5.0361631026530101E-2</v>
      </c>
      <c r="L23" s="2">
        <v>4.7747351702426402E-2</v>
      </c>
      <c r="M23" s="2">
        <v>4.5140179965791602E-2</v>
      </c>
      <c r="N23" s="2">
        <v>4.3189406891487203E-2</v>
      </c>
    </row>
    <row r="24" spans="1:15" x14ac:dyDescent="0.3">
      <c r="A24" s="8" t="s">
        <v>66</v>
      </c>
      <c r="B24" s="2">
        <v>2.90607270434965E-2</v>
      </c>
      <c r="C24" s="2">
        <v>2.5197864517335199E-2</v>
      </c>
      <c r="D24" s="2">
        <v>1.89629499868617E-2</v>
      </c>
      <c r="E24" s="2">
        <v>1.2832094132907101E-2</v>
      </c>
      <c r="F24" s="2">
        <v>1.18431135777814E-2</v>
      </c>
      <c r="G24" s="2">
        <v>1.16942384483742E-2</v>
      </c>
      <c r="H24" s="2">
        <v>1.215792858773E-2</v>
      </c>
      <c r="I24" s="2">
        <v>1.1865548734840499E-2</v>
      </c>
      <c r="J24" s="2">
        <v>1.17937372362151E-2</v>
      </c>
      <c r="K24" s="2">
        <v>1.10607320478828E-2</v>
      </c>
      <c r="L24" s="2">
        <v>1.01252180325312E-2</v>
      </c>
      <c r="M24" s="2">
        <v>9.2833593614436907E-3</v>
      </c>
      <c r="N24" s="2">
        <v>8.9155603492788397E-3</v>
      </c>
    </row>
    <row r="25" spans="1:15" x14ac:dyDescent="0.3">
      <c r="A25" s="15"/>
    </row>
    <row r="26" spans="1:15" x14ac:dyDescent="0.3">
      <c r="A26" s="15"/>
    </row>
    <row r="27" spans="1:15" x14ac:dyDescent="0.3">
      <c r="A27" s="15"/>
      <c r="B27" s="17" t="s">
        <v>35</v>
      </c>
      <c r="C27" s="17"/>
      <c r="D27" s="17"/>
      <c r="E27" s="17"/>
      <c r="F27" s="17"/>
      <c r="G27" s="17"/>
      <c r="H27" s="17"/>
      <c r="I27" s="17"/>
      <c r="J27" s="17"/>
      <c r="K27" s="17"/>
      <c r="L27" s="17"/>
      <c r="M27" s="17"/>
      <c r="N27" s="6" t="s">
        <v>36</v>
      </c>
      <c r="O27" s="6" t="s">
        <v>37</v>
      </c>
    </row>
    <row r="28" spans="1:15" x14ac:dyDescent="0.3">
      <c r="A28" s="9" t="s">
        <v>38</v>
      </c>
      <c r="B28" s="4" t="s">
        <v>16</v>
      </c>
      <c r="C28" s="4" t="s">
        <v>17</v>
      </c>
      <c r="D28" s="4" t="s">
        <v>18</v>
      </c>
      <c r="E28" s="4" t="s">
        <v>19</v>
      </c>
      <c r="F28" s="4" t="s">
        <v>20</v>
      </c>
      <c r="G28" s="4" t="s">
        <v>21</v>
      </c>
      <c r="H28" s="4" t="s">
        <v>22</v>
      </c>
      <c r="I28" s="4" t="s">
        <v>23</v>
      </c>
      <c r="J28" s="4" t="s">
        <v>24</v>
      </c>
      <c r="K28" s="4" t="s">
        <v>25</v>
      </c>
      <c r="L28" s="4" t="s">
        <v>26</v>
      </c>
      <c r="M28" s="4" t="s">
        <v>27</v>
      </c>
      <c r="N28" s="4" t="s">
        <v>28</v>
      </c>
      <c r="O28" s="4" t="s">
        <v>29</v>
      </c>
    </row>
    <row r="29" spans="1:15" x14ac:dyDescent="0.3">
      <c r="A29" s="8" t="s">
        <v>61</v>
      </c>
      <c r="B29" s="2">
        <v>0.12560856864654299</v>
      </c>
      <c r="C29" s="2">
        <v>6.6464821222606704E-2</v>
      </c>
      <c r="D29" s="2">
        <v>3.00121670947682E-2</v>
      </c>
      <c r="E29" s="2">
        <v>8.6625541409633799E-2</v>
      </c>
      <c r="F29" s="2">
        <v>0.111728469621935</v>
      </c>
      <c r="G29" s="2">
        <v>0.110060843111691</v>
      </c>
      <c r="H29" s="2">
        <v>0.168836253303318</v>
      </c>
      <c r="I29" s="2">
        <v>0.115893485178362</v>
      </c>
      <c r="J29" s="2">
        <v>9.1850517784781593E-2</v>
      </c>
      <c r="K29" s="2">
        <v>0.20295532646048101</v>
      </c>
      <c r="L29" s="2">
        <v>0.18219733759926901</v>
      </c>
      <c r="M29" s="2">
        <v>8.7135124685868898E-2</v>
      </c>
      <c r="N29" s="3">
        <v>0.68805342938616199</v>
      </c>
      <c r="O29" s="3">
        <v>2.65060045439792</v>
      </c>
    </row>
    <row r="30" spans="1:15" x14ac:dyDescent="0.3">
      <c r="A30" s="8" t="s">
        <v>62</v>
      </c>
      <c r="B30" s="2">
        <v>1.93456614509246E-2</v>
      </c>
      <c r="C30" s="2">
        <v>-5.3530560982417E-2</v>
      </c>
      <c r="D30" s="2">
        <v>-5.7855626326963901E-2</v>
      </c>
      <c r="E30" s="2">
        <v>-4.8388106416275403E-2</v>
      </c>
      <c r="F30" s="2">
        <v>6.7030653861334E-2</v>
      </c>
      <c r="G30" s="2">
        <v>6.4484310461747102E-2</v>
      </c>
      <c r="H30" s="2">
        <v>0.16134823652052999</v>
      </c>
      <c r="I30" s="2">
        <v>0.12551737894579401</v>
      </c>
      <c r="J30" s="2">
        <v>0.112184315463004</v>
      </c>
      <c r="K30" s="2">
        <v>0.10525057764321601</v>
      </c>
      <c r="L30" s="2">
        <v>0.183318915801615</v>
      </c>
      <c r="M30" s="2">
        <v>0.104538531830643</v>
      </c>
      <c r="N30" s="3">
        <v>0.60664599025254795</v>
      </c>
      <c r="O30" s="3">
        <v>1.06327169274538</v>
      </c>
    </row>
    <row r="31" spans="1:15" x14ac:dyDescent="0.3">
      <c r="A31" s="8" t="s">
        <v>63</v>
      </c>
      <c r="B31" s="2">
        <v>1.15531619179986E-2</v>
      </c>
      <c r="C31" s="2">
        <v>-4.7917561185058001E-2</v>
      </c>
      <c r="D31" s="2">
        <v>-5.4568413457202099E-2</v>
      </c>
      <c r="E31" s="2">
        <v>4.2930738408700599E-3</v>
      </c>
      <c r="F31" s="2">
        <v>2.2798518096323699E-2</v>
      </c>
      <c r="G31" s="2">
        <v>2.6469768737809998E-2</v>
      </c>
      <c r="H31" s="2">
        <v>2.75968150560984E-2</v>
      </c>
      <c r="I31" s="2">
        <v>6.8944263449854701E-2</v>
      </c>
      <c r="J31" s="2">
        <v>6.3014827018121902E-2</v>
      </c>
      <c r="K31" s="2">
        <v>5.1297946532351799E-2</v>
      </c>
      <c r="L31" s="2">
        <v>8.3880002948330507E-2</v>
      </c>
      <c r="M31" s="2">
        <v>5.9775586535192098E-2</v>
      </c>
      <c r="N31" s="3">
        <v>0.28369028006589803</v>
      </c>
      <c r="O31" s="3">
        <v>0.35371785962473901</v>
      </c>
    </row>
    <row r="32" spans="1:15" x14ac:dyDescent="0.3">
      <c r="A32" s="8" t="s">
        <v>64</v>
      </c>
      <c r="B32" s="2">
        <v>-2.7770063871146899E-2</v>
      </c>
      <c r="C32" s="2">
        <v>-7.0694087403599004E-2</v>
      </c>
      <c r="D32" s="2">
        <v>-6.8695251267865395E-2</v>
      </c>
      <c r="E32" s="2">
        <v>7.0957095709570997E-3</v>
      </c>
      <c r="F32" s="2">
        <v>4.2438145174504303E-2</v>
      </c>
      <c r="G32" s="2">
        <v>2.0119459289531599E-2</v>
      </c>
      <c r="H32" s="2">
        <v>2.8813559322033899E-2</v>
      </c>
      <c r="I32" s="2">
        <v>5.1070840197693597E-2</v>
      </c>
      <c r="J32" s="2">
        <v>3.5480193787403802E-2</v>
      </c>
      <c r="K32" s="2">
        <v>4.8850970138984401E-2</v>
      </c>
      <c r="L32" s="2">
        <v>5.7990028863815303E-2</v>
      </c>
      <c r="M32" s="2">
        <v>2.5421626984127001E-2</v>
      </c>
      <c r="N32" s="3">
        <v>0.17825591336563101</v>
      </c>
      <c r="O32" s="3">
        <v>0.148153290752569</v>
      </c>
    </row>
    <row r="33" spans="1:15" x14ac:dyDescent="0.3">
      <c r="A33" s="8" t="s">
        <v>65</v>
      </c>
      <c r="B33" s="2">
        <v>-8.7326943556975498E-2</v>
      </c>
      <c r="C33" s="2">
        <v>-0.16715285880980199</v>
      </c>
      <c r="D33" s="2">
        <v>-0.130297723292469</v>
      </c>
      <c r="E33" s="2">
        <v>-1.65122835279903E-2</v>
      </c>
      <c r="F33" s="2">
        <v>2.00655200655201E-2</v>
      </c>
      <c r="G33" s="2">
        <v>3.8538739462063397E-2</v>
      </c>
      <c r="H33" s="2">
        <v>7.0351758793969807E-2</v>
      </c>
      <c r="I33" s="2">
        <v>8.8118454315637404E-2</v>
      </c>
      <c r="J33" s="2">
        <v>6.5383338864918705E-2</v>
      </c>
      <c r="K33" s="2">
        <v>4.8909657320872303E-2</v>
      </c>
      <c r="L33" s="2">
        <v>8.1675081675081695E-2</v>
      </c>
      <c r="M33" s="2">
        <v>3.3498077979132297E-2</v>
      </c>
      <c r="N33" s="3">
        <v>0.24925323597743099</v>
      </c>
      <c r="O33" s="3">
        <v>2.1299254526091602E-3</v>
      </c>
    </row>
    <row r="34" spans="1:15" x14ac:dyDescent="0.3">
      <c r="A34" s="8" t="s">
        <v>66</v>
      </c>
      <c r="B34" s="2">
        <v>-0.12292118582791001</v>
      </c>
      <c r="C34" s="2">
        <v>-0.28606760098928302</v>
      </c>
      <c r="D34" s="2">
        <v>-0.36027713625866098</v>
      </c>
      <c r="E34" s="2">
        <v>-7.9422382671480093E-2</v>
      </c>
      <c r="F34" s="2">
        <v>4.5098039215686302E-2</v>
      </c>
      <c r="G34" s="2">
        <v>9.9437148217635996E-2</v>
      </c>
      <c r="H34" s="2">
        <v>8.1911262798634796E-2</v>
      </c>
      <c r="I34" s="2">
        <v>9.3059936908517396E-2</v>
      </c>
      <c r="J34" s="2">
        <v>1.7316017316017299E-2</v>
      </c>
      <c r="K34" s="2">
        <v>1.27659574468085E-2</v>
      </c>
      <c r="L34" s="2">
        <v>4.9019607843137303E-2</v>
      </c>
      <c r="M34" s="2">
        <v>3.7383177570093497E-2</v>
      </c>
      <c r="N34" s="3">
        <v>0.12121212121212099</v>
      </c>
      <c r="O34" s="3">
        <v>-0.43817787418655102</v>
      </c>
    </row>
    <row r="35" spans="1:15" x14ac:dyDescent="0.3">
      <c r="A35" s="11" t="s">
        <v>15</v>
      </c>
      <c r="B35" s="3">
        <v>1.15360369825594E-2</v>
      </c>
      <c r="C35" s="3">
        <v>-5.1330522029954903E-2</v>
      </c>
      <c r="D35" s="3">
        <v>-5.4633441359376402E-2</v>
      </c>
      <c r="E35" s="3">
        <v>-2.5478887267505199E-3</v>
      </c>
      <c r="F35" s="3">
        <v>5.84028051923925E-2</v>
      </c>
      <c r="G35" s="3">
        <v>5.7505814208609403E-2</v>
      </c>
      <c r="H35" s="3">
        <v>0.108570717234797</v>
      </c>
      <c r="I35" s="3">
        <v>9.9715526276388702E-2</v>
      </c>
      <c r="J35" s="3">
        <v>8.4734513274336301E-2</v>
      </c>
      <c r="K35" s="3">
        <v>0.106339917475957</v>
      </c>
      <c r="L35" s="3">
        <v>0.14414963767602099</v>
      </c>
      <c r="M35" s="3">
        <v>8.0178974244565104E-2</v>
      </c>
      <c r="N35" s="3">
        <v>0.48316882232811398</v>
      </c>
      <c r="O35" s="3">
        <v>0.83128808573229696</v>
      </c>
    </row>
    <row r="36" spans="1:15" x14ac:dyDescent="0.3">
      <c r="A36" s="15"/>
    </row>
    <row r="37" spans="1:15" x14ac:dyDescent="0.3">
      <c r="A37" s="13" t="s">
        <v>39</v>
      </c>
    </row>
    <row r="38" spans="1:15" x14ac:dyDescent="0.3">
      <c r="A38" s="14" t="s">
        <v>40</v>
      </c>
    </row>
    <row r="39" spans="1:15" x14ac:dyDescent="0.3">
      <c r="A39" s="14" t="s">
        <v>41</v>
      </c>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O200"/>
  <sheetViews>
    <sheetView showGridLines="0" workbookViewId="0"/>
  </sheetViews>
  <sheetFormatPr defaultColWidth="11.5546875" defaultRowHeight="13.8" x14ac:dyDescent="0.3"/>
  <cols>
    <col min="1" max="1" width="30.6640625" customWidth="1"/>
    <col min="2" max="15" width="10.5546875" customWidth="1"/>
  </cols>
  <sheetData>
    <row r="1" spans="1:14" ht="15.6" x14ac:dyDescent="0.3">
      <c r="A1" s="12" t="s">
        <v>510</v>
      </c>
    </row>
    <row r="2" spans="1:14" ht="15.6" x14ac:dyDescent="0.3">
      <c r="A2" s="12" t="s">
        <v>509</v>
      </c>
    </row>
    <row r="3" spans="1:14" ht="15.6" x14ac:dyDescent="0.3">
      <c r="A3" s="12" t="s">
        <v>72</v>
      </c>
    </row>
    <row r="4" spans="1:14" x14ac:dyDescent="0.3">
      <c r="A4" s="15"/>
    </row>
    <row r="5" spans="1:14" x14ac:dyDescent="0.3">
      <c r="A5" s="16" t="str">
        <f>HYPERLINK("#'Table of contents'!A99", "Back to contents")</f>
        <v>Back to contents</v>
      </c>
    </row>
    <row r="6" spans="1:14" x14ac:dyDescent="0.3">
      <c r="A6" s="15"/>
      <c r="B6" s="17" t="s">
        <v>33</v>
      </c>
      <c r="C6" s="18"/>
      <c r="D6" s="18"/>
      <c r="E6" s="18"/>
      <c r="F6" s="18"/>
      <c r="G6" s="18"/>
      <c r="H6" s="18"/>
      <c r="I6" s="18"/>
      <c r="J6" s="18"/>
      <c r="K6" s="18"/>
      <c r="L6" s="18"/>
      <c r="M6" s="18"/>
      <c r="N6" s="18"/>
    </row>
    <row r="7" spans="1:14" x14ac:dyDescent="0.3">
      <c r="A7" s="9" t="s">
        <v>38</v>
      </c>
      <c r="B7" s="4" t="s">
        <v>0</v>
      </c>
      <c r="C7" s="4" t="s">
        <v>1</v>
      </c>
      <c r="D7" s="4" t="s">
        <v>2</v>
      </c>
      <c r="E7" s="4" t="s">
        <v>3</v>
      </c>
      <c r="F7" s="4" t="s">
        <v>4</v>
      </c>
      <c r="G7" s="4" t="s">
        <v>5</v>
      </c>
      <c r="H7" s="4" t="s">
        <v>6</v>
      </c>
      <c r="I7" s="4" t="s">
        <v>7</v>
      </c>
      <c r="J7" s="4" t="s">
        <v>8</v>
      </c>
      <c r="K7" s="4" t="s">
        <v>9</v>
      </c>
      <c r="L7" s="4" t="s">
        <v>10</v>
      </c>
      <c r="M7" s="4" t="s">
        <v>11</v>
      </c>
      <c r="N7" s="4" t="s">
        <v>12</v>
      </c>
    </row>
    <row r="8" spans="1:14" x14ac:dyDescent="0.3">
      <c r="A8" s="7" t="s">
        <v>69</v>
      </c>
      <c r="B8" s="1">
        <v>19175</v>
      </c>
      <c r="C8" s="1">
        <v>19973</v>
      </c>
      <c r="D8" s="1">
        <v>19579</v>
      </c>
      <c r="E8" s="1">
        <v>18813</v>
      </c>
      <c r="F8" s="1">
        <v>18782</v>
      </c>
      <c r="G8" s="1">
        <v>20079</v>
      </c>
      <c r="H8" s="1">
        <v>21383</v>
      </c>
      <c r="I8" s="1">
        <v>23476</v>
      </c>
      <c r="J8" s="1">
        <v>25869</v>
      </c>
      <c r="K8" s="1">
        <v>28090</v>
      </c>
      <c r="L8" s="1">
        <v>31793</v>
      </c>
      <c r="M8" s="1">
        <v>37150</v>
      </c>
      <c r="N8" s="1">
        <v>41254</v>
      </c>
    </row>
    <row r="9" spans="1:14" x14ac:dyDescent="0.3">
      <c r="A9" s="7" t="s">
        <v>70</v>
      </c>
      <c r="B9" s="1">
        <v>28415</v>
      </c>
      <c r="C9" s="1">
        <v>28166</v>
      </c>
      <c r="D9" s="1">
        <v>26089</v>
      </c>
      <c r="E9" s="1">
        <v>24360</v>
      </c>
      <c r="F9" s="1">
        <v>24281</v>
      </c>
      <c r="G9" s="1">
        <v>25499</v>
      </c>
      <c r="H9" s="1">
        <v>26816</v>
      </c>
      <c r="I9" s="1">
        <v>29956</v>
      </c>
      <c r="J9" s="1">
        <v>32891</v>
      </c>
      <c r="K9" s="1">
        <v>35649</v>
      </c>
      <c r="L9" s="1">
        <v>38724</v>
      </c>
      <c r="M9" s="1">
        <v>43532</v>
      </c>
      <c r="N9" s="1">
        <v>45897</v>
      </c>
    </row>
    <row r="10" spans="1:14" x14ac:dyDescent="0.3">
      <c r="A10" s="10" t="s">
        <v>15</v>
      </c>
      <c r="B10" s="5">
        <v>47590</v>
      </c>
      <c r="C10" s="5">
        <v>48139</v>
      </c>
      <c r="D10" s="5">
        <v>45668</v>
      </c>
      <c r="E10" s="5">
        <v>43173</v>
      </c>
      <c r="F10" s="5">
        <v>43063</v>
      </c>
      <c r="G10" s="5">
        <v>45578</v>
      </c>
      <c r="H10" s="5">
        <v>48199</v>
      </c>
      <c r="I10" s="5">
        <v>53432</v>
      </c>
      <c r="J10" s="5">
        <v>58760</v>
      </c>
      <c r="K10" s="5">
        <v>63739</v>
      </c>
      <c r="L10" s="5">
        <v>70517</v>
      </c>
      <c r="M10" s="5">
        <v>80682</v>
      </c>
      <c r="N10" s="5">
        <v>87151</v>
      </c>
    </row>
    <row r="11" spans="1:14" x14ac:dyDescent="0.3">
      <c r="A11" s="15"/>
    </row>
    <row r="12" spans="1:14" x14ac:dyDescent="0.3">
      <c r="A12" s="15"/>
    </row>
    <row r="13" spans="1:14" x14ac:dyDescent="0.3">
      <c r="A13" s="15"/>
      <c r="B13" s="17" t="s">
        <v>34</v>
      </c>
      <c r="C13" s="18"/>
      <c r="D13" s="18"/>
      <c r="E13" s="18"/>
      <c r="F13" s="18"/>
      <c r="G13" s="18"/>
      <c r="H13" s="18"/>
      <c r="I13" s="18"/>
      <c r="J13" s="18"/>
      <c r="K13" s="18"/>
      <c r="L13" s="18"/>
      <c r="M13" s="18"/>
      <c r="N13" s="18"/>
    </row>
    <row r="14" spans="1:14" x14ac:dyDescent="0.3">
      <c r="A14" s="9" t="s">
        <v>38</v>
      </c>
      <c r="B14" s="4" t="s">
        <v>0</v>
      </c>
      <c r="C14" s="4" t="s">
        <v>1</v>
      </c>
      <c r="D14" s="4" t="s">
        <v>2</v>
      </c>
      <c r="E14" s="4" t="s">
        <v>3</v>
      </c>
      <c r="F14" s="4" t="s">
        <v>4</v>
      </c>
      <c r="G14" s="4" t="s">
        <v>5</v>
      </c>
      <c r="H14" s="4" t="s">
        <v>6</v>
      </c>
      <c r="I14" s="4" t="s">
        <v>7</v>
      </c>
      <c r="J14" s="4" t="s">
        <v>8</v>
      </c>
      <c r="K14" s="4" t="s">
        <v>9</v>
      </c>
      <c r="L14" s="4" t="s">
        <v>10</v>
      </c>
      <c r="M14" s="4" t="s">
        <v>11</v>
      </c>
      <c r="N14" s="4" t="s">
        <v>12</v>
      </c>
    </row>
    <row r="15" spans="1:14" x14ac:dyDescent="0.3">
      <c r="A15" s="8" t="s">
        <v>69</v>
      </c>
      <c r="B15" s="2">
        <v>0.40292078167682299</v>
      </c>
      <c r="C15" s="2">
        <v>0.41490267766260203</v>
      </c>
      <c r="D15" s="2">
        <v>0.42872470876762703</v>
      </c>
      <c r="E15" s="2">
        <v>0.43575846014870401</v>
      </c>
      <c r="F15" s="2">
        <v>0.436151684740961</v>
      </c>
      <c r="G15" s="2">
        <v>0.44054148931502002</v>
      </c>
      <c r="H15" s="2">
        <v>0.44363990954169202</v>
      </c>
      <c r="I15" s="2">
        <v>0.43936217996706101</v>
      </c>
      <c r="J15" s="2">
        <v>0.44024846834581299</v>
      </c>
      <c r="K15" s="2">
        <v>0.440703493936209</v>
      </c>
      <c r="L15" s="2">
        <v>0.450855822000369</v>
      </c>
      <c r="M15" s="2">
        <v>0.46044966659230102</v>
      </c>
      <c r="N15" s="2">
        <v>0.47336232515978</v>
      </c>
    </row>
    <row r="16" spans="1:14" x14ac:dyDescent="0.3">
      <c r="A16" s="8" t="s">
        <v>70</v>
      </c>
      <c r="B16" s="2">
        <v>0.59707921832317701</v>
      </c>
      <c r="C16" s="2">
        <v>0.58509732233739797</v>
      </c>
      <c r="D16" s="2">
        <v>0.57127529123237297</v>
      </c>
      <c r="E16" s="2">
        <v>0.56424153985129599</v>
      </c>
      <c r="F16" s="2">
        <v>0.563848315259039</v>
      </c>
      <c r="G16" s="2">
        <v>0.55945851068497998</v>
      </c>
      <c r="H16" s="2">
        <v>0.55636009045830803</v>
      </c>
      <c r="I16" s="2">
        <v>0.56063782003293905</v>
      </c>
      <c r="J16" s="2">
        <v>0.55975153165418701</v>
      </c>
      <c r="K16" s="2">
        <v>0.559296506063791</v>
      </c>
      <c r="L16" s="2">
        <v>0.549144177999631</v>
      </c>
      <c r="M16" s="2">
        <v>0.53955033340769898</v>
      </c>
      <c r="N16" s="2">
        <v>0.52663767484021995</v>
      </c>
    </row>
    <row r="17" spans="1:15" x14ac:dyDescent="0.3">
      <c r="A17" s="15"/>
    </row>
    <row r="18" spans="1:15" x14ac:dyDescent="0.3">
      <c r="A18" s="15"/>
    </row>
    <row r="19" spans="1:15" x14ac:dyDescent="0.3">
      <c r="A19" s="15"/>
      <c r="B19" s="17" t="s">
        <v>35</v>
      </c>
      <c r="C19" s="17"/>
      <c r="D19" s="17"/>
      <c r="E19" s="17"/>
      <c r="F19" s="17"/>
      <c r="G19" s="17"/>
      <c r="H19" s="17"/>
      <c r="I19" s="17"/>
      <c r="J19" s="17"/>
      <c r="K19" s="17"/>
      <c r="L19" s="17"/>
      <c r="M19" s="17"/>
      <c r="N19" s="6" t="s">
        <v>36</v>
      </c>
      <c r="O19" s="6" t="s">
        <v>37</v>
      </c>
    </row>
    <row r="20" spans="1:15" x14ac:dyDescent="0.3">
      <c r="A20" s="9" t="s">
        <v>38</v>
      </c>
      <c r="B20" s="4" t="s">
        <v>16</v>
      </c>
      <c r="C20" s="4" t="s">
        <v>17</v>
      </c>
      <c r="D20" s="4" t="s">
        <v>18</v>
      </c>
      <c r="E20" s="4" t="s">
        <v>19</v>
      </c>
      <c r="F20" s="4" t="s">
        <v>20</v>
      </c>
      <c r="G20" s="4" t="s">
        <v>21</v>
      </c>
      <c r="H20" s="4" t="s">
        <v>22</v>
      </c>
      <c r="I20" s="4" t="s">
        <v>23</v>
      </c>
      <c r="J20" s="4" t="s">
        <v>24</v>
      </c>
      <c r="K20" s="4" t="s">
        <v>25</v>
      </c>
      <c r="L20" s="4" t="s">
        <v>26</v>
      </c>
      <c r="M20" s="4" t="s">
        <v>27</v>
      </c>
      <c r="N20" s="4" t="s">
        <v>28</v>
      </c>
      <c r="O20" s="4" t="s">
        <v>29</v>
      </c>
    </row>
    <row r="21" spans="1:15" x14ac:dyDescent="0.3">
      <c r="A21" s="8" t="s">
        <v>69</v>
      </c>
      <c r="B21" s="2">
        <v>4.1616688396349397E-2</v>
      </c>
      <c r="C21" s="2">
        <v>-1.9726630951784899E-2</v>
      </c>
      <c r="D21" s="2">
        <v>-3.91235507431432E-2</v>
      </c>
      <c r="E21" s="2">
        <v>-1.64779673629937E-3</v>
      </c>
      <c r="F21" s="2">
        <v>6.9055478649771102E-2</v>
      </c>
      <c r="G21" s="2">
        <v>6.4943473280541897E-2</v>
      </c>
      <c r="H21" s="2">
        <v>9.7881494645278996E-2</v>
      </c>
      <c r="I21" s="2">
        <v>0.10193388993014101</v>
      </c>
      <c r="J21" s="2">
        <v>8.5855657350496703E-2</v>
      </c>
      <c r="K21" s="2">
        <v>0.13182627269490901</v>
      </c>
      <c r="L21" s="2">
        <v>0.16849620985751601</v>
      </c>
      <c r="M21" s="2">
        <v>0.110471063257066</v>
      </c>
      <c r="N21" s="3">
        <v>0.59472727975569195</v>
      </c>
      <c r="O21" s="3">
        <v>1.1514471968709299</v>
      </c>
    </row>
    <row r="22" spans="1:15" x14ac:dyDescent="0.3">
      <c r="A22" s="8" t="s">
        <v>70</v>
      </c>
      <c r="B22" s="2">
        <v>-8.7629773007214494E-3</v>
      </c>
      <c r="C22" s="2">
        <v>-7.37413903287652E-2</v>
      </c>
      <c r="D22" s="2">
        <v>-6.6273141937214897E-2</v>
      </c>
      <c r="E22" s="2">
        <v>-3.2430213464696199E-3</v>
      </c>
      <c r="F22" s="2">
        <v>5.0162678637617898E-2</v>
      </c>
      <c r="G22" s="2">
        <v>5.1649084277814797E-2</v>
      </c>
      <c r="H22" s="2">
        <v>0.11709427207637201</v>
      </c>
      <c r="I22" s="2">
        <v>9.7977032981706499E-2</v>
      </c>
      <c r="J22" s="2">
        <v>8.38527256696361E-2</v>
      </c>
      <c r="K22" s="2">
        <v>8.6257679037280197E-2</v>
      </c>
      <c r="L22" s="2">
        <v>0.124160727197604</v>
      </c>
      <c r="M22" s="2">
        <v>5.4327850776440298E-2</v>
      </c>
      <c r="N22" s="3">
        <v>0.39542732054361401</v>
      </c>
      <c r="O22" s="3">
        <v>0.61523843040647497</v>
      </c>
    </row>
    <row r="23" spans="1:15" x14ac:dyDescent="0.3">
      <c r="A23" s="11" t="s">
        <v>15</v>
      </c>
      <c r="B23" s="3">
        <v>1.15360369825594E-2</v>
      </c>
      <c r="C23" s="3">
        <v>-5.1330522029954903E-2</v>
      </c>
      <c r="D23" s="3">
        <v>-5.4633441359376402E-2</v>
      </c>
      <c r="E23" s="3">
        <v>-2.5478887267505199E-3</v>
      </c>
      <c r="F23" s="3">
        <v>5.84028051923925E-2</v>
      </c>
      <c r="G23" s="3">
        <v>5.7505814208609403E-2</v>
      </c>
      <c r="H23" s="3">
        <v>0.108570717234797</v>
      </c>
      <c r="I23" s="3">
        <v>9.9715526276388702E-2</v>
      </c>
      <c r="J23" s="3">
        <v>8.4734513274336301E-2</v>
      </c>
      <c r="K23" s="3">
        <v>0.106339917475957</v>
      </c>
      <c r="L23" s="3">
        <v>0.14414963767602099</v>
      </c>
      <c r="M23" s="3">
        <v>8.0178974244565104E-2</v>
      </c>
      <c r="N23" s="3">
        <v>0.48316882232811398</v>
      </c>
      <c r="O23" s="3">
        <v>0.83128808573229696</v>
      </c>
    </row>
    <row r="24" spans="1:15" x14ac:dyDescent="0.3">
      <c r="A24" s="15"/>
    </row>
    <row r="25" spans="1:15" x14ac:dyDescent="0.3">
      <c r="A25" s="13" t="s">
        <v>39</v>
      </c>
    </row>
    <row r="26" spans="1:15" x14ac:dyDescent="0.3">
      <c r="A26" s="14" t="s">
        <v>40</v>
      </c>
    </row>
    <row r="27" spans="1:15" x14ac:dyDescent="0.3">
      <c r="A27" s="14" t="s">
        <v>41</v>
      </c>
    </row>
    <row r="28" spans="1:15" x14ac:dyDescent="0.3">
      <c r="A28" s="15"/>
    </row>
    <row r="29" spans="1:15" x14ac:dyDescent="0.3">
      <c r="A29" s="15"/>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based on registration data&amp;C&amp;R</oddHeader>
    <oddFooter>&amp;LGeneral Medical Council&amp;C&amp;R&amp;A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235</vt:i4>
      </vt:variant>
    </vt:vector>
  </HeadingPairs>
  <TitlesOfParts>
    <vt:vector size="235" baseType="lpstr">
      <vt:lpstr>Introduction</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227</vt:lpstr>
      <vt:lpstr>Table 228</vt:lpstr>
      <vt:lpstr>Table 229</vt:lpstr>
      <vt:lpstr>Table 230</vt:lpstr>
      <vt:lpstr>Table 231</vt:lpstr>
      <vt:lpstr>Table 232</vt:lpstr>
      <vt:lpstr>Table 233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KBorojevic</dc:creator>
  <cp:lastModifiedBy>Koraljka Borojevic</cp:lastModifiedBy>
  <dcterms:created xsi:type="dcterms:W3CDTF">2025-10-14T10:43:34Z</dcterms:created>
  <dcterms:modified xsi:type="dcterms:W3CDTF">2025-11-12T12:24:11Z</dcterms:modified>
</cp:coreProperties>
</file>