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s2dc01\corp_affairs$\Livelink Exclusions\Intelligence\SoMEP 2022\02. Analysis\00. Draft reference tables\"/>
    </mc:Choice>
  </mc:AlternateContent>
  <xr:revisionPtr revIDLastSave="0" documentId="13_ncr:1_{0537DBEB-4512-4EC3-A361-C6254F84D15D}" xr6:coauthVersionLast="47" xr6:coauthVersionMax="47" xr10:uidLastSave="{00000000-0000-0000-0000-000000000000}"/>
  <bookViews>
    <workbookView xWindow="21024" yWindow="5532" windowWidth="15372" windowHeight="19308" xr2:uid="{00000000-000D-0000-FFFF-FFFF00000000}"/>
  </bookViews>
  <sheets>
    <sheet name="Introduction" sheetId="237" r:id="rId1"/>
    <sheet name="Table of contents" sheetId="236" r:id="rId2"/>
    <sheet name="Table 1" sheetId="1" r:id="rId3"/>
    <sheet name="Table 2" sheetId="2" r:id="rId4"/>
    <sheet name="Table 3" sheetId="3" r:id="rId5"/>
    <sheet name="Table 4" sheetId="4" r:id="rId6"/>
    <sheet name="Table 5" sheetId="5" r:id="rId7"/>
    <sheet name="Table 6" sheetId="6" r:id="rId8"/>
    <sheet name="Table 7" sheetId="7" r:id="rId9"/>
    <sheet name="Table 8" sheetId="8" r:id="rId10"/>
    <sheet name="Table 9" sheetId="9" r:id="rId11"/>
    <sheet name="Table 10" sheetId="10" r:id="rId12"/>
    <sheet name="Table 11" sheetId="11" r:id="rId13"/>
    <sheet name="Table 12" sheetId="12" r:id="rId14"/>
    <sheet name="Table 13" sheetId="13" r:id="rId15"/>
    <sheet name="Table 14" sheetId="14" r:id="rId16"/>
    <sheet name="Table 15" sheetId="15" r:id="rId17"/>
    <sheet name="Table 16" sheetId="16" r:id="rId18"/>
    <sheet name="Table 17" sheetId="17" r:id="rId19"/>
    <sheet name="Table 18" sheetId="18" r:id="rId20"/>
    <sheet name="Table 19" sheetId="19" r:id="rId21"/>
    <sheet name="Table 20" sheetId="20" r:id="rId22"/>
    <sheet name="Table 21" sheetId="21" r:id="rId23"/>
    <sheet name="Table 22" sheetId="22" r:id="rId24"/>
    <sheet name="Table 23" sheetId="23" r:id="rId25"/>
    <sheet name="Table 24" sheetId="24" r:id="rId26"/>
    <sheet name="Table 25" sheetId="25" r:id="rId27"/>
    <sheet name="Table 26" sheetId="26" r:id="rId28"/>
    <sheet name="Table 27" sheetId="27" r:id="rId29"/>
    <sheet name="Table 28" sheetId="28" r:id="rId30"/>
    <sheet name="Table 29" sheetId="29" r:id="rId31"/>
    <sheet name="Table 30" sheetId="30" r:id="rId32"/>
    <sheet name="Table 31" sheetId="31" r:id="rId33"/>
    <sheet name="Table 32" sheetId="32" r:id="rId34"/>
    <sheet name="Table 33" sheetId="33" r:id="rId35"/>
    <sheet name="Table 34" sheetId="34" r:id="rId36"/>
    <sheet name="Table 35" sheetId="35" r:id="rId37"/>
    <sheet name="Table 36" sheetId="36" r:id="rId38"/>
    <sheet name="Table 37" sheetId="37" r:id="rId39"/>
    <sheet name="Table 38" sheetId="38" r:id="rId40"/>
    <sheet name="Table 39" sheetId="39" r:id="rId41"/>
    <sheet name="Table 40" sheetId="40" r:id="rId42"/>
    <sheet name="Table 41" sheetId="41" r:id="rId43"/>
    <sheet name="Table 42" sheetId="42" r:id="rId44"/>
    <sheet name="Table 43" sheetId="43" r:id="rId45"/>
    <sheet name="Table 44" sheetId="44" r:id="rId46"/>
    <sheet name="Table 45" sheetId="45" r:id="rId47"/>
    <sheet name="Table 46" sheetId="46" r:id="rId48"/>
    <sheet name="Table 47" sheetId="47" r:id="rId49"/>
    <sheet name="Table 48" sheetId="48" r:id="rId50"/>
    <sheet name="Table 49" sheetId="49" r:id="rId51"/>
    <sheet name="Table 50" sheetId="50" r:id="rId52"/>
    <sheet name="Table 51" sheetId="51" r:id="rId53"/>
    <sheet name="Table 52" sheetId="52" r:id="rId54"/>
    <sheet name="Table 53" sheetId="53" r:id="rId55"/>
    <sheet name="Table 54" sheetId="54" r:id="rId56"/>
    <sheet name="Table 55" sheetId="55" r:id="rId57"/>
    <sheet name="Table 56" sheetId="56" r:id="rId58"/>
    <sheet name="Table 57" sheetId="57" r:id="rId59"/>
    <sheet name="Table 58" sheetId="58" r:id="rId60"/>
    <sheet name="Table 59" sheetId="59" r:id="rId61"/>
    <sheet name="Table 60" sheetId="60" r:id="rId62"/>
    <sheet name="Table 61" sheetId="61" r:id="rId63"/>
    <sheet name="Table 62" sheetId="62" r:id="rId64"/>
    <sheet name="Table 63" sheetId="63" r:id="rId65"/>
    <sheet name="Table 64" sheetId="64" r:id="rId66"/>
    <sheet name="Table 65" sheetId="65" r:id="rId67"/>
    <sheet name="Table 66" sheetId="66" r:id="rId68"/>
    <sheet name="Table 67" sheetId="67" r:id="rId69"/>
    <sheet name="Table 68" sheetId="68" r:id="rId70"/>
    <sheet name="Table 69" sheetId="69" r:id="rId71"/>
    <sheet name="Table 70" sheetId="70" r:id="rId72"/>
    <sheet name="Table 71" sheetId="71" r:id="rId73"/>
    <sheet name="Table 72" sheetId="72" r:id="rId74"/>
    <sheet name="Table 73" sheetId="73" r:id="rId75"/>
    <sheet name="Table 74" sheetId="74" r:id="rId76"/>
    <sheet name="Table 75" sheetId="75" r:id="rId77"/>
    <sheet name="Table 76" sheetId="76" r:id="rId78"/>
    <sheet name="Table 77" sheetId="77" r:id="rId79"/>
    <sheet name="Table 78" sheetId="78" r:id="rId80"/>
    <sheet name="Table 79" sheetId="79" r:id="rId81"/>
    <sheet name="Table 80" sheetId="80" r:id="rId82"/>
    <sheet name="Table 81" sheetId="81" r:id="rId83"/>
    <sheet name="Table 82" sheetId="82" r:id="rId84"/>
    <sheet name="Table 83" sheetId="83" r:id="rId85"/>
    <sheet name="Table 84" sheetId="84" r:id="rId86"/>
    <sheet name="Table 85" sheetId="85" r:id="rId87"/>
    <sheet name="Table 86" sheetId="86" r:id="rId88"/>
    <sheet name="Table 87" sheetId="87" r:id="rId89"/>
    <sheet name="Table 88" sheetId="88" r:id="rId90"/>
    <sheet name="Table 89" sheetId="89" r:id="rId91"/>
    <sheet name="Table 90" sheetId="90" r:id="rId92"/>
    <sheet name="Table 91" sheetId="91" r:id="rId93"/>
    <sheet name="Table 92" sheetId="92" r:id="rId94"/>
    <sheet name="Table 93" sheetId="93" r:id="rId95"/>
    <sheet name="Table 94" sheetId="94" r:id="rId96"/>
    <sheet name="Table 95" sheetId="95" r:id="rId97"/>
    <sheet name="Table 96" sheetId="96" r:id="rId98"/>
    <sheet name="Table 97" sheetId="97" r:id="rId99"/>
    <sheet name="Table 98" sheetId="98" r:id="rId100"/>
    <sheet name="Table 99" sheetId="99" r:id="rId101"/>
    <sheet name="Table 100" sheetId="100" r:id="rId102"/>
    <sheet name="Table 101" sheetId="101" r:id="rId103"/>
    <sheet name="Table 102" sheetId="102" r:id="rId104"/>
    <sheet name="Table 103" sheetId="103" r:id="rId105"/>
    <sheet name="Table 104" sheetId="104" r:id="rId106"/>
    <sheet name="Table 105" sheetId="105" r:id="rId107"/>
    <sheet name="Table 106" sheetId="106" r:id="rId108"/>
    <sheet name="Table 107" sheetId="107" r:id="rId109"/>
    <sheet name="Table 108" sheetId="108" r:id="rId110"/>
    <sheet name="Table 109" sheetId="109" r:id="rId111"/>
    <sheet name="Table 110" sheetId="110" r:id="rId112"/>
    <sheet name="Table 111" sheetId="111" r:id="rId113"/>
    <sheet name="Table 112" sheetId="112" r:id="rId114"/>
    <sheet name="Table 113" sheetId="113" r:id="rId115"/>
    <sheet name="Table 114" sheetId="114" r:id="rId116"/>
    <sheet name="Table 115" sheetId="115" r:id="rId117"/>
    <sheet name="Table 116" sheetId="116" r:id="rId118"/>
    <sheet name="Table 117" sheetId="117" r:id="rId119"/>
    <sheet name="Table 118" sheetId="118" r:id="rId120"/>
    <sheet name="Table 119" sheetId="119" r:id="rId121"/>
    <sheet name="Table 120" sheetId="120" r:id="rId122"/>
    <sheet name="Table 121" sheetId="121" r:id="rId123"/>
    <sheet name="Table 122" sheetId="122" r:id="rId124"/>
    <sheet name="Table 123" sheetId="123" r:id="rId125"/>
    <sheet name="Table 124" sheetId="124" r:id="rId126"/>
    <sheet name="Table 125" sheetId="125" r:id="rId127"/>
    <sheet name="Table 126" sheetId="126" r:id="rId128"/>
    <sheet name="Table 127" sheetId="127" r:id="rId129"/>
    <sheet name="Table 128" sheetId="128" r:id="rId130"/>
    <sheet name="Table 129" sheetId="129" r:id="rId131"/>
    <sheet name="Table 130" sheetId="130" r:id="rId132"/>
    <sheet name="Table 131" sheetId="131" r:id="rId133"/>
    <sheet name="Table 132" sheetId="132" r:id="rId134"/>
    <sheet name="Table 133" sheetId="133" r:id="rId135"/>
    <sheet name="Table 134" sheetId="134" r:id="rId136"/>
    <sheet name="Table 135" sheetId="135" r:id="rId137"/>
    <sheet name="Table 136" sheetId="136" r:id="rId138"/>
    <sheet name="Table 137" sheetId="137" r:id="rId139"/>
    <sheet name="Table 138" sheetId="138" r:id="rId140"/>
    <sheet name="Table 139" sheetId="139" r:id="rId141"/>
    <sheet name="Table 140" sheetId="140" r:id="rId142"/>
    <sheet name="Table 141" sheetId="141" r:id="rId143"/>
    <sheet name="Table 142" sheetId="142" r:id="rId144"/>
    <sheet name="Table 143" sheetId="143" r:id="rId145"/>
    <sheet name="Table 144" sheetId="144" r:id="rId146"/>
    <sheet name="Table 145" sheetId="145" r:id="rId147"/>
    <sheet name="Table 146" sheetId="146" r:id="rId148"/>
    <sheet name="Table 147" sheetId="147" r:id="rId149"/>
    <sheet name="Table 148" sheetId="148" r:id="rId150"/>
    <sheet name="Table 149" sheetId="149" r:id="rId151"/>
    <sheet name="Table 150" sheetId="150" r:id="rId152"/>
    <sheet name="Table 151" sheetId="151" r:id="rId153"/>
    <sheet name="Table 152" sheetId="152" r:id="rId154"/>
    <sheet name="Table 153" sheetId="153" r:id="rId155"/>
    <sheet name="Table 154" sheetId="154" r:id="rId156"/>
    <sheet name="Table 155" sheetId="155" r:id="rId157"/>
    <sheet name="Table 156" sheetId="156" r:id="rId158"/>
    <sheet name="Table 157" sheetId="157" r:id="rId159"/>
    <sheet name="Table 158" sheetId="158" r:id="rId160"/>
    <sheet name="Table 159" sheetId="159" r:id="rId161"/>
    <sheet name="Table 160" sheetId="160" r:id="rId162"/>
    <sheet name="Table 161" sheetId="161" r:id="rId163"/>
    <sheet name="Table 162" sheetId="162" r:id="rId164"/>
    <sheet name="Table 163" sheetId="163" r:id="rId165"/>
    <sheet name="Table 164" sheetId="164" r:id="rId166"/>
    <sheet name="Table 165" sheetId="165" r:id="rId167"/>
    <sheet name="Table 166" sheetId="166" r:id="rId168"/>
    <sheet name="Table 167" sheetId="167" r:id="rId169"/>
    <sheet name="Table 168" sheetId="168" r:id="rId170"/>
    <sheet name="Table 169" sheetId="169" r:id="rId171"/>
    <sheet name="Table 170" sheetId="170" r:id="rId172"/>
    <sheet name="Table 171" sheetId="171" r:id="rId173"/>
    <sheet name="Table 172" sheetId="172" r:id="rId174"/>
    <sheet name="Table 173" sheetId="173" r:id="rId175"/>
    <sheet name="Table 174" sheetId="174" r:id="rId176"/>
    <sheet name="Table 175" sheetId="175" r:id="rId177"/>
    <sheet name="Table 176" sheetId="176" r:id="rId178"/>
    <sheet name="Table 177" sheetId="177" r:id="rId179"/>
    <sheet name="Table 178" sheetId="178" r:id="rId180"/>
    <sheet name="Table 179" sheetId="179" r:id="rId181"/>
    <sheet name="Table 180" sheetId="180" r:id="rId182"/>
    <sheet name="Table 181" sheetId="181" r:id="rId183"/>
    <sheet name="Table 182" sheetId="182" r:id="rId184"/>
    <sheet name="Table 183" sheetId="183" r:id="rId185"/>
    <sheet name="Table 184" sheetId="184" r:id="rId186"/>
    <sheet name="Table 185" sheetId="185" r:id="rId187"/>
    <sheet name="Table 186" sheetId="186" r:id="rId188"/>
    <sheet name="Table 187" sheetId="187" r:id="rId189"/>
    <sheet name="Table 188" sheetId="188" r:id="rId190"/>
    <sheet name="Table 189" sheetId="189" r:id="rId191"/>
    <sheet name="Table 190" sheetId="190" r:id="rId192"/>
    <sheet name="Table 191" sheetId="191" r:id="rId193"/>
    <sheet name="Table 192" sheetId="192" r:id="rId194"/>
    <sheet name="Table 193" sheetId="193" r:id="rId195"/>
    <sheet name="Table 194" sheetId="194" r:id="rId196"/>
    <sheet name="Table 195" sheetId="195" r:id="rId197"/>
    <sheet name="Table 196" sheetId="196" r:id="rId198"/>
    <sheet name="Table 197" sheetId="197" r:id="rId199"/>
    <sheet name="Table 198" sheetId="198" r:id="rId200"/>
    <sheet name="Table 199" sheetId="199" r:id="rId201"/>
    <sheet name="Table 200" sheetId="200" r:id="rId202"/>
    <sheet name="Table 201" sheetId="201" r:id="rId203"/>
    <sheet name="Table 202" sheetId="202" r:id="rId204"/>
    <sheet name="Table 203" sheetId="203" r:id="rId205"/>
    <sheet name="Table 204" sheetId="204" r:id="rId206"/>
    <sheet name="Table 205" sheetId="205" r:id="rId207"/>
    <sheet name="Table 206" sheetId="206" r:id="rId208"/>
    <sheet name="Table 207" sheetId="207" r:id="rId209"/>
    <sheet name="Table 208" sheetId="208" r:id="rId210"/>
    <sheet name="Table 209" sheetId="209" r:id="rId211"/>
    <sheet name="Table 210" sheetId="210" r:id="rId212"/>
    <sheet name="Table 211" sheetId="211" r:id="rId213"/>
    <sheet name="Table 212" sheetId="212" r:id="rId214"/>
    <sheet name="Table 213" sheetId="213" r:id="rId215"/>
    <sheet name="Table 214" sheetId="214" r:id="rId216"/>
    <sheet name="Table 215" sheetId="215" r:id="rId217"/>
    <sheet name="Table 216" sheetId="216" r:id="rId218"/>
    <sheet name="Table 217" sheetId="217" r:id="rId219"/>
    <sheet name="Table 218" sheetId="218" r:id="rId220"/>
    <sheet name="Table 219" sheetId="219" r:id="rId221"/>
    <sheet name="Table 220" sheetId="220" r:id="rId222"/>
    <sheet name="Table 221" sheetId="221" r:id="rId223"/>
    <sheet name="Table 222" sheetId="222" r:id="rId224"/>
    <sheet name="Table 223" sheetId="223" r:id="rId225"/>
    <sheet name="Table 224" sheetId="224" r:id="rId226"/>
    <sheet name="Table 225" sheetId="225" r:id="rId227"/>
    <sheet name="Table 226" sheetId="226" r:id="rId228"/>
    <sheet name="Table 227" sheetId="227" r:id="rId229"/>
    <sheet name="Table 228" sheetId="228" r:id="rId230"/>
    <sheet name="Table 229" sheetId="229" r:id="rId231"/>
    <sheet name="Table 230" sheetId="230" r:id="rId232"/>
    <sheet name="Table 231" sheetId="231" r:id="rId233"/>
    <sheet name="Table 232" sheetId="232" r:id="rId234"/>
    <sheet name="Table 233" sheetId="233" r:id="rId235"/>
    <sheet name="Table 234" sheetId="234" r:id="rId236"/>
    <sheet name="Table 235" sheetId="235" r:id="rId237"/>
  </sheets>
  <definedNames>
    <definedName name="Counts">#REF!</definedName>
    <definedName name="Note_lab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7" i="236" l="1"/>
  <c r="A236" i="236"/>
  <c r="A235" i="236"/>
  <c r="A234" i="236"/>
  <c r="A233" i="236"/>
  <c r="A232" i="236"/>
  <c r="A231" i="236"/>
  <c r="A230" i="236"/>
  <c r="A229" i="236"/>
  <c r="A228" i="236"/>
  <c r="A227" i="236"/>
  <c r="A226" i="236"/>
  <c r="A225" i="236"/>
  <c r="A224" i="236"/>
  <c r="A223" i="236"/>
  <c r="A222" i="236"/>
  <c r="A221" i="236"/>
  <c r="A220" i="236"/>
  <c r="A219" i="236"/>
  <c r="A218" i="236"/>
  <c r="A217" i="236"/>
  <c r="A216" i="236"/>
  <c r="A215" i="236"/>
  <c r="A214" i="236"/>
  <c r="A213" i="236"/>
  <c r="A212" i="236"/>
  <c r="A211" i="236"/>
  <c r="A210" i="236"/>
  <c r="A209" i="236"/>
  <c r="A208" i="236"/>
  <c r="A207" i="236"/>
  <c r="A206" i="236"/>
  <c r="A205" i="236"/>
  <c r="A204" i="236"/>
  <c r="A203" i="236"/>
  <c r="A202" i="236"/>
  <c r="A201" i="236"/>
  <c r="A200" i="236"/>
  <c r="A199" i="236"/>
  <c r="A198" i="236"/>
  <c r="A197" i="236"/>
  <c r="A196" i="236"/>
  <c r="A195" i="236"/>
  <c r="A194" i="236"/>
  <c r="A193" i="236"/>
  <c r="A192" i="236"/>
  <c r="A191" i="236"/>
  <c r="A190" i="236"/>
  <c r="A189" i="236"/>
  <c r="A188" i="236"/>
  <c r="A187" i="236"/>
  <c r="A186" i="236"/>
  <c r="A185" i="236"/>
  <c r="A184" i="236"/>
  <c r="A183" i="236"/>
  <c r="A182" i="236"/>
  <c r="A181" i="236"/>
  <c r="A180" i="236"/>
  <c r="A179" i="236"/>
  <c r="A178" i="236"/>
  <c r="A177" i="236"/>
  <c r="A176" i="236"/>
  <c r="A175" i="236"/>
  <c r="A174" i="236"/>
  <c r="A173" i="236"/>
  <c r="A172" i="236"/>
  <c r="A171" i="236"/>
  <c r="A170" i="236"/>
  <c r="A169" i="236"/>
  <c r="A168" i="236"/>
  <c r="A167" i="236"/>
  <c r="A166" i="236"/>
  <c r="A165" i="236"/>
  <c r="A164" i="236"/>
  <c r="A163" i="236"/>
  <c r="A162" i="236"/>
  <c r="A161" i="236"/>
  <c r="A160" i="236"/>
  <c r="A159" i="236"/>
  <c r="A158" i="236"/>
  <c r="A157" i="236"/>
  <c r="A156" i="236"/>
  <c r="A155" i="236"/>
  <c r="A154" i="236"/>
  <c r="A153" i="236"/>
  <c r="A152" i="236"/>
  <c r="A151" i="236"/>
  <c r="A150" i="236"/>
  <c r="A149" i="236"/>
  <c r="A148" i="236"/>
  <c r="A147" i="236"/>
  <c r="A146" i="236"/>
  <c r="A145" i="236"/>
  <c r="A144" i="236"/>
  <c r="A143" i="236"/>
  <c r="A142" i="236"/>
  <c r="A141" i="236"/>
  <c r="A140" i="236"/>
  <c r="A139" i="236"/>
  <c r="A138" i="236"/>
  <c r="A137" i="236"/>
  <c r="A136" i="236"/>
  <c r="A135" i="236"/>
  <c r="A134" i="236"/>
  <c r="A133" i="236"/>
  <c r="A132" i="236"/>
  <c r="A131" i="236"/>
  <c r="A130" i="236"/>
  <c r="A129" i="236"/>
  <c r="A128" i="236"/>
  <c r="A127" i="236"/>
  <c r="A126" i="236"/>
  <c r="A125" i="236"/>
  <c r="A124" i="236"/>
  <c r="A123" i="236"/>
  <c r="A122" i="236"/>
  <c r="A121" i="236"/>
  <c r="A120" i="236"/>
  <c r="A119" i="236"/>
  <c r="A118" i="236"/>
  <c r="A117" i="236"/>
  <c r="A116" i="236"/>
  <c r="A115" i="236"/>
  <c r="A114" i="236"/>
  <c r="A113" i="236"/>
  <c r="A112" i="236"/>
  <c r="A111" i="236"/>
  <c r="A110" i="236"/>
  <c r="A109" i="236"/>
  <c r="A108" i="236"/>
  <c r="A107" i="236"/>
  <c r="A106" i="236"/>
  <c r="A105" i="236"/>
  <c r="A104" i="236"/>
  <c r="A103" i="236"/>
  <c r="A102" i="236"/>
  <c r="A101" i="236"/>
  <c r="A100" i="236"/>
  <c r="A99" i="236"/>
  <c r="A98" i="236"/>
  <c r="A97" i="236"/>
  <c r="A96" i="236"/>
  <c r="A95" i="236"/>
  <c r="A94" i="236"/>
  <c r="A93" i="236"/>
  <c r="A92" i="236"/>
  <c r="A91" i="236"/>
  <c r="A90" i="236"/>
  <c r="A89" i="236"/>
  <c r="A88" i="236"/>
  <c r="A87" i="236"/>
  <c r="A86" i="236"/>
  <c r="A85" i="236"/>
  <c r="A84" i="236"/>
  <c r="A83" i="236"/>
  <c r="A82" i="236"/>
  <c r="A81" i="236"/>
  <c r="A80" i="236"/>
  <c r="A79" i="236"/>
  <c r="A78" i="236"/>
  <c r="A77" i="236"/>
  <c r="A76" i="236"/>
  <c r="A75" i="236"/>
  <c r="A74" i="236"/>
  <c r="A73" i="236"/>
  <c r="A72" i="236"/>
  <c r="A71" i="236"/>
  <c r="A70" i="236"/>
  <c r="A69" i="236"/>
  <c r="A68" i="236"/>
  <c r="A67" i="236"/>
  <c r="A66" i="236"/>
  <c r="A65" i="236"/>
  <c r="A64" i="236"/>
  <c r="A63" i="236"/>
  <c r="A62" i="236"/>
  <c r="A61" i="236"/>
  <c r="A60" i="236"/>
  <c r="A59" i="236"/>
  <c r="A58" i="236"/>
  <c r="A57" i="236"/>
  <c r="A56" i="236"/>
  <c r="A55" i="236"/>
  <c r="A54" i="236"/>
  <c r="A53" i="236"/>
  <c r="A52" i="236"/>
  <c r="A51" i="236"/>
  <c r="A50" i="236"/>
  <c r="A49" i="236"/>
  <c r="A48" i="236"/>
  <c r="A47" i="236"/>
  <c r="A46" i="236"/>
  <c r="A45" i="236"/>
  <c r="A44" i="236"/>
  <c r="A43" i="236"/>
  <c r="A42" i="236"/>
  <c r="A41" i="236"/>
  <c r="A40" i="236"/>
  <c r="A39" i="236"/>
  <c r="A38" i="236"/>
  <c r="A37" i="236"/>
  <c r="A36" i="236"/>
  <c r="A35" i="236"/>
  <c r="A34" i="236"/>
  <c r="A33" i="236"/>
  <c r="A32" i="236"/>
  <c r="A31" i="236"/>
  <c r="A30" i="236"/>
  <c r="A29" i="236"/>
  <c r="A28" i="236"/>
  <c r="A27" i="236"/>
  <c r="A26" i="236"/>
  <c r="A25" i="236"/>
  <c r="A24" i="236"/>
  <c r="A23" i="236"/>
  <c r="A22" i="236"/>
  <c r="A21" i="236"/>
  <c r="A20" i="236"/>
  <c r="A19" i="236"/>
  <c r="A18" i="236"/>
  <c r="A17" i="236"/>
  <c r="A16" i="236"/>
  <c r="A15" i="236"/>
  <c r="A14" i="236"/>
  <c r="A13" i="236"/>
  <c r="A12" i="236"/>
  <c r="A11" i="236"/>
  <c r="A10" i="236"/>
  <c r="A9" i="236"/>
  <c r="A8" i="236"/>
  <c r="A7" i="236"/>
  <c r="A6" i="236"/>
  <c r="A5" i="236"/>
  <c r="A4" i="236"/>
  <c r="A3" i="236"/>
  <c r="A5" i="235"/>
  <c r="A5" i="234"/>
  <c r="A5" i="233"/>
  <c r="A5" i="232"/>
  <c r="A5" i="231"/>
  <c r="A5" i="230"/>
  <c r="A5" i="229"/>
  <c r="A5" i="228"/>
  <c r="A5" i="227"/>
  <c r="A5" i="226"/>
  <c r="A5" i="225"/>
  <c r="A5" i="224"/>
  <c r="A5" i="223"/>
  <c r="A5" i="222"/>
  <c r="A5" i="221"/>
  <c r="A5" i="220"/>
  <c r="A5" i="219"/>
  <c r="A5" i="218"/>
  <c r="A5" i="217"/>
  <c r="A5" i="216"/>
  <c r="A5" i="215"/>
  <c r="A5" i="214"/>
  <c r="A5" i="213"/>
  <c r="A5" i="212"/>
  <c r="A5" i="211"/>
  <c r="A5" i="210"/>
  <c r="A5" i="209"/>
  <c r="A5" i="208"/>
  <c r="A5" i="207"/>
  <c r="A5" i="206"/>
  <c r="A5" i="205"/>
  <c r="A5" i="204"/>
  <c r="A5" i="203"/>
  <c r="A5" i="202"/>
  <c r="A5" i="201"/>
  <c r="A5" i="200"/>
  <c r="A5" i="199"/>
  <c r="A5" i="198"/>
  <c r="A5" i="197"/>
  <c r="A5" i="196"/>
  <c r="A5" i="195"/>
  <c r="A5" i="194"/>
  <c r="A5" i="193"/>
  <c r="A5" i="192"/>
  <c r="A5" i="191"/>
  <c r="A5" i="190"/>
  <c r="A5" i="189"/>
  <c r="A5" i="188"/>
  <c r="A5" i="187"/>
  <c r="A5" i="186"/>
  <c r="A5" i="185"/>
  <c r="A5" i="184"/>
  <c r="A5" i="183"/>
  <c r="A5" i="182"/>
  <c r="A5" i="181"/>
  <c r="A5" i="180"/>
  <c r="A5" i="179"/>
  <c r="A5" i="178"/>
  <c r="A5" i="177"/>
  <c r="A5" i="176"/>
  <c r="A5" i="175"/>
  <c r="A5" i="174"/>
  <c r="A5" i="173"/>
  <c r="A5" i="172"/>
  <c r="A5" i="171"/>
  <c r="A5" i="170"/>
  <c r="A5" i="169"/>
  <c r="A5" i="168"/>
  <c r="A5" i="167"/>
  <c r="A5" i="166"/>
  <c r="A5" i="165"/>
  <c r="A5" i="164"/>
  <c r="A5" i="163"/>
  <c r="A5" i="162"/>
  <c r="A5" i="161"/>
  <c r="A5" i="160"/>
  <c r="A5" i="159"/>
  <c r="A5" i="158"/>
  <c r="A5" i="157"/>
  <c r="A5" i="156"/>
  <c r="A5" i="155"/>
  <c r="A5" i="154"/>
  <c r="A5" i="153"/>
  <c r="A5" i="152"/>
  <c r="A5" i="151"/>
  <c r="A5" i="150"/>
  <c r="A5" i="149"/>
  <c r="A5" i="148"/>
  <c r="A5" i="147"/>
  <c r="A5" i="146"/>
  <c r="A5" i="145"/>
  <c r="A5" i="144"/>
  <c r="A5" i="143"/>
  <c r="A5" i="142"/>
  <c r="A5" i="141"/>
  <c r="A5" i="140"/>
  <c r="A5" i="139"/>
  <c r="A5" i="138"/>
  <c r="A5" i="137"/>
  <c r="A5" i="136"/>
  <c r="A5" i="135"/>
  <c r="A5" i="134"/>
  <c r="A5" i="133"/>
  <c r="A5" i="132"/>
  <c r="A5" i="131"/>
  <c r="A5" i="130"/>
  <c r="A5" i="129"/>
  <c r="A5" i="128"/>
  <c r="A5" i="127"/>
  <c r="A5" i="126"/>
  <c r="A5" i="125"/>
  <c r="A5" i="124"/>
  <c r="A5" i="123"/>
  <c r="A5" i="122"/>
  <c r="A5" i="121"/>
  <c r="A5" i="120"/>
  <c r="A5" i="119"/>
  <c r="A5" i="118"/>
  <c r="A5" i="117"/>
  <c r="A5" i="116"/>
  <c r="A5" i="115"/>
  <c r="A5" i="114"/>
  <c r="A5" i="113"/>
  <c r="A5" i="112"/>
  <c r="A5" i="111"/>
  <c r="A5" i="110"/>
  <c r="A5" i="109"/>
  <c r="A5" i="108"/>
  <c r="A5" i="107"/>
  <c r="A5" i="106"/>
  <c r="A5" i="105"/>
  <c r="A5" i="104"/>
  <c r="A5" i="103"/>
  <c r="A5" i="102"/>
  <c r="A5" i="101"/>
  <c r="A5" i="100"/>
  <c r="A5" i="99"/>
  <c r="A5" i="98"/>
  <c r="A5" i="97"/>
  <c r="A5" i="96"/>
  <c r="A5" i="95"/>
  <c r="A5" i="94"/>
  <c r="A5" i="93"/>
  <c r="A5" i="92"/>
  <c r="A5" i="91"/>
  <c r="A5" i="90"/>
  <c r="A5" i="89"/>
  <c r="A5" i="88"/>
  <c r="A5" i="87"/>
  <c r="A5" i="86"/>
  <c r="A5" i="85"/>
  <c r="A5" i="84"/>
  <c r="A5" i="83"/>
  <c r="A5" i="82"/>
  <c r="A5" i="81"/>
  <c r="A5" i="80"/>
  <c r="A5" i="79"/>
  <c r="A5" i="78"/>
  <c r="A5" i="77"/>
  <c r="A5" i="76"/>
  <c r="A5" i="75"/>
  <c r="A5" i="74"/>
  <c r="A5" i="73"/>
  <c r="A5" i="72"/>
  <c r="A5" i="71"/>
  <c r="A5" i="70"/>
  <c r="A5" i="69"/>
  <c r="A5" i="68"/>
  <c r="A5" i="67"/>
  <c r="A5" i="66"/>
  <c r="A5" i="65"/>
  <c r="A5" i="64"/>
  <c r="A5" i="63"/>
  <c r="A5" i="62"/>
  <c r="A5" i="61"/>
  <c r="A5" i="60"/>
  <c r="A5" i="59"/>
  <c r="A5" i="58"/>
  <c r="A5" i="57"/>
  <c r="A5" i="56"/>
  <c r="A5" i="55"/>
  <c r="A5" i="54"/>
  <c r="A5" i="53"/>
  <c r="A5" i="52"/>
  <c r="A5" i="51"/>
  <c r="A5" i="50"/>
  <c r="A5" i="49"/>
  <c r="A5" i="48"/>
  <c r="A5" i="47"/>
  <c r="A5" i="46"/>
  <c r="A5" i="45"/>
  <c r="A5" i="44"/>
  <c r="A5" i="43"/>
  <c r="A5" i="42"/>
  <c r="A5" i="41"/>
  <c r="A5" i="40"/>
  <c r="A5" i="39"/>
  <c r="A5" i="38"/>
  <c r="A5" i="37"/>
  <c r="A5" i="36"/>
  <c r="A5" i="35"/>
  <c r="A5" i="34"/>
  <c r="A5" i="33"/>
  <c r="A5" i="32"/>
  <c r="A5" i="31"/>
  <c r="A5" i="30"/>
  <c r="A5" i="29"/>
  <c r="A5" i="28"/>
  <c r="A5" i="27"/>
  <c r="A5" i="26"/>
  <c r="A5" i="25"/>
  <c r="A5" i="24"/>
  <c r="A5" i="23"/>
  <c r="A5" i="22"/>
  <c r="A5" i="21"/>
  <c r="A5" i="20"/>
  <c r="A5" i="19"/>
  <c r="A5" i="18"/>
  <c r="A5" i="17"/>
  <c r="A5" i="16"/>
  <c r="A5" i="15"/>
  <c r="A5" i="14"/>
  <c r="A5" i="13"/>
  <c r="A5" i="12"/>
  <c r="A5" i="11"/>
  <c r="A5" i="10"/>
  <c r="A5" i="9"/>
  <c r="A5" i="8"/>
  <c r="A5" i="7"/>
  <c r="A5" i="6"/>
  <c r="A5" i="5"/>
  <c r="A5" i="4"/>
  <c r="A5" i="3"/>
  <c r="A5" i="2"/>
  <c r="A5" i="1"/>
</calcChain>
</file>

<file path=xl/sharedStrings.xml><?xml version="1.0" encoding="utf-8"?>
<sst xmlns="http://schemas.openxmlformats.org/spreadsheetml/2006/main" count="16883" uniqueCount="985">
  <si>
    <t>2012</t>
  </si>
  <si>
    <t>2013</t>
  </si>
  <si>
    <t>2014</t>
  </si>
  <si>
    <t>2015</t>
  </si>
  <si>
    <t>2016</t>
  </si>
  <si>
    <t>2017</t>
  </si>
  <si>
    <t>2018</t>
  </si>
  <si>
    <t>2019</t>
  </si>
  <si>
    <t>2020</t>
  </si>
  <si>
    <t>2021</t>
  </si>
  <si>
    <t>Licensed</t>
  </si>
  <si>
    <t>Not licensed</t>
  </si>
  <si>
    <t>Total</t>
  </si>
  <si>
    <t>2012-13</t>
  </si>
  <si>
    <t>2013-14</t>
  </si>
  <si>
    <t>2014-15</t>
  </si>
  <si>
    <t>2015-16</t>
  </si>
  <si>
    <t>2016-17</t>
  </si>
  <si>
    <t>2017-18</t>
  </si>
  <si>
    <t>2018-19</t>
  </si>
  <si>
    <t>2019-20</t>
  </si>
  <si>
    <t>2020-21</t>
  </si>
  <si>
    <t>2017-21</t>
  </si>
  <si>
    <t>2012-21</t>
  </si>
  <si>
    <t>Table 1</t>
  </si>
  <si>
    <t>All registered doctors</t>
  </si>
  <si>
    <t>by whether licensed</t>
  </si>
  <si>
    <t>Number of doctors</t>
  </si>
  <si>
    <t>% of doctors</t>
  </si>
  <si>
    <t>Year-on-year % changes</t>
  </si>
  <si>
    <t>5 yr</t>
  </si>
  <si>
    <t>Overall</t>
  </si>
  <si>
    <t/>
  </si>
  <si>
    <t>Notes</t>
  </si>
  <si>
    <t>Source: The General Medical Council (GMC) List of Registered Medical Practitioners (LRMP).</t>
  </si>
  <si>
    <t>The counts are as on 31 December each year and the data was downloaded on 17 February 2022.</t>
  </si>
  <si>
    <t>Doctors granted temporary emergency registration under Section 18a of the Medical Act (1983) were not included in counts.</t>
  </si>
  <si>
    <t>GP</t>
  </si>
  <si>
    <t>Specialist</t>
  </si>
  <si>
    <t>GP and specialist</t>
  </si>
  <si>
    <t>SAS and LE doctors</t>
  </si>
  <si>
    <t>Neither register and in training</t>
  </si>
  <si>
    <t>Table 2</t>
  </si>
  <si>
    <t>by whether they are on the GP and/or Specialist Registers</t>
  </si>
  <si>
    <t>GP, Licensed</t>
  </si>
  <si>
    <t>GP, Not licensed</t>
  </si>
  <si>
    <t>Specialist, Licensed</t>
  </si>
  <si>
    <t>Specialist, Not licensed</t>
  </si>
  <si>
    <t>GP and specialist, Licensed</t>
  </si>
  <si>
    <t>GP and specialist, Not licensed</t>
  </si>
  <si>
    <t>SAS and LE doctors, Licensed</t>
  </si>
  <si>
    <t>SAS and LE doctors, Not licensed</t>
  </si>
  <si>
    <t>Neither register and in training, Licensed</t>
  </si>
  <si>
    <t>Neither register and in training, Not licensed</t>
  </si>
  <si>
    <t>Table 3</t>
  </si>
  <si>
    <t>The % of doctors table shows the proportion licensed for each register combination.</t>
  </si>
  <si>
    <t>20-29</t>
  </si>
  <si>
    <t>30-39</t>
  </si>
  <si>
    <t>40-49</t>
  </si>
  <si>
    <t>50-59</t>
  </si>
  <si>
    <t>60-69</t>
  </si>
  <si>
    <t>70 or more</t>
  </si>
  <si>
    <t>Table 4</t>
  </si>
  <si>
    <t>by age group (ten year bands)</t>
  </si>
  <si>
    <t>Female</t>
  </si>
  <si>
    <t>Male</t>
  </si>
  <si>
    <t>Table 5</t>
  </si>
  <si>
    <t>by gender</t>
  </si>
  <si>
    <t>Female, 20-29</t>
  </si>
  <si>
    <t>Female, 30-39</t>
  </si>
  <si>
    <t>Female, 40-49</t>
  </si>
  <si>
    <t>Female, 50-59</t>
  </si>
  <si>
    <t>Female, 60-69</t>
  </si>
  <si>
    <t>Female, 70 or more</t>
  </si>
  <si>
    <t>Male, 20-29</t>
  </si>
  <si>
    <t>Male, 30-39</t>
  </si>
  <si>
    <t>Male, 40-49</t>
  </si>
  <si>
    <t>Male, 50-59</t>
  </si>
  <si>
    <t>Male, 60-69</t>
  </si>
  <si>
    <t>Male, 70 or more</t>
  </si>
  <si>
    <t>Table 6</t>
  </si>
  <si>
    <t>The % of doctors table shows the proportion in each age group for each gender.</t>
  </si>
  <si>
    <t>Asian or Asian British</t>
  </si>
  <si>
    <t>Black or Black British</t>
  </si>
  <si>
    <t>Mixed</t>
  </si>
  <si>
    <t>White</t>
  </si>
  <si>
    <t>Other</t>
  </si>
  <si>
    <t>Not recorded</t>
  </si>
  <si>
    <t>Table 7</t>
  </si>
  <si>
    <t>by ethnicity (six groups)</t>
  </si>
  <si>
    <t>UK</t>
  </si>
  <si>
    <t>EEA</t>
  </si>
  <si>
    <t>IMG</t>
  </si>
  <si>
    <t>Table 8</t>
  </si>
  <si>
    <t>by PMQ region</t>
  </si>
  <si>
    <t>UK, Asian or Asian British</t>
  </si>
  <si>
    <t>UK, Black or Black British</t>
  </si>
  <si>
    <t>UK, Mixed</t>
  </si>
  <si>
    <t>UK, White</t>
  </si>
  <si>
    <t>UK, Other</t>
  </si>
  <si>
    <t>UK, Not recorded</t>
  </si>
  <si>
    <t>EEA, Asian or Asian British</t>
  </si>
  <si>
    <t>EEA, Black or Black British</t>
  </si>
  <si>
    <t>EEA, Mixed</t>
  </si>
  <si>
    <t>EEA, White</t>
  </si>
  <si>
    <t>EEA, Other</t>
  </si>
  <si>
    <t>EEA, Not recorded</t>
  </si>
  <si>
    <t>IMG, Asian or Asian British</t>
  </si>
  <si>
    <t>IMG, Black or Black British</t>
  </si>
  <si>
    <t>IMG, Mixed</t>
  </si>
  <si>
    <t>IMG, White</t>
  </si>
  <si>
    <t>IMG, Other</t>
  </si>
  <si>
    <t>IMG, Not recorded</t>
  </si>
  <si>
    <t>Table 9</t>
  </si>
  <si>
    <t>The % of doctors table shows the proportion identifying with each ethnicity for each PMQ region.</t>
  </si>
  <si>
    <t>Buddhist</t>
  </si>
  <si>
    <t>Christian</t>
  </si>
  <si>
    <t>Hindu</t>
  </si>
  <si>
    <t>Jewish</t>
  </si>
  <si>
    <t>Muslim</t>
  </si>
  <si>
    <t>Sikh</t>
  </si>
  <si>
    <t>No religion</t>
  </si>
  <si>
    <t>Prefer not to say</t>
  </si>
  <si>
    <t>Not known</t>
  </si>
  <si>
    <t>Table 10</t>
  </si>
  <si>
    <t>by religion</t>
  </si>
  <si>
    <t>The counts are as on 31 December and the data was downloaded on 17 February 2022.</t>
  </si>
  <si>
    <t>20-29, Buddhist</t>
  </si>
  <si>
    <t>20-29, Christian</t>
  </si>
  <si>
    <t>20-29, Hindu</t>
  </si>
  <si>
    <t>20-29, Jewish</t>
  </si>
  <si>
    <t>20-29, Muslim</t>
  </si>
  <si>
    <t>20-29, Sikh</t>
  </si>
  <si>
    <t>20-29, Other</t>
  </si>
  <si>
    <t>20-29, No religion</t>
  </si>
  <si>
    <t>20-29, Prefer not to say</t>
  </si>
  <si>
    <t>20-29, Not known</t>
  </si>
  <si>
    <t>30-39, Buddhist</t>
  </si>
  <si>
    <t>30-39, Christian</t>
  </si>
  <si>
    <t>30-39, Hindu</t>
  </si>
  <si>
    <t>30-39, Jewish</t>
  </si>
  <si>
    <t>30-39, Muslim</t>
  </si>
  <si>
    <t>30-39, Sikh</t>
  </si>
  <si>
    <t>30-39, Other</t>
  </si>
  <si>
    <t>30-39, No religion</t>
  </si>
  <si>
    <t>30-39, Prefer not to say</t>
  </si>
  <si>
    <t>30-39, Not known</t>
  </si>
  <si>
    <t>40-49, Buddhist</t>
  </si>
  <si>
    <t>40-49, Christian</t>
  </si>
  <si>
    <t>40-49, Hindu</t>
  </si>
  <si>
    <t>40-49, Jewish</t>
  </si>
  <si>
    <t>40-49, Muslim</t>
  </si>
  <si>
    <t>40-49, Sikh</t>
  </si>
  <si>
    <t>40-49, Other</t>
  </si>
  <si>
    <t>40-49, No religion</t>
  </si>
  <si>
    <t>40-49, Prefer not to say</t>
  </si>
  <si>
    <t>40-49, Not known</t>
  </si>
  <si>
    <t>50-59, Buddhist</t>
  </si>
  <si>
    <t>50-59, Christian</t>
  </si>
  <si>
    <t>50-59, Hindu</t>
  </si>
  <si>
    <t>50-59, Jewish</t>
  </si>
  <si>
    <t>50-59, Muslim</t>
  </si>
  <si>
    <t>50-59, Sikh</t>
  </si>
  <si>
    <t>50-59, Other</t>
  </si>
  <si>
    <t>50-59, No religion</t>
  </si>
  <si>
    <t>50-59, Prefer not to say</t>
  </si>
  <si>
    <t>50-59, Not known</t>
  </si>
  <si>
    <t>60-69, Buddhist</t>
  </si>
  <si>
    <t>60-69, Christian</t>
  </si>
  <si>
    <t>60-69, Hindu</t>
  </si>
  <si>
    <t>60-69, Jewish</t>
  </si>
  <si>
    <t>60-69, Muslim</t>
  </si>
  <si>
    <t>60-69, Sikh</t>
  </si>
  <si>
    <t>60-69, Other</t>
  </si>
  <si>
    <t>60-69, No religion</t>
  </si>
  <si>
    <t>60-69, Prefer not to say</t>
  </si>
  <si>
    <t>60-69, Not known</t>
  </si>
  <si>
    <t>70 or more, Buddhist</t>
  </si>
  <si>
    <t>70 or more, Christian</t>
  </si>
  <si>
    <t>70 or more, Hindu</t>
  </si>
  <si>
    <t>70 or more, Jewish</t>
  </si>
  <si>
    <t>70 or more, Muslim</t>
  </si>
  <si>
    <t>70 or more, Sikh</t>
  </si>
  <si>
    <t>70 or more, Other</t>
  </si>
  <si>
    <t>70 or more, No religion</t>
  </si>
  <si>
    <t>70 or more, Prefer not to say</t>
  </si>
  <si>
    <t>70 or more, Not known</t>
  </si>
  <si>
    <t>Table 11</t>
  </si>
  <si>
    <t>The % of doctors table shows the proportion in each religion for each age group.</t>
  </si>
  <si>
    <t>Female, Buddhist</t>
  </si>
  <si>
    <t>Female, Christian</t>
  </si>
  <si>
    <t>Female, Hindu</t>
  </si>
  <si>
    <t>Female, Jewish</t>
  </si>
  <si>
    <t>Female, Muslim</t>
  </si>
  <si>
    <t>Female, Sikh</t>
  </si>
  <si>
    <t>Female, Other</t>
  </si>
  <si>
    <t>Female, No religion</t>
  </si>
  <si>
    <t>Female, Prefer not to say</t>
  </si>
  <si>
    <t>Female, Not known</t>
  </si>
  <si>
    <t>Male, Buddhist</t>
  </si>
  <si>
    <t>Male, Christian</t>
  </si>
  <si>
    <t>Male, Hindu</t>
  </si>
  <si>
    <t>Male, Jewish</t>
  </si>
  <si>
    <t>Male, Muslim</t>
  </si>
  <si>
    <t>Male, Sikh</t>
  </si>
  <si>
    <t>Male, Other</t>
  </si>
  <si>
    <t>Male, No religion</t>
  </si>
  <si>
    <t>Male, Prefer not to say</t>
  </si>
  <si>
    <t>Male, Not known</t>
  </si>
  <si>
    <t>Table 12</t>
  </si>
  <si>
    <t>The % of doctors table shows the proportion in each religion for each gender.</t>
  </si>
  <si>
    <t>UK, Buddhist</t>
  </si>
  <si>
    <t>UK, Christian</t>
  </si>
  <si>
    <t>UK, Hindu</t>
  </si>
  <si>
    <t>UK, Jewish</t>
  </si>
  <si>
    <t>UK, Muslim</t>
  </si>
  <si>
    <t>UK, Sikh</t>
  </si>
  <si>
    <t>UK, No religion</t>
  </si>
  <si>
    <t>UK, Prefer not to say</t>
  </si>
  <si>
    <t>UK, Not known</t>
  </si>
  <si>
    <t>EEA, Buddhist</t>
  </si>
  <si>
    <t>EEA, Christian</t>
  </si>
  <si>
    <t>EEA, Hindu</t>
  </si>
  <si>
    <t>EEA, Jewish</t>
  </si>
  <si>
    <t>EEA, Muslim</t>
  </si>
  <si>
    <t>EEA, Sikh</t>
  </si>
  <si>
    <t>EEA, No religion</t>
  </si>
  <si>
    <t>EEA, Prefer not to say</t>
  </si>
  <si>
    <t>EEA, Not known</t>
  </si>
  <si>
    <t>IMG, Buddhist</t>
  </si>
  <si>
    <t>IMG, Christian</t>
  </si>
  <si>
    <t>IMG, Hindu</t>
  </si>
  <si>
    <t>IMG, Jewish</t>
  </si>
  <si>
    <t>IMG, Muslim</t>
  </si>
  <si>
    <t>IMG, Sikh</t>
  </si>
  <si>
    <t>IMG, No religion</t>
  </si>
  <si>
    <t>IMG, Prefer not to say</t>
  </si>
  <si>
    <t>IMG, Not known</t>
  </si>
  <si>
    <t>Table 13</t>
  </si>
  <si>
    <t>by PMQ</t>
  </si>
  <si>
    <t>The % of doctors table shows the proportion in each religion for each PMQ.</t>
  </si>
  <si>
    <t>Asian or Asian British, Buddhist</t>
  </si>
  <si>
    <t>Asian or Asian British, Christian</t>
  </si>
  <si>
    <t>Asian or Asian British, Hindu</t>
  </si>
  <si>
    <t>Asian or Asian British, Jewish</t>
  </si>
  <si>
    <t>Asian or Asian British, Muslim</t>
  </si>
  <si>
    <t>Asian or Asian British, Sikh</t>
  </si>
  <si>
    <t>Asian or Asian British, Other</t>
  </si>
  <si>
    <t>Asian or Asian British, No religion</t>
  </si>
  <si>
    <t>Asian or Asian British, Prefer not to say</t>
  </si>
  <si>
    <t>Asian or Asian British, Not known</t>
  </si>
  <si>
    <t>Black or Black British, Buddhist</t>
  </si>
  <si>
    <t>Black or Black British, Christian</t>
  </si>
  <si>
    <t>Black or Black British, Hindu</t>
  </si>
  <si>
    <t>Black or Black British, Jewish</t>
  </si>
  <si>
    <t>Black or Black British, Muslim</t>
  </si>
  <si>
    <t>Black or Black British, Sikh</t>
  </si>
  <si>
    <t>Black or Black British, Other</t>
  </si>
  <si>
    <t>Black or Black British, No religion</t>
  </si>
  <si>
    <t>Black or Black British, Prefer not to say</t>
  </si>
  <si>
    <t>Black or Black British, Not known</t>
  </si>
  <si>
    <t>Mixed, Buddhist</t>
  </si>
  <si>
    <t>Mixed, Christian</t>
  </si>
  <si>
    <t>Mixed, Hindu</t>
  </si>
  <si>
    <t>Mixed, Jewish</t>
  </si>
  <si>
    <t>Mixed, Muslim</t>
  </si>
  <si>
    <t>Mixed, Sikh</t>
  </si>
  <si>
    <t>Mixed, Other</t>
  </si>
  <si>
    <t>Mixed, No religion</t>
  </si>
  <si>
    <t>Mixed, Prefer not to say</t>
  </si>
  <si>
    <t>Mixed, Not known</t>
  </si>
  <si>
    <t>Other, Buddhist</t>
  </si>
  <si>
    <t>White, Buddhist</t>
  </si>
  <si>
    <t>White, Christian</t>
  </si>
  <si>
    <t>White, Hindu</t>
  </si>
  <si>
    <t>White, Jewish</t>
  </si>
  <si>
    <t>White, Muslim</t>
  </si>
  <si>
    <t>White, Sikh</t>
  </si>
  <si>
    <t>White, Other</t>
  </si>
  <si>
    <t>White, No religion</t>
  </si>
  <si>
    <t>White, Prefer not to say</t>
  </si>
  <si>
    <t>White, Not known</t>
  </si>
  <si>
    <t>Other, Christian</t>
  </si>
  <si>
    <t>Other, Hindu</t>
  </si>
  <si>
    <t>Other, Jewish</t>
  </si>
  <si>
    <t>Other, Muslim</t>
  </si>
  <si>
    <t>Other, Sikh</t>
  </si>
  <si>
    <t>Other, Other</t>
  </si>
  <si>
    <t>Other, No religion</t>
  </si>
  <si>
    <t>Other, Prefer not to say</t>
  </si>
  <si>
    <t>Other, Not known</t>
  </si>
  <si>
    <t>Not recorded, Buddhist</t>
  </si>
  <si>
    <t>Not recorded, Christian</t>
  </si>
  <si>
    <t>Not recorded, Hindu</t>
  </si>
  <si>
    <t>Not recorded, Jewish</t>
  </si>
  <si>
    <t>Not recorded, Muslim</t>
  </si>
  <si>
    <t>Not recorded, Sikh</t>
  </si>
  <si>
    <t>Not recorded, Other</t>
  </si>
  <si>
    <t>Not recorded, No religion</t>
  </si>
  <si>
    <t>Not recorded, Prefer not to say</t>
  </si>
  <si>
    <t>Not recorded, Not known</t>
  </si>
  <si>
    <t>Table 14</t>
  </si>
  <si>
    <t>by ethnicity</t>
  </si>
  <si>
    <t>The % of doctors table shows the proportion in each religion for each ethnicity.</t>
  </si>
  <si>
    <t>Bisexual</t>
  </si>
  <si>
    <t>Heterosexual/Straight</t>
  </si>
  <si>
    <t>Lesbian/Gay</t>
  </si>
  <si>
    <t>Table 15</t>
  </si>
  <si>
    <t>by sexual orientation</t>
  </si>
  <si>
    <t>20-29, Bisexual</t>
  </si>
  <si>
    <t>20-29, Heterosexual/Straight</t>
  </si>
  <si>
    <t>20-29, Lesbian/Gay</t>
  </si>
  <si>
    <t>30-39, Bisexual</t>
  </si>
  <si>
    <t>30-39, Heterosexual/Straight</t>
  </si>
  <si>
    <t>30-39, Lesbian/Gay</t>
  </si>
  <si>
    <t>40-49, Bisexual</t>
  </si>
  <si>
    <t>40-49, Heterosexual/Straight</t>
  </si>
  <si>
    <t>40-49, Lesbian/Gay</t>
  </si>
  <si>
    <t>50-59, Bisexual</t>
  </si>
  <si>
    <t>50-59, Heterosexual/Straight</t>
  </si>
  <si>
    <t>50-59, Lesbian/Gay</t>
  </si>
  <si>
    <t>60-69, Bisexual</t>
  </si>
  <si>
    <t>60-69, Heterosexual/Straight</t>
  </si>
  <si>
    <t>60-69, Lesbian/Gay</t>
  </si>
  <si>
    <t>70 or more, Bisexual</t>
  </si>
  <si>
    <t>70 or more, Heterosexual/Straight</t>
  </si>
  <si>
    <t>70 or more, Lesbian/Gay</t>
  </si>
  <si>
    <t>Table 16</t>
  </si>
  <si>
    <t>The % of doctors table shows the proportion in each sexual orientation for each age group.</t>
  </si>
  <si>
    <t>Female, Bisexual</t>
  </si>
  <si>
    <t>Female, Heterosexual/Straight</t>
  </si>
  <si>
    <t>Female, Lesbian/Gay</t>
  </si>
  <si>
    <t>Male, Bisexual</t>
  </si>
  <si>
    <t>Male, Heterosexual/Straight</t>
  </si>
  <si>
    <t>Male, Lesbian/Gay</t>
  </si>
  <si>
    <t>Table 17</t>
  </si>
  <si>
    <t>The % of doctors table shows the proportion in each sexual orientation for each gender.</t>
  </si>
  <si>
    <t>UK, Bisexual</t>
  </si>
  <si>
    <t>UK, Heterosexual/Straight</t>
  </si>
  <si>
    <t>UK, Lesbian/Gay</t>
  </si>
  <si>
    <t>EEA, Bisexual</t>
  </si>
  <si>
    <t>EEA, Heterosexual/Straight</t>
  </si>
  <si>
    <t>EEA, Lesbian/Gay</t>
  </si>
  <si>
    <t>IMG, Bisexual</t>
  </si>
  <si>
    <t>IMG, Heterosexual/Straight</t>
  </si>
  <si>
    <t>IMG, Lesbian/Gay</t>
  </si>
  <si>
    <t>Table 18</t>
  </si>
  <si>
    <t>The % of doctors table shows the proportion in each sexual orientation for each PMQ.</t>
  </si>
  <si>
    <t>Asian or Asian British, Bisexual</t>
  </si>
  <si>
    <t>Asian or Asian British, Heterosexual/Straight</t>
  </si>
  <si>
    <t>Asian or Asian British, Lesbian/Gay</t>
  </si>
  <si>
    <t>Black or Black British, Bisexual</t>
  </si>
  <si>
    <t>Black or Black British, Heterosexual/Straight</t>
  </si>
  <si>
    <t>Black or Black British, Lesbian/Gay</t>
  </si>
  <si>
    <t>Mixed, Bisexual</t>
  </si>
  <si>
    <t>Mixed, Heterosexual/Straight</t>
  </si>
  <si>
    <t>Mixed, Lesbian/Gay</t>
  </si>
  <si>
    <t>White, Bisexual</t>
  </si>
  <si>
    <t>White, Heterosexual/Straight</t>
  </si>
  <si>
    <t>White, Lesbian/Gay</t>
  </si>
  <si>
    <t>Other, Bisexual</t>
  </si>
  <si>
    <t>Other, Heterosexual/Straight</t>
  </si>
  <si>
    <t>Other, Lesbian/Gay</t>
  </si>
  <si>
    <t>Not recorded, Bisexual</t>
  </si>
  <si>
    <t>Not recorded, Heterosexual/Straight</t>
  </si>
  <si>
    <t>Not recorded, Lesbian/Gay</t>
  </si>
  <si>
    <t>Table 19</t>
  </si>
  <si>
    <t>The % of doctors table shows the proportion in each sexual orientation for each ethnicity.</t>
  </si>
  <si>
    <t>Bisexual, Buddhist</t>
  </si>
  <si>
    <t>Bisexual, Christian</t>
  </si>
  <si>
    <t>Bisexual, Hindu</t>
  </si>
  <si>
    <t>Bisexual, Jewish</t>
  </si>
  <si>
    <t>Bisexual, Muslim</t>
  </si>
  <si>
    <t>Bisexual, Sikh</t>
  </si>
  <si>
    <t>Bisexual, No religion</t>
  </si>
  <si>
    <t>Bisexual, Other</t>
  </si>
  <si>
    <t>Bisexual, Prefer not to say</t>
  </si>
  <si>
    <t>Bisexual, Not known</t>
  </si>
  <si>
    <t>Heterosexual/Straight, Buddhist</t>
  </si>
  <si>
    <t>Heterosexual/Straight, Christian</t>
  </si>
  <si>
    <t>Heterosexual/Straight, Hindu</t>
  </si>
  <si>
    <t>Heterosexual/Straight, Jewish</t>
  </si>
  <si>
    <t>Heterosexual/Straight, Muslim</t>
  </si>
  <si>
    <t>Heterosexual/Straight, Sikh</t>
  </si>
  <si>
    <t>Heterosexual/Straight, No religion</t>
  </si>
  <si>
    <t>Heterosexual/Straight, Other</t>
  </si>
  <si>
    <t>Heterosexual/Straight, Prefer not to say</t>
  </si>
  <si>
    <t>Heterosexual/Straight, Not known</t>
  </si>
  <si>
    <t>Lesbian/Gay, Buddhist</t>
  </si>
  <si>
    <t>Lesbian/Gay, Christian</t>
  </si>
  <si>
    <t>Lesbian/Gay, Hindu</t>
  </si>
  <si>
    <t>Lesbian/Gay, Jewish</t>
  </si>
  <si>
    <t>Lesbian/Gay, Muslim</t>
  </si>
  <si>
    <t>Lesbian/Gay, Sikh</t>
  </si>
  <si>
    <t>Lesbian/Gay, No religion</t>
  </si>
  <si>
    <t>Lesbian/Gay, Other</t>
  </si>
  <si>
    <t>Lesbian/Gay, Prefer not to say</t>
  </si>
  <si>
    <t>Lesbian/Gay, Not known</t>
  </si>
  <si>
    <t>Prefer not to say, Buddhist</t>
  </si>
  <si>
    <t>Prefer not to say, Christian</t>
  </si>
  <si>
    <t>Prefer not to say, Hindu</t>
  </si>
  <si>
    <t>Prefer not to say, Jewish</t>
  </si>
  <si>
    <t>Prefer not to say, Muslim</t>
  </si>
  <si>
    <t>Prefer not to say, Sikh</t>
  </si>
  <si>
    <t>Prefer not to say, No religion</t>
  </si>
  <si>
    <t>Prefer not to say, Other</t>
  </si>
  <si>
    <t>Prefer not to say, Prefer not to say</t>
  </si>
  <si>
    <t>Prefer not to say, Not known</t>
  </si>
  <si>
    <t>Not known, Buddhist</t>
  </si>
  <si>
    <t>Not known, Christian</t>
  </si>
  <si>
    <t>Not known, Hindu</t>
  </si>
  <si>
    <t>Not known, Jewish</t>
  </si>
  <si>
    <t>Not known, Muslim</t>
  </si>
  <si>
    <t>Not known, Sikh</t>
  </si>
  <si>
    <t>Not known, No religion</t>
  </si>
  <si>
    <t>Not known, Other</t>
  </si>
  <si>
    <t>Not known, Prefer not to say</t>
  </si>
  <si>
    <t>Not known, Not known</t>
  </si>
  <si>
    <t>Table 20</t>
  </si>
  <si>
    <t>The % of doctors table shows the proportion in each sexual orientation for each religion.</t>
  </si>
  <si>
    <t>Yes</t>
  </si>
  <si>
    <t>No</t>
  </si>
  <si>
    <t>Table 21</t>
  </si>
  <si>
    <t>by declared disability (Y/N)</t>
  </si>
  <si>
    <t>Blind or sight loss</t>
  </si>
  <si>
    <t>Cognitive disability - e.g. brain injury, autism</t>
  </si>
  <si>
    <t>Deaf or hearing loss</t>
  </si>
  <si>
    <t>Learning disability - e.g. dyslexia</t>
  </si>
  <si>
    <t>Manual dexterity</t>
  </si>
  <si>
    <t>Mental illness - e.g. depression</t>
  </si>
  <si>
    <t>Mobility - e.g. difficulty in walking short distances or climbing stairs</t>
  </si>
  <si>
    <t>Speech impairment</t>
  </si>
  <si>
    <t>Other impairment - e.g. epilepsy, asthma, cancer or facial disfigurement</t>
  </si>
  <si>
    <t>Disabled but prefer not to give details</t>
  </si>
  <si>
    <t>No disability or long-term illness</t>
  </si>
  <si>
    <t>No disability</t>
  </si>
  <si>
    <t>Table 22</t>
  </si>
  <si>
    <t>by type of disability</t>
  </si>
  <si>
    <t>Total number of doctors won't match previous totals as doctors can declare more than one disability.</t>
  </si>
  <si>
    <t>Table 23</t>
  </si>
  <si>
    <t>All licensed doctors</t>
  </si>
  <si>
    <t>Table 24</t>
  </si>
  <si>
    <t>Table 25</t>
  </si>
  <si>
    <t>Table 26</t>
  </si>
  <si>
    <t>Table 27</t>
  </si>
  <si>
    <t>Table 28</t>
  </si>
  <si>
    <t>Table 29</t>
  </si>
  <si>
    <t>Table 30</t>
  </si>
  <si>
    <t>Table 31</t>
  </si>
  <si>
    <t>Table 32</t>
  </si>
  <si>
    <t>Table 33</t>
  </si>
  <si>
    <t>Table 34</t>
  </si>
  <si>
    <t>Table 35</t>
  </si>
  <si>
    <t>The % of doctors table shows the proportion in sexual orientation for each age group.</t>
  </si>
  <si>
    <t>Table 36</t>
  </si>
  <si>
    <t>Table 37</t>
  </si>
  <si>
    <t>Table 38</t>
  </si>
  <si>
    <t>Table 39</t>
  </si>
  <si>
    <t>Table 40</t>
  </si>
  <si>
    <t>Table 41</t>
  </si>
  <si>
    <t>Table 42</t>
  </si>
  <si>
    <t>Licensed doctors on the GP Register</t>
  </si>
  <si>
    <t>Table 43</t>
  </si>
  <si>
    <t>Table 44</t>
  </si>
  <si>
    <t>Table 45</t>
  </si>
  <si>
    <t>Table 46</t>
  </si>
  <si>
    <t>Table 47</t>
  </si>
  <si>
    <t>Table 48</t>
  </si>
  <si>
    <t>Table 49</t>
  </si>
  <si>
    <t>Table 50</t>
  </si>
  <si>
    <t>Table 51</t>
  </si>
  <si>
    <t>Table 52</t>
  </si>
  <si>
    <t>Table 53</t>
  </si>
  <si>
    <t>Table 54</t>
  </si>
  <si>
    <t>Table 55</t>
  </si>
  <si>
    <t>Table 56</t>
  </si>
  <si>
    <t>Table 57</t>
  </si>
  <si>
    <t>Table 58</t>
  </si>
  <si>
    <t>Table 59</t>
  </si>
  <si>
    <t>Table 60</t>
  </si>
  <si>
    <t>Licensed doctors on the Specialist Register</t>
  </si>
  <si>
    <t>Table 61</t>
  </si>
  <si>
    <t>Table 62</t>
  </si>
  <si>
    <t>Table 63</t>
  </si>
  <si>
    <t>Table 64</t>
  </si>
  <si>
    <t>Table 65</t>
  </si>
  <si>
    <t>Table 66</t>
  </si>
  <si>
    <t>Table 67</t>
  </si>
  <si>
    <t>Table 68</t>
  </si>
  <si>
    <t>Table 69</t>
  </si>
  <si>
    <t>Table 70</t>
  </si>
  <si>
    <t>Table 71</t>
  </si>
  <si>
    <t>Table 72</t>
  </si>
  <si>
    <t>Table 73</t>
  </si>
  <si>
    <t>Table 74</t>
  </si>
  <si>
    <t>Table 75</t>
  </si>
  <si>
    <t>Table 76</t>
  </si>
  <si>
    <t>Table 77</t>
  </si>
  <si>
    <t>Table 78</t>
  </si>
  <si>
    <t>Licensed doctors on the GP and Specialist Registers</t>
  </si>
  <si>
    <t>Table 79</t>
  </si>
  <si>
    <t>Table 80</t>
  </si>
  <si>
    <t>Table 81</t>
  </si>
  <si>
    <t>Table 82</t>
  </si>
  <si>
    <t>Table 83</t>
  </si>
  <si>
    <t>Table 84</t>
  </si>
  <si>
    <t>Table 85</t>
  </si>
  <si>
    <t>Table 86</t>
  </si>
  <si>
    <t>Table 87</t>
  </si>
  <si>
    <t>Table 88</t>
  </si>
  <si>
    <t>Table 89</t>
  </si>
  <si>
    <t>Table 90</t>
  </si>
  <si>
    <t>Table 91</t>
  </si>
  <si>
    <t>Table 92</t>
  </si>
  <si>
    <t>Table 93</t>
  </si>
  <si>
    <t>Table 94</t>
  </si>
  <si>
    <t>Table 95</t>
  </si>
  <si>
    <t>Table 96</t>
  </si>
  <si>
    <t>Licensed SAS and LE doctors</t>
  </si>
  <si>
    <t>Table 97</t>
  </si>
  <si>
    <t>Table 98</t>
  </si>
  <si>
    <t>Table 99</t>
  </si>
  <si>
    <t>Table 100</t>
  </si>
  <si>
    <t>Table 101</t>
  </si>
  <si>
    <t>Table 102</t>
  </si>
  <si>
    <t>Table 103</t>
  </si>
  <si>
    <t>Table 104</t>
  </si>
  <si>
    <t>Table 105</t>
  </si>
  <si>
    <t>Table 106</t>
  </si>
  <si>
    <t>Table 107</t>
  </si>
  <si>
    <t>Table 108</t>
  </si>
  <si>
    <t>Table 109</t>
  </si>
  <si>
    <t>Table 110</t>
  </si>
  <si>
    <t>Table 111</t>
  </si>
  <si>
    <t>Table 112</t>
  </si>
  <si>
    <t>Table 113</t>
  </si>
  <si>
    <t>Table 114</t>
  </si>
  <si>
    <t>Licensed doctors on neither register and in training</t>
  </si>
  <si>
    <t>Table 115</t>
  </si>
  <si>
    <t>Table 116</t>
  </si>
  <si>
    <t>Table 117</t>
  </si>
  <si>
    <t>Table 118</t>
  </si>
  <si>
    <t>Table 119</t>
  </si>
  <si>
    <t>Table 120</t>
  </si>
  <si>
    <t>Table 121</t>
  </si>
  <si>
    <t>Table 122</t>
  </si>
  <si>
    <t>Table 123</t>
  </si>
  <si>
    <t>Table 124</t>
  </si>
  <si>
    <t>Table 125</t>
  </si>
  <si>
    <t>Table 126</t>
  </si>
  <si>
    <t>Table 127</t>
  </si>
  <si>
    <t>Table 128</t>
  </si>
  <si>
    <t>Table 129</t>
  </si>
  <si>
    <t>Table 130</t>
  </si>
  <si>
    <t>Table 131</t>
  </si>
  <si>
    <t>Anaesthetics and Intensive Care Medicine</t>
  </si>
  <si>
    <t>Medicine</t>
  </si>
  <si>
    <t>Emergency Medicine</t>
  </si>
  <si>
    <t>Obstetrics and Gynaecology</t>
  </si>
  <si>
    <t>Occupational medicine</t>
  </si>
  <si>
    <t>Ophthalmology</t>
  </si>
  <si>
    <t>Paediatrics</t>
  </si>
  <si>
    <t>Pathology</t>
  </si>
  <si>
    <t>Psychiatry</t>
  </si>
  <si>
    <t>Public Health</t>
  </si>
  <si>
    <t>Radiology</t>
  </si>
  <si>
    <t>Surgery</t>
  </si>
  <si>
    <t>Other specialty or multiple specialty groups</t>
  </si>
  <si>
    <t>Table 132</t>
  </si>
  <si>
    <t>by specialty group</t>
  </si>
  <si>
    <t>Doctors in two specialty groups, Medicine and one other, have been counted in the other specialty group.</t>
  </si>
  <si>
    <t>Anaesthetics and Intensive Care Medicine, No</t>
  </si>
  <si>
    <t>Anaesthetics and Intensive Care Medicine, Yes</t>
  </si>
  <si>
    <t>Emergency Medicine, No</t>
  </si>
  <si>
    <t>Emergency Medicine, Yes</t>
  </si>
  <si>
    <t>Medicine, No</t>
  </si>
  <si>
    <t>Medicine, Yes</t>
  </si>
  <si>
    <t>Obstetrics and Gynaecology, No</t>
  </si>
  <si>
    <t>Obstetrics and Gynaecology, Yes</t>
  </si>
  <si>
    <t>Occupational medicine, No</t>
  </si>
  <si>
    <t>Occupational medicine, Yes</t>
  </si>
  <si>
    <t>Ophthalmology, No</t>
  </si>
  <si>
    <t>Ophthalmology, Yes</t>
  </si>
  <si>
    <t>Other specialty or multiple specialty groups, No</t>
  </si>
  <si>
    <t>Other specialty or multiple specialty groups, Yes</t>
  </si>
  <si>
    <t>Paediatrics, No</t>
  </si>
  <si>
    <t>Paediatrics, Yes</t>
  </si>
  <si>
    <t>Pathology, No</t>
  </si>
  <si>
    <t>Pathology, Yes</t>
  </si>
  <si>
    <t>Psychiatry, No</t>
  </si>
  <si>
    <t>Psychiatry, Yes</t>
  </si>
  <si>
    <t>Public Health, No</t>
  </si>
  <si>
    <t>Public Health, Yes</t>
  </si>
  <si>
    <t>Radiology, No</t>
  </si>
  <si>
    <t>Radiology, Yes</t>
  </si>
  <si>
    <t>Surgery, No</t>
  </si>
  <si>
    <t>Surgery, Yes</t>
  </si>
  <si>
    <t>Table 133</t>
  </si>
  <si>
    <t>20-39</t>
  </si>
  <si>
    <t>Table 134</t>
  </si>
  <si>
    <t>Licensed doctors in registered specialty group Medicine</t>
  </si>
  <si>
    <t>Table 135</t>
  </si>
  <si>
    <t>Female, 20-39</t>
  </si>
  <si>
    <t>Male, 20-39</t>
  </si>
  <si>
    <t>Table 136</t>
  </si>
  <si>
    <t>Table 137</t>
  </si>
  <si>
    <t>Table 138</t>
  </si>
  <si>
    <t>Table 139</t>
  </si>
  <si>
    <t>Table 140</t>
  </si>
  <si>
    <t>Licensed doctors in registered specialty group Emergency Medicine</t>
  </si>
  <si>
    <t>Table 141</t>
  </si>
  <si>
    <t>Table 142</t>
  </si>
  <si>
    <t>Table 143</t>
  </si>
  <si>
    <t>Table 144</t>
  </si>
  <si>
    <t>Table 145</t>
  </si>
  <si>
    <t>Table 146</t>
  </si>
  <si>
    <t>Licensed doctors in registered specialty group Anaesthetics and Intensive Care</t>
  </si>
  <si>
    <t>Table 147</t>
  </si>
  <si>
    <t>Table 148</t>
  </si>
  <si>
    <t>Table 149</t>
  </si>
  <si>
    <t>Table 150</t>
  </si>
  <si>
    <t>Table 151</t>
  </si>
  <si>
    <t>Table 152</t>
  </si>
  <si>
    <t>Licensed doctors in registered specialty group Obstetrics and Gynaecology</t>
  </si>
  <si>
    <t>Table 153</t>
  </si>
  <si>
    <t>Table 154</t>
  </si>
  <si>
    <t>Table 155</t>
  </si>
  <si>
    <t>Table 156</t>
  </si>
  <si>
    <t>Table 157</t>
  </si>
  <si>
    <t>Table 158</t>
  </si>
  <si>
    <t>Licensed doctors in registered specialty group Occupational medicine</t>
  </si>
  <si>
    <t>Table 159</t>
  </si>
  <si>
    <t>Table 160</t>
  </si>
  <si>
    <t>Table 161</t>
  </si>
  <si>
    <t>Table 162</t>
  </si>
  <si>
    <t>Table 163</t>
  </si>
  <si>
    <t>Table 164</t>
  </si>
  <si>
    <t>Licensed doctors in registered specialty group Ophthalmology</t>
  </si>
  <si>
    <t>Table 165</t>
  </si>
  <si>
    <t>Table 166</t>
  </si>
  <si>
    <t>Table 167</t>
  </si>
  <si>
    <t>Table 168</t>
  </si>
  <si>
    <t>Table 169</t>
  </si>
  <si>
    <t>Table 170</t>
  </si>
  <si>
    <t>Licensed doctors in registered specialty group Paediatrics</t>
  </si>
  <si>
    <t>Table 171</t>
  </si>
  <si>
    <t>Table 172</t>
  </si>
  <si>
    <t>Table 173</t>
  </si>
  <si>
    <t>Table 174</t>
  </si>
  <si>
    <t>Table 175</t>
  </si>
  <si>
    <t>Table 176</t>
  </si>
  <si>
    <t>Licensed doctors in registered specialty group Pathology</t>
  </si>
  <si>
    <t>Table 177</t>
  </si>
  <si>
    <t>Table 178</t>
  </si>
  <si>
    <t>Table 179</t>
  </si>
  <si>
    <t>Table 180</t>
  </si>
  <si>
    <t>Table 181</t>
  </si>
  <si>
    <t>Table 182</t>
  </si>
  <si>
    <t>Licensed doctors in registered specialty group Psychiatry</t>
  </si>
  <si>
    <t>Table 183</t>
  </si>
  <si>
    <t>Table 184</t>
  </si>
  <si>
    <t>Table 185</t>
  </si>
  <si>
    <t>Table 186</t>
  </si>
  <si>
    <t>Table 187</t>
  </si>
  <si>
    <t>Table 188</t>
  </si>
  <si>
    <t>Licensed doctors in registered specialty group Public Health</t>
  </si>
  <si>
    <t>Table 189</t>
  </si>
  <si>
    <t>Table 190</t>
  </si>
  <si>
    <t>Table 191</t>
  </si>
  <si>
    <t>Table 192</t>
  </si>
  <si>
    <t>Table 193</t>
  </si>
  <si>
    <t>Table 194</t>
  </si>
  <si>
    <t>Licensed doctors in registered specialty group Radiology</t>
  </si>
  <si>
    <t>Table 195</t>
  </si>
  <si>
    <t>Table 196</t>
  </si>
  <si>
    <t>Table 197</t>
  </si>
  <si>
    <t>Table 198</t>
  </si>
  <si>
    <t>Table 199</t>
  </si>
  <si>
    <t>Table 200</t>
  </si>
  <si>
    <t>Licensed doctors in registered specialty group Surgery</t>
  </si>
  <si>
    <t>Table 201</t>
  </si>
  <si>
    <t>Table 202</t>
  </si>
  <si>
    <t>Table 203</t>
  </si>
  <si>
    <t>Table 204</t>
  </si>
  <si>
    <t>Table 205</t>
  </si>
  <si>
    <t>Table 206</t>
  </si>
  <si>
    <t>Licensed doctors in Other or multiple registered specialty groups</t>
  </si>
  <si>
    <t>Table 207</t>
  </si>
  <si>
    <t>Table 208</t>
  </si>
  <si>
    <t>Table 209</t>
  </si>
  <si>
    <t>Table 210</t>
  </si>
  <si>
    <t>Table 211</t>
  </si>
  <si>
    <t>Joiner</t>
  </si>
  <si>
    <t>Temporary joiner</t>
  </si>
  <si>
    <t>Table 212</t>
  </si>
  <si>
    <t>Doctors taking up (or returning to) a licence to practise</t>
  </si>
  <si>
    <t>by type of joiner</t>
  </si>
  <si>
    <t>Licensed doctors who were not on the register in 2009 (the year licensing was introduced)</t>
  </si>
  <si>
    <t xml:space="preserve">  and did not hold a licence in either of the two years prior to the year being reported upon.</t>
  </si>
  <si>
    <t>Table 213</t>
  </si>
  <si>
    <t>Table 214</t>
  </si>
  <si>
    <t>Table 215</t>
  </si>
  <si>
    <t>Table 216</t>
  </si>
  <si>
    <t>Table 217</t>
  </si>
  <si>
    <t>Table 218</t>
  </si>
  <si>
    <t>United Kingdom (UK)</t>
  </si>
  <si>
    <t>EEA - Northwestern Europe</t>
  </si>
  <si>
    <t>EEA - Central Europe, Eastern Europe, Baltic countries</t>
  </si>
  <si>
    <t>EEA - Southern Europe</t>
  </si>
  <si>
    <t>Non-EEA Europe</t>
  </si>
  <si>
    <t>Northern America</t>
  </si>
  <si>
    <t>Africa</t>
  </si>
  <si>
    <t>Middle East</t>
  </si>
  <si>
    <t>South Asia</t>
  </si>
  <si>
    <t>Rest of Asia</t>
  </si>
  <si>
    <t>Oceania</t>
  </si>
  <si>
    <t>South, Central and Latin America, and the Caribbean</t>
  </si>
  <si>
    <t>Table 219</t>
  </si>
  <si>
    <t>by PMQ part of the world</t>
  </si>
  <si>
    <t>Doctors who held a licence in the previous year, but not in the year being reported upon or subsequent year.</t>
  </si>
  <si>
    <t>Reasons that a doctor may no longer hold a licence include: relinquishing the licence; erasure;</t>
  </si>
  <si>
    <t xml:space="preserve">  voluntary erasure; administrative erasure; and suspension from the register.</t>
  </si>
  <si>
    <t>Leaver</t>
  </si>
  <si>
    <t>Temp leaver</t>
  </si>
  <si>
    <t>Table 220</t>
  </si>
  <si>
    <t>Doctors no longer holding a licence to practise</t>
  </si>
  <si>
    <t>by type of leaver</t>
  </si>
  <si>
    <t>Table 221</t>
  </si>
  <si>
    <t>Table 222</t>
  </si>
  <si>
    <t>Table 223</t>
  </si>
  <si>
    <t>Table 224</t>
  </si>
  <si>
    <t>Table 225</t>
  </si>
  <si>
    <t>Table 226</t>
  </si>
  <si>
    <t>Only doctors granted temporary emergency registration under Section 18a of the Medical Act (1983) were counted.</t>
  </si>
  <si>
    <t>Table 227</t>
  </si>
  <si>
    <t>Table 228</t>
  </si>
  <si>
    <t>Temporary (emergency) register doctors</t>
  </si>
  <si>
    <t>Table 229</t>
  </si>
  <si>
    <t>Table 230</t>
  </si>
  <si>
    <t>Table 231</t>
  </si>
  <si>
    <t>The % of doctors table shows the proportion in each ethnicity for each PMQ.</t>
  </si>
  <si>
    <t>Table 232</t>
  </si>
  <si>
    <t>Table 233</t>
  </si>
  <si>
    <t>Table 234</t>
  </si>
  <si>
    <t>by register type</t>
  </si>
  <si>
    <t>Only doctors granted early provisional licence were counted.</t>
  </si>
  <si>
    <t>Only doctors granted early provisional licence (before 1 July 2020) were included in counts.</t>
  </si>
  <si>
    <t>Table 235</t>
  </si>
  <si>
    <t>by specialty</t>
  </si>
  <si>
    <t>All registered doctors, by whether licensed</t>
  </si>
  <si>
    <t>Table of contents</t>
  </si>
  <si>
    <t>All registered doctors, by whether they are on the GP and/or Specialist Registers</t>
  </si>
  <si>
    <t>All registered doctors, by whether they are on the GP and/or Specialist Registers, by whether licensed</t>
  </si>
  <si>
    <t>All registered doctors, by age group (ten year bands)</t>
  </si>
  <si>
    <t>All registered doctors, by gender</t>
  </si>
  <si>
    <t>All registered doctors, by gender, by age group (ten year bands)</t>
  </si>
  <si>
    <t>All registered doctors, by ethnicity (six groups)</t>
  </si>
  <si>
    <t>All registered doctors, by PMQ region</t>
  </si>
  <si>
    <t>All registered doctors, by PMQ region, by ethnicity (six groups)</t>
  </si>
  <si>
    <t>All registered doctors, by religion</t>
  </si>
  <si>
    <t>All registered doctors, by age group (ten year bands), by religion</t>
  </si>
  <si>
    <t>All registered doctors, by gender, by religion</t>
  </si>
  <si>
    <t>All registered doctors, by PMQ, by religion</t>
  </si>
  <si>
    <t>All registered doctors, by ethnicity, by religion</t>
  </si>
  <si>
    <t>All registered doctors, by sexual orientation</t>
  </si>
  <si>
    <t>All registered doctors, by age group (ten year bands), by sexual orientation</t>
  </si>
  <si>
    <t>All registered doctors, by gender, by sexual orientation</t>
  </si>
  <si>
    <t>All registered doctors, by PMQ, by sexual orientation</t>
  </si>
  <si>
    <t>All registered doctors, by ethnicity, by sexual orientation</t>
  </si>
  <si>
    <t>All registered doctors, by sexual orientation, by religion</t>
  </si>
  <si>
    <t>All registered doctors, by declared disability (Y/N)</t>
  </si>
  <si>
    <t>All registered doctors, by type of disability</t>
  </si>
  <si>
    <t>All licensed doctors, by age group (ten year bands)</t>
  </si>
  <si>
    <t>All licensed doctors, by gender</t>
  </si>
  <si>
    <t>All licensed doctors, by gender, by age group (ten year bands)</t>
  </si>
  <si>
    <t>All licensed doctors, by ethnicity (six groups)</t>
  </si>
  <si>
    <t>All licensed doctors, by PMQ region</t>
  </si>
  <si>
    <t>All licensed doctors, by PMQ region, by ethnicity (six groups)</t>
  </si>
  <si>
    <t>All licensed doctors, by religion</t>
  </si>
  <si>
    <t>All licensed doctors, by age group (ten year bands), by religion</t>
  </si>
  <si>
    <t>All licensed doctors, by gender, by religion</t>
  </si>
  <si>
    <t>All licensed doctors, by PMQ, by religion</t>
  </si>
  <si>
    <t>All licensed doctors, by ethnicity, by religion</t>
  </si>
  <si>
    <t>All licensed doctors, by sexual orientation</t>
  </si>
  <si>
    <t>All licensed doctors, by age group (ten year bands), by sexual orientation</t>
  </si>
  <si>
    <t>All licensed doctors, by gender, by sexual orientation</t>
  </si>
  <si>
    <t>All licensed doctors, by PMQ, by sexual orientation</t>
  </si>
  <si>
    <t>All licensed doctors, by ethnicity, by sexual orientation</t>
  </si>
  <si>
    <t>All licensed doctors, by religion, by sexual orientation</t>
  </si>
  <si>
    <t>All licensed doctors, by declared disability (Y/N)</t>
  </si>
  <si>
    <t>All licensed doctors, by type of disability</t>
  </si>
  <si>
    <t>Licensed doctors on the GP Register, by age group (ten year bands)</t>
  </si>
  <si>
    <t>Licensed doctors on the GP Register, by gender</t>
  </si>
  <si>
    <t>Licensed doctors on the GP Register, by gender, by age group (ten year bands)</t>
  </si>
  <si>
    <t>Licensed doctors on the GP Register, by ethnicity (six groups)</t>
  </si>
  <si>
    <t>Licensed doctors on the GP Register, by PMQ region</t>
  </si>
  <si>
    <t>Licensed doctors on the GP Register, by PMQ region, by ethnicity (six groups)</t>
  </si>
  <si>
    <t>Licensed doctors on the GP Register, by religion</t>
  </si>
  <si>
    <t>Licensed doctors on the GP Register, by age group (ten year bands), by religion</t>
  </si>
  <si>
    <t>Licensed doctors on the GP Register, by gender, by religion</t>
  </si>
  <si>
    <t>Licensed doctors on the GP Register, by PMQ, by religion</t>
  </si>
  <si>
    <t>Licensed doctors on the GP Register, by ethnicity, by religion</t>
  </si>
  <si>
    <t>Licensed doctors on the GP Register, by sexual orientation</t>
  </si>
  <si>
    <t>Licensed doctors on the GP Register, by age group (ten year bands), by sexual orientation</t>
  </si>
  <si>
    <t>Licensed doctors on the GP Register, by gender, by sexual orientation</t>
  </si>
  <si>
    <t>Licensed doctors on the GP Register, by PMQ, by sexual orientation</t>
  </si>
  <si>
    <t>Licensed doctors on the GP Register, by ethnicity, by sexual orientation</t>
  </si>
  <si>
    <t>Licensed doctors on the GP Register, by sexual orientation, by religion</t>
  </si>
  <si>
    <t>Licensed doctors on the GP Register, by declared disability (Y/N)</t>
  </si>
  <si>
    <t>Licensed doctors on the Specialist Register, by age group (ten year bands)</t>
  </si>
  <si>
    <t>Licensed doctors on the Specialist Register, by gender</t>
  </si>
  <si>
    <t>Licensed doctors on the Specialist Register, by gender, by age group (ten year bands)</t>
  </si>
  <si>
    <t>Licensed doctors on the Specialist Register, by ethnicity (six groups)</t>
  </si>
  <si>
    <t>Licensed doctors on the Specialist Register, by PMQ region</t>
  </si>
  <si>
    <t>Licensed doctors on the Specialist Register, by PMQ region, by ethnicity (six groups)</t>
  </si>
  <si>
    <t>Licensed doctors on the Specialist Register, by religion</t>
  </si>
  <si>
    <t>Licensed doctors on the Specialist Register, by age group (ten year bands), by religion</t>
  </si>
  <si>
    <t>Licensed doctors on the Specialist Register, by gender, by religion</t>
  </si>
  <si>
    <t>Licensed doctors on the Specialist Register, by PMQ, by religion</t>
  </si>
  <si>
    <t>Licensed doctors on the Specialist Register, by ethnicity, by religion</t>
  </si>
  <si>
    <t>Licensed doctors on the Specialist Register, by sexual orientation</t>
  </si>
  <si>
    <t>Licensed doctors on the Specialist Register, by age group (ten year bands), by sexual orientation</t>
  </si>
  <si>
    <t>Licensed doctors on the Specialist Register, by gender, by sexual orientation</t>
  </si>
  <si>
    <t>Licensed doctors on the Specialist Register, by PMQ, by sexual orientation</t>
  </si>
  <si>
    <t>Licensed doctors on the Specialist Register, by ethnicity, by sexual orientation</t>
  </si>
  <si>
    <t>Licensed doctors on the Specialist Register, by sexual orientation, by religion</t>
  </si>
  <si>
    <t>Licensed doctors on the Specialist Register, by declared disability (Y/N)</t>
  </si>
  <si>
    <t>Licensed doctors on the GP and Specialist Registers, by age group (ten year bands)</t>
  </si>
  <si>
    <t>Licensed doctors on the GP and Specialist Registers, by gender</t>
  </si>
  <si>
    <t>Licensed doctors on the GP and Specialist Registers, by gender, by age group (ten year bands)</t>
  </si>
  <si>
    <t>Licensed doctors on the GP and Specialist Registers, by ethnicity (six groups)</t>
  </si>
  <si>
    <t>Licensed doctors on the GP and Specialist Registers, by PMQ region</t>
  </si>
  <si>
    <t>Licensed doctors on the GP and Specialist Registers, by PMQ region, by ethnicity (six groups)</t>
  </si>
  <si>
    <t>Licensed doctors on the GP and Specialist Registers, by religion</t>
  </si>
  <si>
    <t>Licensed doctors on the GP and Specialist Registers, by age group (ten year bands), by religion</t>
  </si>
  <si>
    <t>Licensed doctors on the GP and Specialist Registers, by gender, by religion</t>
  </si>
  <si>
    <t>Licensed doctors on the GP and Specialist Registers, by PMQ, by religion</t>
  </si>
  <si>
    <t>Licensed doctors on the GP and Specialist Registers, by ethnicity, by religion</t>
  </si>
  <si>
    <t>Licensed doctors on the GP and Specialist Registers, by sexual orientation</t>
  </si>
  <si>
    <t>Licensed doctors on the GP and Specialist Registers, by age group (ten year bands), by sexual orientation</t>
  </si>
  <si>
    <t>Licensed doctors on the GP and Specialist Registers, by gender, by sexual orientation</t>
  </si>
  <si>
    <t>Licensed doctors on the GP and Specialist Registers, by PMQ, by sexual orientation</t>
  </si>
  <si>
    <t>Licensed doctors on the GP and Specialist Registers, by ethnicity, by sexual orientation</t>
  </si>
  <si>
    <t>Licensed doctors on the GP and Specialist Registers, by sexual orientation, by religion</t>
  </si>
  <si>
    <t>Licensed doctors on the GP and Specialist Registers, by declared disability (Y/N)</t>
  </si>
  <si>
    <t>Licensed SAS and LE doctors, by age group (ten year bands)</t>
  </si>
  <si>
    <t>Licensed SAS and LE doctors, by gender</t>
  </si>
  <si>
    <t>Licensed SAS and LE doctors, by gender, by age group (ten year bands)</t>
  </si>
  <si>
    <t>Licensed SAS and LE doctors, by ethnicity (six groups)</t>
  </si>
  <si>
    <t>Licensed SAS and LE doctors, by PMQ region</t>
  </si>
  <si>
    <t>Licensed SAS and LE doctors, by PMQ region, by ethnicity (six groups)</t>
  </si>
  <si>
    <t>Licensed SAS and LE doctors, by religion</t>
  </si>
  <si>
    <t>Licensed SAS and LE doctors, by age group (ten year bands), by religion</t>
  </si>
  <si>
    <t>Licensed SAS and LE doctors, by gender, by religion</t>
  </si>
  <si>
    <t>Licensed SAS and LE doctors, by PMQ, by religion</t>
  </si>
  <si>
    <t>Licensed SAS and LE doctors, by ethnicity, by religion</t>
  </si>
  <si>
    <t>Licensed SAS and LE doctors, by sexual orientation</t>
  </si>
  <si>
    <t>Licensed SAS and LE doctors, by age group (ten year bands), by sexual orientation</t>
  </si>
  <si>
    <t>Licensed SAS and LE doctors, by gender, by sexual orientation</t>
  </si>
  <si>
    <t>Licensed SAS and LE doctors, by PMQ, by sexual orientation</t>
  </si>
  <si>
    <t>Licensed SAS and LE doctors, by ethnicity, by sexual orientation</t>
  </si>
  <si>
    <t>Licensed SAS and LE doctors, by sexual orientation, by religion</t>
  </si>
  <si>
    <t>Licensed SAS and LE doctors, by declared disability (Y/N)</t>
  </si>
  <si>
    <t>Licensed doctors on neither register and in training, by age group (ten year bands)</t>
  </si>
  <si>
    <t>Licensed doctors on neither register and in training, by gender</t>
  </si>
  <si>
    <t>Licensed doctors on neither register and in training, by gender, by age group (ten year bands)</t>
  </si>
  <si>
    <t>Licensed doctors on neither register and in training, by ethnicity (six groups)</t>
  </si>
  <si>
    <t>Licensed doctors on neither register and in training, by PMQ region</t>
  </si>
  <si>
    <t>Licensed doctors on neither register and in training, by PMQ region, by ethnicity (six groups)</t>
  </si>
  <si>
    <t>Licensed doctors on neither register and in training, by religion</t>
  </si>
  <si>
    <t>Licensed doctors on neither register and in training, by age group (ten year bands), by religion</t>
  </si>
  <si>
    <t>Licensed doctors on neither register and in training, by gender, by religion</t>
  </si>
  <si>
    <t>Licensed doctors on neither register and in training, by PMQ, by religion</t>
  </si>
  <si>
    <t>Licensed doctors on neither register and in training, by ethnicity, by religion</t>
  </si>
  <si>
    <t>Licensed doctors on neither register and in training, by sexual orientation</t>
  </si>
  <si>
    <t>Licensed doctors on neither register and in training, by age group (ten year bands), by sexual orientation</t>
  </si>
  <si>
    <t>Licensed doctors on neither register and in training, by gender, by sexual orientation</t>
  </si>
  <si>
    <t>Licensed doctors on neither register and in training, by PMQ, by sexual orientation</t>
  </si>
  <si>
    <t>Licensed doctors on neither register and in training, by ethnicity, by sexual orientation</t>
  </si>
  <si>
    <t>Licensed doctors on neither register and in training, by sexual orientation, by religion</t>
  </si>
  <si>
    <t>Licensed doctors on neither register and in training, by declared disability (Y/N)</t>
  </si>
  <si>
    <t>Licensed doctors on the Specialist Register, by specialty group</t>
  </si>
  <si>
    <t>Licensed doctors on the Specialist Register, by specialty group, by declared disability (Y/N)</t>
  </si>
  <si>
    <t>Licensed doctors in registered specialty group Medicine, by age group (ten year bands)</t>
  </si>
  <si>
    <t>Licensed doctors in registered specialty group Medicine, by gender</t>
  </si>
  <si>
    <t>Licensed doctors in registered specialty group Medicine, by gender, by age group (ten year bands)</t>
  </si>
  <si>
    <t>Licensed doctors in registered specialty group Medicine, by ethnicity (six groups)</t>
  </si>
  <si>
    <t>Licensed doctors in registered specialty group Medicine, by PMQ region</t>
  </si>
  <si>
    <t>Licensed doctors in registered specialty group Medicine, by PMQ region, by ethnicity (six groups)</t>
  </si>
  <si>
    <t>Licensed doctors in registered specialty group Emergency Medicine, by age group (ten year bands)</t>
  </si>
  <si>
    <t>Licensed doctors in registered specialty group Emergency Medicine, by gender</t>
  </si>
  <si>
    <t>Licensed doctors in registered specialty group Emergency Medicine, by gender, by age group (ten year bands)</t>
  </si>
  <si>
    <t>Licensed doctors in registered specialty group Emergency Medicine, by ethnicity (six groups)</t>
  </si>
  <si>
    <t>Licensed doctors in registered specialty group Emergency Medicine, by PMQ region</t>
  </si>
  <si>
    <t>Licensed doctors in registered specialty group Emergency Medicine, by PMQ region, by ethnicity (six groups)</t>
  </si>
  <si>
    <t>Licensed doctors in registered specialty group Anaesthetics and Intensive Care, by age group (ten year bands)</t>
  </si>
  <si>
    <t>Licensed doctors in registered specialty group Anaesthetics and Intensive Care, by gender</t>
  </si>
  <si>
    <t>Licensed doctors in registered specialty group Anaesthetics and Intensive Care, by gender, by age group (ten year bands)</t>
  </si>
  <si>
    <t>Licensed doctors in registered specialty group Anaesthetics and Intensive Care, by ethnicity (six groups)</t>
  </si>
  <si>
    <t>Licensed doctors in registered specialty group Anaesthetics and Intensive Care, by PMQ region</t>
  </si>
  <si>
    <t>Licensed doctors in registered specialty group Anaesthetics and Intensive Care, by PMQ region, by ethnicity (six groups)</t>
  </si>
  <si>
    <t>Licensed doctors in registered specialty group Obstetrics and Gynaecology, by age group (ten year bands)</t>
  </si>
  <si>
    <t>Licensed doctors in registered specialty group Obstetrics and Gynaecology, by gender</t>
  </si>
  <si>
    <t>Licensed doctors in registered specialty group Obstetrics and Gynaecology, by gender, by age group (ten year bands)</t>
  </si>
  <si>
    <t>Licensed doctors in registered specialty group Obstetrics and Gynaecology, by ethnicity (six groups)</t>
  </si>
  <si>
    <t>Licensed doctors in registered specialty group Obstetrics and Gynaecology, by PMQ region</t>
  </si>
  <si>
    <t>Licensed doctors in registered specialty group Obstetrics and Gynaecology, by PMQ region, by ethnicity (six groups)</t>
  </si>
  <si>
    <t>Licensed doctors in registered specialty group Occupational medicine, by age group (ten year bands)</t>
  </si>
  <si>
    <t>Licensed doctors in registered specialty group Occupational medicine, by gender</t>
  </si>
  <si>
    <t>Licensed doctors in registered specialty group Occupational medicine, by gender, by age group (ten year bands)</t>
  </si>
  <si>
    <t>Licensed doctors in registered specialty group Occupational medicine, by ethnicity (six groups)</t>
  </si>
  <si>
    <t>Licensed doctors in registered specialty group Occupational medicine, by PMQ region</t>
  </si>
  <si>
    <t>Licensed doctors in registered specialty group Occupational medicine, by PMQ region, by ethnicity (six groups)</t>
  </si>
  <si>
    <t>Licensed doctors in registered specialty group Ophthalmology, by age group (ten year bands)</t>
  </si>
  <si>
    <t>Licensed doctors in registered specialty group Ophthalmology, by gender</t>
  </si>
  <si>
    <t>Licensed doctors in registered specialty group Ophthalmology, by gender, by age group (ten year bands)</t>
  </si>
  <si>
    <t>Licensed doctors in registered specialty group Ophthalmology, by ethnicity (six groups)</t>
  </si>
  <si>
    <t>Licensed doctors in registered specialty group Ophthalmology, by PMQ region</t>
  </si>
  <si>
    <t>Licensed doctors in registered specialty group Ophthalmology, by PMQ region, by ethnicity (six groups)</t>
  </si>
  <si>
    <t>Licensed doctors in registered specialty group Paediatrics, by age group (ten year bands)</t>
  </si>
  <si>
    <t>Licensed doctors in registered specialty group Paediatrics, by gender</t>
  </si>
  <si>
    <t>Licensed doctors in registered specialty group Paediatrics, by gender, by age group (ten year bands)</t>
  </si>
  <si>
    <t>Licensed doctors in registered specialty group Paediatrics, by ethnicity (six groups)</t>
  </si>
  <si>
    <t>Licensed doctors in registered specialty group Paediatrics, by PMQ region</t>
  </si>
  <si>
    <t>Licensed doctors in registered specialty group Paediatrics, by PMQ region, by ethnicity (six groups)</t>
  </si>
  <si>
    <t>Licensed doctors in registered specialty group Pathology, by age group (ten year bands)</t>
  </si>
  <si>
    <t>Licensed doctors in registered specialty group Pathology, by gender</t>
  </si>
  <si>
    <t>Licensed doctors in registered specialty group Pathology, by gender, by age group (ten year bands)</t>
  </si>
  <si>
    <t>Licensed doctors in registered specialty group Pathology, by ethnicity (six groups)</t>
  </si>
  <si>
    <t>Licensed doctors in registered specialty group Pathology, by PMQ region</t>
  </si>
  <si>
    <t>Licensed doctors in registered specialty group Pathology, by PMQ region, by ethnicity (six groups)</t>
  </si>
  <si>
    <t>Licensed doctors in registered specialty group Psychiatry, by age group (ten year bands)</t>
  </si>
  <si>
    <t>Licensed doctors in registered specialty group Psychiatry, by gender</t>
  </si>
  <si>
    <t>Licensed doctors in registered specialty group Psychiatry, by gender, by age group (ten year bands)</t>
  </si>
  <si>
    <t>Licensed doctors in registered specialty group Psychiatry, by ethnicity (six groups)</t>
  </si>
  <si>
    <t>Licensed doctors in registered specialty group Psychiatry, by PMQ region</t>
  </si>
  <si>
    <t>Licensed doctors in registered specialty group Psychiatry, by PMQ region, by ethnicity (six groups)</t>
  </si>
  <si>
    <t>Licensed doctors in registered specialty group Public Health, by age group (ten year bands)</t>
  </si>
  <si>
    <t>Licensed doctors in registered specialty group Public Health, by gender</t>
  </si>
  <si>
    <t>Licensed doctors in registered specialty group Public Health, by gender, by age group (ten year bands)</t>
  </si>
  <si>
    <t>Licensed doctors in registered specialty group Public Health, by ethnicity (six groups)</t>
  </si>
  <si>
    <t>Licensed doctors in registered specialty group Public Health, by PMQ region</t>
  </si>
  <si>
    <t>Licensed doctors in registered specialty group Public Health, by PMQ region, by ethnicity (six groups)</t>
  </si>
  <si>
    <t>Licensed doctors in registered specialty group Radiology, by age group (ten year bands)</t>
  </si>
  <si>
    <t>Licensed doctors in registered specialty group Radiology, by gender</t>
  </si>
  <si>
    <t>Licensed doctors in registered specialty group Radiology, by gender, by age group (ten year bands)</t>
  </si>
  <si>
    <t>Licensed doctors in registered specialty group Radiology, by ethnicity (six groups)</t>
  </si>
  <si>
    <t>Licensed doctors in registered specialty group Radiology, by PMQ region</t>
  </si>
  <si>
    <t>Licensed doctors in registered specialty group Radiology, by PMQ region, by ethnicity (six groups)</t>
  </si>
  <si>
    <t>Licensed doctors in registered specialty group Surgery, by age group (ten year bands)</t>
  </si>
  <si>
    <t>Licensed doctors in registered specialty group Surgery, by gender</t>
  </si>
  <si>
    <t>Licensed doctors in registered specialty group Surgery, by gender, by age group (ten year bands)</t>
  </si>
  <si>
    <t>Licensed doctors in registered specialty group Surgery, by ethnicity (six groups)</t>
  </si>
  <si>
    <t>Licensed doctors in registered specialty group Surgery, by PMQ region</t>
  </si>
  <si>
    <t>Licensed doctors in registered specialty group Surgery, by PMQ region, by ethnicity (six groups)</t>
  </si>
  <si>
    <t>Licensed doctors in Other or multiple registered specialty groups, by age group (ten year bands)</t>
  </si>
  <si>
    <t>Licensed doctors in Other or multiple registered specialty groups, by gender</t>
  </si>
  <si>
    <t>Licensed doctors in Other or multiple registered specialty groups, by gender, by age group (ten year bands)</t>
  </si>
  <si>
    <t>Licensed doctors in Other or multiple registered specialty groups, by ethnicity (six groups)</t>
  </si>
  <si>
    <t>Licensed doctors in Other or multiple registered specialty groups, by PMQ region</t>
  </si>
  <si>
    <t>Licensed doctors in Other or multiple registered specialty groups, by PMQ region, by ethnicity (six groups)</t>
  </si>
  <si>
    <t>Doctors taking up (or returning to) a licence to practise, by type of joiner</t>
  </si>
  <si>
    <t>Doctors taking up (or returning to) a licence to practise, by age group (ten year bands)</t>
  </si>
  <si>
    <t>Doctors taking up (or returning to) a licence to practise, by gender</t>
  </si>
  <si>
    <t>Doctors taking up (or returning to) a licence to practise, by gender, by age group (ten year bands)</t>
  </si>
  <si>
    <t>Doctors taking up (or returning to) a licence to practise, by ethnicity (six groups)</t>
  </si>
  <si>
    <t>Doctors taking up (or returning to) a licence to practise, by PMQ region</t>
  </si>
  <si>
    <t>Doctors taking up (or returning to) a licence to practise, by PMQ region, by ethnicity (six groups)</t>
  </si>
  <si>
    <t>Doctors taking up (or returning to) a licence to practise, by PMQ part of the world</t>
  </si>
  <si>
    <t>Doctors no longer holding a licence to practise, by type of leaver</t>
  </si>
  <si>
    <t>Doctors no longer holding a licence to practise, by age group (ten year bands)</t>
  </si>
  <si>
    <t>Doctors no longer holding a licence to practise, by gender</t>
  </si>
  <si>
    <t>Doctors no longer holding a licence to practise, by gender, by age group (ten year bands)</t>
  </si>
  <si>
    <t>Doctors no longer holding a licence to practise, by ethnicity (six groups)</t>
  </si>
  <si>
    <t>Doctors no longer holding a licence to practise, by PMQ region</t>
  </si>
  <si>
    <t>Doctors no longer holding a licence to practise, by PMQ region, by ethnicity (six groups)</t>
  </si>
  <si>
    <t>Doctors no longer holding a licence to practise, by PMQ part of the world</t>
  </si>
  <si>
    <t>Temporary (emergency) register doctors, by age group (ten year bands)</t>
  </si>
  <si>
    <t>Temporary (emergency) register doctors, by gender</t>
  </si>
  <si>
    <t>Temporary (emergency) register doctors, by gender, by age group (ten year bands)</t>
  </si>
  <si>
    <t>Temporary (emergency) register doctors, by PMQ</t>
  </si>
  <si>
    <t>Temporary (emergency) register doctors, by ethnicity</t>
  </si>
  <si>
    <t>Temporary (emergency) register doctors, by PMQ, by ethnicity</t>
  </si>
  <si>
    <t>Temporary (emergency) register doctors, by register type</t>
  </si>
  <si>
    <t>Temporary (emergency) register doctors, by specialty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</si>
</sst>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numFmt numFmtId="165" formatCode="0.0%;\ \-0.0%;\ \-"/>
    <numFmt numFmtId="166" formatCode="#,###;\-#,###;\-"/>
  </numFmts>
  <fonts count="6" x14ac:knownFonts="1">
    <font>
      <sz val="10"/>
      <color rgb="FF000000"/>
      <name val="Tahoma"/>
    </font>
    <font>
      <sz val="10"/>
      <color theme="1"/>
      <name val="Tahoma"/>
      <family val="2"/>
    </font>
    <font>
      <b/>
      <sz val="10"/>
      <color rgb="FF000000"/>
      <name val="Tahoma"/>
    </font>
    <font>
      <b/>
      <sz val="12"/>
      <color rgb="FF000000"/>
      <name val="Tahoma"/>
    </font>
    <font>
      <sz val="10"/>
      <color rgb="FF0F267B"/>
      <name val="Tahoma"/>
    </font>
    <font>
      <b/>
      <sz val="12"/>
      <color theme="1"/>
      <name val="Tahoma"/>
      <family val="2"/>
    </font>
  </fonts>
  <fills count="5">
    <fill>
      <patternFill patternType="none"/>
    </fill>
    <fill>
      <patternFill patternType="gray125"/>
    </fill>
    <fill>
      <patternFill patternType="solid">
        <fgColor rgb="FFDDDDDD"/>
      </patternFill>
    </fill>
    <fill>
      <patternFill patternType="solid">
        <fgColor rgb="FFBFBFBF"/>
      </patternFill>
    </fill>
    <fill>
      <patternFill patternType="solid">
        <fgColor rgb="FFFFFFFF"/>
      </patternFill>
    </fill>
  </fills>
  <borders count="3">
    <border>
      <left/>
      <right/>
      <top/>
      <bottom/>
      <diagonal/>
    </border>
    <border>
      <left/>
      <right/>
      <top style="thin">
        <color rgb="FFFFFFFF"/>
      </top>
      <bottom style="thin">
        <color rgb="FFFFFFFF"/>
      </bottom>
      <diagonal/>
    </border>
    <border>
      <left/>
      <right/>
      <top/>
      <bottom style="thin">
        <color rgb="FF000000"/>
      </bottom>
      <diagonal/>
    </border>
  </borders>
  <cellStyleXfs count="3">
    <xf numFmtId="0" fontId="0" fillId="0" borderId="0"/>
    <xf numFmtId="0" fontId="1" fillId="0" borderId="0"/>
    <xf numFmtId="0" fontId="1" fillId="0" borderId="0">
      <alignment horizontal="left"/>
    </xf>
  </cellStyleXfs>
  <cellXfs count="23">
    <xf numFmtId="0" fontId="0" fillId="0" borderId="0" xfId="0"/>
    <xf numFmtId="164" fontId="0" fillId="2" borderId="1" xfId="0" applyNumberFormat="1" applyFont="1" applyFill="1" applyBorder="1" applyAlignment="1">
      <alignment horizontal="right"/>
    </xf>
    <xf numFmtId="165" fontId="0" fillId="2" borderId="1" xfId="0" applyNumberFormat="1" applyFont="1" applyFill="1" applyBorder="1" applyAlignment="1">
      <alignment horizontal="right"/>
    </xf>
    <xf numFmtId="165" fontId="0" fillId="3" borderId="1" xfId="0" applyNumberFormat="1" applyFont="1" applyFill="1" applyBorder="1" applyAlignment="1">
      <alignment horizontal="right"/>
    </xf>
    <xf numFmtId="1" fontId="2" fillId="4" borderId="2" xfId="0" applyNumberFormat="1" applyFont="1" applyFill="1" applyBorder="1" applyAlignment="1">
      <alignment horizontal="center"/>
    </xf>
    <xf numFmtId="166" fontId="0" fillId="3" borderId="1" xfId="0" applyNumberFormat="1" applyFont="1" applyFill="1" applyBorder="1" applyAlignment="1">
      <alignment horizontal="right"/>
    </xf>
    <xf numFmtId="0" fontId="2" fillId="4" borderId="0" xfId="0" applyFont="1" applyFill="1" applyAlignment="1">
      <alignment horizontal="center"/>
    </xf>
    <xf numFmtId="164" fontId="0" fillId="2" borderId="1" xfId="0" applyNumberFormat="1" applyFont="1" applyFill="1" applyBorder="1" applyAlignment="1">
      <alignment horizontal="left"/>
    </xf>
    <xf numFmtId="165" fontId="0" fillId="2" borderId="1" xfId="0" applyNumberFormat="1" applyFont="1" applyFill="1" applyBorder="1" applyAlignment="1">
      <alignment horizontal="left"/>
    </xf>
    <xf numFmtId="1" fontId="2" fillId="4" borderId="2" xfId="0" applyNumberFormat="1" applyFont="1" applyFill="1" applyBorder="1" applyAlignment="1">
      <alignment horizontal="left"/>
    </xf>
    <xf numFmtId="166" fontId="0" fillId="3" borderId="1" xfId="0" applyNumberFormat="1" applyFont="1" applyFill="1" applyBorder="1" applyAlignment="1">
      <alignment horizontal="left"/>
    </xf>
    <xf numFmtId="165" fontId="0" fillId="3" borderId="1" xfId="0" applyNumberFormat="1" applyFont="1" applyFill="1" applyBorder="1" applyAlignment="1">
      <alignment horizontal="left"/>
    </xf>
    <xf numFmtId="0" fontId="3" fillId="4" borderId="0" xfId="0" applyFont="1" applyFill="1" applyAlignment="1">
      <alignment horizontal="left"/>
    </xf>
    <xf numFmtId="0" fontId="2" fillId="4" borderId="0" xfId="0" applyFont="1" applyFill="1" applyAlignment="1">
      <alignment horizontal="left"/>
    </xf>
    <xf numFmtId="0" fontId="0" fillId="4" borderId="0" xfId="0" applyFont="1" applyFill="1" applyAlignment="1">
      <alignment horizontal="left"/>
    </xf>
    <xf numFmtId="0" fontId="0" fillId="0" borderId="0" xfId="0" applyFont="1" applyAlignment="1">
      <alignment horizontal="left"/>
    </xf>
    <xf numFmtId="164" fontId="0" fillId="2" borderId="1" xfId="0" applyNumberFormat="1" applyFont="1" applyFill="1" applyBorder="1" applyAlignment="1">
      <alignment horizontal="left"/>
    </xf>
    <xf numFmtId="0" fontId="4" fillId="4" borderId="0" xfId="0" applyFont="1" applyFill="1" applyAlignment="1">
      <alignment horizontal="left"/>
    </xf>
    <xf numFmtId="0" fontId="5" fillId="0" borderId="0" xfId="1" applyFont="1"/>
    <xf numFmtId="0" fontId="1" fillId="0" borderId="0" xfId="1"/>
    <xf numFmtId="0" fontId="1" fillId="0" borderId="0" xfId="2">
      <alignment horizontal="left"/>
    </xf>
    <xf numFmtId="0" fontId="2" fillId="4" borderId="0" xfId="0" applyFont="1" applyFill="1" applyAlignment="1">
      <alignment horizontal="center"/>
    </xf>
    <xf numFmtId="0" fontId="0" fillId="0" borderId="0" xfId="0"/>
  </cellXfs>
  <cellStyles count="3">
    <cellStyle name="Normal" xfId="0" builtinId="0"/>
    <cellStyle name="Normal 2" xfId="2" xr:uid="{11AA91B0-3C00-45DB-AE38-D2C94A465D14}"/>
    <cellStyle name="Normal 3" xfId="1" xr:uid="{CE1C553A-6317-44FC-9373-C9D63EA1D9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37" Type="http://schemas.openxmlformats.org/officeDocument/2006/relationships/worksheet" Target="worksheets/sheet237.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201" Type="http://schemas.openxmlformats.org/officeDocument/2006/relationships/worksheet" Target="worksheets/sheet201.xml"/><Relationship Id="rId222" Type="http://schemas.openxmlformats.org/officeDocument/2006/relationships/worksheet" Target="worksheets/sheet222.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worksheet" Target="worksheets/sheet166.xml"/><Relationship Id="rId182" Type="http://schemas.openxmlformats.org/officeDocument/2006/relationships/worksheet" Target="worksheets/sheet182.xml"/><Relationship Id="rId187" Type="http://schemas.openxmlformats.org/officeDocument/2006/relationships/worksheet" Target="worksheets/sheet187.xml"/><Relationship Id="rId217" Type="http://schemas.openxmlformats.org/officeDocument/2006/relationships/worksheet" Target="worksheets/sheet217.xml"/><Relationship Id="rId1" Type="http://schemas.openxmlformats.org/officeDocument/2006/relationships/worksheet" Target="worksheets/sheet1.xml"/><Relationship Id="rId6" Type="http://schemas.openxmlformats.org/officeDocument/2006/relationships/worksheet" Target="worksheets/sheet6.xml"/><Relationship Id="rId212" Type="http://schemas.openxmlformats.org/officeDocument/2006/relationships/worksheet" Target="worksheets/sheet212.xml"/><Relationship Id="rId233" Type="http://schemas.openxmlformats.org/officeDocument/2006/relationships/worksheet" Target="worksheets/sheet233.xml"/><Relationship Id="rId238" Type="http://schemas.openxmlformats.org/officeDocument/2006/relationships/theme" Target="theme/theme1.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172" Type="http://schemas.openxmlformats.org/officeDocument/2006/relationships/worksheet" Target="worksheets/sheet172.xml"/><Relationship Id="rId193" Type="http://schemas.openxmlformats.org/officeDocument/2006/relationships/worksheet" Target="worksheets/sheet193.xml"/><Relationship Id="rId202" Type="http://schemas.openxmlformats.org/officeDocument/2006/relationships/worksheet" Target="worksheets/sheet202.xml"/><Relationship Id="rId207" Type="http://schemas.openxmlformats.org/officeDocument/2006/relationships/worksheet" Target="worksheets/sheet207.xml"/><Relationship Id="rId223" Type="http://schemas.openxmlformats.org/officeDocument/2006/relationships/worksheet" Target="worksheets/sheet223.xml"/><Relationship Id="rId228" Type="http://schemas.openxmlformats.org/officeDocument/2006/relationships/worksheet" Target="worksheets/sheet228.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13" Type="http://schemas.openxmlformats.org/officeDocument/2006/relationships/worksheet" Target="worksheets/sheet213.xml"/><Relationship Id="rId218" Type="http://schemas.openxmlformats.org/officeDocument/2006/relationships/worksheet" Target="worksheets/sheet218.xml"/><Relationship Id="rId234" Type="http://schemas.openxmlformats.org/officeDocument/2006/relationships/worksheet" Target="worksheets/sheet234.xml"/><Relationship Id="rId239"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worksheet" Target="worksheets/sheet203.xml"/><Relationship Id="rId208" Type="http://schemas.openxmlformats.org/officeDocument/2006/relationships/worksheet" Target="worksheets/sheet208.xml"/><Relationship Id="rId229" Type="http://schemas.openxmlformats.org/officeDocument/2006/relationships/worksheet" Target="worksheets/sheet229.xml"/><Relationship Id="rId19" Type="http://schemas.openxmlformats.org/officeDocument/2006/relationships/worksheet" Target="worksheets/sheet19.xml"/><Relationship Id="rId224" Type="http://schemas.openxmlformats.org/officeDocument/2006/relationships/worksheet" Target="worksheets/sheet224.xml"/><Relationship Id="rId240" Type="http://schemas.openxmlformats.org/officeDocument/2006/relationships/sharedStrings" Target="sharedStrings.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219" Type="http://schemas.openxmlformats.org/officeDocument/2006/relationships/worksheet" Target="worksheets/sheet219.xml"/><Relationship Id="rId3" Type="http://schemas.openxmlformats.org/officeDocument/2006/relationships/worksheet" Target="worksheets/sheet3.xml"/><Relationship Id="rId214" Type="http://schemas.openxmlformats.org/officeDocument/2006/relationships/worksheet" Target="worksheets/sheet214.xml"/><Relationship Id="rId230" Type="http://schemas.openxmlformats.org/officeDocument/2006/relationships/worksheet" Target="worksheets/sheet230.xml"/><Relationship Id="rId235" Type="http://schemas.openxmlformats.org/officeDocument/2006/relationships/worksheet" Target="worksheets/sheet235.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worksheet" Target="worksheets/sheet220.xml"/><Relationship Id="rId225" Type="http://schemas.openxmlformats.org/officeDocument/2006/relationships/worksheet" Target="worksheets/sheet225.xml"/><Relationship Id="rId241" Type="http://schemas.openxmlformats.org/officeDocument/2006/relationships/calcChain" Target="calcChain.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36" Type="http://schemas.openxmlformats.org/officeDocument/2006/relationships/worksheet" Target="worksheets/sheet236.xml"/><Relationship Id="rId26" Type="http://schemas.openxmlformats.org/officeDocument/2006/relationships/worksheet" Target="worksheets/sheet26.xml"/><Relationship Id="rId231" Type="http://schemas.openxmlformats.org/officeDocument/2006/relationships/worksheet" Target="worksheets/sheet231.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worksheet" Target="worksheets/sheet232.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5949764</xdr:colOff>
      <xdr:row>56</xdr:row>
      <xdr:rowOff>182880</xdr:rowOff>
    </xdr:to>
    <xdr:sp macro="" textlink="">
      <xdr:nvSpPr>
        <xdr:cNvPr id="2" name="TextBox 1">
          <a:extLst>
            <a:ext uri="{FF2B5EF4-FFF2-40B4-BE49-F238E27FC236}">
              <a16:creationId xmlns:a16="http://schemas.microsoft.com/office/drawing/2014/main" id="{4843732A-B320-47F3-889B-B032A065AD4A}"/>
            </a:ext>
          </a:extLst>
        </xdr:cNvPr>
        <xdr:cNvSpPr txBox="1"/>
      </xdr:nvSpPr>
      <xdr:spPr>
        <a:xfrm>
          <a:off x="0" y="0"/>
          <a:ext cx="6727004" cy="12131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Introduction</a:t>
          </a:r>
          <a:endParaRPr lang="en-GB" sz="1200">
            <a:effectLst/>
            <a:latin typeface="Tahoma" panose="020B0604030504040204" pitchFamily="34" charset="0"/>
            <a:ea typeface="Tahoma" panose="020B0604030504040204" pitchFamily="34" charset="0"/>
            <a:cs typeface="Tahoma" panose="020B0604030504040204" pitchFamily="34" charset="0"/>
          </a:endParaRPr>
        </a:p>
        <a:p>
          <a:endPar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These reference tables support and supplement the General Medical Council (GMC) report The State of Medical Education and Practice in the UK: Workforce Report 2022. </a:t>
          </a:r>
        </a:p>
        <a:p>
          <a:endPar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The tables are based on registration data from the GMC's List of Registered Medical Practitioners (LRMP) and national training survey (NTS) census records. The registration data is reported as on 31 December each year and was downloaded on 17 February 2022. The NTS data was downloaded in the June following each of the annual surveys in the years 2012 to 2022</a:t>
          </a:r>
          <a:r>
            <a:rPr lang="en-GB"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inclusive</a:t>
          </a:r>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a:t>
          </a:r>
        </a:p>
        <a:p>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Registered and licensed doctors</a:t>
          </a:r>
        </a:p>
        <a:p>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T</a:t>
          </a:r>
          <a:r>
            <a:rPr lang="en-GB"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ables are presented for both</a:t>
          </a:r>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 registered and licensed doctors but the most detailed tables are presented for licensed doctors only. Not all doctors on the medical register are licensed to practise medicine in the UK. By staying on the register they are demonstrating that they remain in good standing with the GMC and that they want to retain a connection to the GMC and to the profession as a whole. They cannot treat patients but may be using their skills in a variety of different settings.</a:t>
          </a:r>
        </a:p>
        <a:p>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Licensing was first introduced in November 2009. The number of licensed doctors is not a measure of the size of the workforce, but a measure of the potentially available workforce. Changes in the numbers of licensed doctors in the years following the introduction of licensing should be interpreted with caution. The</a:t>
          </a:r>
          <a:r>
            <a:rPr lang="en-GB"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numbers</a:t>
          </a:r>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 may also have been affected by the introduction of Revalidation at the end of 2012; this requires doctors to demonstrate every five years that they are keeping their knowledge and skills up to date.</a:t>
          </a:r>
        </a:p>
        <a:p>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The small number of doctors on both the GP and specialist registers are presented in separate set of tables and are excluded from tables about GPs or specialists.</a:t>
          </a:r>
        </a:p>
        <a:p>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Doctors in training</a:t>
          </a:r>
        </a:p>
        <a:p>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Doctors were reported as being in training if they were licensed on 31 December each year, did not appear on the GP or specialist register, were included in the NTS census in March of the subsequent year and did not respond to the NTS indicating that they were not trainees. Doctors in training have to be licensed during their Foundation training.</a:t>
          </a:r>
        </a:p>
        <a:p>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After two years of Foundation training, doctors may elect to train to join the GP Register, to train to join the Specialist Register, or to take up a staff post.</a:t>
          </a:r>
        </a:p>
        <a:p>
          <a:endPar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Date of birth estimation</a:t>
          </a:r>
        </a:p>
        <a:p>
          <a:pPr marL="0" marR="0" indent="0" defTabSz="914400" eaLnBrk="1" fontAlgn="auto" latinLnBrk="0" hangingPunct="1">
            <a:lnSpc>
              <a:spcPct val="100000"/>
            </a:lnSpc>
            <a:spcBef>
              <a:spcPts val="0"/>
            </a:spcBef>
            <a:spcAft>
              <a:spcPts val="0"/>
            </a:spcAft>
            <a:buClrTx/>
            <a:buSzTx/>
            <a:buFontTx/>
            <a:buNone/>
            <a:tabLst/>
            <a:defRPr/>
          </a:pPr>
          <a:endParaRPr lang="en-GB" sz="12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When there is no data available for a doctor's date of birth, we subtract 24</a:t>
          </a:r>
          <a:r>
            <a:rPr lang="en-GB"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years from the full date that they passed their primary medical qualification (PMQ). This is only required for a small proportion of doctors.</a:t>
          </a:r>
          <a:endParaRPr lang="en-GB" sz="1200" b="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en-GB" sz="1200">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Temporary (emergency)</a:t>
          </a:r>
          <a:r>
            <a:rPr lang="en-GB" sz="1200" b="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registration </a:t>
          </a:r>
        </a:p>
        <a:p>
          <a:pPr marL="0" marR="0" indent="0" defTabSz="914400" rtl="0" eaLnBrk="1" fontAlgn="auto" latinLnBrk="0" hangingPunct="1">
            <a:lnSpc>
              <a:spcPct val="100000"/>
            </a:lnSpc>
            <a:spcBef>
              <a:spcPts val="0"/>
            </a:spcBef>
            <a:spcAft>
              <a:spcPts val="0"/>
            </a:spcAft>
            <a:buClrTx/>
            <a:buSzTx/>
            <a:buFontTx/>
            <a:buNone/>
            <a:tabLst/>
            <a:defRPr/>
          </a:pPr>
          <a:endParaRPr lang="en-GB" sz="1200">
            <a:effectLst/>
          </a:endParaRPr>
        </a:p>
        <a:p>
          <a:pPr rtl="0" fontAlgn="base"/>
          <a:r>
            <a:rPr lang="en-GB"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Data are also provided for doctors added to a temporary (emergency) register (TER). Doctors who opted out of the TER have been omitted so that the tables presenting data on this group is accurate as of 17 February 2022. </a:t>
          </a:r>
        </a:p>
        <a:p>
          <a:pPr rtl="0" fontAlgn="base"/>
          <a:r>
            <a:rPr lang="en-GB"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The TER doctors are reported in separate tables to the rest of the medical register.  </a:t>
          </a:r>
        </a:p>
        <a:p>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Abbreviations</a:t>
          </a:r>
        </a:p>
        <a:p>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The following abbreviations are used throughout the tables:</a:t>
          </a:r>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EEA - European Economic Area</a:t>
          </a:r>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GP - General Practitioner</a:t>
          </a:r>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IMG - International Medical Graduate</a:t>
          </a:r>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n/a - Not available</a:t>
          </a:r>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PMQ - Primary Medical Qualification</a:t>
          </a: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TRE - Temporary (Emergency) Register doctors added to the register as part of the UK government's response to the coronavirus pandemic</a:t>
          </a:r>
        </a:p>
        <a:p>
          <a:endPar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Further information</a:t>
          </a:r>
        </a:p>
        <a:p>
          <a:endPar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For assistance in using the tables, please contact Insight &amp; Research (insightandresearch@gmc-uk.org).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69430-2CF9-499E-93A3-A0872B513751}">
  <sheetPr>
    <pageSetUpPr fitToPage="1"/>
  </sheetPr>
  <dimension ref="A1:B1"/>
  <sheetViews>
    <sheetView showGridLines="0" tabSelected="1" topLeftCell="A10" zoomScaleNormal="100" workbookViewId="0"/>
  </sheetViews>
  <sheetFormatPr defaultColWidth="10" defaultRowHeight="17.100000000000001" customHeight="1" x14ac:dyDescent="0.25"/>
  <cols>
    <col min="1" max="1" width="11.33203125" style="19" customWidth="1"/>
    <col min="2" max="2" width="90.109375" style="19" customWidth="1"/>
    <col min="3" max="4" width="10.33203125" style="20" customWidth="1"/>
    <col min="5" max="256" width="10" style="20"/>
    <col min="257" max="257" width="11.33203125" style="20" customWidth="1"/>
    <col min="258" max="258" width="90.109375" style="20" customWidth="1"/>
    <col min="259" max="260" width="10.33203125" style="20" customWidth="1"/>
    <col min="261" max="512" width="10" style="20"/>
    <col min="513" max="513" width="11.33203125" style="20" customWidth="1"/>
    <col min="514" max="514" width="90.109375" style="20" customWidth="1"/>
    <col min="515" max="516" width="10.33203125" style="20" customWidth="1"/>
    <col min="517" max="768" width="10" style="20"/>
    <col min="769" max="769" width="11.33203125" style="20" customWidth="1"/>
    <col min="770" max="770" width="90.109375" style="20" customWidth="1"/>
    <col min="771" max="772" width="10.33203125" style="20" customWidth="1"/>
    <col min="773" max="1024" width="10" style="20"/>
    <col min="1025" max="1025" width="11.33203125" style="20" customWidth="1"/>
    <col min="1026" max="1026" width="90.109375" style="20" customWidth="1"/>
    <col min="1027" max="1028" width="10.33203125" style="20" customWidth="1"/>
    <col min="1029" max="1280" width="10" style="20"/>
    <col min="1281" max="1281" width="11.33203125" style="20" customWidth="1"/>
    <col min="1282" max="1282" width="90.109375" style="20" customWidth="1"/>
    <col min="1283" max="1284" width="10.33203125" style="20" customWidth="1"/>
    <col min="1285" max="1536" width="10" style="20"/>
    <col min="1537" max="1537" width="11.33203125" style="20" customWidth="1"/>
    <col min="1538" max="1538" width="90.109375" style="20" customWidth="1"/>
    <col min="1539" max="1540" width="10.33203125" style="20" customWidth="1"/>
    <col min="1541" max="1792" width="10" style="20"/>
    <col min="1793" max="1793" width="11.33203125" style="20" customWidth="1"/>
    <col min="1794" max="1794" width="90.109375" style="20" customWidth="1"/>
    <col min="1795" max="1796" width="10.33203125" style="20" customWidth="1"/>
    <col min="1797" max="2048" width="10" style="20"/>
    <col min="2049" max="2049" width="11.33203125" style="20" customWidth="1"/>
    <col min="2050" max="2050" width="90.109375" style="20" customWidth="1"/>
    <col min="2051" max="2052" width="10.33203125" style="20" customWidth="1"/>
    <col min="2053" max="2304" width="10" style="20"/>
    <col min="2305" max="2305" width="11.33203125" style="20" customWidth="1"/>
    <col min="2306" max="2306" width="90.109375" style="20" customWidth="1"/>
    <col min="2307" max="2308" width="10.33203125" style="20" customWidth="1"/>
    <col min="2309" max="2560" width="10" style="20"/>
    <col min="2561" max="2561" width="11.33203125" style="20" customWidth="1"/>
    <col min="2562" max="2562" width="90.109375" style="20" customWidth="1"/>
    <col min="2563" max="2564" width="10.33203125" style="20" customWidth="1"/>
    <col min="2565" max="2816" width="10" style="20"/>
    <col min="2817" max="2817" width="11.33203125" style="20" customWidth="1"/>
    <col min="2818" max="2818" width="90.109375" style="20" customWidth="1"/>
    <col min="2819" max="2820" width="10.33203125" style="20" customWidth="1"/>
    <col min="2821" max="3072" width="10" style="20"/>
    <col min="3073" max="3073" width="11.33203125" style="20" customWidth="1"/>
    <col min="3074" max="3074" width="90.109375" style="20" customWidth="1"/>
    <col min="3075" max="3076" width="10.33203125" style="20" customWidth="1"/>
    <col min="3077" max="3328" width="10" style="20"/>
    <col min="3329" max="3329" width="11.33203125" style="20" customWidth="1"/>
    <col min="3330" max="3330" width="90.109375" style="20" customWidth="1"/>
    <col min="3331" max="3332" width="10.33203125" style="20" customWidth="1"/>
    <col min="3333" max="3584" width="10" style="20"/>
    <col min="3585" max="3585" width="11.33203125" style="20" customWidth="1"/>
    <col min="3586" max="3586" width="90.109375" style="20" customWidth="1"/>
    <col min="3587" max="3588" width="10.33203125" style="20" customWidth="1"/>
    <col min="3589" max="3840" width="10" style="20"/>
    <col min="3841" max="3841" width="11.33203125" style="20" customWidth="1"/>
    <col min="3842" max="3842" width="90.109375" style="20" customWidth="1"/>
    <col min="3843" max="3844" width="10.33203125" style="20" customWidth="1"/>
    <col min="3845" max="4096" width="10" style="20"/>
    <col min="4097" max="4097" width="11.33203125" style="20" customWidth="1"/>
    <col min="4098" max="4098" width="90.109375" style="20" customWidth="1"/>
    <col min="4099" max="4100" width="10.33203125" style="20" customWidth="1"/>
    <col min="4101" max="4352" width="10" style="20"/>
    <col min="4353" max="4353" width="11.33203125" style="20" customWidth="1"/>
    <col min="4354" max="4354" width="90.109375" style="20" customWidth="1"/>
    <col min="4355" max="4356" width="10.33203125" style="20" customWidth="1"/>
    <col min="4357" max="4608" width="10" style="20"/>
    <col min="4609" max="4609" width="11.33203125" style="20" customWidth="1"/>
    <col min="4610" max="4610" width="90.109375" style="20" customWidth="1"/>
    <col min="4611" max="4612" width="10.33203125" style="20" customWidth="1"/>
    <col min="4613" max="4864" width="10" style="20"/>
    <col min="4865" max="4865" width="11.33203125" style="20" customWidth="1"/>
    <col min="4866" max="4866" width="90.109375" style="20" customWidth="1"/>
    <col min="4867" max="4868" width="10.33203125" style="20" customWidth="1"/>
    <col min="4869" max="5120" width="10" style="20"/>
    <col min="5121" max="5121" width="11.33203125" style="20" customWidth="1"/>
    <col min="5122" max="5122" width="90.109375" style="20" customWidth="1"/>
    <col min="5123" max="5124" width="10.33203125" style="20" customWidth="1"/>
    <col min="5125" max="5376" width="10" style="20"/>
    <col min="5377" max="5377" width="11.33203125" style="20" customWidth="1"/>
    <col min="5378" max="5378" width="90.109375" style="20" customWidth="1"/>
    <col min="5379" max="5380" width="10.33203125" style="20" customWidth="1"/>
    <col min="5381" max="5632" width="10" style="20"/>
    <col min="5633" max="5633" width="11.33203125" style="20" customWidth="1"/>
    <col min="5634" max="5634" width="90.109375" style="20" customWidth="1"/>
    <col min="5635" max="5636" width="10.33203125" style="20" customWidth="1"/>
    <col min="5637" max="5888" width="10" style="20"/>
    <col min="5889" max="5889" width="11.33203125" style="20" customWidth="1"/>
    <col min="5890" max="5890" width="90.109375" style="20" customWidth="1"/>
    <col min="5891" max="5892" width="10.33203125" style="20" customWidth="1"/>
    <col min="5893" max="6144" width="10" style="20"/>
    <col min="6145" max="6145" width="11.33203125" style="20" customWidth="1"/>
    <col min="6146" max="6146" width="90.109375" style="20" customWidth="1"/>
    <col min="6147" max="6148" width="10.33203125" style="20" customWidth="1"/>
    <col min="6149" max="6400" width="10" style="20"/>
    <col min="6401" max="6401" width="11.33203125" style="20" customWidth="1"/>
    <col min="6402" max="6402" width="90.109375" style="20" customWidth="1"/>
    <col min="6403" max="6404" width="10.33203125" style="20" customWidth="1"/>
    <col min="6405" max="6656" width="10" style="20"/>
    <col min="6657" max="6657" width="11.33203125" style="20" customWidth="1"/>
    <col min="6658" max="6658" width="90.109375" style="20" customWidth="1"/>
    <col min="6659" max="6660" width="10.33203125" style="20" customWidth="1"/>
    <col min="6661" max="6912" width="10" style="20"/>
    <col min="6913" max="6913" width="11.33203125" style="20" customWidth="1"/>
    <col min="6914" max="6914" width="90.109375" style="20" customWidth="1"/>
    <col min="6915" max="6916" width="10.33203125" style="20" customWidth="1"/>
    <col min="6917" max="7168" width="10" style="20"/>
    <col min="7169" max="7169" width="11.33203125" style="20" customWidth="1"/>
    <col min="7170" max="7170" width="90.109375" style="20" customWidth="1"/>
    <col min="7171" max="7172" width="10.33203125" style="20" customWidth="1"/>
    <col min="7173" max="7424" width="10" style="20"/>
    <col min="7425" max="7425" width="11.33203125" style="20" customWidth="1"/>
    <col min="7426" max="7426" width="90.109375" style="20" customWidth="1"/>
    <col min="7427" max="7428" width="10.33203125" style="20" customWidth="1"/>
    <col min="7429" max="7680" width="10" style="20"/>
    <col min="7681" max="7681" width="11.33203125" style="20" customWidth="1"/>
    <col min="7682" max="7682" width="90.109375" style="20" customWidth="1"/>
    <col min="7683" max="7684" width="10.33203125" style="20" customWidth="1"/>
    <col min="7685" max="7936" width="10" style="20"/>
    <col min="7937" max="7937" width="11.33203125" style="20" customWidth="1"/>
    <col min="7938" max="7938" width="90.109375" style="20" customWidth="1"/>
    <col min="7939" max="7940" width="10.33203125" style="20" customWidth="1"/>
    <col min="7941" max="8192" width="10" style="20"/>
    <col min="8193" max="8193" width="11.33203125" style="20" customWidth="1"/>
    <col min="8194" max="8194" width="90.109375" style="20" customWidth="1"/>
    <col min="8195" max="8196" width="10.33203125" style="20" customWidth="1"/>
    <col min="8197" max="8448" width="10" style="20"/>
    <col min="8449" max="8449" width="11.33203125" style="20" customWidth="1"/>
    <col min="8450" max="8450" width="90.109375" style="20" customWidth="1"/>
    <col min="8451" max="8452" width="10.33203125" style="20" customWidth="1"/>
    <col min="8453" max="8704" width="10" style="20"/>
    <col min="8705" max="8705" width="11.33203125" style="20" customWidth="1"/>
    <col min="8706" max="8706" width="90.109375" style="20" customWidth="1"/>
    <col min="8707" max="8708" width="10.33203125" style="20" customWidth="1"/>
    <col min="8709" max="8960" width="10" style="20"/>
    <col min="8961" max="8961" width="11.33203125" style="20" customWidth="1"/>
    <col min="8962" max="8962" width="90.109375" style="20" customWidth="1"/>
    <col min="8963" max="8964" width="10.33203125" style="20" customWidth="1"/>
    <col min="8965" max="9216" width="10" style="20"/>
    <col min="9217" max="9217" width="11.33203125" style="20" customWidth="1"/>
    <col min="9218" max="9218" width="90.109375" style="20" customWidth="1"/>
    <col min="9219" max="9220" width="10.33203125" style="20" customWidth="1"/>
    <col min="9221" max="9472" width="10" style="20"/>
    <col min="9473" max="9473" width="11.33203125" style="20" customWidth="1"/>
    <col min="9474" max="9474" width="90.109375" style="20" customWidth="1"/>
    <col min="9475" max="9476" width="10.33203125" style="20" customWidth="1"/>
    <col min="9477" max="9728" width="10" style="20"/>
    <col min="9729" max="9729" width="11.33203125" style="20" customWidth="1"/>
    <col min="9730" max="9730" width="90.109375" style="20" customWidth="1"/>
    <col min="9731" max="9732" width="10.33203125" style="20" customWidth="1"/>
    <col min="9733" max="9984" width="10" style="20"/>
    <col min="9985" max="9985" width="11.33203125" style="20" customWidth="1"/>
    <col min="9986" max="9986" width="90.109375" style="20" customWidth="1"/>
    <col min="9987" max="9988" width="10.33203125" style="20" customWidth="1"/>
    <col min="9989" max="10240" width="10" style="20"/>
    <col min="10241" max="10241" width="11.33203125" style="20" customWidth="1"/>
    <col min="10242" max="10242" width="90.109375" style="20" customWidth="1"/>
    <col min="10243" max="10244" width="10.33203125" style="20" customWidth="1"/>
    <col min="10245" max="10496" width="10" style="20"/>
    <col min="10497" max="10497" width="11.33203125" style="20" customWidth="1"/>
    <col min="10498" max="10498" width="90.109375" style="20" customWidth="1"/>
    <col min="10499" max="10500" width="10.33203125" style="20" customWidth="1"/>
    <col min="10501" max="10752" width="10" style="20"/>
    <col min="10753" max="10753" width="11.33203125" style="20" customWidth="1"/>
    <col min="10754" max="10754" width="90.109375" style="20" customWidth="1"/>
    <col min="10755" max="10756" width="10.33203125" style="20" customWidth="1"/>
    <col min="10757" max="11008" width="10" style="20"/>
    <col min="11009" max="11009" width="11.33203125" style="20" customWidth="1"/>
    <col min="11010" max="11010" width="90.109375" style="20" customWidth="1"/>
    <col min="11011" max="11012" width="10.33203125" style="20" customWidth="1"/>
    <col min="11013" max="11264" width="10" style="20"/>
    <col min="11265" max="11265" width="11.33203125" style="20" customWidth="1"/>
    <col min="11266" max="11266" width="90.109375" style="20" customWidth="1"/>
    <col min="11267" max="11268" width="10.33203125" style="20" customWidth="1"/>
    <col min="11269" max="11520" width="10" style="20"/>
    <col min="11521" max="11521" width="11.33203125" style="20" customWidth="1"/>
    <col min="11522" max="11522" width="90.109375" style="20" customWidth="1"/>
    <col min="11523" max="11524" width="10.33203125" style="20" customWidth="1"/>
    <col min="11525" max="11776" width="10" style="20"/>
    <col min="11777" max="11777" width="11.33203125" style="20" customWidth="1"/>
    <col min="11778" max="11778" width="90.109375" style="20" customWidth="1"/>
    <col min="11779" max="11780" width="10.33203125" style="20" customWidth="1"/>
    <col min="11781" max="12032" width="10" style="20"/>
    <col min="12033" max="12033" width="11.33203125" style="20" customWidth="1"/>
    <col min="12034" max="12034" width="90.109375" style="20" customWidth="1"/>
    <col min="12035" max="12036" width="10.33203125" style="20" customWidth="1"/>
    <col min="12037" max="12288" width="10" style="20"/>
    <col min="12289" max="12289" width="11.33203125" style="20" customWidth="1"/>
    <col min="12290" max="12290" width="90.109375" style="20" customWidth="1"/>
    <col min="12291" max="12292" width="10.33203125" style="20" customWidth="1"/>
    <col min="12293" max="12544" width="10" style="20"/>
    <col min="12545" max="12545" width="11.33203125" style="20" customWidth="1"/>
    <col min="12546" max="12546" width="90.109375" style="20" customWidth="1"/>
    <col min="12547" max="12548" width="10.33203125" style="20" customWidth="1"/>
    <col min="12549" max="12800" width="10" style="20"/>
    <col min="12801" max="12801" width="11.33203125" style="20" customWidth="1"/>
    <col min="12802" max="12802" width="90.109375" style="20" customWidth="1"/>
    <col min="12803" max="12804" width="10.33203125" style="20" customWidth="1"/>
    <col min="12805" max="13056" width="10" style="20"/>
    <col min="13057" max="13057" width="11.33203125" style="20" customWidth="1"/>
    <col min="13058" max="13058" width="90.109375" style="20" customWidth="1"/>
    <col min="13059" max="13060" width="10.33203125" style="20" customWidth="1"/>
    <col min="13061" max="13312" width="10" style="20"/>
    <col min="13313" max="13313" width="11.33203125" style="20" customWidth="1"/>
    <col min="13314" max="13314" width="90.109375" style="20" customWidth="1"/>
    <col min="13315" max="13316" width="10.33203125" style="20" customWidth="1"/>
    <col min="13317" max="13568" width="10" style="20"/>
    <col min="13569" max="13569" width="11.33203125" style="20" customWidth="1"/>
    <col min="13570" max="13570" width="90.109375" style="20" customWidth="1"/>
    <col min="13571" max="13572" width="10.33203125" style="20" customWidth="1"/>
    <col min="13573" max="13824" width="10" style="20"/>
    <col min="13825" max="13825" width="11.33203125" style="20" customWidth="1"/>
    <col min="13826" max="13826" width="90.109375" style="20" customWidth="1"/>
    <col min="13827" max="13828" width="10.33203125" style="20" customWidth="1"/>
    <col min="13829" max="14080" width="10" style="20"/>
    <col min="14081" max="14081" width="11.33203125" style="20" customWidth="1"/>
    <col min="14082" max="14082" width="90.109375" style="20" customWidth="1"/>
    <col min="14083" max="14084" width="10.33203125" style="20" customWidth="1"/>
    <col min="14085" max="14336" width="10" style="20"/>
    <col min="14337" max="14337" width="11.33203125" style="20" customWidth="1"/>
    <col min="14338" max="14338" width="90.109375" style="20" customWidth="1"/>
    <col min="14339" max="14340" width="10.33203125" style="20" customWidth="1"/>
    <col min="14341" max="14592" width="10" style="20"/>
    <col min="14593" max="14593" width="11.33203125" style="20" customWidth="1"/>
    <col min="14594" max="14594" width="90.109375" style="20" customWidth="1"/>
    <col min="14595" max="14596" width="10.33203125" style="20" customWidth="1"/>
    <col min="14597" max="14848" width="10" style="20"/>
    <col min="14849" max="14849" width="11.33203125" style="20" customWidth="1"/>
    <col min="14850" max="14850" width="90.109375" style="20" customWidth="1"/>
    <col min="14851" max="14852" width="10.33203125" style="20" customWidth="1"/>
    <col min="14853" max="15104" width="10" style="20"/>
    <col min="15105" max="15105" width="11.33203125" style="20" customWidth="1"/>
    <col min="15106" max="15106" width="90.109375" style="20" customWidth="1"/>
    <col min="15107" max="15108" width="10.33203125" style="20" customWidth="1"/>
    <col min="15109" max="15360" width="10" style="20"/>
    <col min="15361" max="15361" width="11.33203125" style="20" customWidth="1"/>
    <col min="15362" max="15362" width="90.109375" style="20" customWidth="1"/>
    <col min="15363" max="15364" width="10.33203125" style="20" customWidth="1"/>
    <col min="15365" max="15616" width="10" style="20"/>
    <col min="15617" max="15617" width="11.33203125" style="20" customWidth="1"/>
    <col min="15618" max="15618" width="90.109375" style="20" customWidth="1"/>
    <col min="15619" max="15620" width="10.33203125" style="20" customWidth="1"/>
    <col min="15621" max="15872" width="10" style="20"/>
    <col min="15873" max="15873" width="11.33203125" style="20" customWidth="1"/>
    <col min="15874" max="15874" width="90.109375" style="20" customWidth="1"/>
    <col min="15875" max="15876" width="10.33203125" style="20" customWidth="1"/>
    <col min="15877" max="16128" width="10" style="20"/>
    <col min="16129" max="16129" width="11.33203125" style="20" customWidth="1"/>
    <col min="16130" max="16130" width="90.109375" style="20" customWidth="1"/>
    <col min="16131" max="16132" width="10.33203125" style="20" customWidth="1"/>
    <col min="16133" max="16384" width="10" style="20"/>
  </cols>
  <sheetData>
    <row r="1" spans="1:1" ht="17.100000000000001" customHeight="1" x14ac:dyDescent="0.25">
      <c r="A1" s="18"/>
    </row>
  </sheetData>
  <pageMargins left="0.70866141732283472" right="0.70866141732283472" top="0.74803149606299213" bottom="0.74803149606299213" header="0.31496062992125984" footer="0.31496062992125984"/>
  <pageSetup paperSize="9" scale="89" fitToHeight="0" orientation="portrait" r:id="rId1"/>
  <headerFooter>
    <oddHeader>&amp;LThe state of medical education and practice in the UK: 2022
Reference tables – based on registration data</oddHeader>
    <oddFooter>&amp;LGeneral Medical Council&amp;R&amp;A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93</v>
      </c>
    </row>
    <row r="2" spans="1:11" ht="15" x14ac:dyDescent="0.25">
      <c r="A2" s="12" t="s">
        <v>25</v>
      </c>
    </row>
    <row r="3" spans="1:11" ht="15" x14ac:dyDescent="0.25">
      <c r="A3" s="12" t="s">
        <v>94</v>
      </c>
    </row>
    <row r="4" spans="1:11" x14ac:dyDescent="0.25">
      <c r="A4" s="15"/>
    </row>
    <row r="5" spans="1:11" x14ac:dyDescent="0.25">
      <c r="A5" s="17" t="str">
        <f>HYPERLINK("#'Table of contents'!A10",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90</v>
      </c>
      <c r="B8" s="1">
        <v>159903</v>
      </c>
      <c r="C8" s="1">
        <v>164704</v>
      </c>
      <c r="D8" s="1">
        <v>169249</v>
      </c>
      <c r="E8" s="1">
        <v>173863</v>
      </c>
      <c r="F8" s="1">
        <v>178164</v>
      </c>
      <c r="G8" s="1">
        <v>182395</v>
      </c>
      <c r="H8" s="1">
        <v>186831</v>
      </c>
      <c r="I8" s="1">
        <v>191284</v>
      </c>
      <c r="J8" s="1">
        <v>187050</v>
      </c>
      <c r="K8" s="1">
        <v>193443</v>
      </c>
    </row>
    <row r="9" spans="1:11" x14ac:dyDescent="0.25">
      <c r="A9" s="16" t="s">
        <v>91</v>
      </c>
      <c r="B9" s="1">
        <v>25587</v>
      </c>
      <c r="C9" s="1">
        <v>27195</v>
      </c>
      <c r="D9" s="1">
        <v>29183</v>
      </c>
      <c r="E9" s="1">
        <v>29875</v>
      </c>
      <c r="F9" s="1">
        <v>30612</v>
      </c>
      <c r="G9" s="1">
        <v>31256</v>
      </c>
      <c r="H9" s="1">
        <v>32198</v>
      </c>
      <c r="I9" s="1">
        <v>33326</v>
      </c>
      <c r="J9" s="1">
        <v>33281</v>
      </c>
      <c r="K9" s="1">
        <v>34921</v>
      </c>
    </row>
    <row r="10" spans="1:11" x14ac:dyDescent="0.25">
      <c r="A10" s="16" t="s">
        <v>92</v>
      </c>
      <c r="B10" s="1">
        <v>67061</v>
      </c>
      <c r="C10" s="1">
        <v>67759</v>
      </c>
      <c r="D10" s="1">
        <v>68736</v>
      </c>
      <c r="E10" s="1">
        <v>70009</v>
      </c>
      <c r="F10" s="1">
        <v>71999</v>
      </c>
      <c r="G10" s="1">
        <v>74825</v>
      </c>
      <c r="H10" s="1">
        <v>79448</v>
      </c>
      <c r="I10" s="1">
        <v>86709</v>
      </c>
      <c r="J10" s="1">
        <v>89956</v>
      </c>
      <c r="K10" s="1">
        <v>99359</v>
      </c>
    </row>
    <row r="11" spans="1:11" x14ac:dyDescent="0.25">
      <c r="A11" s="10" t="s">
        <v>12</v>
      </c>
      <c r="B11" s="5">
        <v>252551</v>
      </c>
      <c r="C11" s="5">
        <v>259658</v>
      </c>
      <c r="D11" s="5">
        <v>267168</v>
      </c>
      <c r="E11" s="5">
        <v>273747</v>
      </c>
      <c r="F11" s="5">
        <v>280775</v>
      </c>
      <c r="G11" s="5">
        <v>288476</v>
      </c>
      <c r="H11" s="5">
        <v>298477</v>
      </c>
      <c r="I11" s="5">
        <v>311319</v>
      </c>
      <c r="J11" s="5">
        <v>310287</v>
      </c>
      <c r="K11" s="5">
        <v>327723</v>
      </c>
    </row>
    <row r="12" spans="1:11" x14ac:dyDescent="0.25">
      <c r="A12" s="15"/>
    </row>
    <row r="13" spans="1:11" x14ac:dyDescent="0.25">
      <c r="A13" s="15"/>
    </row>
    <row r="14" spans="1:11" x14ac:dyDescent="0.25">
      <c r="A14" s="15"/>
      <c r="B14" s="21" t="s">
        <v>28</v>
      </c>
      <c r="C14" s="22"/>
      <c r="D14" s="22"/>
      <c r="E14" s="22"/>
      <c r="F14" s="22"/>
      <c r="G14" s="22"/>
      <c r="H14" s="22"/>
      <c r="I14" s="22"/>
      <c r="J14" s="22"/>
      <c r="K14" s="22"/>
    </row>
    <row r="15" spans="1:11" x14ac:dyDescent="0.25">
      <c r="A15" s="9" t="s">
        <v>32</v>
      </c>
      <c r="B15" s="4" t="s">
        <v>0</v>
      </c>
      <c r="C15" s="4" t="s">
        <v>1</v>
      </c>
      <c r="D15" s="4" t="s">
        <v>2</v>
      </c>
      <c r="E15" s="4" t="s">
        <v>3</v>
      </c>
      <c r="F15" s="4" t="s">
        <v>4</v>
      </c>
      <c r="G15" s="4" t="s">
        <v>5</v>
      </c>
      <c r="H15" s="4" t="s">
        <v>6</v>
      </c>
      <c r="I15" s="4" t="s">
        <v>7</v>
      </c>
      <c r="J15" s="4" t="s">
        <v>8</v>
      </c>
      <c r="K15" s="4" t="s">
        <v>9</v>
      </c>
    </row>
    <row r="16" spans="1:11" x14ac:dyDescent="0.25">
      <c r="A16" s="8" t="s">
        <v>90</v>
      </c>
      <c r="B16" s="2">
        <v>0.63315132389101603</v>
      </c>
      <c r="C16" s="2">
        <v>0.63431128638439804</v>
      </c>
      <c r="D16" s="2">
        <v>0.63349278356689398</v>
      </c>
      <c r="E16" s="2">
        <v>0.63512294198657904</v>
      </c>
      <c r="F16" s="2">
        <v>0.63454367376012799</v>
      </c>
      <c r="G16" s="2">
        <v>0.63227096881542999</v>
      </c>
      <c r="H16" s="2">
        <v>0.62594772796563902</v>
      </c>
      <c r="I16" s="2">
        <v>0.61443085709513401</v>
      </c>
      <c r="J16" s="2">
        <v>0.60282899380251198</v>
      </c>
      <c r="K16" s="2">
        <v>0.59026372881976596</v>
      </c>
    </row>
    <row r="17" spans="1:12" x14ac:dyDescent="0.25">
      <c r="A17" s="8" t="s">
        <v>91</v>
      </c>
      <c r="B17" s="2">
        <v>0.101314190005187</v>
      </c>
      <c r="C17" s="2">
        <v>0.104733919232221</v>
      </c>
      <c r="D17" s="2">
        <v>0.109230895915679</v>
      </c>
      <c r="E17" s="2">
        <v>0.109133616076158</v>
      </c>
      <c r="F17" s="2">
        <v>0.109026800819161</v>
      </c>
      <c r="G17" s="2">
        <v>0.108348701451767</v>
      </c>
      <c r="H17" s="2">
        <v>0.10787430857319</v>
      </c>
      <c r="I17" s="2">
        <v>0.107047754875224</v>
      </c>
      <c r="J17" s="2">
        <v>0.10725876366074</v>
      </c>
      <c r="K17" s="2">
        <v>0.106556451637511</v>
      </c>
    </row>
    <row r="18" spans="1:12" x14ac:dyDescent="0.25">
      <c r="A18" s="8" t="s">
        <v>92</v>
      </c>
      <c r="B18" s="2">
        <v>0.26553448610379699</v>
      </c>
      <c r="C18" s="2">
        <v>0.26095479438338098</v>
      </c>
      <c r="D18" s="2">
        <v>0.25727632051742699</v>
      </c>
      <c r="E18" s="2">
        <v>0.25574344193726301</v>
      </c>
      <c r="F18" s="2">
        <v>0.25642952542071101</v>
      </c>
      <c r="G18" s="2">
        <v>0.25938032973280301</v>
      </c>
      <c r="H18" s="2">
        <v>0.26617796346117101</v>
      </c>
      <c r="I18" s="2">
        <v>0.27852138802964199</v>
      </c>
      <c r="J18" s="2">
        <v>0.28991224253674802</v>
      </c>
      <c r="K18" s="2">
        <v>0.30317981954272399</v>
      </c>
    </row>
    <row r="19" spans="1:12" x14ac:dyDescent="0.25">
      <c r="A19" s="15"/>
    </row>
    <row r="20" spans="1:12" x14ac:dyDescent="0.25">
      <c r="A20" s="15"/>
    </row>
    <row r="21" spans="1:12" x14ac:dyDescent="0.25">
      <c r="A21" s="15"/>
      <c r="B21" s="21" t="s">
        <v>29</v>
      </c>
      <c r="C21" s="21"/>
      <c r="D21" s="21"/>
      <c r="E21" s="21"/>
      <c r="F21" s="21"/>
      <c r="G21" s="21"/>
      <c r="H21" s="21"/>
      <c r="I21" s="21"/>
      <c r="J21" s="21"/>
      <c r="K21" s="6" t="s">
        <v>30</v>
      </c>
      <c r="L21" s="6" t="s">
        <v>31</v>
      </c>
    </row>
    <row r="22" spans="1:12" x14ac:dyDescent="0.25">
      <c r="A22" s="9" t="s">
        <v>32</v>
      </c>
      <c r="B22" s="4" t="s">
        <v>13</v>
      </c>
      <c r="C22" s="4" t="s">
        <v>14</v>
      </c>
      <c r="D22" s="4" t="s">
        <v>15</v>
      </c>
      <c r="E22" s="4" t="s">
        <v>16</v>
      </c>
      <c r="F22" s="4" t="s">
        <v>17</v>
      </c>
      <c r="G22" s="4" t="s">
        <v>18</v>
      </c>
      <c r="H22" s="4" t="s">
        <v>19</v>
      </c>
      <c r="I22" s="4" t="s">
        <v>20</v>
      </c>
      <c r="J22" s="4" t="s">
        <v>21</v>
      </c>
      <c r="K22" s="4" t="s">
        <v>22</v>
      </c>
      <c r="L22" s="4" t="s">
        <v>23</v>
      </c>
    </row>
    <row r="23" spans="1:12" x14ac:dyDescent="0.25">
      <c r="A23" s="8" t="s">
        <v>90</v>
      </c>
      <c r="B23" s="2">
        <v>3.0024452324221601E-2</v>
      </c>
      <c r="C23" s="2">
        <v>2.7594958228094001E-2</v>
      </c>
      <c r="D23" s="2">
        <v>2.7261608635797002E-2</v>
      </c>
      <c r="E23" s="2">
        <v>2.4737868321609499E-2</v>
      </c>
      <c r="F23" s="2">
        <v>2.3747782941559499E-2</v>
      </c>
      <c r="G23" s="2">
        <v>2.43208421283478E-2</v>
      </c>
      <c r="H23" s="2">
        <v>2.3834374381125199E-2</v>
      </c>
      <c r="I23" s="2">
        <v>-2.2134627046694999E-2</v>
      </c>
      <c r="J23" s="2">
        <v>3.4178027265436998E-2</v>
      </c>
      <c r="K23" s="3">
        <v>6.0571835850763499E-2</v>
      </c>
      <c r="L23" s="3">
        <v>0.20975216224836299</v>
      </c>
    </row>
    <row r="24" spans="1:12" x14ac:dyDescent="0.25">
      <c r="A24" s="8" t="s">
        <v>91</v>
      </c>
      <c r="B24" s="2">
        <v>6.2844413178567204E-2</v>
      </c>
      <c r="C24" s="2">
        <v>7.3101673101673106E-2</v>
      </c>
      <c r="D24" s="2">
        <v>2.3712435321934001E-2</v>
      </c>
      <c r="E24" s="2">
        <v>2.4669456066945601E-2</v>
      </c>
      <c r="F24" s="2">
        <v>2.10375016333464E-2</v>
      </c>
      <c r="G24" s="2">
        <v>3.0138213463015099E-2</v>
      </c>
      <c r="H24" s="2">
        <v>3.50332318777564E-2</v>
      </c>
      <c r="I24" s="2">
        <v>-1.35029706535438E-3</v>
      </c>
      <c r="J24" s="2">
        <v>4.9277365463778103E-2</v>
      </c>
      <c r="K24" s="3">
        <v>0.11725748656258</v>
      </c>
      <c r="L24" s="3">
        <v>0.36479462226912102</v>
      </c>
    </row>
    <row r="25" spans="1:12" x14ac:dyDescent="0.25">
      <c r="A25" s="8" t="s">
        <v>92</v>
      </c>
      <c r="B25" s="2">
        <v>1.04084341122262E-2</v>
      </c>
      <c r="C25" s="2">
        <v>1.44187488008973E-2</v>
      </c>
      <c r="D25" s="2">
        <v>1.8520135009311E-2</v>
      </c>
      <c r="E25" s="2">
        <v>2.84249167964119E-2</v>
      </c>
      <c r="F25" s="2">
        <v>3.9250545146460397E-2</v>
      </c>
      <c r="G25" s="2">
        <v>6.1784163047109902E-2</v>
      </c>
      <c r="H25" s="2">
        <v>9.1393112476085003E-2</v>
      </c>
      <c r="I25" s="2">
        <v>3.7447093150653303E-2</v>
      </c>
      <c r="J25" s="2">
        <v>0.104528880786162</v>
      </c>
      <c r="K25" s="3">
        <v>0.32788506515202098</v>
      </c>
      <c r="L25" s="3">
        <v>0.48162121053965801</v>
      </c>
    </row>
    <row r="26" spans="1:12" x14ac:dyDescent="0.25">
      <c r="A26" s="11" t="s">
        <v>12</v>
      </c>
      <c r="B26" s="3">
        <v>2.8140850758856601E-2</v>
      </c>
      <c r="C26" s="3">
        <v>2.89226598063607E-2</v>
      </c>
      <c r="D26" s="3">
        <v>2.4624955084441201E-2</v>
      </c>
      <c r="E26" s="3">
        <v>2.5673340712409599E-2</v>
      </c>
      <c r="F26" s="3">
        <v>2.74276555961179E-2</v>
      </c>
      <c r="G26" s="3">
        <v>3.4668395291116101E-2</v>
      </c>
      <c r="H26" s="3">
        <v>4.3025090710507002E-2</v>
      </c>
      <c r="I26" s="3">
        <v>-3.3149277750474599E-3</v>
      </c>
      <c r="J26" s="3">
        <v>5.6193137321254201E-2</v>
      </c>
      <c r="K26" s="3">
        <v>0.136049446054438</v>
      </c>
      <c r="L26" s="3">
        <v>0.29765077152733499</v>
      </c>
    </row>
    <row r="27" spans="1:12" x14ac:dyDescent="0.25">
      <c r="A27" s="15"/>
    </row>
    <row r="28" spans="1:12" x14ac:dyDescent="0.25">
      <c r="A28" s="13" t="s">
        <v>33</v>
      </c>
    </row>
    <row r="29" spans="1:12" x14ac:dyDescent="0.25">
      <c r="A29" s="14" t="s">
        <v>34</v>
      </c>
    </row>
    <row r="30" spans="1:12" x14ac:dyDescent="0.25">
      <c r="A30" s="14" t="s">
        <v>35</v>
      </c>
    </row>
    <row r="31" spans="1:12" x14ac:dyDescent="0.25">
      <c r="A31" s="14" t="s">
        <v>36</v>
      </c>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520</v>
      </c>
    </row>
    <row r="2" spans="1:11" ht="15" x14ac:dyDescent="0.25">
      <c r="A2" s="12" t="s">
        <v>518</v>
      </c>
    </row>
    <row r="3" spans="1:11" ht="15" x14ac:dyDescent="0.25">
      <c r="A3" s="12" t="s">
        <v>67</v>
      </c>
    </row>
    <row r="4" spans="1:11" ht="15" x14ac:dyDescent="0.25">
      <c r="A4" s="12" t="s">
        <v>63</v>
      </c>
    </row>
    <row r="5" spans="1:11" x14ac:dyDescent="0.25">
      <c r="A5" s="17" t="str">
        <f>HYPERLINK("#'Table of contents'!A100",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68</v>
      </c>
      <c r="B8" s="1">
        <v>3523</v>
      </c>
      <c r="C8" s="1">
        <v>3948</v>
      </c>
      <c r="D8" s="1">
        <v>4130</v>
      </c>
      <c r="E8" s="1">
        <v>4140</v>
      </c>
      <c r="F8" s="1">
        <v>4412</v>
      </c>
      <c r="G8" s="1">
        <v>4895</v>
      </c>
      <c r="H8" s="1">
        <v>5392</v>
      </c>
      <c r="I8" s="1">
        <v>6153</v>
      </c>
      <c r="J8" s="1">
        <v>6891</v>
      </c>
      <c r="K8" s="1">
        <v>7504</v>
      </c>
    </row>
    <row r="9" spans="1:11" x14ac:dyDescent="0.25">
      <c r="A9" s="16" t="s">
        <v>69</v>
      </c>
      <c r="B9" s="1">
        <v>7555</v>
      </c>
      <c r="C9" s="1">
        <v>8044</v>
      </c>
      <c r="D9" s="1">
        <v>7971</v>
      </c>
      <c r="E9" s="1">
        <v>7646</v>
      </c>
      <c r="F9" s="1">
        <v>7288</v>
      </c>
      <c r="G9" s="1">
        <v>7806</v>
      </c>
      <c r="H9" s="1">
        <v>8387</v>
      </c>
      <c r="I9" s="1">
        <v>9447</v>
      </c>
      <c r="J9" s="1">
        <v>10518</v>
      </c>
      <c r="K9" s="1">
        <v>11507</v>
      </c>
    </row>
    <row r="10" spans="1:11" x14ac:dyDescent="0.25">
      <c r="A10" s="16" t="s">
        <v>70</v>
      </c>
      <c r="B10" s="1">
        <v>4315</v>
      </c>
      <c r="C10" s="1">
        <v>4349</v>
      </c>
      <c r="D10" s="1">
        <v>4194</v>
      </c>
      <c r="E10" s="1">
        <v>4013</v>
      </c>
      <c r="F10" s="1">
        <v>4069</v>
      </c>
      <c r="G10" s="1">
        <v>4197</v>
      </c>
      <c r="H10" s="1">
        <v>4336</v>
      </c>
      <c r="I10" s="1">
        <v>4481</v>
      </c>
      <c r="J10" s="1">
        <v>4852</v>
      </c>
      <c r="K10" s="1">
        <v>5291</v>
      </c>
    </row>
    <row r="11" spans="1:11" x14ac:dyDescent="0.25">
      <c r="A11" s="16" t="s">
        <v>71</v>
      </c>
      <c r="B11" s="1">
        <v>2540</v>
      </c>
      <c r="C11" s="1">
        <v>2485</v>
      </c>
      <c r="D11" s="1">
        <v>2368</v>
      </c>
      <c r="E11" s="1">
        <v>2243</v>
      </c>
      <c r="F11" s="1">
        <v>2270</v>
      </c>
      <c r="G11" s="1">
        <v>2399</v>
      </c>
      <c r="H11" s="1">
        <v>2446</v>
      </c>
      <c r="I11" s="1">
        <v>2506</v>
      </c>
      <c r="J11" s="1">
        <v>2634</v>
      </c>
      <c r="K11" s="1">
        <v>2758</v>
      </c>
    </row>
    <row r="12" spans="1:11" x14ac:dyDescent="0.25">
      <c r="A12" s="16" t="s">
        <v>72</v>
      </c>
      <c r="B12" s="1">
        <v>1005</v>
      </c>
      <c r="C12" s="1">
        <v>936</v>
      </c>
      <c r="D12" s="1">
        <v>773</v>
      </c>
      <c r="E12" s="1">
        <v>680</v>
      </c>
      <c r="F12" s="1">
        <v>658</v>
      </c>
      <c r="G12" s="1">
        <v>687</v>
      </c>
      <c r="H12" s="1">
        <v>716</v>
      </c>
      <c r="I12" s="1">
        <v>776</v>
      </c>
      <c r="J12" s="1">
        <v>854</v>
      </c>
      <c r="K12" s="1">
        <v>912</v>
      </c>
    </row>
    <row r="13" spans="1:11" x14ac:dyDescent="0.25">
      <c r="A13" s="16" t="s">
        <v>73</v>
      </c>
      <c r="B13" s="1">
        <v>237</v>
      </c>
      <c r="C13" s="1">
        <v>211</v>
      </c>
      <c r="D13" s="1">
        <v>143</v>
      </c>
      <c r="E13" s="1">
        <v>92</v>
      </c>
      <c r="F13" s="1">
        <v>85</v>
      </c>
      <c r="G13" s="1">
        <v>95</v>
      </c>
      <c r="H13" s="1">
        <v>106</v>
      </c>
      <c r="I13" s="1">
        <v>113</v>
      </c>
      <c r="J13" s="1">
        <v>120</v>
      </c>
      <c r="K13" s="1">
        <v>119</v>
      </c>
    </row>
    <row r="14" spans="1:11" x14ac:dyDescent="0.25">
      <c r="A14" s="16" t="s">
        <v>74</v>
      </c>
      <c r="B14" s="1">
        <v>2639</v>
      </c>
      <c r="C14" s="1">
        <v>2988</v>
      </c>
      <c r="D14" s="1">
        <v>3267</v>
      </c>
      <c r="E14" s="1">
        <v>3480</v>
      </c>
      <c r="F14" s="1">
        <v>3867</v>
      </c>
      <c r="G14" s="1">
        <v>4309</v>
      </c>
      <c r="H14" s="1">
        <v>4825</v>
      </c>
      <c r="I14" s="1">
        <v>5789</v>
      </c>
      <c r="J14" s="1">
        <v>6435</v>
      </c>
      <c r="K14" s="1">
        <v>7046</v>
      </c>
    </row>
    <row r="15" spans="1:11" x14ac:dyDescent="0.25">
      <c r="A15" s="16" t="s">
        <v>75</v>
      </c>
      <c r="B15" s="1">
        <v>10020</v>
      </c>
      <c r="C15" s="1">
        <v>9871</v>
      </c>
      <c r="D15" s="1">
        <v>8985</v>
      </c>
      <c r="E15" s="1">
        <v>8329</v>
      </c>
      <c r="F15" s="1">
        <v>7914</v>
      </c>
      <c r="G15" s="1">
        <v>8415</v>
      </c>
      <c r="H15" s="1">
        <v>8880</v>
      </c>
      <c r="I15" s="1">
        <v>10606</v>
      </c>
      <c r="J15" s="1">
        <v>12052</v>
      </c>
      <c r="K15" s="1">
        <v>13596</v>
      </c>
    </row>
    <row r="16" spans="1:11" x14ac:dyDescent="0.25">
      <c r="A16" s="16" t="s">
        <v>76</v>
      </c>
      <c r="B16" s="1">
        <v>7197</v>
      </c>
      <c r="C16" s="1">
        <v>7296</v>
      </c>
      <c r="D16" s="1">
        <v>6893</v>
      </c>
      <c r="E16" s="1">
        <v>6469</v>
      </c>
      <c r="F16" s="1">
        <v>6458</v>
      </c>
      <c r="G16" s="1">
        <v>6570</v>
      </c>
      <c r="H16" s="1">
        <v>6716</v>
      </c>
      <c r="I16" s="1">
        <v>6876</v>
      </c>
      <c r="J16" s="1">
        <v>7288</v>
      </c>
      <c r="K16" s="1">
        <v>7614</v>
      </c>
    </row>
    <row r="17" spans="1:11" x14ac:dyDescent="0.25">
      <c r="A17" s="16" t="s">
        <v>77</v>
      </c>
      <c r="B17" s="1">
        <v>4662</v>
      </c>
      <c r="C17" s="1">
        <v>4517</v>
      </c>
      <c r="D17" s="1">
        <v>4139</v>
      </c>
      <c r="E17" s="1">
        <v>3817</v>
      </c>
      <c r="F17" s="1">
        <v>3833</v>
      </c>
      <c r="G17" s="1">
        <v>3963</v>
      </c>
      <c r="H17" s="1">
        <v>4044</v>
      </c>
      <c r="I17" s="1">
        <v>4171</v>
      </c>
      <c r="J17" s="1">
        <v>4384</v>
      </c>
      <c r="K17" s="1">
        <v>4509</v>
      </c>
    </row>
    <row r="18" spans="1:11" x14ac:dyDescent="0.25">
      <c r="A18" s="16" t="s">
        <v>78</v>
      </c>
      <c r="B18" s="1">
        <v>2751</v>
      </c>
      <c r="C18" s="1">
        <v>2492</v>
      </c>
      <c r="D18" s="1">
        <v>2082</v>
      </c>
      <c r="E18" s="1">
        <v>1803</v>
      </c>
      <c r="F18" s="1">
        <v>1784</v>
      </c>
      <c r="G18" s="1">
        <v>1804</v>
      </c>
      <c r="H18" s="1">
        <v>1871</v>
      </c>
      <c r="I18" s="1">
        <v>1993</v>
      </c>
      <c r="J18" s="1">
        <v>2159</v>
      </c>
      <c r="K18" s="1">
        <v>2298</v>
      </c>
    </row>
    <row r="19" spans="1:11" x14ac:dyDescent="0.25">
      <c r="A19" s="16" t="s">
        <v>79</v>
      </c>
      <c r="B19" s="1">
        <v>1146</v>
      </c>
      <c r="C19" s="1">
        <v>1002</v>
      </c>
      <c r="D19" s="1">
        <v>723</v>
      </c>
      <c r="E19" s="1">
        <v>462</v>
      </c>
      <c r="F19" s="1">
        <v>425</v>
      </c>
      <c r="G19" s="1">
        <v>438</v>
      </c>
      <c r="H19" s="1">
        <v>480</v>
      </c>
      <c r="I19" s="1">
        <v>521</v>
      </c>
      <c r="J19" s="1">
        <v>573</v>
      </c>
      <c r="K19" s="1">
        <v>586</v>
      </c>
    </row>
    <row r="20" spans="1:11" x14ac:dyDescent="0.25">
      <c r="A20" s="10" t="s">
        <v>12</v>
      </c>
      <c r="B20" s="5">
        <v>47590</v>
      </c>
      <c r="C20" s="5">
        <v>48139</v>
      </c>
      <c r="D20" s="5">
        <v>45668</v>
      </c>
      <c r="E20" s="5">
        <v>43174</v>
      </c>
      <c r="F20" s="5">
        <v>43063</v>
      </c>
      <c r="G20" s="5">
        <v>45578</v>
      </c>
      <c r="H20" s="5">
        <v>48199</v>
      </c>
      <c r="I20" s="5">
        <v>53432</v>
      </c>
      <c r="J20" s="5">
        <v>58760</v>
      </c>
      <c r="K20" s="5">
        <v>63740</v>
      </c>
    </row>
    <row r="21" spans="1:11" x14ac:dyDescent="0.25">
      <c r="A21" s="15"/>
    </row>
    <row r="22" spans="1:11" x14ac:dyDescent="0.25">
      <c r="A22" s="15"/>
    </row>
    <row r="23" spans="1:11" x14ac:dyDescent="0.25">
      <c r="A23" s="15"/>
      <c r="B23" s="21" t="s">
        <v>28</v>
      </c>
      <c r="C23" s="22"/>
      <c r="D23" s="22"/>
      <c r="E23" s="22"/>
      <c r="F23" s="22"/>
      <c r="G23" s="22"/>
      <c r="H23" s="22"/>
      <c r="I23" s="22"/>
      <c r="J23" s="22"/>
      <c r="K23" s="22"/>
    </row>
    <row r="24" spans="1:11" x14ac:dyDescent="0.25">
      <c r="A24" s="9" t="s">
        <v>32</v>
      </c>
      <c r="B24" s="4" t="s">
        <v>0</v>
      </c>
      <c r="C24" s="4" t="s">
        <v>1</v>
      </c>
      <c r="D24" s="4" t="s">
        <v>2</v>
      </c>
      <c r="E24" s="4" t="s">
        <v>3</v>
      </c>
      <c r="F24" s="4" t="s">
        <v>4</v>
      </c>
      <c r="G24" s="4" t="s">
        <v>5</v>
      </c>
      <c r="H24" s="4" t="s">
        <v>6</v>
      </c>
      <c r="I24" s="4" t="s">
        <v>7</v>
      </c>
      <c r="J24" s="4" t="s">
        <v>8</v>
      </c>
      <c r="K24" s="4" t="s">
        <v>9</v>
      </c>
    </row>
    <row r="25" spans="1:11" x14ac:dyDescent="0.25">
      <c r="A25" s="8" t="s">
        <v>68</v>
      </c>
      <c r="B25" s="2">
        <v>0.183728813559322</v>
      </c>
      <c r="C25" s="2">
        <v>0.19766685024783501</v>
      </c>
      <c r="D25" s="2">
        <v>0.21094029317125501</v>
      </c>
      <c r="E25" s="2">
        <v>0.22004889975550099</v>
      </c>
      <c r="F25" s="2">
        <v>0.23490576083484199</v>
      </c>
      <c r="G25" s="2">
        <v>0.24378704118731001</v>
      </c>
      <c r="H25" s="2">
        <v>0.25216293317121102</v>
      </c>
      <c r="I25" s="2">
        <v>0.262097461237008</v>
      </c>
      <c r="J25" s="2">
        <v>0.26638060999652102</v>
      </c>
      <c r="K25" s="2">
        <v>0.26713182157986498</v>
      </c>
    </row>
    <row r="26" spans="1:11" x14ac:dyDescent="0.25">
      <c r="A26" s="8" t="s">
        <v>69</v>
      </c>
      <c r="B26" s="2">
        <v>0.39400260756193001</v>
      </c>
      <c r="C26" s="2">
        <v>0.40274370400040099</v>
      </c>
      <c r="D26" s="2">
        <v>0.407119873333674</v>
      </c>
      <c r="E26" s="2">
        <v>0.406399489741682</v>
      </c>
      <c r="F26" s="2">
        <v>0.38803109360025601</v>
      </c>
      <c r="G26" s="2">
        <v>0.38876438069625002</v>
      </c>
      <c r="H26" s="2">
        <v>0.39222747042042699</v>
      </c>
      <c r="I26" s="2">
        <v>0.40241097290850197</v>
      </c>
      <c r="J26" s="2">
        <v>0.40658703467470703</v>
      </c>
      <c r="K26" s="2">
        <v>0.40963297853405001</v>
      </c>
    </row>
    <row r="27" spans="1:11" x14ac:dyDescent="0.25">
      <c r="A27" s="8" t="s">
        <v>70</v>
      </c>
      <c r="B27" s="2">
        <v>0.22503259452412</v>
      </c>
      <c r="C27" s="2">
        <v>0.217743954338357</v>
      </c>
      <c r="D27" s="2">
        <v>0.21420910158843701</v>
      </c>
      <c r="E27" s="2">
        <v>0.213298607420006</v>
      </c>
      <c r="F27" s="2">
        <v>0.21664359493131699</v>
      </c>
      <c r="G27" s="2">
        <v>0.20902435380248</v>
      </c>
      <c r="H27" s="2">
        <v>0.20277790768367401</v>
      </c>
      <c r="I27" s="2">
        <v>0.190875788038848</v>
      </c>
      <c r="J27" s="2">
        <v>0.187560400479338</v>
      </c>
      <c r="K27" s="2">
        <v>0.188352141255206</v>
      </c>
    </row>
    <row r="28" spans="1:11" x14ac:dyDescent="0.25">
      <c r="A28" s="8" t="s">
        <v>71</v>
      </c>
      <c r="B28" s="2">
        <v>0.13246414602346801</v>
      </c>
      <c r="C28" s="2">
        <v>0.12441796425174</v>
      </c>
      <c r="D28" s="2">
        <v>0.120945911435722</v>
      </c>
      <c r="E28" s="2">
        <v>0.119219729988307</v>
      </c>
      <c r="F28" s="2">
        <v>0.120860398253647</v>
      </c>
      <c r="G28" s="2">
        <v>0.119478061656457</v>
      </c>
      <c r="H28" s="2">
        <v>0.114389935930412</v>
      </c>
      <c r="I28" s="2">
        <v>0.106747316408247</v>
      </c>
      <c r="J28" s="2">
        <v>0.10182071204917099</v>
      </c>
      <c r="K28" s="2">
        <v>9.8180912035883403E-2</v>
      </c>
    </row>
    <row r="29" spans="1:11" x14ac:dyDescent="0.25">
      <c r="A29" s="8" t="s">
        <v>72</v>
      </c>
      <c r="B29" s="2">
        <v>5.2411994784876098E-2</v>
      </c>
      <c r="C29" s="2">
        <v>4.68632654083012E-2</v>
      </c>
      <c r="D29" s="2">
        <v>3.9481076663772402E-2</v>
      </c>
      <c r="E29" s="2">
        <v>3.6143297544381801E-2</v>
      </c>
      <c r="F29" s="2">
        <v>3.5033542753700402E-2</v>
      </c>
      <c r="G29" s="2">
        <v>3.4214851337218001E-2</v>
      </c>
      <c r="H29" s="2">
        <v>3.3484543796473802E-2</v>
      </c>
      <c r="I29" s="2">
        <v>3.3055034929289497E-2</v>
      </c>
      <c r="J29" s="2">
        <v>3.3012485987088801E-2</v>
      </c>
      <c r="K29" s="2">
        <v>3.2465914349791701E-2</v>
      </c>
    </row>
    <row r="30" spans="1:11" x14ac:dyDescent="0.25">
      <c r="A30" s="8" t="s">
        <v>73</v>
      </c>
      <c r="B30" s="2">
        <v>1.2359843546284201E-2</v>
      </c>
      <c r="C30" s="2">
        <v>1.0564261753367001E-2</v>
      </c>
      <c r="D30" s="2">
        <v>7.3037438071402996E-3</v>
      </c>
      <c r="E30" s="2">
        <v>4.8899755501222502E-3</v>
      </c>
      <c r="F30" s="2">
        <v>4.5256096262378904E-3</v>
      </c>
      <c r="G30" s="2">
        <v>4.73131132028487E-3</v>
      </c>
      <c r="H30" s="2">
        <v>4.9572089978019897E-3</v>
      </c>
      <c r="I30" s="2">
        <v>4.8134264781053001E-3</v>
      </c>
      <c r="J30" s="2">
        <v>4.6387568131740697E-3</v>
      </c>
      <c r="K30" s="2">
        <v>4.23623224520309E-3</v>
      </c>
    </row>
    <row r="31" spans="1:11" x14ac:dyDescent="0.25">
      <c r="A31" s="8" t="s">
        <v>74</v>
      </c>
      <c r="B31" s="2">
        <v>9.2873482315678296E-2</v>
      </c>
      <c r="C31" s="2">
        <v>0.106085351132571</v>
      </c>
      <c r="D31" s="2">
        <v>0.12522519069339599</v>
      </c>
      <c r="E31" s="2">
        <v>0.14285714285714299</v>
      </c>
      <c r="F31" s="2">
        <v>0.15926032700465401</v>
      </c>
      <c r="G31" s="2">
        <v>0.16898701909878799</v>
      </c>
      <c r="H31" s="2">
        <v>0.179929892601432</v>
      </c>
      <c r="I31" s="2">
        <v>0.19325010014688199</v>
      </c>
      <c r="J31" s="2">
        <v>0.19564622541120699</v>
      </c>
      <c r="K31" s="2">
        <v>0.197649302925748</v>
      </c>
    </row>
    <row r="32" spans="1:11" x14ac:dyDescent="0.25">
      <c r="A32" s="8" t="s">
        <v>75</v>
      </c>
      <c r="B32" s="2">
        <v>0.35263065282421302</v>
      </c>
      <c r="C32" s="2">
        <v>0.35045799900589403</v>
      </c>
      <c r="D32" s="2">
        <v>0.34439802215493098</v>
      </c>
      <c r="E32" s="2">
        <v>0.34191297208538601</v>
      </c>
      <c r="F32" s="2">
        <v>0.32593385774885703</v>
      </c>
      <c r="G32" s="2">
        <v>0.33001294168398798</v>
      </c>
      <c r="H32" s="2">
        <v>0.33114558472553701</v>
      </c>
      <c r="I32" s="2">
        <v>0.35405261049539299</v>
      </c>
      <c r="J32" s="2">
        <v>0.36642242558754701</v>
      </c>
      <c r="K32" s="2">
        <v>0.381385172094589</v>
      </c>
    </row>
    <row r="33" spans="1:12" x14ac:dyDescent="0.25">
      <c r="A33" s="8" t="s">
        <v>76</v>
      </c>
      <c r="B33" s="2">
        <v>0.25328171740277999</v>
      </c>
      <c r="C33" s="2">
        <v>0.25903571682170001</v>
      </c>
      <c r="D33" s="2">
        <v>0.26421097014067202</v>
      </c>
      <c r="E33" s="2">
        <v>0.26555829228243</v>
      </c>
      <c r="F33" s="2">
        <v>0.26596927638894602</v>
      </c>
      <c r="G33" s="2">
        <v>0.257657163026001</v>
      </c>
      <c r="H33" s="2">
        <v>0.25044749403341299</v>
      </c>
      <c r="I33" s="2">
        <v>0.22953665375884599</v>
      </c>
      <c r="J33" s="2">
        <v>0.22158037153020599</v>
      </c>
      <c r="K33" s="2">
        <v>0.21358242867962601</v>
      </c>
    </row>
    <row r="34" spans="1:12" x14ac:dyDescent="0.25">
      <c r="A34" s="8" t="s">
        <v>77</v>
      </c>
      <c r="B34" s="2">
        <v>0.16406827379905001</v>
      </c>
      <c r="C34" s="2">
        <v>0.160370659660584</v>
      </c>
      <c r="D34" s="2">
        <v>0.158649239142934</v>
      </c>
      <c r="E34" s="2">
        <v>0.156691297208539</v>
      </c>
      <c r="F34" s="2">
        <v>0.15786005518718299</v>
      </c>
      <c r="G34" s="2">
        <v>0.155417859523903</v>
      </c>
      <c r="H34" s="2">
        <v>0.15080548926014301</v>
      </c>
      <c r="I34" s="2">
        <v>0.13923754840432601</v>
      </c>
      <c r="J34" s="2">
        <v>0.13328874160104601</v>
      </c>
      <c r="K34" s="2">
        <v>0.12648321131027501</v>
      </c>
    </row>
    <row r="35" spans="1:12" x14ac:dyDescent="0.25">
      <c r="A35" s="8" t="s">
        <v>78</v>
      </c>
      <c r="B35" s="2">
        <v>9.6815062467006899E-2</v>
      </c>
      <c r="C35" s="2">
        <v>8.8475466874955597E-2</v>
      </c>
      <c r="D35" s="2">
        <v>7.9803748706351305E-2</v>
      </c>
      <c r="E35" s="2">
        <v>7.4014778325123196E-2</v>
      </c>
      <c r="F35" s="2">
        <v>7.3473085951978906E-2</v>
      </c>
      <c r="G35" s="2">
        <v>7.0747872465586906E-2</v>
      </c>
      <c r="H35" s="2">
        <v>6.9771778042959406E-2</v>
      </c>
      <c r="I35" s="2">
        <v>6.6530912004272899E-2</v>
      </c>
      <c r="J35" s="2">
        <v>6.5641056824055202E-2</v>
      </c>
      <c r="K35" s="2">
        <v>6.4461836236640604E-2</v>
      </c>
    </row>
    <row r="36" spans="1:12" x14ac:dyDescent="0.25">
      <c r="A36" s="8" t="s">
        <v>79</v>
      </c>
      <c r="B36" s="2">
        <v>4.0330811191272201E-2</v>
      </c>
      <c r="C36" s="2">
        <v>3.5574806504296001E-2</v>
      </c>
      <c r="D36" s="2">
        <v>2.7712829161715701E-2</v>
      </c>
      <c r="E36" s="2">
        <v>1.89655172413793E-2</v>
      </c>
      <c r="F36" s="2">
        <v>1.7503397718380598E-2</v>
      </c>
      <c r="G36" s="2">
        <v>1.7177144201733399E-2</v>
      </c>
      <c r="H36" s="2">
        <v>1.78997613365155E-2</v>
      </c>
      <c r="I36" s="2">
        <v>1.7392175190279101E-2</v>
      </c>
      <c r="J36" s="2">
        <v>1.7421179045939601E-2</v>
      </c>
      <c r="K36" s="2">
        <v>1.6438048753120701E-2</v>
      </c>
    </row>
    <row r="37" spans="1:12" x14ac:dyDescent="0.25">
      <c r="A37" s="15"/>
    </row>
    <row r="38" spans="1:12" x14ac:dyDescent="0.25">
      <c r="A38" s="15"/>
    </row>
    <row r="39" spans="1:12" x14ac:dyDescent="0.25">
      <c r="A39" s="15"/>
      <c r="B39" s="21" t="s">
        <v>29</v>
      </c>
      <c r="C39" s="21"/>
      <c r="D39" s="21"/>
      <c r="E39" s="21"/>
      <c r="F39" s="21"/>
      <c r="G39" s="21"/>
      <c r="H39" s="21"/>
      <c r="I39" s="21"/>
      <c r="J39" s="21"/>
      <c r="K39" s="6" t="s">
        <v>30</v>
      </c>
      <c r="L39" s="6" t="s">
        <v>31</v>
      </c>
    </row>
    <row r="40" spans="1:12" x14ac:dyDescent="0.25">
      <c r="A40" s="9" t="s">
        <v>32</v>
      </c>
      <c r="B40" s="4" t="s">
        <v>13</v>
      </c>
      <c r="C40" s="4" t="s">
        <v>14</v>
      </c>
      <c r="D40" s="4" t="s">
        <v>15</v>
      </c>
      <c r="E40" s="4" t="s">
        <v>16</v>
      </c>
      <c r="F40" s="4" t="s">
        <v>17</v>
      </c>
      <c r="G40" s="4" t="s">
        <v>18</v>
      </c>
      <c r="H40" s="4" t="s">
        <v>19</v>
      </c>
      <c r="I40" s="4" t="s">
        <v>20</v>
      </c>
      <c r="J40" s="4" t="s">
        <v>21</v>
      </c>
      <c r="K40" s="4" t="s">
        <v>22</v>
      </c>
      <c r="L40" s="4" t="s">
        <v>23</v>
      </c>
    </row>
    <row r="41" spans="1:12" x14ac:dyDescent="0.25">
      <c r="A41" s="8" t="s">
        <v>68</v>
      </c>
      <c r="B41" s="2">
        <v>0.12063582174283299</v>
      </c>
      <c r="C41" s="2">
        <v>4.6099290780141799E-2</v>
      </c>
      <c r="D41" s="2">
        <v>2.4213075060532702E-3</v>
      </c>
      <c r="E41" s="2">
        <v>6.5700483091787401E-2</v>
      </c>
      <c r="F41" s="2">
        <v>0.10947416137806</v>
      </c>
      <c r="G41" s="2">
        <v>0.101532175689479</v>
      </c>
      <c r="H41" s="2">
        <v>0.141135014836795</v>
      </c>
      <c r="I41" s="2">
        <v>0.119941491955144</v>
      </c>
      <c r="J41" s="2">
        <v>8.8956610071107195E-2</v>
      </c>
      <c r="K41" s="3">
        <v>0.53299284984678197</v>
      </c>
      <c r="L41" s="3">
        <v>1.1300028384899199</v>
      </c>
    </row>
    <row r="42" spans="1:12" x14ac:dyDescent="0.25">
      <c r="A42" s="8" t="s">
        <v>69</v>
      </c>
      <c r="B42" s="2">
        <v>6.4725347452018495E-2</v>
      </c>
      <c r="C42" s="2">
        <v>-9.0750870213824001E-3</v>
      </c>
      <c r="D42" s="2">
        <v>-4.0772801405093498E-2</v>
      </c>
      <c r="E42" s="2">
        <v>-4.6821867643212098E-2</v>
      </c>
      <c r="F42" s="2">
        <v>7.1075740944017599E-2</v>
      </c>
      <c r="G42" s="2">
        <v>7.4429925698180896E-2</v>
      </c>
      <c r="H42" s="2">
        <v>0.126386073685466</v>
      </c>
      <c r="I42" s="2">
        <v>0.113369323594792</v>
      </c>
      <c r="J42" s="2">
        <v>9.4029283133675604E-2</v>
      </c>
      <c r="K42" s="3">
        <v>0.47412246989495299</v>
      </c>
      <c r="L42" s="3">
        <v>0.52309728656518895</v>
      </c>
    </row>
    <row r="43" spans="1:12" x14ac:dyDescent="0.25">
      <c r="A43" s="8" t="s">
        <v>70</v>
      </c>
      <c r="B43" s="2">
        <v>7.8794901506373093E-3</v>
      </c>
      <c r="C43" s="2">
        <v>-3.5640377098183497E-2</v>
      </c>
      <c r="D43" s="2">
        <v>-4.3156890796375802E-2</v>
      </c>
      <c r="E43" s="2">
        <v>1.39546473959631E-2</v>
      </c>
      <c r="F43" s="2">
        <v>3.1457360530842998E-2</v>
      </c>
      <c r="G43" s="2">
        <v>3.3118894448415502E-2</v>
      </c>
      <c r="H43" s="2">
        <v>3.3440959409594101E-2</v>
      </c>
      <c r="I43" s="2">
        <v>8.2794019192144602E-2</v>
      </c>
      <c r="J43" s="2">
        <v>9.0478153338829304E-2</v>
      </c>
      <c r="K43" s="3">
        <v>0.26066237788896801</v>
      </c>
      <c r="L43" s="3">
        <v>0.226187717265353</v>
      </c>
    </row>
    <row r="44" spans="1:12" x14ac:dyDescent="0.25">
      <c r="A44" s="8" t="s">
        <v>71</v>
      </c>
      <c r="B44" s="2">
        <v>-2.16535433070866E-2</v>
      </c>
      <c r="C44" s="2">
        <v>-4.7082494969818901E-2</v>
      </c>
      <c r="D44" s="2">
        <v>-5.2787162162162199E-2</v>
      </c>
      <c r="E44" s="2">
        <v>1.2037449843959E-2</v>
      </c>
      <c r="F44" s="2">
        <v>5.68281938325991E-2</v>
      </c>
      <c r="G44" s="2">
        <v>1.9591496456857E-2</v>
      </c>
      <c r="H44" s="2">
        <v>2.4529844644317299E-2</v>
      </c>
      <c r="I44" s="2">
        <v>5.1077414205905801E-2</v>
      </c>
      <c r="J44" s="2">
        <v>4.7076689445709897E-2</v>
      </c>
      <c r="K44" s="3">
        <v>0.14964568570237599</v>
      </c>
      <c r="L44" s="3">
        <v>8.5826771653543299E-2</v>
      </c>
    </row>
    <row r="45" spans="1:12" x14ac:dyDescent="0.25">
      <c r="A45" s="8" t="s">
        <v>72</v>
      </c>
      <c r="B45" s="2">
        <v>-6.8656716417910393E-2</v>
      </c>
      <c r="C45" s="2">
        <v>-0.174145299145299</v>
      </c>
      <c r="D45" s="2">
        <v>-0.120310478654593</v>
      </c>
      <c r="E45" s="2">
        <v>-3.2352941176470598E-2</v>
      </c>
      <c r="F45" s="2">
        <v>4.4072948328267497E-2</v>
      </c>
      <c r="G45" s="2">
        <v>4.2212518195050903E-2</v>
      </c>
      <c r="H45" s="2">
        <v>8.3798882681564199E-2</v>
      </c>
      <c r="I45" s="2">
        <v>0.100515463917526</v>
      </c>
      <c r="J45" s="2">
        <v>6.7915690866510503E-2</v>
      </c>
      <c r="K45" s="3">
        <v>0.32751091703056801</v>
      </c>
      <c r="L45" s="3">
        <v>-9.2537313432835805E-2</v>
      </c>
    </row>
    <row r="46" spans="1:12" x14ac:dyDescent="0.25">
      <c r="A46" s="8" t="s">
        <v>73</v>
      </c>
      <c r="B46" s="2">
        <v>-0.109704641350211</v>
      </c>
      <c r="C46" s="2">
        <v>-0.32227488151658801</v>
      </c>
      <c r="D46" s="2">
        <v>-0.356643356643357</v>
      </c>
      <c r="E46" s="2">
        <v>-7.6086956521739094E-2</v>
      </c>
      <c r="F46" s="2">
        <v>0.11764705882352899</v>
      </c>
      <c r="G46" s="2">
        <v>0.115789473684211</v>
      </c>
      <c r="H46" s="2">
        <v>6.6037735849056603E-2</v>
      </c>
      <c r="I46" s="2">
        <v>6.1946902654867297E-2</v>
      </c>
      <c r="J46" s="2">
        <v>-8.3333333333333297E-3</v>
      </c>
      <c r="K46" s="3">
        <v>0.25263157894736799</v>
      </c>
      <c r="L46" s="3">
        <v>-0.49789029535864998</v>
      </c>
    </row>
    <row r="47" spans="1:12" x14ac:dyDescent="0.25">
      <c r="A47" s="8" t="s">
        <v>74</v>
      </c>
      <c r="B47" s="2">
        <v>0.13224706328154601</v>
      </c>
      <c r="C47" s="2">
        <v>9.3373493975903596E-2</v>
      </c>
      <c r="D47" s="2">
        <v>6.5197428833792495E-2</v>
      </c>
      <c r="E47" s="2">
        <v>0.111206896551724</v>
      </c>
      <c r="F47" s="2">
        <v>0.114300491336954</v>
      </c>
      <c r="G47" s="2">
        <v>0.119749361800882</v>
      </c>
      <c r="H47" s="2">
        <v>0.19979274611399001</v>
      </c>
      <c r="I47" s="2">
        <v>0.11159094835032</v>
      </c>
      <c r="J47" s="2">
        <v>9.4949494949495006E-2</v>
      </c>
      <c r="K47" s="3">
        <v>0.635182176839174</v>
      </c>
      <c r="L47" s="3">
        <v>1.66995073891626</v>
      </c>
    </row>
    <row r="48" spans="1:12" x14ac:dyDescent="0.25">
      <c r="A48" s="8" t="s">
        <v>75</v>
      </c>
      <c r="B48" s="2">
        <v>-1.4870259481037901E-2</v>
      </c>
      <c r="C48" s="2">
        <v>-8.9757876608246398E-2</v>
      </c>
      <c r="D48" s="2">
        <v>-7.3010573177518107E-2</v>
      </c>
      <c r="E48" s="2">
        <v>-4.9825909472925901E-2</v>
      </c>
      <c r="F48" s="2">
        <v>6.3305534495830207E-2</v>
      </c>
      <c r="G48" s="2">
        <v>5.52584670231729E-2</v>
      </c>
      <c r="H48" s="2">
        <v>0.19436936936936899</v>
      </c>
      <c r="I48" s="2">
        <v>0.13633792193098199</v>
      </c>
      <c r="J48" s="2">
        <v>0.12811151676070401</v>
      </c>
      <c r="K48" s="3">
        <v>0.61568627450980395</v>
      </c>
      <c r="L48" s="3">
        <v>0.35688622754491001</v>
      </c>
    </row>
    <row r="49" spans="1:12" x14ac:dyDescent="0.25">
      <c r="A49" s="8" t="s">
        <v>76</v>
      </c>
      <c r="B49" s="2">
        <v>1.37557315548145E-2</v>
      </c>
      <c r="C49" s="2">
        <v>-5.5235745614035103E-2</v>
      </c>
      <c r="D49" s="2">
        <v>-6.1511678514434898E-2</v>
      </c>
      <c r="E49" s="2">
        <v>-1.70041737517391E-3</v>
      </c>
      <c r="F49" s="2">
        <v>1.73428305977083E-2</v>
      </c>
      <c r="G49" s="2">
        <v>2.2222222222222199E-2</v>
      </c>
      <c r="H49" s="2">
        <v>2.3823704586063098E-2</v>
      </c>
      <c r="I49" s="2">
        <v>5.9918557300756299E-2</v>
      </c>
      <c r="J49" s="2">
        <v>4.4731064763995597E-2</v>
      </c>
      <c r="K49" s="3">
        <v>0.158904109589041</v>
      </c>
      <c r="L49" s="3">
        <v>5.7940808670279301E-2</v>
      </c>
    </row>
    <row r="50" spans="1:12" x14ac:dyDescent="0.25">
      <c r="A50" s="8" t="s">
        <v>77</v>
      </c>
      <c r="B50" s="2">
        <v>-3.1102531102531101E-2</v>
      </c>
      <c r="C50" s="2">
        <v>-8.3683860969670107E-2</v>
      </c>
      <c r="D50" s="2">
        <v>-7.7796569219618306E-2</v>
      </c>
      <c r="E50" s="2">
        <v>4.1917736442232097E-3</v>
      </c>
      <c r="F50" s="2">
        <v>3.3915992695017001E-2</v>
      </c>
      <c r="G50" s="2">
        <v>2.0439061317183999E-2</v>
      </c>
      <c r="H50" s="2">
        <v>3.1404549950544002E-2</v>
      </c>
      <c r="I50" s="2">
        <v>5.10668904339487E-2</v>
      </c>
      <c r="J50" s="2">
        <v>2.8512773722627699E-2</v>
      </c>
      <c r="K50" s="3">
        <v>0.13777441332324</v>
      </c>
      <c r="L50" s="3">
        <v>-3.2818532818532802E-2</v>
      </c>
    </row>
    <row r="51" spans="1:12" x14ac:dyDescent="0.25">
      <c r="A51" s="8" t="s">
        <v>78</v>
      </c>
      <c r="B51" s="2">
        <v>-9.4147582697200999E-2</v>
      </c>
      <c r="C51" s="2">
        <v>-0.16452648475120399</v>
      </c>
      <c r="D51" s="2">
        <v>-0.13400576368876099</v>
      </c>
      <c r="E51" s="2">
        <v>-1.05379922351636E-2</v>
      </c>
      <c r="F51" s="2">
        <v>1.1210762331838601E-2</v>
      </c>
      <c r="G51" s="2">
        <v>3.7139689578713997E-2</v>
      </c>
      <c r="H51" s="2">
        <v>6.5205772314270397E-2</v>
      </c>
      <c r="I51" s="2">
        <v>8.3291520321123899E-2</v>
      </c>
      <c r="J51" s="2">
        <v>6.4381658175081097E-2</v>
      </c>
      <c r="K51" s="3">
        <v>0.27383592017738401</v>
      </c>
      <c r="L51" s="3">
        <v>-0.164667393675027</v>
      </c>
    </row>
    <row r="52" spans="1:12" x14ac:dyDescent="0.25">
      <c r="A52" s="8" t="s">
        <v>79</v>
      </c>
      <c r="B52" s="2">
        <v>-0.12565445026177999</v>
      </c>
      <c r="C52" s="2">
        <v>-0.27844311377245501</v>
      </c>
      <c r="D52" s="2">
        <v>-0.36099585062240702</v>
      </c>
      <c r="E52" s="2">
        <v>-8.0086580086580095E-2</v>
      </c>
      <c r="F52" s="2">
        <v>3.05882352941176E-2</v>
      </c>
      <c r="G52" s="2">
        <v>9.5890410958904104E-2</v>
      </c>
      <c r="H52" s="2">
        <v>8.5416666666666696E-2</v>
      </c>
      <c r="I52" s="2">
        <v>9.9808061420345498E-2</v>
      </c>
      <c r="J52" s="2">
        <v>2.2687609075043601E-2</v>
      </c>
      <c r="K52" s="3">
        <v>0.33789954337899503</v>
      </c>
      <c r="L52" s="3">
        <v>-0.48865619546247802</v>
      </c>
    </row>
    <row r="53" spans="1:12" x14ac:dyDescent="0.25">
      <c r="A53" s="11" t="s">
        <v>12</v>
      </c>
      <c r="B53" s="3">
        <v>1.15360369825594E-2</v>
      </c>
      <c r="C53" s="3">
        <v>-5.1330522029954903E-2</v>
      </c>
      <c r="D53" s="3">
        <v>-5.4611544188490797E-2</v>
      </c>
      <c r="E53" s="3">
        <v>-2.5709918006207402E-3</v>
      </c>
      <c r="F53" s="3">
        <v>5.84028051923925E-2</v>
      </c>
      <c r="G53" s="3">
        <v>5.7505814208609403E-2</v>
      </c>
      <c r="H53" s="3">
        <v>0.108570717234797</v>
      </c>
      <c r="I53" s="3">
        <v>9.9715526276388702E-2</v>
      </c>
      <c r="J53" s="3">
        <v>8.4751531654186502E-2</v>
      </c>
      <c r="K53" s="3">
        <v>0.39848172363859802</v>
      </c>
      <c r="L53" s="3">
        <v>0.33935700777474298</v>
      </c>
    </row>
    <row r="54" spans="1:12" x14ac:dyDescent="0.25">
      <c r="A54" s="15"/>
    </row>
    <row r="55" spans="1:12" x14ac:dyDescent="0.25">
      <c r="A55" s="13" t="s">
        <v>33</v>
      </c>
    </row>
    <row r="56" spans="1:12" x14ac:dyDescent="0.25">
      <c r="A56" s="14" t="s">
        <v>34</v>
      </c>
    </row>
    <row r="57" spans="1:12" x14ac:dyDescent="0.25">
      <c r="A57" s="14" t="s">
        <v>35</v>
      </c>
    </row>
    <row r="58" spans="1:12" x14ac:dyDescent="0.25">
      <c r="A58" s="14" t="s">
        <v>81</v>
      </c>
    </row>
    <row r="59" spans="1:12" x14ac:dyDescent="0.25">
      <c r="A59" s="14" t="s">
        <v>36</v>
      </c>
    </row>
    <row r="60" spans="1:12" x14ac:dyDescent="0.25">
      <c r="A60" s="15"/>
    </row>
    <row r="61" spans="1:12" x14ac:dyDescent="0.25">
      <c r="A61" s="15"/>
    </row>
    <row r="62" spans="1:12" x14ac:dyDescent="0.25">
      <c r="A62" s="15"/>
    </row>
    <row r="63" spans="1:12" x14ac:dyDescent="0.25">
      <c r="A63" s="15"/>
    </row>
    <row r="64" spans="1:12"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3:K23"/>
    <mergeCell ref="B39:J3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pageSetUpPr fitToPage="1"/>
  </sheetPr>
  <dimension ref="A1:L200"/>
  <sheetViews>
    <sheetView showGridLines="0" workbookViewId="0">
      <selection activeCell="A5" sqref="A5"/>
    </sheetView>
  </sheetViews>
  <sheetFormatPr defaultColWidth="11.5546875" defaultRowHeight="13.2" x14ac:dyDescent="0.25"/>
  <cols>
    <col min="1" max="1" width="40.6640625" customWidth="1"/>
    <col min="2" max="12" width="10.5546875" customWidth="1"/>
  </cols>
  <sheetData>
    <row r="1" spans="1:11" ht="15" x14ac:dyDescent="0.25">
      <c r="A1" s="12" t="s">
        <v>521</v>
      </c>
    </row>
    <row r="2" spans="1:11" ht="15" x14ac:dyDescent="0.25">
      <c r="A2" s="12" t="s">
        <v>518</v>
      </c>
    </row>
    <row r="3" spans="1:11" ht="15" x14ac:dyDescent="0.25">
      <c r="A3" s="12" t="s">
        <v>89</v>
      </c>
    </row>
    <row r="4" spans="1:11" x14ac:dyDescent="0.25">
      <c r="A4" s="15"/>
    </row>
    <row r="5" spans="1:11" x14ac:dyDescent="0.25">
      <c r="A5" s="17" t="str">
        <f>HYPERLINK("#'Table of contents'!A101",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82</v>
      </c>
      <c r="B8" s="1">
        <v>15858</v>
      </c>
      <c r="C8" s="1">
        <v>16323</v>
      </c>
      <c r="D8" s="1">
        <v>15786</v>
      </c>
      <c r="E8" s="1">
        <v>15536</v>
      </c>
      <c r="F8" s="1">
        <v>15757</v>
      </c>
      <c r="G8" s="1">
        <v>16707</v>
      </c>
      <c r="H8" s="1">
        <v>17807</v>
      </c>
      <c r="I8" s="1">
        <v>19920</v>
      </c>
      <c r="J8" s="1">
        <v>22234</v>
      </c>
      <c r="K8" s="1">
        <v>24899</v>
      </c>
    </row>
    <row r="9" spans="1:11" x14ac:dyDescent="0.25">
      <c r="A9" s="16" t="s">
        <v>83</v>
      </c>
      <c r="B9" s="1">
        <v>3143</v>
      </c>
      <c r="C9" s="1">
        <v>3226</v>
      </c>
      <c r="D9" s="1">
        <v>3200</v>
      </c>
      <c r="E9" s="1">
        <v>3154</v>
      </c>
      <c r="F9" s="1">
        <v>3260</v>
      </c>
      <c r="G9" s="1">
        <v>3604</v>
      </c>
      <c r="H9" s="1">
        <v>4208</v>
      </c>
      <c r="I9" s="1">
        <v>5154</v>
      </c>
      <c r="J9" s="1">
        <v>5656</v>
      </c>
      <c r="K9" s="1">
        <v>6506</v>
      </c>
    </row>
    <row r="10" spans="1:11" x14ac:dyDescent="0.25">
      <c r="A10" s="16" t="s">
        <v>84</v>
      </c>
      <c r="B10" s="1">
        <v>1058</v>
      </c>
      <c r="C10" s="1">
        <v>1151</v>
      </c>
      <c r="D10" s="1">
        <v>1162</v>
      </c>
      <c r="E10" s="1">
        <v>1133</v>
      </c>
      <c r="F10" s="1">
        <v>1138</v>
      </c>
      <c r="G10" s="1">
        <v>1307</v>
      </c>
      <c r="H10" s="1">
        <v>1354</v>
      </c>
      <c r="I10" s="1">
        <v>1529</v>
      </c>
      <c r="J10" s="1">
        <v>1725</v>
      </c>
      <c r="K10" s="1">
        <v>1865</v>
      </c>
    </row>
    <row r="11" spans="1:11" x14ac:dyDescent="0.25">
      <c r="A11" s="16" t="s">
        <v>85</v>
      </c>
      <c r="B11" s="1">
        <v>17870</v>
      </c>
      <c r="C11" s="1">
        <v>18614</v>
      </c>
      <c r="D11" s="1">
        <v>18025</v>
      </c>
      <c r="E11" s="1">
        <v>16825</v>
      </c>
      <c r="F11" s="1">
        <v>16536</v>
      </c>
      <c r="G11" s="1">
        <v>17410</v>
      </c>
      <c r="H11" s="1">
        <v>17753</v>
      </c>
      <c r="I11" s="1">
        <v>18472</v>
      </c>
      <c r="J11" s="1">
        <v>19758</v>
      </c>
      <c r="K11" s="1">
        <v>19845</v>
      </c>
    </row>
    <row r="12" spans="1:11" x14ac:dyDescent="0.25">
      <c r="A12" s="16" t="s">
        <v>86</v>
      </c>
      <c r="B12" s="1">
        <v>2702</v>
      </c>
      <c r="C12" s="1">
        <v>2796</v>
      </c>
      <c r="D12" s="1">
        <v>2826</v>
      </c>
      <c r="E12" s="1">
        <v>2811</v>
      </c>
      <c r="F12" s="1">
        <v>2931</v>
      </c>
      <c r="G12" s="1">
        <v>3215</v>
      </c>
      <c r="H12" s="1">
        <v>3791</v>
      </c>
      <c r="I12" s="1">
        <v>4875</v>
      </c>
      <c r="J12" s="1">
        <v>5672</v>
      </c>
      <c r="K12" s="1">
        <v>6656</v>
      </c>
    </row>
    <row r="13" spans="1:11" x14ac:dyDescent="0.25">
      <c r="A13" s="16" t="s">
        <v>87</v>
      </c>
      <c r="B13" s="1">
        <v>6959</v>
      </c>
      <c r="C13" s="1">
        <v>6029</v>
      </c>
      <c r="D13" s="1">
        <v>4669</v>
      </c>
      <c r="E13" s="1">
        <v>3715</v>
      </c>
      <c r="F13" s="1">
        <v>3441</v>
      </c>
      <c r="G13" s="1">
        <v>3335</v>
      </c>
      <c r="H13" s="1">
        <v>3286</v>
      </c>
      <c r="I13" s="1">
        <v>3482</v>
      </c>
      <c r="J13" s="1">
        <v>3715</v>
      </c>
      <c r="K13" s="1">
        <v>3969</v>
      </c>
    </row>
    <row r="14" spans="1:11" x14ac:dyDescent="0.25">
      <c r="A14" s="10" t="s">
        <v>12</v>
      </c>
      <c r="B14" s="5">
        <v>47590</v>
      </c>
      <c r="C14" s="5">
        <v>48139</v>
      </c>
      <c r="D14" s="5">
        <v>45668</v>
      </c>
      <c r="E14" s="5">
        <v>43174</v>
      </c>
      <c r="F14" s="5">
        <v>43063</v>
      </c>
      <c r="G14" s="5">
        <v>45578</v>
      </c>
      <c r="H14" s="5">
        <v>48199</v>
      </c>
      <c r="I14" s="5">
        <v>53432</v>
      </c>
      <c r="J14" s="5">
        <v>58760</v>
      </c>
      <c r="K14" s="5">
        <v>63740</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82</v>
      </c>
      <c r="B19" s="2">
        <v>0.33322126497163301</v>
      </c>
      <c r="C19" s="2">
        <v>0.339080579156193</v>
      </c>
      <c r="D19" s="2">
        <v>0.34566873959884398</v>
      </c>
      <c r="E19" s="2">
        <v>0.359846203733729</v>
      </c>
      <c r="F19" s="2">
        <v>0.365905765970787</v>
      </c>
      <c r="G19" s="2">
        <v>0.36655842731142202</v>
      </c>
      <c r="H19" s="2">
        <v>0.369447498910766</v>
      </c>
      <c r="I19" s="2">
        <v>0.37281030094325501</v>
      </c>
      <c r="J19" s="2">
        <v>0.37838665759019702</v>
      </c>
      <c r="K19" s="2">
        <v>0.39063382491371201</v>
      </c>
    </row>
    <row r="20" spans="1:12" x14ac:dyDescent="0.25">
      <c r="A20" s="8" t="s">
        <v>83</v>
      </c>
      <c r="B20" s="2">
        <v>6.60432864047069E-2</v>
      </c>
      <c r="C20" s="2">
        <v>6.7014271173061302E-2</v>
      </c>
      <c r="D20" s="2">
        <v>7.0070946833669101E-2</v>
      </c>
      <c r="E20" s="2">
        <v>7.3053226478899294E-2</v>
      </c>
      <c r="F20" s="2">
        <v>7.5703039732485003E-2</v>
      </c>
      <c r="G20" s="2">
        <v>7.9073237088068807E-2</v>
      </c>
      <c r="H20" s="2">
        <v>8.7304715865474405E-2</v>
      </c>
      <c r="I20" s="2">
        <v>9.64590507561012E-2</v>
      </c>
      <c r="J20" s="2">
        <v>9.6255956432947598E-2</v>
      </c>
      <c r="K20" s="2">
        <v>0.102070913084405</v>
      </c>
    </row>
    <row r="21" spans="1:12" x14ac:dyDescent="0.25">
      <c r="A21" s="8" t="s">
        <v>84</v>
      </c>
      <c r="B21" s="2">
        <v>2.2231561252363901E-2</v>
      </c>
      <c r="C21" s="2">
        <v>2.39099275016099E-2</v>
      </c>
      <c r="D21" s="2">
        <v>2.5444512568976101E-2</v>
      </c>
      <c r="E21" s="2">
        <v>2.6242646036966698E-2</v>
      </c>
      <c r="F21" s="2">
        <v>2.6426398532382801E-2</v>
      </c>
      <c r="G21" s="2">
        <v>2.8676115669840699E-2</v>
      </c>
      <c r="H21" s="2">
        <v>2.8091869125915499E-2</v>
      </c>
      <c r="I21" s="2">
        <v>2.8615810750112301E-2</v>
      </c>
      <c r="J21" s="2">
        <v>2.9356705241661001E-2</v>
      </c>
      <c r="K21" s="2">
        <v>2.9259491684970201E-2</v>
      </c>
    </row>
    <row r="22" spans="1:12" x14ac:dyDescent="0.25">
      <c r="A22" s="8" t="s">
        <v>85</v>
      </c>
      <c r="B22" s="2">
        <v>0.37549905442319798</v>
      </c>
      <c r="C22" s="2">
        <v>0.38667192920500998</v>
      </c>
      <c r="D22" s="2">
        <v>0.39469650521152699</v>
      </c>
      <c r="E22" s="2">
        <v>0.38970213554454097</v>
      </c>
      <c r="F22" s="2">
        <v>0.38399554141606501</v>
      </c>
      <c r="G22" s="2">
        <v>0.38198253543376198</v>
      </c>
      <c r="H22" s="2">
        <v>0.36832714371667502</v>
      </c>
      <c r="I22" s="2">
        <v>0.34571043569396598</v>
      </c>
      <c r="J22" s="2">
        <v>0.336249149081008</v>
      </c>
      <c r="K22" s="2">
        <v>0.31134295575776599</v>
      </c>
    </row>
    <row r="23" spans="1:12" x14ac:dyDescent="0.25">
      <c r="A23" s="8" t="s">
        <v>86</v>
      </c>
      <c r="B23" s="2">
        <v>5.6776633746585398E-2</v>
      </c>
      <c r="C23" s="2">
        <v>5.80818047736762E-2</v>
      </c>
      <c r="D23" s="2">
        <v>6.1881404922484E-2</v>
      </c>
      <c r="E23" s="2">
        <v>6.5108630194098294E-2</v>
      </c>
      <c r="F23" s="2">
        <v>6.8063070385249502E-2</v>
      </c>
      <c r="G23" s="2">
        <v>7.0538417657641794E-2</v>
      </c>
      <c r="H23" s="2">
        <v>7.8653084088881497E-2</v>
      </c>
      <c r="I23" s="2">
        <v>9.1237460697709202E-2</v>
      </c>
      <c r="J23" s="2">
        <v>9.6528250510551403E-2</v>
      </c>
      <c r="K23" s="2">
        <v>0.104424223407593</v>
      </c>
    </row>
    <row r="24" spans="1:12" x14ac:dyDescent="0.25">
      <c r="A24" s="8" t="s">
        <v>87</v>
      </c>
      <c r="B24" s="2">
        <v>0.146228199201513</v>
      </c>
      <c r="C24" s="2">
        <v>0.125241488190449</v>
      </c>
      <c r="D24" s="2">
        <v>0.1022378908645</v>
      </c>
      <c r="E24" s="2">
        <v>8.6047158011766295E-2</v>
      </c>
      <c r="F24" s="2">
        <v>7.9906183963030897E-2</v>
      </c>
      <c r="G24" s="2">
        <v>7.3171266839264601E-2</v>
      </c>
      <c r="H24" s="2">
        <v>6.8175688292288206E-2</v>
      </c>
      <c r="I24" s="2">
        <v>6.5166941158856101E-2</v>
      </c>
      <c r="J24" s="2">
        <v>6.3223281143635096E-2</v>
      </c>
      <c r="K24" s="2">
        <v>6.2268591151553199E-2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82</v>
      </c>
      <c r="B29" s="2">
        <v>2.9322739311388599E-2</v>
      </c>
      <c r="C29" s="2">
        <v>-3.2898364271273697E-2</v>
      </c>
      <c r="D29" s="2">
        <v>-1.5836817433168601E-2</v>
      </c>
      <c r="E29" s="2">
        <v>1.42250257466529E-2</v>
      </c>
      <c r="F29" s="2">
        <v>6.0290664466586298E-2</v>
      </c>
      <c r="G29" s="2">
        <v>6.5840665589273997E-2</v>
      </c>
      <c r="H29" s="2">
        <v>0.118661200651429</v>
      </c>
      <c r="I29" s="2">
        <v>0.116164658634538</v>
      </c>
      <c r="J29" s="2">
        <v>0.119861473419088</v>
      </c>
      <c r="K29" s="3">
        <v>0.49033339318848401</v>
      </c>
      <c r="L29" s="3">
        <v>0.57012233572960003</v>
      </c>
    </row>
    <row r="30" spans="1:12" x14ac:dyDescent="0.25">
      <c r="A30" s="8" t="s">
        <v>83</v>
      </c>
      <c r="B30" s="2">
        <v>2.64078905504295E-2</v>
      </c>
      <c r="C30" s="2">
        <v>-8.0595164290142608E-3</v>
      </c>
      <c r="D30" s="2">
        <v>-1.4375000000000001E-2</v>
      </c>
      <c r="E30" s="2">
        <v>3.3608116677235303E-2</v>
      </c>
      <c r="F30" s="2">
        <v>0.105521472392638</v>
      </c>
      <c r="G30" s="2">
        <v>0.16759156492785801</v>
      </c>
      <c r="H30" s="2">
        <v>0.22480988593155901</v>
      </c>
      <c r="I30" s="2">
        <v>9.7400077609623603E-2</v>
      </c>
      <c r="J30" s="2">
        <v>0.1502828854314</v>
      </c>
      <c r="K30" s="3">
        <v>0.80521642619311895</v>
      </c>
      <c r="L30" s="3">
        <v>1.0699968183264399</v>
      </c>
    </row>
    <row r="31" spans="1:12" x14ac:dyDescent="0.25">
      <c r="A31" s="8" t="s">
        <v>84</v>
      </c>
      <c r="B31" s="2">
        <v>8.7901701323251397E-2</v>
      </c>
      <c r="C31" s="2">
        <v>9.5569070373588208E-3</v>
      </c>
      <c r="D31" s="2">
        <v>-2.49569707401033E-2</v>
      </c>
      <c r="E31" s="2">
        <v>4.4130626654898496E-3</v>
      </c>
      <c r="F31" s="2">
        <v>0.14850615114235499</v>
      </c>
      <c r="G31" s="2">
        <v>3.5960214231063499E-2</v>
      </c>
      <c r="H31" s="2">
        <v>0.12924667651403199</v>
      </c>
      <c r="I31" s="2">
        <v>0.12818835840418599</v>
      </c>
      <c r="J31" s="2">
        <v>8.1159420289855094E-2</v>
      </c>
      <c r="K31" s="3">
        <v>0.42693190512624302</v>
      </c>
      <c r="L31" s="3">
        <v>0.762759924385633</v>
      </c>
    </row>
    <row r="32" spans="1:12" x14ac:dyDescent="0.25">
      <c r="A32" s="8" t="s">
        <v>85</v>
      </c>
      <c r="B32" s="2">
        <v>4.1634023503077801E-2</v>
      </c>
      <c r="C32" s="2">
        <v>-3.1642849468142303E-2</v>
      </c>
      <c r="D32" s="2">
        <v>-6.6574202496532606E-2</v>
      </c>
      <c r="E32" s="2">
        <v>-1.7176820208023798E-2</v>
      </c>
      <c r="F32" s="2">
        <v>5.2854378326076402E-2</v>
      </c>
      <c r="G32" s="2">
        <v>1.9701321079839199E-2</v>
      </c>
      <c r="H32" s="2">
        <v>4.0500197149777498E-2</v>
      </c>
      <c r="I32" s="2">
        <v>6.9618882633174506E-2</v>
      </c>
      <c r="J32" s="2">
        <v>4.4032796841785597E-3</v>
      </c>
      <c r="K32" s="3">
        <v>0.13986214819069501</v>
      </c>
      <c r="L32" s="3">
        <v>0.110520425293788</v>
      </c>
    </row>
    <row r="33" spans="1:12" x14ac:dyDescent="0.25">
      <c r="A33" s="8" t="s">
        <v>86</v>
      </c>
      <c r="B33" s="2">
        <v>3.4789045151739501E-2</v>
      </c>
      <c r="C33" s="2">
        <v>1.07296137339056E-2</v>
      </c>
      <c r="D33" s="2">
        <v>-5.3078556263269601E-3</v>
      </c>
      <c r="E33" s="2">
        <v>4.2689434364994699E-2</v>
      </c>
      <c r="F33" s="2">
        <v>9.6895257591265799E-2</v>
      </c>
      <c r="G33" s="2">
        <v>0.17916018662519401</v>
      </c>
      <c r="H33" s="2">
        <v>0.28594038512265901</v>
      </c>
      <c r="I33" s="2">
        <v>0.163487179487179</v>
      </c>
      <c r="J33" s="2">
        <v>0.17348377997179101</v>
      </c>
      <c r="K33" s="3">
        <v>1.0702954898911401</v>
      </c>
      <c r="L33" s="3">
        <v>1.46336047372317</v>
      </c>
    </row>
    <row r="34" spans="1:12" x14ac:dyDescent="0.25">
      <c r="A34" s="8" t="s">
        <v>87</v>
      </c>
      <c r="B34" s="2">
        <v>-0.13363989078890601</v>
      </c>
      <c r="C34" s="2">
        <v>-0.225576380826008</v>
      </c>
      <c r="D34" s="2">
        <v>-0.20432640822445899</v>
      </c>
      <c r="E34" s="2">
        <v>-7.3755047106325702E-2</v>
      </c>
      <c r="F34" s="2">
        <v>-3.0804998546934002E-2</v>
      </c>
      <c r="G34" s="2">
        <v>-1.46926536731634E-2</v>
      </c>
      <c r="H34" s="2">
        <v>5.9646987218502701E-2</v>
      </c>
      <c r="I34" s="2">
        <v>6.6915565766800703E-2</v>
      </c>
      <c r="J34" s="2">
        <v>6.8371467025571994E-2</v>
      </c>
      <c r="K34" s="3">
        <v>0.19010494752623699</v>
      </c>
      <c r="L34" s="3">
        <v>-0.42965943382669902</v>
      </c>
    </row>
    <row r="35" spans="1:12" x14ac:dyDescent="0.25">
      <c r="A35" s="11" t="s">
        <v>12</v>
      </c>
      <c r="B35" s="3">
        <v>1.15360369825594E-2</v>
      </c>
      <c r="C35" s="3">
        <v>-5.1330522029954903E-2</v>
      </c>
      <c r="D35" s="3">
        <v>-5.4611544188490797E-2</v>
      </c>
      <c r="E35" s="3">
        <v>-2.5709918006207402E-3</v>
      </c>
      <c r="F35" s="3">
        <v>5.84028051923925E-2</v>
      </c>
      <c r="G35" s="3">
        <v>5.7505814208609403E-2</v>
      </c>
      <c r="H35" s="3">
        <v>0.108570717234797</v>
      </c>
      <c r="I35" s="3">
        <v>9.9715526276388702E-2</v>
      </c>
      <c r="J35" s="3">
        <v>8.4751531654186502E-2</v>
      </c>
      <c r="K35" s="3">
        <v>0.39848172363859802</v>
      </c>
      <c r="L35" s="3">
        <v>0.33935700777474298</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522</v>
      </c>
    </row>
    <row r="2" spans="1:11" ht="15" x14ac:dyDescent="0.25">
      <c r="A2" s="12" t="s">
        <v>518</v>
      </c>
    </row>
    <row r="3" spans="1:11" ht="15" x14ac:dyDescent="0.25">
      <c r="A3" s="12" t="s">
        <v>94</v>
      </c>
    </row>
    <row r="4" spans="1:11" x14ac:dyDescent="0.25">
      <c r="A4" s="15"/>
    </row>
    <row r="5" spans="1:11" x14ac:dyDescent="0.25">
      <c r="A5" s="17" t="str">
        <f>HYPERLINK("#'Table of contents'!A102",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90</v>
      </c>
      <c r="B8" s="1">
        <v>15017</v>
      </c>
      <c r="C8" s="1">
        <v>16099</v>
      </c>
      <c r="D8" s="1">
        <v>15468</v>
      </c>
      <c r="E8" s="1">
        <v>15411</v>
      </c>
      <c r="F8" s="1">
        <v>15581</v>
      </c>
      <c r="G8" s="1">
        <v>16774</v>
      </c>
      <c r="H8" s="1">
        <v>17129</v>
      </c>
      <c r="I8" s="1">
        <v>18036</v>
      </c>
      <c r="J8" s="1">
        <v>19894</v>
      </c>
      <c r="K8" s="1">
        <v>19841</v>
      </c>
    </row>
    <row r="9" spans="1:11" x14ac:dyDescent="0.25">
      <c r="A9" s="16" t="s">
        <v>91</v>
      </c>
      <c r="B9" s="1">
        <v>7273</v>
      </c>
      <c r="C9" s="1">
        <v>7390</v>
      </c>
      <c r="D9" s="1">
        <v>7230</v>
      </c>
      <c r="E9" s="1">
        <v>6040</v>
      </c>
      <c r="F9" s="1">
        <v>5514</v>
      </c>
      <c r="G9" s="1">
        <v>5536</v>
      </c>
      <c r="H9" s="1">
        <v>5615</v>
      </c>
      <c r="I9" s="1">
        <v>5745</v>
      </c>
      <c r="J9" s="1">
        <v>6089</v>
      </c>
      <c r="K9" s="1">
        <v>6767</v>
      </c>
    </row>
    <row r="10" spans="1:11" x14ac:dyDescent="0.25">
      <c r="A10" s="16" t="s">
        <v>92</v>
      </c>
      <c r="B10" s="1">
        <v>25300</v>
      </c>
      <c r="C10" s="1">
        <v>24650</v>
      </c>
      <c r="D10" s="1">
        <v>22970</v>
      </c>
      <c r="E10" s="1">
        <v>21723</v>
      </c>
      <c r="F10" s="1">
        <v>21968</v>
      </c>
      <c r="G10" s="1">
        <v>23268</v>
      </c>
      <c r="H10" s="1">
        <v>25455</v>
      </c>
      <c r="I10" s="1">
        <v>29651</v>
      </c>
      <c r="J10" s="1">
        <v>32777</v>
      </c>
      <c r="K10" s="1">
        <v>37132</v>
      </c>
    </row>
    <row r="11" spans="1:11" x14ac:dyDescent="0.25">
      <c r="A11" s="10" t="s">
        <v>12</v>
      </c>
      <c r="B11" s="5">
        <v>47590</v>
      </c>
      <c r="C11" s="5">
        <v>48139</v>
      </c>
      <c r="D11" s="5">
        <v>45668</v>
      </c>
      <c r="E11" s="5">
        <v>43174</v>
      </c>
      <c r="F11" s="5">
        <v>43063</v>
      </c>
      <c r="G11" s="5">
        <v>45578</v>
      </c>
      <c r="H11" s="5">
        <v>48199</v>
      </c>
      <c r="I11" s="5">
        <v>53432</v>
      </c>
      <c r="J11" s="5">
        <v>58760</v>
      </c>
      <c r="K11" s="5">
        <v>63740</v>
      </c>
    </row>
    <row r="12" spans="1:11" x14ac:dyDescent="0.25">
      <c r="A12" s="15"/>
    </row>
    <row r="13" spans="1:11" x14ac:dyDescent="0.25">
      <c r="A13" s="15"/>
    </row>
    <row r="14" spans="1:11" x14ac:dyDescent="0.25">
      <c r="A14" s="15"/>
      <c r="B14" s="21" t="s">
        <v>28</v>
      </c>
      <c r="C14" s="22"/>
      <c r="D14" s="22"/>
      <c r="E14" s="22"/>
      <c r="F14" s="22"/>
      <c r="G14" s="22"/>
      <c r="H14" s="22"/>
      <c r="I14" s="22"/>
      <c r="J14" s="22"/>
      <c r="K14" s="22"/>
    </row>
    <row r="15" spans="1:11" x14ac:dyDescent="0.25">
      <c r="A15" s="9" t="s">
        <v>32</v>
      </c>
      <c r="B15" s="4" t="s">
        <v>0</v>
      </c>
      <c r="C15" s="4" t="s">
        <v>1</v>
      </c>
      <c r="D15" s="4" t="s">
        <v>2</v>
      </c>
      <c r="E15" s="4" t="s">
        <v>3</v>
      </c>
      <c r="F15" s="4" t="s">
        <v>4</v>
      </c>
      <c r="G15" s="4" t="s">
        <v>5</v>
      </c>
      <c r="H15" s="4" t="s">
        <v>6</v>
      </c>
      <c r="I15" s="4" t="s">
        <v>7</v>
      </c>
      <c r="J15" s="4" t="s">
        <v>8</v>
      </c>
      <c r="K15" s="4" t="s">
        <v>9</v>
      </c>
    </row>
    <row r="16" spans="1:11" x14ac:dyDescent="0.25">
      <c r="A16" s="8" t="s">
        <v>90</v>
      </c>
      <c r="B16" s="2">
        <v>0.31554948518596299</v>
      </c>
      <c r="C16" s="2">
        <v>0.33442738735744398</v>
      </c>
      <c r="D16" s="2">
        <v>0.338705439257248</v>
      </c>
      <c r="E16" s="2">
        <v>0.35695094269699401</v>
      </c>
      <c r="F16" s="2">
        <v>0.36181873069688603</v>
      </c>
      <c r="G16" s="2">
        <v>0.36802843477116198</v>
      </c>
      <c r="H16" s="2">
        <v>0.355380817029399</v>
      </c>
      <c r="I16" s="2">
        <v>0.33755053151669401</v>
      </c>
      <c r="J16" s="2">
        <v>0.33856364874063999</v>
      </c>
      <c r="K16" s="2">
        <v>0.31128020081581398</v>
      </c>
    </row>
    <row r="17" spans="1:12" x14ac:dyDescent="0.25">
      <c r="A17" s="8" t="s">
        <v>91</v>
      </c>
      <c r="B17" s="2">
        <v>0.15282622399663801</v>
      </c>
      <c r="C17" s="2">
        <v>0.153513783003386</v>
      </c>
      <c r="D17" s="2">
        <v>0.15831654550232099</v>
      </c>
      <c r="E17" s="2">
        <v>0.13989901329503901</v>
      </c>
      <c r="F17" s="2">
        <v>0.128044957388013</v>
      </c>
      <c r="G17" s="2">
        <v>0.121462108912194</v>
      </c>
      <c r="H17" s="2">
        <v>0.116496192867072</v>
      </c>
      <c r="I17" s="2">
        <v>0.10751983829914701</v>
      </c>
      <c r="J17" s="2">
        <v>0.103624914908101</v>
      </c>
      <c r="K17" s="2">
        <v>0.10616567304675199</v>
      </c>
    </row>
    <row r="18" spans="1:12" x14ac:dyDescent="0.25">
      <c r="A18" s="8" t="s">
        <v>92</v>
      </c>
      <c r="B18" s="2">
        <v>0.53162429081739904</v>
      </c>
      <c r="C18" s="2">
        <v>0.51205882963917004</v>
      </c>
      <c r="D18" s="2">
        <v>0.50297801524043095</v>
      </c>
      <c r="E18" s="2">
        <v>0.50315004400796803</v>
      </c>
      <c r="F18" s="2">
        <v>0.510136311915101</v>
      </c>
      <c r="G18" s="2">
        <v>0.51050945631664402</v>
      </c>
      <c r="H18" s="2">
        <v>0.52812299010352903</v>
      </c>
      <c r="I18" s="2">
        <v>0.55492963018415897</v>
      </c>
      <c r="J18" s="2">
        <v>0.55781143635125896</v>
      </c>
      <c r="K18" s="2">
        <v>0.58255412613743296</v>
      </c>
    </row>
    <row r="19" spans="1:12" x14ac:dyDescent="0.25">
      <c r="A19" s="15"/>
    </row>
    <row r="20" spans="1:12" x14ac:dyDescent="0.25">
      <c r="A20" s="15"/>
    </row>
    <row r="21" spans="1:12" x14ac:dyDescent="0.25">
      <c r="A21" s="15"/>
      <c r="B21" s="21" t="s">
        <v>29</v>
      </c>
      <c r="C21" s="21"/>
      <c r="D21" s="21"/>
      <c r="E21" s="21"/>
      <c r="F21" s="21"/>
      <c r="G21" s="21"/>
      <c r="H21" s="21"/>
      <c r="I21" s="21"/>
      <c r="J21" s="21"/>
      <c r="K21" s="6" t="s">
        <v>30</v>
      </c>
      <c r="L21" s="6" t="s">
        <v>31</v>
      </c>
    </row>
    <row r="22" spans="1:12" x14ac:dyDescent="0.25">
      <c r="A22" s="9" t="s">
        <v>32</v>
      </c>
      <c r="B22" s="4" t="s">
        <v>13</v>
      </c>
      <c r="C22" s="4" t="s">
        <v>14</v>
      </c>
      <c r="D22" s="4" t="s">
        <v>15</v>
      </c>
      <c r="E22" s="4" t="s">
        <v>16</v>
      </c>
      <c r="F22" s="4" t="s">
        <v>17</v>
      </c>
      <c r="G22" s="4" t="s">
        <v>18</v>
      </c>
      <c r="H22" s="4" t="s">
        <v>19</v>
      </c>
      <c r="I22" s="4" t="s">
        <v>20</v>
      </c>
      <c r="J22" s="4" t="s">
        <v>21</v>
      </c>
      <c r="K22" s="4" t="s">
        <v>22</v>
      </c>
      <c r="L22" s="4" t="s">
        <v>23</v>
      </c>
    </row>
    <row r="23" spans="1:12" x14ac:dyDescent="0.25">
      <c r="A23" s="8" t="s">
        <v>90</v>
      </c>
      <c r="B23" s="2">
        <v>7.20516747685956E-2</v>
      </c>
      <c r="C23" s="2">
        <v>-3.9194981054723903E-2</v>
      </c>
      <c r="D23" s="2">
        <v>-3.6850271528316501E-3</v>
      </c>
      <c r="E23" s="2">
        <v>1.1031081694893301E-2</v>
      </c>
      <c r="F23" s="2">
        <v>7.6567614402156495E-2</v>
      </c>
      <c r="G23" s="2">
        <v>2.11637057350662E-2</v>
      </c>
      <c r="H23" s="2">
        <v>5.2951135501196803E-2</v>
      </c>
      <c r="I23" s="2">
        <v>0.10301618984253701</v>
      </c>
      <c r="J23" s="2">
        <v>-2.66411983512617E-3</v>
      </c>
      <c r="K23" s="3">
        <v>0.18284249433647301</v>
      </c>
      <c r="L23" s="3">
        <v>0.32123593260970901</v>
      </c>
    </row>
    <row r="24" spans="1:12" x14ac:dyDescent="0.25">
      <c r="A24" s="8" t="s">
        <v>91</v>
      </c>
      <c r="B24" s="2">
        <v>1.60868967413722E-2</v>
      </c>
      <c r="C24" s="2">
        <v>-2.16508795669824E-2</v>
      </c>
      <c r="D24" s="2">
        <v>-0.164591977869986</v>
      </c>
      <c r="E24" s="2">
        <v>-8.7086092715231794E-2</v>
      </c>
      <c r="F24" s="2">
        <v>3.9898440333696102E-3</v>
      </c>
      <c r="G24" s="2">
        <v>1.4270231213872799E-2</v>
      </c>
      <c r="H24" s="2">
        <v>2.31522707034728E-2</v>
      </c>
      <c r="I24" s="2">
        <v>5.9878154917319397E-2</v>
      </c>
      <c r="J24" s="2">
        <v>0.111348333059616</v>
      </c>
      <c r="K24" s="3">
        <v>0.22236271676300601</v>
      </c>
      <c r="L24" s="3">
        <v>-6.9572391035336204E-2</v>
      </c>
    </row>
    <row r="25" spans="1:12" x14ac:dyDescent="0.25">
      <c r="A25" s="8" t="s">
        <v>92</v>
      </c>
      <c r="B25" s="2">
        <v>-2.5691699604743101E-2</v>
      </c>
      <c r="C25" s="2">
        <v>-6.8154158215010099E-2</v>
      </c>
      <c r="D25" s="2">
        <v>-5.4288202002612099E-2</v>
      </c>
      <c r="E25" s="2">
        <v>1.1278368549463701E-2</v>
      </c>
      <c r="F25" s="2">
        <v>5.9176984705025498E-2</v>
      </c>
      <c r="G25" s="2">
        <v>9.3991748323878299E-2</v>
      </c>
      <c r="H25" s="2">
        <v>0.16483991357297201</v>
      </c>
      <c r="I25" s="2">
        <v>0.10542646116488499</v>
      </c>
      <c r="J25" s="2">
        <v>0.13286755956921001</v>
      </c>
      <c r="K25" s="3">
        <v>0.59583977995530302</v>
      </c>
      <c r="L25" s="3">
        <v>0.467667984189723</v>
      </c>
    </row>
    <row r="26" spans="1:12" x14ac:dyDescent="0.25">
      <c r="A26" s="11" t="s">
        <v>12</v>
      </c>
      <c r="B26" s="3">
        <v>1.15360369825594E-2</v>
      </c>
      <c r="C26" s="3">
        <v>-5.1330522029954903E-2</v>
      </c>
      <c r="D26" s="3">
        <v>-5.4611544188490797E-2</v>
      </c>
      <c r="E26" s="3">
        <v>-2.5709918006207402E-3</v>
      </c>
      <c r="F26" s="3">
        <v>5.84028051923925E-2</v>
      </c>
      <c r="G26" s="3">
        <v>5.7505814208609403E-2</v>
      </c>
      <c r="H26" s="3">
        <v>0.108570717234797</v>
      </c>
      <c r="I26" s="3">
        <v>9.9715526276388702E-2</v>
      </c>
      <c r="J26" s="3">
        <v>8.4751531654186502E-2</v>
      </c>
      <c r="K26" s="3">
        <v>0.39848172363859802</v>
      </c>
      <c r="L26" s="3">
        <v>0.33935700777474298</v>
      </c>
    </row>
    <row r="27" spans="1:12" x14ac:dyDescent="0.25">
      <c r="A27" s="15"/>
    </row>
    <row r="28" spans="1:12" x14ac:dyDescent="0.25">
      <c r="A28" s="13" t="s">
        <v>33</v>
      </c>
    </row>
    <row r="29" spans="1:12" x14ac:dyDescent="0.25">
      <c r="A29" s="14" t="s">
        <v>34</v>
      </c>
    </row>
    <row r="30" spans="1:12" x14ac:dyDescent="0.25">
      <c r="A30" s="14" t="s">
        <v>35</v>
      </c>
    </row>
    <row r="31" spans="1:12" x14ac:dyDescent="0.25">
      <c r="A31" s="14" t="s">
        <v>36</v>
      </c>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523</v>
      </c>
    </row>
    <row r="2" spans="1:11" ht="15" x14ac:dyDescent="0.25">
      <c r="A2" s="12" t="s">
        <v>518</v>
      </c>
    </row>
    <row r="3" spans="1:11" ht="15" x14ac:dyDescent="0.25">
      <c r="A3" s="12" t="s">
        <v>94</v>
      </c>
    </row>
    <row r="4" spans="1:11" ht="15" x14ac:dyDescent="0.25">
      <c r="A4" s="12" t="s">
        <v>89</v>
      </c>
    </row>
    <row r="5" spans="1:11" x14ac:dyDescent="0.25">
      <c r="A5" s="17" t="str">
        <f>HYPERLINK("#'Table of contents'!A103",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95</v>
      </c>
      <c r="B8" s="1">
        <v>2231</v>
      </c>
      <c r="C8" s="1">
        <v>2681</v>
      </c>
      <c r="D8" s="1">
        <v>2672</v>
      </c>
      <c r="E8" s="1">
        <v>2750</v>
      </c>
      <c r="F8" s="1">
        <v>2760</v>
      </c>
      <c r="G8" s="1">
        <v>2948</v>
      </c>
      <c r="H8" s="1">
        <v>3061</v>
      </c>
      <c r="I8" s="1">
        <v>3279</v>
      </c>
      <c r="J8" s="1">
        <v>3806</v>
      </c>
      <c r="K8" s="1">
        <v>3757</v>
      </c>
    </row>
    <row r="9" spans="1:11" x14ac:dyDescent="0.25">
      <c r="A9" s="16" t="s">
        <v>96</v>
      </c>
      <c r="B9" s="1">
        <v>331</v>
      </c>
      <c r="C9" s="1">
        <v>368</v>
      </c>
      <c r="D9" s="1">
        <v>394</v>
      </c>
      <c r="E9" s="1">
        <v>431</v>
      </c>
      <c r="F9" s="1">
        <v>417</v>
      </c>
      <c r="G9" s="1">
        <v>472</v>
      </c>
      <c r="H9" s="1">
        <v>509</v>
      </c>
      <c r="I9" s="1">
        <v>528</v>
      </c>
      <c r="J9" s="1">
        <v>611</v>
      </c>
      <c r="K9" s="1">
        <v>631</v>
      </c>
    </row>
    <row r="10" spans="1:11" x14ac:dyDescent="0.25">
      <c r="A10" s="16" t="s">
        <v>97</v>
      </c>
      <c r="B10" s="1">
        <v>333</v>
      </c>
      <c r="C10" s="1">
        <v>410</v>
      </c>
      <c r="D10" s="1">
        <v>452</v>
      </c>
      <c r="E10" s="1">
        <v>468</v>
      </c>
      <c r="F10" s="1">
        <v>495</v>
      </c>
      <c r="G10" s="1">
        <v>607</v>
      </c>
      <c r="H10" s="1">
        <v>607</v>
      </c>
      <c r="I10" s="1">
        <v>663</v>
      </c>
      <c r="J10" s="1">
        <v>741</v>
      </c>
      <c r="K10" s="1">
        <v>759</v>
      </c>
    </row>
    <row r="11" spans="1:11" x14ac:dyDescent="0.25">
      <c r="A11" s="16" t="s">
        <v>98</v>
      </c>
      <c r="B11" s="1">
        <v>9521</v>
      </c>
      <c r="C11" s="1">
        <v>10260</v>
      </c>
      <c r="D11" s="1">
        <v>9920</v>
      </c>
      <c r="E11" s="1">
        <v>9983</v>
      </c>
      <c r="F11" s="1">
        <v>10269</v>
      </c>
      <c r="G11" s="1">
        <v>11133</v>
      </c>
      <c r="H11" s="1">
        <v>11393</v>
      </c>
      <c r="I11" s="1">
        <v>12014</v>
      </c>
      <c r="J11" s="1">
        <v>13079</v>
      </c>
      <c r="K11" s="1">
        <v>13043</v>
      </c>
    </row>
    <row r="12" spans="1:11" x14ac:dyDescent="0.25">
      <c r="A12" s="16" t="s">
        <v>99</v>
      </c>
      <c r="B12" s="1">
        <v>354</v>
      </c>
      <c r="C12" s="1">
        <v>369</v>
      </c>
      <c r="D12" s="1">
        <v>407</v>
      </c>
      <c r="E12" s="1">
        <v>409</v>
      </c>
      <c r="F12" s="1">
        <v>387</v>
      </c>
      <c r="G12" s="1">
        <v>421</v>
      </c>
      <c r="H12" s="1">
        <v>446</v>
      </c>
      <c r="I12" s="1">
        <v>476</v>
      </c>
      <c r="J12" s="1">
        <v>551</v>
      </c>
      <c r="K12" s="1">
        <v>565</v>
      </c>
    </row>
    <row r="13" spans="1:11" x14ac:dyDescent="0.25">
      <c r="A13" s="16" t="s">
        <v>100</v>
      </c>
      <c r="B13" s="1">
        <v>2247</v>
      </c>
      <c r="C13" s="1">
        <v>2011</v>
      </c>
      <c r="D13" s="1">
        <v>1623</v>
      </c>
      <c r="E13" s="1">
        <v>1370</v>
      </c>
      <c r="F13" s="1">
        <v>1253</v>
      </c>
      <c r="G13" s="1">
        <v>1193</v>
      </c>
      <c r="H13" s="1">
        <v>1113</v>
      </c>
      <c r="I13" s="1">
        <v>1076</v>
      </c>
      <c r="J13" s="1">
        <v>1106</v>
      </c>
      <c r="K13" s="1">
        <v>1086</v>
      </c>
    </row>
    <row r="14" spans="1:11" x14ac:dyDescent="0.25">
      <c r="A14" s="16" t="s">
        <v>101</v>
      </c>
      <c r="B14" s="1">
        <v>438</v>
      </c>
      <c r="C14" s="1">
        <v>482</v>
      </c>
      <c r="D14" s="1">
        <v>493</v>
      </c>
      <c r="E14" s="1">
        <v>501</v>
      </c>
      <c r="F14" s="1">
        <v>542</v>
      </c>
      <c r="G14" s="1">
        <v>615</v>
      </c>
      <c r="H14" s="1">
        <v>687</v>
      </c>
      <c r="I14" s="1">
        <v>849</v>
      </c>
      <c r="J14" s="1">
        <v>1061</v>
      </c>
      <c r="K14" s="1">
        <v>1476</v>
      </c>
    </row>
    <row r="15" spans="1:11" x14ac:dyDescent="0.25">
      <c r="A15" s="16" t="s">
        <v>102</v>
      </c>
      <c r="B15" s="1">
        <v>204</v>
      </c>
      <c r="C15" s="1">
        <v>198</v>
      </c>
      <c r="D15" s="1">
        <v>195</v>
      </c>
      <c r="E15" s="1">
        <v>190</v>
      </c>
      <c r="F15" s="1">
        <v>196</v>
      </c>
      <c r="G15" s="1">
        <v>209</v>
      </c>
      <c r="H15" s="1">
        <v>234</v>
      </c>
      <c r="I15" s="1">
        <v>253</v>
      </c>
      <c r="J15" s="1">
        <v>312</v>
      </c>
      <c r="K15" s="1">
        <v>441</v>
      </c>
    </row>
    <row r="16" spans="1:11" x14ac:dyDescent="0.25">
      <c r="A16" s="16" t="s">
        <v>103</v>
      </c>
      <c r="B16" s="1">
        <v>114</v>
      </c>
      <c r="C16" s="1">
        <v>122</v>
      </c>
      <c r="D16" s="1">
        <v>123</v>
      </c>
      <c r="E16" s="1">
        <v>119</v>
      </c>
      <c r="F16" s="1">
        <v>113</v>
      </c>
      <c r="G16" s="1">
        <v>128</v>
      </c>
      <c r="H16" s="1">
        <v>135</v>
      </c>
      <c r="I16" s="1">
        <v>144</v>
      </c>
      <c r="J16" s="1">
        <v>160</v>
      </c>
      <c r="K16" s="1">
        <v>181</v>
      </c>
    </row>
    <row r="17" spans="1:11" x14ac:dyDescent="0.25">
      <c r="A17" s="16" t="s">
        <v>104</v>
      </c>
      <c r="B17" s="1">
        <v>5477</v>
      </c>
      <c r="C17" s="1">
        <v>5673</v>
      </c>
      <c r="D17" s="1">
        <v>5695</v>
      </c>
      <c r="E17" s="1">
        <v>4666</v>
      </c>
      <c r="F17" s="1">
        <v>4161</v>
      </c>
      <c r="G17" s="1">
        <v>4093</v>
      </c>
      <c r="H17" s="1">
        <v>4059</v>
      </c>
      <c r="I17" s="1">
        <v>3977</v>
      </c>
      <c r="J17" s="1">
        <v>4020</v>
      </c>
      <c r="K17" s="1">
        <v>4025</v>
      </c>
    </row>
    <row r="18" spans="1:11" x14ac:dyDescent="0.25">
      <c r="A18" s="16" t="s">
        <v>105</v>
      </c>
      <c r="B18" s="1">
        <v>158</v>
      </c>
      <c r="C18" s="1">
        <v>167</v>
      </c>
      <c r="D18" s="1">
        <v>165</v>
      </c>
      <c r="E18" s="1">
        <v>148</v>
      </c>
      <c r="F18" s="1">
        <v>143</v>
      </c>
      <c r="G18" s="1">
        <v>146</v>
      </c>
      <c r="H18" s="1">
        <v>178</v>
      </c>
      <c r="I18" s="1">
        <v>188</v>
      </c>
      <c r="J18" s="1">
        <v>201</v>
      </c>
      <c r="K18" s="1">
        <v>292</v>
      </c>
    </row>
    <row r="19" spans="1:11" x14ac:dyDescent="0.25">
      <c r="A19" s="16" t="s">
        <v>106</v>
      </c>
      <c r="B19" s="1">
        <v>882</v>
      </c>
      <c r="C19" s="1">
        <v>748</v>
      </c>
      <c r="D19" s="1">
        <v>559</v>
      </c>
      <c r="E19" s="1">
        <v>416</v>
      </c>
      <c r="F19" s="1">
        <v>359</v>
      </c>
      <c r="G19" s="1">
        <v>345</v>
      </c>
      <c r="H19" s="1">
        <v>322</v>
      </c>
      <c r="I19" s="1">
        <v>334</v>
      </c>
      <c r="J19" s="1">
        <v>335</v>
      </c>
      <c r="K19" s="1">
        <v>352</v>
      </c>
    </row>
    <row r="20" spans="1:11" x14ac:dyDescent="0.25">
      <c r="A20" s="16" t="s">
        <v>107</v>
      </c>
      <c r="B20" s="1">
        <v>13189</v>
      </c>
      <c r="C20" s="1">
        <v>13160</v>
      </c>
      <c r="D20" s="1">
        <v>12621</v>
      </c>
      <c r="E20" s="1">
        <v>12285</v>
      </c>
      <c r="F20" s="1">
        <v>12455</v>
      </c>
      <c r="G20" s="1">
        <v>13144</v>
      </c>
      <c r="H20" s="1">
        <v>14059</v>
      </c>
      <c r="I20" s="1">
        <v>15792</v>
      </c>
      <c r="J20" s="1">
        <v>17367</v>
      </c>
      <c r="K20" s="1">
        <v>19666</v>
      </c>
    </row>
    <row r="21" spans="1:11" x14ac:dyDescent="0.25">
      <c r="A21" s="16" t="s">
        <v>108</v>
      </c>
      <c r="B21" s="1">
        <v>2608</v>
      </c>
      <c r="C21" s="1">
        <v>2660</v>
      </c>
      <c r="D21" s="1">
        <v>2611</v>
      </c>
      <c r="E21" s="1">
        <v>2533</v>
      </c>
      <c r="F21" s="1">
        <v>2647</v>
      </c>
      <c r="G21" s="1">
        <v>2923</v>
      </c>
      <c r="H21" s="1">
        <v>3465</v>
      </c>
      <c r="I21" s="1">
        <v>4373</v>
      </c>
      <c r="J21" s="1">
        <v>4733</v>
      </c>
      <c r="K21" s="1">
        <v>5434</v>
      </c>
    </row>
    <row r="22" spans="1:11" x14ac:dyDescent="0.25">
      <c r="A22" s="16" t="s">
        <v>109</v>
      </c>
      <c r="B22" s="1">
        <v>611</v>
      </c>
      <c r="C22" s="1">
        <v>619</v>
      </c>
      <c r="D22" s="1">
        <v>587</v>
      </c>
      <c r="E22" s="1">
        <v>546</v>
      </c>
      <c r="F22" s="1">
        <v>530</v>
      </c>
      <c r="G22" s="1">
        <v>572</v>
      </c>
      <c r="H22" s="1">
        <v>612</v>
      </c>
      <c r="I22" s="1">
        <v>722</v>
      </c>
      <c r="J22" s="1">
        <v>824</v>
      </c>
      <c r="K22" s="1">
        <v>925</v>
      </c>
    </row>
    <row r="23" spans="1:11" x14ac:dyDescent="0.25">
      <c r="A23" s="16" t="s">
        <v>110</v>
      </c>
      <c r="B23" s="1">
        <v>2872</v>
      </c>
      <c r="C23" s="1">
        <v>2681</v>
      </c>
      <c r="D23" s="1">
        <v>2410</v>
      </c>
      <c r="E23" s="1">
        <v>2176</v>
      </c>
      <c r="F23" s="1">
        <v>2106</v>
      </c>
      <c r="G23" s="1">
        <v>2184</v>
      </c>
      <c r="H23" s="1">
        <v>2301</v>
      </c>
      <c r="I23" s="1">
        <v>2481</v>
      </c>
      <c r="J23" s="1">
        <v>2659</v>
      </c>
      <c r="K23" s="1">
        <v>2777</v>
      </c>
    </row>
    <row r="24" spans="1:11" x14ac:dyDescent="0.25">
      <c r="A24" s="16" t="s">
        <v>111</v>
      </c>
      <c r="B24" s="1">
        <v>2190</v>
      </c>
      <c r="C24" s="1">
        <v>2260</v>
      </c>
      <c r="D24" s="1">
        <v>2254</v>
      </c>
      <c r="E24" s="1">
        <v>2254</v>
      </c>
      <c r="F24" s="1">
        <v>2401</v>
      </c>
      <c r="G24" s="1">
        <v>2648</v>
      </c>
      <c r="H24" s="1">
        <v>3167</v>
      </c>
      <c r="I24" s="1">
        <v>4211</v>
      </c>
      <c r="J24" s="1">
        <v>4920</v>
      </c>
      <c r="K24" s="1">
        <v>5799</v>
      </c>
    </row>
    <row r="25" spans="1:11" x14ac:dyDescent="0.25">
      <c r="A25" s="16" t="s">
        <v>112</v>
      </c>
      <c r="B25" s="1">
        <v>3830</v>
      </c>
      <c r="C25" s="1">
        <v>3270</v>
      </c>
      <c r="D25" s="1">
        <v>2487</v>
      </c>
      <c r="E25" s="1">
        <v>1929</v>
      </c>
      <c r="F25" s="1">
        <v>1829</v>
      </c>
      <c r="G25" s="1">
        <v>1797</v>
      </c>
      <c r="H25" s="1">
        <v>1851</v>
      </c>
      <c r="I25" s="1">
        <v>2072</v>
      </c>
      <c r="J25" s="1">
        <v>2274</v>
      </c>
      <c r="K25" s="1">
        <v>2531</v>
      </c>
    </row>
    <row r="26" spans="1:11" x14ac:dyDescent="0.25">
      <c r="A26" s="10" t="s">
        <v>12</v>
      </c>
      <c r="B26" s="5">
        <v>47590</v>
      </c>
      <c r="C26" s="5">
        <v>48139</v>
      </c>
      <c r="D26" s="5">
        <v>45668</v>
      </c>
      <c r="E26" s="5">
        <v>43174</v>
      </c>
      <c r="F26" s="5">
        <v>43063</v>
      </c>
      <c r="G26" s="5">
        <v>45578</v>
      </c>
      <c r="H26" s="5">
        <v>48199</v>
      </c>
      <c r="I26" s="5">
        <v>53432</v>
      </c>
      <c r="J26" s="5">
        <v>58760</v>
      </c>
      <c r="K26" s="5">
        <v>63740</v>
      </c>
    </row>
    <row r="27" spans="1:11" x14ac:dyDescent="0.25">
      <c r="A27" s="15"/>
    </row>
    <row r="28" spans="1:11" x14ac:dyDescent="0.25">
      <c r="A28" s="15"/>
    </row>
    <row r="29" spans="1:11" x14ac:dyDescent="0.25">
      <c r="A29" s="15"/>
      <c r="B29" s="21" t="s">
        <v>28</v>
      </c>
      <c r="C29" s="22"/>
      <c r="D29" s="22"/>
      <c r="E29" s="22"/>
      <c r="F29" s="22"/>
      <c r="G29" s="22"/>
      <c r="H29" s="22"/>
      <c r="I29" s="22"/>
      <c r="J29" s="22"/>
      <c r="K29" s="22"/>
    </row>
    <row r="30" spans="1:11" x14ac:dyDescent="0.25">
      <c r="A30" s="9" t="s">
        <v>32</v>
      </c>
      <c r="B30" s="4" t="s">
        <v>0</v>
      </c>
      <c r="C30" s="4" t="s">
        <v>1</v>
      </c>
      <c r="D30" s="4" t="s">
        <v>2</v>
      </c>
      <c r="E30" s="4" t="s">
        <v>3</v>
      </c>
      <c r="F30" s="4" t="s">
        <v>4</v>
      </c>
      <c r="G30" s="4" t="s">
        <v>5</v>
      </c>
      <c r="H30" s="4" t="s">
        <v>6</v>
      </c>
      <c r="I30" s="4" t="s">
        <v>7</v>
      </c>
      <c r="J30" s="4" t="s">
        <v>8</v>
      </c>
      <c r="K30" s="4" t="s">
        <v>9</v>
      </c>
    </row>
    <row r="31" spans="1:11" x14ac:dyDescent="0.25">
      <c r="A31" s="8" t="s">
        <v>95</v>
      </c>
      <c r="B31" s="2">
        <v>0.148564959712326</v>
      </c>
      <c r="C31" s="2">
        <v>0.166532082738058</v>
      </c>
      <c r="D31" s="2">
        <v>0.17274372898887999</v>
      </c>
      <c r="E31" s="2">
        <v>0.178443968593862</v>
      </c>
      <c r="F31" s="2">
        <v>0.17713882292535801</v>
      </c>
      <c r="G31" s="2">
        <v>0.17574818170978901</v>
      </c>
      <c r="H31" s="2">
        <v>0.17870278475100701</v>
      </c>
      <c r="I31" s="2">
        <v>0.18180306054557599</v>
      </c>
      <c r="J31" s="2">
        <v>0.19131396400924899</v>
      </c>
      <c r="K31" s="2">
        <v>0.189355375233103</v>
      </c>
    </row>
    <row r="32" spans="1:11" x14ac:dyDescent="0.25">
      <c r="A32" s="8" t="s">
        <v>96</v>
      </c>
      <c r="B32" s="2">
        <v>2.2041686089099E-2</v>
      </c>
      <c r="C32" s="2">
        <v>2.2858562643642499E-2</v>
      </c>
      <c r="D32" s="2">
        <v>2.54719420739591E-2</v>
      </c>
      <c r="E32" s="2">
        <v>2.7967036532347E-2</v>
      </c>
      <c r="F32" s="2">
        <v>2.6763365637635601E-2</v>
      </c>
      <c r="G32" s="2">
        <v>2.8138786216764002E-2</v>
      </c>
      <c r="H32" s="2">
        <v>2.97156868468679E-2</v>
      </c>
      <c r="I32" s="2">
        <v>2.9274783765801698E-2</v>
      </c>
      <c r="J32" s="2">
        <v>3.07127777219262E-2</v>
      </c>
      <c r="K32" s="2">
        <v>3.1802832518522201E-2</v>
      </c>
    </row>
    <row r="33" spans="1:11" x14ac:dyDescent="0.25">
      <c r="A33" s="8" t="s">
        <v>97</v>
      </c>
      <c r="B33" s="2">
        <v>2.21748684823866E-2</v>
      </c>
      <c r="C33" s="2">
        <v>2.54674203366669E-2</v>
      </c>
      <c r="D33" s="2">
        <v>2.9221618825963299E-2</v>
      </c>
      <c r="E33" s="2">
        <v>3.0367919018882601E-2</v>
      </c>
      <c r="F33" s="2">
        <v>3.1769462807265302E-2</v>
      </c>
      <c r="G33" s="2">
        <v>3.6186956003338502E-2</v>
      </c>
      <c r="H33" s="2">
        <v>3.5436978224064497E-2</v>
      </c>
      <c r="I33" s="2">
        <v>3.6759813705921497E-2</v>
      </c>
      <c r="J33" s="2">
        <v>3.7247411279782899E-2</v>
      </c>
      <c r="K33" s="2">
        <v>3.8254120256035501E-2</v>
      </c>
    </row>
    <row r="34" spans="1:11" x14ac:dyDescent="0.25">
      <c r="A34" s="8" t="s">
        <v>98</v>
      </c>
      <c r="B34" s="2">
        <v>0.63401478324565497</v>
      </c>
      <c r="C34" s="2">
        <v>0.63730666501024902</v>
      </c>
      <c r="D34" s="2">
        <v>0.64132402379105202</v>
      </c>
      <c r="E34" s="2">
        <v>0.64778405035364395</v>
      </c>
      <c r="F34" s="2">
        <v>0.65907194660163004</v>
      </c>
      <c r="G34" s="2">
        <v>0.66370573506617403</v>
      </c>
      <c r="H34" s="2">
        <v>0.66512931286122901</v>
      </c>
      <c r="I34" s="2">
        <v>0.66611222000443604</v>
      </c>
      <c r="J34" s="2">
        <v>0.65743440233236194</v>
      </c>
      <c r="K34" s="2">
        <v>0.65737614031550795</v>
      </c>
    </row>
    <row r="35" spans="1:11" x14ac:dyDescent="0.25">
      <c r="A35" s="8" t="s">
        <v>99</v>
      </c>
      <c r="B35" s="2">
        <v>2.3573283611906502E-2</v>
      </c>
      <c r="C35" s="2">
        <v>2.2920678303000201E-2</v>
      </c>
      <c r="D35" s="2">
        <v>2.6312386863201399E-2</v>
      </c>
      <c r="E35" s="2">
        <v>2.65394847835961E-2</v>
      </c>
      <c r="F35" s="2">
        <v>2.4837943649316501E-2</v>
      </c>
      <c r="G35" s="2">
        <v>2.50983665196137E-2</v>
      </c>
      <c r="H35" s="2">
        <v>2.6037713818670101E-2</v>
      </c>
      <c r="I35" s="2">
        <v>2.63916611222E-2</v>
      </c>
      <c r="J35" s="2">
        <v>2.7696793002915499E-2</v>
      </c>
      <c r="K35" s="2">
        <v>2.8476387278867001E-2</v>
      </c>
    </row>
    <row r="36" spans="1:11" x14ac:dyDescent="0.25">
      <c r="A36" s="8" t="s">
        <v>100</v>
      </c>
      <c r="B36" s="2">
        <v>0.14963041885862699</v>
      </c>
      <c r="C36" s="2">
        <v>0.124914590968383</v>
      </c>
      <c r="D36" s="2">
        <v>0.104926299456943</v>
      </c>
      <c r="E36" s="2">
        <v>8.8897540717669199E-2</v>
      </c>
      <c r="F36" s="2">
        <v>8.0418458378794702E-2</v>
      </c>
      <c r="G36" s="2">
        <v>7.1121974484321004E-2</v>
      </c>
      <c r="H36" s="2">
        <v>6.4977523498160994E-2</v>
      </c>
      <c r="I36" s="2">
        <v>5.9658460856065597E-2</v>
      </c>
      <c r="J36" s="2">
        <v>5.5594651653765002E-2</v>
      </c>
      <c r="K36" s="2">
        <v>5.47351443979638E-2</v>
      </c>
    </row>
    <row r="37" spans="1:11" x14ac:dyDescent="0.25">
      <c r="A37" s="8" t="s">
        <v>101</v>
      </c>
      <c r="B37" s="2">
        <v>6.0222741647188202E-2</v>
      </c>
      <c r="C37" s="2">
        <v>6.5223274695534503E-2</v>
      </c>
      <c r="D37" s="2">
        <v>6.8188105117565706E-2</v>
      </c>
      <c r="E37" s="2">
        <v>8.2947019867549696E-2</v>
      </c>
      <c r="F37" s="2">
        <v>9.8295248458469306E-2</v>
      </c>
      <c r="G37" s="2">
        <v>0.111091040462428</v>
      </c>
      <c r="H37" s="2">
        <v>0.12235084594835299</v>
      </c>
      <c r="I37" s="2">
        <v>0.14778067885117499</v>
      </c>
      <c r="J37" s="2">
        <v>0.17424864509771701</v>
      </c>
      <c r="K37" s="2">
        <v>0.218117334121472</v>
      </c>
    </row>
    <row r="38" spans="1:11" x14ac:dyDescent="0.25">
      <c r="A38" s="8" t="s">
        <v>102</v>
      </c>
      <c r="B38" s="2">
        <v>2.8048948164443799E-2</v>
      </c>
      <c r="C38" s="2">
        <v>2.6792963464140701E-2</v>
      </c>
      <c r="D38" s="2">
        <v>2.6970954356846499E-2</v>
      </c>
      <c r="E38" s="2">
        <v>3.14569536423841E-2</v>
      </c>
      <c r="F38" s="2">
        <v>3.5545883206383799E-2</v>
      </c>
      <c r="G38" s="2">
        <v>3.7752890173410401E-2</v>
      </c>
      <c r="H38" s="2">
        <v>4.1674087266251103E-2</v>
      </c>
      <c r="I38" s="2">
        <v>4.4038294168842501E-2</v>
      </c>
      <c r="J38" s="2">
        <v>5.1239940876991297E-2</v>
      </c>
      <c r="K38" s="2">
        <v>6.51692034875129E-2</v>
      </c>
    </row>
    <row r="39" spans="1:11" x14ac:dyDescent="0.25">
      <c r="A39" s="8" t="s">
        <v>103</v>
      </c>
      <c r="B39" s="2">
        <v>1.5674412209542101E-2</v>
      </c>
      <c r="C39" s="2">
        <v>1.6508795669824099E-2</v>
      </c>
      <c r="D39" s="2">
        <v>1.7012448132780099E-2</v>
      </c>
      <c r="E39" s="2">
        <v>1.9701986754966899E-2</v>
      </c>
      <c r="F39" s="2">
        <v>2.0493289807762102E-2</v>
      </c>
      <c r="G39" s="2">
        <v>2.3121387283237E-2</v>
      </c>
      <c r="H39" s="2">
        <v>2.4042742653606401E-2</v>
      </c>
      <c r="I39" s="2">
        <v>2.5065274151436001E-2</v>
      </c>
      <c r="J39" s="2">
        <v>2.6276892757431398E-2</v>
      </c>
      <c r="K39" s="2">
        <v>2.6747450864489399E-2</v>
      </c>
    </row>
    <row r="40" spans="1:11" x14ac:dyDescent="0.25">
      <c r="A40" s="8" t="s">
        <v>104</v>
      </c>
      <c r="B40" s="2">
        <v>0.75305926027773995</v>
      </c>
      <c r="C40" s="2">
        <v>0.76765899864681997</v>
      </c>
      <c r="D40" s="2">
        <v>0.78769017980636202</v>
      </c>
      <c r="E40" s="2">
        <v>0.77251655629139104</v>
      </c>
      <c r="F40" s="2">
        <v>0.75462459194776899</v>
      </c>
      <c r="G40" s="2">
        <v>0.73934248554913296</v>
      </c>
      <c r="H40" s="2">
        <v>0.72288512911843295</v>
      </c>
      <c r="I40" s="2">
        <v>0.69225413402959102</v>
      </c>
      <c r="J40" s="2">
        <v>0.66020693053046497</v>
      </c>
      <c r="K40" s="2">
        <v>0.59479828579872895</v>
      </c>
    </row>
    <row r="41" spans="1:11" x14ac:dyDescent="0.25">
      <c r="A41" s="8" t="s">
        <v>105</v>
      </c>
      <c r="B41" s="2">
        <v>2.1724185343049599E-2</v>
      </c>
      <c r="C41" s="2">
        <v>2.25981055480379E-2</v>
      </c>
      <c r="D41" s="2">
        <v>2.28215767634855E-2</v>
      </c>
      <c r="E41" s="2">
        <v>2.45033112582781E-2</v>
      </c>
      <c r="F41" s="2">
        <v>2.5933986216902401E-2</v>
      </c>
      <c r="G41" s="2">
        <v>2.6372832369942201E-2</v>
      </c>
      <c r="H41" s="2">
        <v>3.17008014247551E-2</v>
      </c>
      <c r="I41" s="2">
        <v>3.2724107919930398E-2</v>
      </c>
      <c r="J41" s="2">
        <v>3.3010346526523203E-2</v>
      </c>
      <c r="K41" s="2">
        <v>4.3150583715087898E-2</v>
      </c>
    </row>
    <row r="42" spans="1:11" x14ac:dyDescent="0.25">
      <c r="A42" s="8" t="s">
        <v>106</v>
      </c>
      <c r="B42" s="2">
        <v>0.121270452358037</v>
      </c>
      <c r="C42" s="2">
        <v>0.101217861975643</v>
      </c>
      <c r="D42" s="2">
        <v>7.7316735822959906E-2</v>
      </c>
      <c r="E42" s="2">
        <v>6.8874172185430502E-2</v>
      </c>
      <c r="F42" s="2">
        <v>6.5107000362713094E-2</v>
      </c>
      <c r="G42" s="2">
        <v>6.2319364161849702E-2</v>
      </c>
      <c r="H42" s="2">
        <v>5.7346393588602003E-2</v>
      </c>
      <c r="I42" s="2">
        <v>5.8137510879025203E-2</v>
      </c>
      <c r="J42" s="2">
        <v>5.5017244210872097E-2</v>
      </c>
      <c r="K42" s="2">
        <v>5.2017142012708698E-2</v>
      </c>
    </row>
    <row r="43" spans="1:11" x14ac:dyDescent="0.25">
      <c r="A43" s="8" t="s">
        <v>107</v>
      </c>
      <c r="B43" s="2">
        <v>0.52130434782608703</v>
      </c>
      <c r="C43" s="2">
        <v>0.53387423935091305</v>
      </c>
      <c r="D43" s="2">
        <v>0.54945581192860204</v>
      </c>
      <c r="E43" s="2">
        <v>0.565529622980251</v>
      </c>
      <c r="F43" s="2">
        <v>0.56696103423161004</v>
      </c>
      <c r="G43" s="2">
        <v>0.56489599449888295</v>
      </c>
      <c r="H43" s="2">
        <v>0.55230799450009804</v>
      </c>
      <c r="I43" s="2">
        <v>0.53259586523220104</v>
      </c>
      <c r="J43" s="2">
        <v>0.52985325075510303</v>
      </c>
      <c r="K43" s="2">
        <v>0.52962404395130902</v>
      </c>
    </row>
    <row r="44" spans="1:11" x14ac:dyDescent="0.25">
      <c r="A44" s="8" t="s">
        <v>108</v>
      </c>
      <c r="B44" s="2">
        <v>0.103083003952569</v>
      </c>
      <c r="C44" s="2">
        <v>0.107910750507099</v>
      </c>
      <c r="D44" s="2">
        <v>0.11367000435350499</v>
      </c>
      <c r="E44" s="2">
        <v>0.116604520554251</v>
      </c>
      <c r="F44" s="2">
        <v>0.120493445010925</v>
      </c>
      <c r="G44" s="2">
        <v>0.12562317345710799</v>
      </c>
      <c r="H44" s="2">
        <v>0.13612256923983501</v>
      </c>
      <c r="I44" s="2">
        <v>0.14748237833462599</v>
      </c>
      <c r="J44" s="2">
        <v>0.14440003661103801</v>
      </c>
      <c r="K44" s="2">
        <v>0.146342777119466</v>
      </c>
    </row>
    <row r="45" spans="1:11" x14ac:dyDescent="0.25">
      <c r="A45" s="8" t="s">
        <v>109</v>
      </c>
      <c r="B45" s="2">
        <v>2.4150197628458499E-2</v>
      </c>
      <c r="C45" s="2">
        <v>2.5111561866125801E-2</v>
      </c>
      <c r="D45" s="2">
        <v>2.5555071832825401E-2</v>
      </c>
      <c r="E45" s="2">
        <v>2.5134649910233401E-2</v>
      </c>
      <c r="F45" s="2">
        <v>2.4126001456664201E-2</v>
      </c>
      <c r="G45" s="2">
        <v>2.4583118445934301E-2</v>
      </c>
      <c r="H45" s="2">
        <v>2.4042427813789E-2</v>
      </c>
      <c r="I45" s="2">
        <v>2.43499376075006E-2</v>
      </c>
      <c r="J45" s="2">
        <v>2.5139579583244299E-2</v>
      </c>
      <c r="K45" s="2">
        <v>2.4911127868146098E-2</v>
      </c>
    </row>
    <row r="46" spans="1:11" x14ac:dyDescent="0.25">
      <c r="A46" s="8" t="s">
        <v>110</v>
      </c>
      <c r="B46" s="2">
        <v>0.113517786561265</v>
      </c>
      <c r="C46" s="2">
        <v>0.108762677484787</v>
      </c>
      <c r="D46" s="2">
        <v>0.10491946016543301</v>
      </c>
      <c r="E46" s="2">
        <v>0.100170326382176</v>
      </c>
      <c r="F46" s="2">
        <v>9.5866715222141297E-2</v>
      </c>
      <c r="G46" s="2">
        <v>9.3862815884476494E-2</v>
      </c>
      <c r="H46" s="2">
        <v>9.0394814378314703E-2</v>
      </c>
      <c r="I46" s="2">
        <v>8.3673400559846206E-2</v>
      </c>
      <c r="J46" s="2">
        <v>8.1123958873600396E-2</v>
      </c>
      <c r="K46" s="2">
        <v>7.4787245502531505E-2</v>
      </c>
    </row>
    <row r="47" spans="1:11" x14ac:dyDescent="0.25">
      <c r="A47" s="8" t="s">
        <v>111</v>
      </c>
      <c r="B47" s="2">
        <v>8.6561264822134401E-2</v>
      </c>
      <c r="C47" s="2">
        <v>9.1683569979715995E-2</v>
      </c>
      <c r="D47" s="2">
        <v>9.8127993034392694E-2</v>
      </c>
      <c r="E47" s="2">
        <v>0.103760990655066</v>
      </c>
      <c r="F47" s="2">
        <v>0.109295338674436</v>
      </c>
      <c r="G47" s="2">
        <v>0.113804366511948</v>
      </c>
      <c r="H47" s="2">
        <v>0.12441563543508199</v>
      </c>
      <c r="I47" s="2">
        <v>0.14201881892684901</v>
      </c>
      <c r="J47" s="2">
        <v>0.15010525673490599</v>
      </c>
      <c r="K47" s="2">
        <v>0.156172573521491</v>
      </c>
    </row>
    <row r="48" spans="1:11" x14ac:dyDescent="0.25">
      <c r="A48" s="8" t="s">
        <v>112</v>
      </c>
      <c r="B48" s="2">
        <v>0.15138339920948601</v>
      </c>
      <c r="C48" s="2">
        <v>0.13265720081135901</v>
      </c>
      <c r="D48" s="2">
        <v>0.10827165868524199</v>
      </c>
      <c r="E48" s="2">
        <v>8.8799889518022396E-2</v>
      </c>
      <c r="F48" s="2">
        <v>8.3257465404224296E-2</v>
      </c>
      <c r="G48" s="2">
        <v>7.7230531201650299E-2</v>
      </c>
      <c r="H48" s="2">
        <v>7.2716558632881595E-2</v>
      </c>
      <c r="I48" s="2">
        <v>6.9879599338976806E-2</v>
      </c>
      <c r="J48" s="2">
        <v>6.9377917442108805E-2</v>
      </c>
      <c r="K48" s="2">
        <v>6.8162232037057E-2</v>
      </c>
    </row>
    <row r="49" spans="1:12" x14ac:dyDescent="0.25">
      <c r="A49" s="15"/>
    </row>
    <row r="50" spans="1:12" x14ac:dyDescent="0.25">
      <c r="A50" s="15"/>
    </row>
    <row r="51" spans="1:12" x14ac:dyDescent="0.25">
      <c r="A51" s="15"/>
      <c r="B51" s="21" t="s">
        <v>29</v>
      </c>
      <c r="C51" s="21"/>
      <c r="D51" s="21"/>
      <c r="E51" s="21"/>
      <c r="F51" s="21"/>
      <c r="G51" s="21"/>
      <c r="H51" s="21"/>
      <c r="I51" s="21"/>
      <c r="J51" s="21"/>
      <c r="K51" s="6" t="s">
        <v>30</v>
      </c>
      <c r="L51" s="6" t="s">
        <v>31</v>
      </c>
    </row>
    <row r="52" spans="1:12" x14ac:dyDescent="0.25">
      <c r="A52" s="9" t="s">
        <v>32</v>
      </c>
      <c r="B52" s="4" t="s">
        <v>13</v>
      </c>
      <c r="C52" s="4" t="s">
        <v>14</v>
      </c>
      <c r="D52" s="4" t="s">
        <v>15</v>
      </c>
      <c r="E52" s="4" t="s">
        <v>16</v>
      </c>
      <c r="F52" s="4" t="s">
        <v>17</v>
      </c>
      <c r="G52" s="4" t="s">
        <v>18</v>
      </c>
      <c r="H52" s="4" t="s">
        <v>19</v>
      </c>
      <c r="I52" s="4" t="s">
        <v>20</v>
      </c>
      <c r="J52" s="4" t="s">
        <v>21</v>
      </c>
      <c r="K52" s="4" t="s">
        <v>22</v>
      </c>
      <c r="L52" s="4" t="s">
        <v>23</v>
      </c>
    </row>
    <row r="53" spans="1:12" x14ac:dyDescent="0.25">
      <c r="A53" s="8" t="s">
        <v>95</v>
      </c>
      <c r="B53" s="2">
        <v>0.201703272075303</v>
      </c>
      <c r="C53" s="2">
        <v>-3.3569563595673298E-3</v>
      </c>
      <c r="D53" s="2">
        <v>2.9191616766467102E-2</v>
      </c>
      <c r="E53" s="2">
        <v>3.6363636363636398E-3</v>
      </c>
      <c r="F53" s="2">
        <v>6.8115942028985493E-2</v>
      </c>
      <c r="G53" s="2">
        <v>3.8331071913161499E-2</v>
      </c>
      <c r="H53" s="2">
        <v>7.1218556027441995E-2</v>
      </c>
      <c r="I53" s="2">
        <v>0.16071973162549599</v>
      </c>
      <c r="J53" s="2">
        <v>-1.28744088281661E-2</v>
      </c>
      <c r="K53" s="3">
        <v>0.27442333785617401</v>
      </c>
      <c r="L53" s="3">
        <v>0.68399820708202597</v>
      </c>
    </row>
    <row r="54" spans="1:12" x14ac:dyDescent="0.25">
      <c r="A54" s="8" t="s">
        <v>96</v>
      </c>
      <c r="B54" s="2">
        <v>0.11178247734139</v>
      </c>
      <c r="C54" s="2">
        <v>7.0652173913043501E-2</v>
      </c>
      <c r="D54" s="2">
        <v>9.3908629441624397E-2</v>
      </c>
      <c r="E54" s="2">
        <v>-3.2482598607888602E-2</v>
      </c>
      <c r="F54" s="2">
        <v>0.13189448441247001</v>
      </c>
      <c r="G54" s="2">
        <v>7.8389830508474603E-2</v>
      </c>
      <c r="H54" s="2">
        <v>3.7328094302554002E-2</v>
      </c>
      <c r="I54" s="2">
        <v>0.15719696969697</v>
      </c>
      <c r="J54" s="2">
        <v>3.2733224222585899E-2</v>
      </c>
      <c r="K54" s="3">
        <v>0.33686440677966101</v>
      </c>
      <c r="L54" s="3">
        <v>0.90634441087613304</v>
      </c>
    </row>
    <row r="55" spans="1:12" x14ac:dyDescent="0.25">
      <c r="A55" s="8" t="s">
        <v>97</v>
      </c>
      <c r="B55" s="2">
        <v>0.23123123123123099</v>
      </c>
      <c r="C55" s="2">
        <v>0.10243902439024399</v>
      </c>
      <c r="D55" s="2">
        <v>3.5398230088495602E-2</v>
      </c>
      <c r="E55" s="2">
        <v>5.7692307692307702E-2</v>
      </c>
      <c r="F55" s="2">
        <v>0.226262626262626</v>
      </c>
      <c r="G55" s="2">
        <v>0</v>
      </c>
      <c r="H55" s="2">
        <v>9.2257001647446504E-2</v>
      </c>
      <c r="I55" s="2">
        <v>0.11764705882352899</v>
      </c>
      <c r="J55" s="2">
        <v>2.4291497975708499E-2</v>
      </c>
      <c r="K55" s="3">
        <v>0.25041186161449802</v>
      </c>
      <c r="L55" s="3">
        <v>1.27927927927928</v>
      </c>
    </row>
    <row r="56" spans="1:12" x14ac:dyDescent="0.25">
      <c r="A56" s="8" t="s">
        <v>98</v>
      </c>
      <c r="B56" s="2">
        <v>7.7617897279697506E-2</v>
      </c>
      <c r="C56" s="2">
        <v>-3.3138401559454203E-2</v>
      </c>
      <c r="D56" s="2">
        <v>6.3508064516129004E-3</v>
      </c>
      <c r="E56" s="2">
        <v>2.86487027947511E-2</v>
      </c>
      <c r="F56" s="2">
        <v>8.4136722173532005E-2</v>
      </c>
      <c r="G56" s="2">
        <v>2.3353992634510001E-2</v>
      </c>
      <c r="H56" s="2">
        <v>5.4507153515316403E-2</v>
      </c>
      <c r="I56" s="2">
        <v>8.8646578991177005E-2</v>
      </c>
      <c r="J56" s="2">
        <v>-2.75250401406835E-3</v>
      </c>
      <c r="K56" s="3">
        <v>0.171562022815054</v>
      </c>
      <c r="L56" s="3">
        <v>0.36991912614221201</v>
      </c>
    </row>
    <row r="57" spans="1:12" x14ac:dyDescent="0.25">
      <c r="A57" s="8" t="s">
        <v>99</v>
      </c>
      <c r="B57" s="2">
        <v>4.2372881355932202E-2</v>
      </c>
      <c r="C57" s="2">
        <v>0.102981029810298</v>
      </c>
      <c r="D57" s="2">
        <v>4.9140049140049104E-3</v>
      </c>
      <c r="E57" s="2">
        <v>-5.37897310513447E-2</v>
      </c>
      <c r="F57" s="2">
        <v>8.7855297157622705E-2</v>
      </c>
      <c r="G57" s="2">
        <v>5.9382422802850401E-2</v>
      </c>
      <c r="H57" s="2">
        <v>6.7264573991031404E-2</v>
      </c>
      <c r="I57" s="2">
        <v>0.157563025210084</v>
      </c>
      <c r="J57" s="2">
        <v>2.5408348457350301E-2</v>
      </c>
      <c r="K57" s="3">
        <v>0.34204275534441803</v>
      </c>
      <c r="L57" s="3">
        <v>0.596045197740113</v>
      </c>
    </row>
    <row r="58" spans="1:12" x14ac:dyDescent="0.25">
      <c r="A58" s="8" t="s">
        <v>100</v>
      </c>
      <c r="B58" s="2">
        <v>-0.10502892745883401</v>
      </c>
      <c r="C58" s="2">
        <v>-0.192938836399801</v>
      </c>
      <c r="D58" s="2">
        <v>-0.15588416512630901</v>
      </c>
      <c r="E58" s="2">
        <v>-8.5401459854014594E-2</v>
      </c>
      <c r="F58" s="2">
        <v>-4.78850758180367E-2</v>
      </c>
      <c r="G58" s="2">
        <v>-6.7057837384744301E-2</v>
      </c>
      <c r="H58" s="2">
        <v>-3.3243486073674701E-2</v>
      </c>
      <c r="I58" s="2">
        <v>2.7881040892193301E-2</v>
      </c>
      <c r="J58" s="2">
        <v>-1.8083182640144701E-2</v>
      </c>
      <c r="K58" s="3">
        <v>-8.9689857502095599E-2</v>
      </c>
      <c r="L58" s="3">
        <v>-0.51668891855807697</v>
      </c>
    </row>
    <row r="59" spans="1:12" x14ac:dyDescent="0.25">
      <c r="A59" s="8" t="s">
        <v>101</v>
      </c>
      <c r="B59" s="2">
        <v>0.100456621004566</v>
      </c>
      <c r="C59" s="2">
        <v>2.28215767634855E-2</v>
      </c>
      <c r="D59" s="2">
        <v>1.6227180527383402E-2</v>
      </c>
      <c r="E59" s="2">
        <v>8.1836327345309406E-2</v>
      </c>
      <c r="F59" s="2">
        <v>0.134686346863469</v>
      </c>
      <c r="G59" s="2">
        <v>0.117073170731707</v>
      </c>
      <c r="H59" s="2">
        <v>0.23580786026200901</v>
      </c>
      <c r="I59" s="2">
        <v>0.249705535924617</v>
      </c>
      <c r="J59" s="2">
        <v>0.39114043355325201</v>
      </c>
      <c r="K59" s="3">
        <v>1.4</v>
      </c>
      <c r="L59" s="3">
        <v>2.3698630136986298</v>
      </c>
    </row>
    <row r="60" spans="1:12" x14ac:dyDescent="0.25">
      <c r="A60" s="8" t="s">
        <v>102</v>
      </c>
      <c r="B60" s="2">
        <v>-2.9411764705882401E-2</v>
      </c>
      <c r="C60" s="2">
        <v>-1.5151515151515201E-2</v>
      </c>
      <c r="D60" s="2">
        <v>-2.5641025641025599E-2</v>
      </c>
      <c r="E60" s="2">
        <v>3.1578947368421102E-2</v>
      </c>
      <c r="F60" s="2">
        <v>6.6326530612244902E-2</v>
      </c>
      <c r="G60" s="2">
        <v>0.119617224880383</v>
      </c>
      <c r="H60" s="2">
        <v>8.11965811965812E-2</v>
      </c>
      <c r="I60" s="2">
        <v>0.233201581027668</v>
      </c>
      <c r="J60" s="2">
        <v>0.41346153846153799</v>
      </c>
      <c r="K60" s="3">
        <v>1.11004784688995</v>
      </c>
      <c r="L60" s="3">
        <v>1.1617647058823499</v>
      </c>
    </row>
    <row r="61" spans="1:12" x14ac:dyDescent="0.25">
      <c r="A61" s="8" t="s">
        <v>103</v>
      </c>
      <c r="B61" s="2">
        <v>7.0175438596491196E-2</v>
      </c>
      <c r="C61" s="2">
        <v>8.1967213114754103E-3</v>
      </c>
      <c r="D61" s="2">
        <v>-3.2520325203252001E-2</v>
      </c>
      <c r="E61" s="2">
        <v>-5.0420168067226899E-2</v>
      </c>
      <c r="F61" s="2">
        <v>0.132743362831858</v>
      </c>
      <c r="G61" s="2">
        <v>5.46875E-2</v>
      </c>
      <c r="H61" s="2">
        <v>6.6666666666666693E-2</v>
      </c>
      <c r="I61" s="2">
        <v>0.11111111111111099</v>
      </c>
      <c r="J61" s="2">
        <v>0.13125000000000001</v>
      </c>
      <c r="K61" s="3">
        <v>0.4140625</v>
      </c>
      <c r="L61" s="3">
        <v>0.58771929824561397</v>
      </c>
    </row>
    <row r="62" spans="1:12" x14ac:dyDescent="0.25">
      <c r="A62" s="8" t="s">
        <v>104</v>
      </c>
      <c r="B62" s="2">
        <v>3.5786014241373003E-2</v>
      </c>
      <c r="C62" s="2">
        <v>3.8780186849991199E-3</v>
      </c>
      <c r="D62" s="2">
        <v>-0.18068481123792801</v>
      </c>
      <c r="E62" s="2">
        <v>-0.10822974710673</v>
      </c>
      <c r="F62" s="2">
        <v>-1.63422254265801E-2</v>
      </c>
      <c r="G62" s="2">
        <v>-8.3068653799169296E-3</v>
      </c>
      <c r="H62" s="2">
        <v>-2.02020202020202E-2</v>
      </c>
      <c r="I62" s="2">
        <v>1.08121699773699E-2</v>
      </c>
      <c r="J62" s="2">
        <v>1.2437810945273599E-3</v>
      </c>
      <c r="K62" s="3">
        <v>-1.6613730759833901E-2</v>
      </c>
      <c r="L62" s="3">
        <v>-0.26510863611466101</v>
      </c>
    </row>
    <row r="63" spans="1:12" x14ac:dyDescent="0.25">
      <c r="A63" s="8" t="s">
        <v>105</v>
      </c>
      <c r="B63" s="2">
        <v>5.6962025316455701E-2</v>
      </c>
      <c r="C63" s="2">
        <v>-1.19760479041916E-2</v>
      </c>
      <c r="D63" s="2">
        <v>-0.103030303030303</v>
      </c>
      <c r="E63" s="2">
        <v>-3.37837837837838E-2</v>
      </c>
      <c r="F63" s="2">
        <v>2.0979020979021001E-2</v>
      </c>
      <c r="G63" s="2">
        <v>0.219178082191781</v>
      </c>
      <c r="H63" s="2">
        <v>5.6179775280898903E-2</v>
      </c>
      <c r="I63" s="2">
        <v>6.9148936170212796E-2</v>
      </c>
      <c r="J63" s="2">
        <v>0.45273631840796003</v>
      </c>
      <c r="K63" s="3">
        <v>1</v>
      </c>
      <c r="L63" s="3">
        <v>0.848101265822785</v>
      </c>
    </row>
    <row r="64" spans="1:12" x14ac:dyDescent="0.25">
      <c r="A64" s="8" t="s">
        <v>106</v>
      </c>
      <c r="B64" s="2">
        <v>-0.15192743764172301</v>
      </c>
      <c r="C64" s="2">
        <v>-0.25267379679144403</v>
      </c>
      <c r="D64" s="2">
        <v>-0.25581395348837199</v>
      </c>
      <c r="E64" s="2">
        <v>-0.137019230769231</v>
      </c>
      <c r="F64" s="2">
        <v>-3.8997214484679701E-2</v>
      </c>
      <c r="G64" s="2">
        <v>-6.6666666666666693E-2</v>
      </c>
      <c r="H64" s="2">
        <v>3.7267080745341602E-2</v>
      </c>
      <c r="I64" s="2">
        <v>2.9940119760479E-3</v>
      </c>
      <c r="J64" s="2">
        <v>5.0746268656716401E-2</v>
      </c>
      <c r="K64" s="3">
        <v>2.0289855072463801E-2</v>
      </c>
      <c r="L64" s="3">
        <v>-0.60090702947845798</v>
      </c>
    </row>
    <row r="65" spans="1:12" x14ac:dyDescent="0.25">
      <c r="A65" s="8" t="s">
        <v>107</v>
      </c>
      <c r="B65" s="2">
        <v>-2.1988020319963601E-3</v>
      </c>
      <c r="C65" s="2">
        <v>-4.09574468085106E-2</v>
      </c>
      <c r="D65" s="2">
        <v>-2.6622296173044901E-2</v>
      </c>
      <c r="E65" s="2">
        <v>1.38380138380138E-2</v>
      </c>
      <c r="F65" s="2">
        <v>5.5319148936170202E-2</v>
      </c>
      <c r="G65" s="2">
        <v>6.9613511868533207E-2</v>
      </c>
      <c r="H65" s="2">
        <v>0.12326623515186</v>
      </c>
      <c r="I65" s="2">
        <v>9.9734042553191501E-2</v>
      </c>
      <c r="J65" s="2">
        <v>0.13237749755282999</v>
      </c>
      <c r="K65" s="3">
        <v>0.49619598295800399</v>
      </c>
      <c r="L65" s="3">
        <v>0.49109106073242897</v>
      </c>
    </row>
    <row r="66" spans="1:12" x14ac:dyDescent="0.25">
      <c r="A66" s="8" t="s">
        <v>108</v>
      </c>
      <c r="B66" s="2">
        <v>1.99386503067485E-2</v>
      </c>
      <c r="C66" s="2">
        <v>-1.8421052631578901E-2</v>
      </c>
      <c r="D66" s="2">
        <v>-2.9873611643048598E-2</v>
      </c>
      <c r="E66" s="2">
        <v>4.5005921831819999E-2</v>
      </c>
      <c r="F66" s="2">
        <v>0.104268983755195</v>
      </c>
      <c r="G66" s="2">
        <v>0.18542593226137499</v>
      </c>
      <c r="H66" s="2">
        <v>0.26204906204906198</v>
      </c>
      <c r="I66" s="2">
        <v>8.2323347816144504E-2</v>
      </c>
      <c r="J66" s="2">
        <v>0.148109021762096</v>
      </c>
      <c r="K66" s="3">
        <v>0.85904892234006203</v>
      </c>
      <c r="L66" s="3">
        <v>1.08358895705521</v>
      </c>
    </row>
    <row r="67" spans="1:12" x14ac:dyDescent="0.25">
      <c r="A67" s="8" t="s">
        <v>109</v>
      </c>
      <c r="B67" s="2">
        <v>1.30932896890344E-2</v>
      </c>
      <c r="C67" s="2">
        <v>-5.1696284329563802E-2</v>
      </c>
      <c r="D67" s="2">
        <v>-6.9846678023850098E-2</v>
      </c>
      <c r="E67" s="2">
        <v>-2.9304029304029301E-2</v>
      </c>
      <c r="F67" s="2">
        <v>7.9245283018867907E-2</v>
      </c>
      <c r="G67" s="2">
        <v>6.9930069930069894E-2</v>
      </c>
      <c r="H67" s="2">
        <v>0.17973856209150299</v>
      </c>
      <c r="I67" s="2">
        <v>0.14127423822714699</v>
      </c>
      <c r="J67" s="2">
        <v>0.122572815533981</v>
      </c>
      <c r="K67" s="3">
        <v>0.61713286713286697</v>
      </c>
      <c r="L67" s="3">
        <v>0.51391162029459903</v>
      </c>
    </row>
    <row r="68" spans="1:12" x14ac:dyDescent="0.25">
      <c r="A68" s="8" t="s">
        <v>110</v>
      </c>
      <c r="B68" s="2">
        <v>-6.6504178272980496E-2</v>
      </c>
      <c r="C68" s="2">
        <v>-0.101081685938083</v>
      </c>
      <c r="D68" s="2">
        <v>-9.7095435684647305E-2</v>
      </c>
      <c r="E68" s="2">
        <v>-3.2169117647058799E-2</v>
      </c>
      <c r="F68" s="2">
        <v>3.7037037037037E-2</v>
      </c>
      <c r="G68" s="2">
        <v>5.3571428571428603E-2</v>
      </c>
      <c r="H68" s="2">
        <v>7.8226857887874798E-2</v>
      </c>
      <c r="I68" s="2">
        <v>7.1745264006448997E-2</v>
      </c>
      <c r="J68" s="2">
        <v>4.4377585558480599E-2</v>
      </c>
      <c r="K68" s="3">
        <v>0.271520146520146</v>
      </c>
      <c r="L68" s="3">
        <v>-3.3077994428969401E-2</v>
      </c>
    </row>
    <row r="69" spans="1:12" x14ac:dyDescent="0.25">
      <c r="A69" s="8" t="s">
        <v>111</v>
      </c>
      <c r="B69" s="2">
        <v>3.1963470319634701E-2</v>
      </c>
      <c r="C69" s="2">
        <v>-2.6548672566371698E-3</v>
      </c>
      <c r="D69" s="2">
        <v>0</v>
      </c>
      <c r="E69" s="2">
        <v>6.5217391304347797E-2</v>
      </c>
      <c r="F69" s="2">
        <v>0.10287380258225701</v>
      </c>
      <c r="G69" s="2">
        <v>0.19599697885196399</v>
      </c>
      <c r="H69" s="2">
        <v>0.32964951057783398</v>
      </c>
      <c r="I69" s="2">
        <v>0.16836855853716501</v>
      </c>
      <c r="J69" s="2">
        <v>0.17865853658536601</v>
      </c>
      <c r="K69" s="3">
        <v>1.18995468277946</v>
      </c>
      <c r="L69" s="3">
        <v>1.6479452054794499</v>
      </c>
    </row>
    <row r="70" spans="1:12" x14ac:dyDescent="0.25">
      <c r="A70" s="8" t="s">
        <v>112</v>
      </c>
      <c r="B70" s="2">
        <v>-0.14621409921671</v>
      </c>
      <c r="C70" s="2">
        <v>-0.23944954128440399</v>
      </c>
      <c r="D70" s="2">
        <v>-0.224366706875754</v>
      </c>
      <c r="E70" s="2">
        <v>-5.1840331778123402E-2</v>
      </c>
      <c r="F70" s="2">
        <v>-1.7495899398578499E-2</v>
      </c>
      <c r="G70" s="2">
        <v>3.0050083472454098E-2</v>
      </c>
      <c r="H70" s="2">
        <v>0.119394921663965</v>
      </c>
      <c r="I70" s="2">
        <v>9.7490347490347504E-2</v>
      </c>
      <c r="J70" s="2">
        <v>0.11301671064204</v>
      </c>
      <c r="K70" s="3">
        <v>0.40845854201446902</v>
      </c>
      <c r="L70" s="3">
        <v>-0.33916449086161898</v>
      </c>
    </row>
    <row r="71" spans="1:12" x14ac:dyDescent="0.25">
      <c r="A71" s="11" t="s">
        <v>12</v>
      </c>
      <c r="B71" s="3">
        <v>1.15360369825594E-2</v>
      </c>
      <c r="C71" s="3">
        <v>-5.1330522029954903E-2</v>
      </c>
      <c r="D71" s="3">
        <v>-5.4611544188490797E-2</v>
      </c>
      <c r="E71" s="3">
        <v>-2.5709918006207402E-3</v>
      </c>
      <c r="F71" s="3">
        <v>5.84028051923925E-2</v>
      </c>
      <c r="G71" s="3">
        <v>5.7505814208609403E-2</v>
      </c>
      <c r="H71" s="3">
        <v>0.108570717234797</v>
      </c>
      <c r="I71" s="3">
        <v>9.9715526276388702E-2</v>
      </c>
      <c r="J71" s="3">
        <v>8.4751531654186502E-2</v>
      </c>
      <c r="K71" s="3">
        <v>0.39848172363859802</v>
      </c>
      <c r="L71" s="3">
        <v>0.33935700777474298</v>
      </c>
    </row>
    <row r="72" spans="1:12" x14ac:dyDescent="0.25">
      <c r="A72" s="15"/>
    </row>
    <row r="73" spans="1:12" x14ac:dyDescent="0.25">
      <c r="A73" s="13" t="s">
        <v>33</v>
      </c>
    </row>
    <row r="74" spans="1:12" x14ac:dyDescent="0.25">
      <c r="A74" s="14" t="s">
        <v>34</v>
      </c>
    </row>
    <row r="75" spans="1:12" x14ac:dyDescent="0.25">
      <c r="A75" s="14" t="s">
        <v>35</v>
      </c>
    </row>
    <row r="76" spans="1:12" x14ac:dyDescent="0.25">
      <c r="A76" s="14" t="s">
        <v>114</v>
      </c>
    </row>
    <row r="77" spans="1:12" x14ac:dyDescent="0.25">
      <c r="A77" s="14" t="s">
        <v>36</v>
      </c>
    </row>
    <row r="78" spans="1:12" x14ac:dyDescent="0.25">
      <c r="A78" s="15"/>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524</v>
      </c>
    </row>
    <row r="2" spans="1:2" ht="15" x14ac:dyDescent="0.25">
      <c r="A2" s="12" t="s">
        <v>518</v>
      </c>
    </row>
    <row r="3" spans="1:2" ht="15" x14ac:dyDescent="0.25">
      <c r="A3" s="12" t="s">
        <v>125</v>
      </c>
    </row>
    <row r="4" spans="1:2" x14ac:dyDescent="0.25">
      <c r="A4" s="15"/>
    </row>
    <row r="5" spans="1:2" x14ac:dyDescent="0.25">
      <c r="A5" s="17" t="str">
        <f>HYPERLINK("#'Table of contents'!A104", "Back to contents")</f>
        <v>Back to contents</v>
      </c>
    </row>
    <row r="6" spans="1:2" x14ac:dyDescent="0.25">
      <c r="A6" s="15"/>
      <c r="B6" s="6" t="s">
        <v>27</v>
      </c>
    </row>
    <row r="7" spans="1:2" x14ac:dyDescent="0.25">
      <c r="A7" s="9" t="s">
        <v>32</v>
      </c>
      <c r="B7" s="4" t="s">
        <v>9</v>
      </c>
    </row>
    <row r="8" spans="1:2" x14ac:dyDescent="0.25">
      <c r="A8" s="16" t="s">
        <v>115</v>
      </c>
      <c r="B8" s="1">
        <v>1891</v>
      </c>
    </row>
    <row r="9" spans="1:2" x14ac:dyDescent="0.25">
      <c r="A9" s="16" t="s">
        <v>116</v>
      </c>
      <c r="B9" s="1">
        <v>14449</v>
      </c>
    </row>
    <row r="10" spans="1:2" x14ac:dyDescent="0.25">
      <c r="A10" s="16" t="s">
        <v>117</v>
      </c>
      <c r="B10" s="1">
        <v>6996</v>
      </c>
    </row>
    <row r="11" spans="1:2" x14ac:dyDescent="0.25">
      <c r="A11" s="16" t="s">
        <v>118</v>
      </c>
      <c r="B11" s="1">
        <v>254</v>
      </c>
    </row>
    <row r="12" spans="1:2" x14ac:dyDescent="0.25">
      <c r="A12" s="16" t="s">
        <v>119</v>
      </c>
      <c r="B12" s="1">
        <v>17060</v>
      </c>
    </row>
    <row r="13" spans="1:2" x14ac:dyDescent="0.25">
      <c r="A13" s="16" t="s">
        <v>120</v>
      </c>
      <c r="B13" s="1">
        <v>400</v>
      </c>
    </row>
    <row r="14" spans="1:2" x14ac:dyDescent="0.25">
      <c r="A14" s="16" t="s">
        <v>86</v>
      </c>
      <c r="B14" s="1">
        <v>551</v>
      </c>
    </row>
    <row r="15" spans="1:2" x14ac:dyDescent="0.25">
      <c r="A15" s="16" t="s">
        <v>121</v>
      </c>
      <c r="B15" s="1">
        <v>10133</v>
      </c>
    </row>
    <row r="16" spans="1:2" x14ac:dyDescent="0.25">
      <c r="A16" s="16" t="s">
        <v>122</v>
      </c>
      <c r="B16" s="1">
        <v>3767</v>
      </c>
    </row>
    <row r="17" spans="1:2" x14ac:dyDescent="0.25">
      <c r="A17" s="16" t="s">
        <v>123</v>
      </c>
      <c r="B17" s="1">
        <v>8239</v>
      </c>
    </row>
    <row r="18" spans="1:2" x14ac:dyDescent="0.25">
      <c r="A18" s="10" t="s">
        <v>12</v>
      </c>
      <c r="B18" s="5">
        <v>63740</v>
      </c>
    </row>
    <row r="19" spans="1:2" x14ac:dyDescent="0.25">
      <c r="A19" s="15"/>
    </row>
    <row r="20" spans="1:2" x14ac:dyDescent="0.25">
      <c r="A20" s="15"/>
    </row>
    <row r="21" spans="1:2" x14ac:dyDescent="0.25">
      <c r="A21" s="15"/>
      <c r="B21" s="6" t="s">
        <v>28</v>
      </c>
    </row>
    <row r="22" spans="1:2" x14ac:dyDescent="0.25">
      <c r="A22" s="9" t="s">
        <v>32</v>
      </c>
      <c r="B22" s="4" t="s">
        <v>9</v>
      </c>
    </row>
    <row r="23" spans="1:2" x14ac:dyDescent="0.25">
      <c r="A23" s="8" t="s">
        <v>115</v>
      </c>
      <c r="B23" s="2">
        <v>2.9667398807656099E-2</v>
      </c>
    </row>
    <row r="24" spans="1:2" x14ac:dyDescent="0.25">
      <c r="A24" s="8" t="s">
        <v>116</v>
      </c>
      <c r="B24" s="2">
        <v>0.22668653906495101</v>
      </c>
    </row>
    <row r="25" spans="1:2" x14ac:dyDescent="0.25">
      <c r="A25" s="8" t="s">
        <v>117</v>
      </c>
      <c r="B25" s="2">
        <v>0.109758393473486</v>
      </c>
    </row>
    <row r="26" spans="1:2" x14ac:dyDescent="0.25">
      <c r="A26" s="8" t="s">
        <v>118</v>
      </c>
      <c r="B26" s="2">
        <v>3.9849388139315996E-3</v>
      </c>
    </row>
    <row r="27" spans="1:2" x14ac:dyDescent="0.25">
      <c r="A27" s="8" t="s">
        <v>119</v>
      </c>
      <c r="B27" s="2">
        <v>0.26764982742391003</v>
      </c>
    </row>
    <row r="28" spans="1:2" x14ac:dyDescent="0.25">
      <c r="A28" s="8" t="s">
        <v>120</v>
      </c>
      <c r="B28" s="2">
        <v>6.2754941951678701E-3</v>
      </c>
    </row>
    <row r="29" spans="1:2" x14ac:dyDescent="0.25">
      <c r="A29" s="8" t="s">
        <v>86</v>
      </c>
      <c r="B29" s="2">
        <v>8.6444932538437408E-3</v>
      </c>
    </row>
    <row r="30" spans="1:2" x14ac:dyDescent="0.25">
      <c r="A30" s="8" t="s">
        <v>121</v>
      </c>
      <c r="B30" s="2">
        <v>0.15897395669909001</v>
      </c>
    </row>
    <row r="31" spans="1:2" x14ac:dyDescent="0.25">
      <c r="A31" s="8" t="s">
        <v>122</v>
      </c>
      <c r="B31" s="2">
        <v>5.90994665829934E-2</v>
      </c>
    </row>
    <row r="32" spans="1:2" x14ac:dyDescent="0.25">
      <c r="A32" s="8" t="s">
        <v>123</v>
      </c>
      <c r="B32" s="2">
        <v>0.12925949168497</v>
      </c>
    </row>
    <row r="33" spans="1:1" x14ac:dyDescent="0.25">
      <c r="A33" s="15"/>
    </row>
    <row r="34" spans="1:1" x14ac:dyDescent="0.25">
      <c r="A34" s="13" t="s">
        <v>33</v>
      </c>
    </row>
    <row r="35" spans="1:1" x14ac:dyDescent="0.25">
      <c r="A35" s="14" t="s">
        <v>34</v>
      </c>
    </row>
    <row r="36" spans="1:1" x14ac:dyDescent="0.25">
      <c r="A36" s="14" t="s">
        <v>126</v>
      </c>
    </row>
    <row r="37" spans="1:1" x14ac:dyDescent="0.25">
      <c r="A37" s="14" t="s">
        <v>36</v>
      </c>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525</v>
      </c>
    </row>
    <row r="2" spans="1:2" ht="15" x14ac:dyDescent="0.25">
      <c r="A2" s="12" t="s">
        <v>518</v>
      </c>
    </row>
    <row r="3" spans="1:2" ht="15" x14ac:dyDescent="0.25">
      <c r="A3" s="12" t="s">
        <v>63</v>
      </c>
    </row>
    <row r="4" spans="1:2" ht="15" x14ac:dyDescent="0.25">
      <c r="A4" s="12" t="s">
        <v>125</v>
      </c>
    </row>
    <row r="5" spans="1:2" x14ac:dyDescent="0.25">
      <c r="A5" s="17" t="str">
        <f>HYPERLINK("#'Table of contents'!A105", "Back to contents")</f>
        <v>Back to contents</v>
      </c>
    </row>
    <row r="6" spans="1:2" x14ac:dyDescent="0.25">
      <c r="A6" s="15"/>
      <c r="B6" s="6" t="s">
        <v>27</v>
      </c>
    </row>
    <row r="7" spans="1:2" x14ac:dyDescent="0.25">
      <c r="A7" s="9" t="s">
        <v>32</v>
      </c>
      <c r="B7" s="4" t="s">
        <v>9</v>
      </c>
    </row>
    <row r="8" spans="1:2" x14ac:dyDescent="0.25">
      <c r="A8" s="16" t="s">
        <v>127</v>
      </c>
      <c r="B8" s="1">
        <v>401</v>
      </c>
    </row>
    <row r="9" spans="1:2" x14ac:dyDescent="0.25">
      <c r="A9" s="16" t="s">
        <v>128</v>
      </c>
      <c r="B9" s="1">
        <v>3563</v>
      </c>
    </row>
    <row r="10" spans="1:2" x14ac:dyDescent="0.25">
      <c r="A10" s="16" t="s">
        <v>129</v>
      </c>
      <c r="B10" s="1">
        <v>1210</v>
      </c>
    </row>
    <row r="11" spans="1:2" x14ac:dyDescent="0.25">
      <c r="A11" s="16" t="s">
        <v>130</v>
      </c>
      <c r="B11" s="1">
        <v>64</v>
      </c>
    </row>
    <row r="12" spans="1:2" x14ac:dyDescent="0.25">
      <c r="A12" s="16" t="s">
        <v>131</v>
      </c>
      <c r="B12" s="1">
        <v>3602</v>
      </c>
    </row>
    <row r="13" spans="1:2" x14ac:dyDescent="0.25">
      <c r="A13" s="16" t="s">
        <v>132</v>
      </c>
      <c r="B13" s="1">
        <v>129</v>
      </c>
    </row>
    <row r="14" spans="1:2" x14ac:dyDescent="0.25">
      <c r="A14" s="16" t="s">
        <v>133</v>
      </c>
      <c r="B14" s="1">
        <v>122</v>
      </c>
    </row>
    <row r="15" spans="1:2" x14ac:dyDescent="0.25">
      <c r="A15" s="16" t="s">
        <v>134</v>
      </c>
      <c r="B15" s="1">
        <v>4252</v>
      </c>
    </row>
    <row r="16" spans="1:2" x14ac:dyDescent="0.25">
      <c r="A16" s="16" t="s">
        <v>135</v>
      </c>
      <c r="B16" s="1">
        <v>1108</v>
      </c>
    </row>
    <row r="17" spans="1:2" x14ac:dyDescent="0.25">
      <c r="A17" s="16" t="s">
        <v>136</v>
      </c>
      <c r="B17" s="1">
        <v>99</v>
      </c>
    </row>
    <row r="18" spans="1:2" x14ac:dyDescent="0.25">
      <c r="A18" s="16" t="s">
        <v>137</v>
      </c>
      <c r="B18" s="1">
        <v>809</v>
      </c>
    </row>
    <row r="19" spans="1:2" x14ac:dyDescent="0.25">
      <c r="A19" s="16" t="s">
        <v>138</v>
      </c>
      <c r="B19" s="1">
        <v>6151</v>
      </c>
    </row>
    <row r="20" spans="1:2" x14ac:dyDescent="0.25">
      <c r="A20" s="16" t="s">
        <v>139</v>
      </c>
      <c r="B20" s="1">
        <v>3220</v>
      </c>
    </row>
    <row r="21" spans="1:2" x14ac:dyDescent="0.25">
      <c r="A21" s="16" t="s">
        <v>140</v>
      </c>
      <c r="B21" s="1">
        <v>73</v>
      </c>
    </row>
    <row r="22" spans="1:2" x14ac:dyDescent="0.25">
      <c r="A22" s="16" t="s">
        <v>141</v>
      </c>
      <c r="B22" s="1">
        <v>7475</v>
      </c>
    </row>
    <row r="23" spans="1:2" x14ac:dyDescent="0.25">
      <c r="A23" s="16" t="s">
        <v>142</v>
      </c>
      <c r="B23" s="1">
        <v>170</v>
      </c>
    </row>
    <row r="24" spans="1:2" x14ac:dyDescent="0.25">
      <c r="A24" s="16" t="s">
        <v>143</v>
      </c>
      <c r="B24" s="1">
        <v>229</v>
      </c>
    </row>
    <row r="25" spans="1:2" x14ac:dyDescent="0.25">
      <c r="A25" s="16" t="s">
        <v>144</v>
      </c>
      <c r="B25" s="1">
        <v>3947</v>
      </c>
    </row>
    <row r="26" spans="1:2" x14ac:dyDescent="0.25">
      <c r="A26" s="16" t="s">
        <v>145</v>
      </c>
      <c r="B26" s="1">
        <v>1483</v>
      </c>
    </row>
    <row r="27" spans="1:2" x14ac:dyDescent="0.25">
      <c r="A27" s="16" t="s">
        <v>146</v>
      </c>
      <c r="B27" s="1">
        <v>1546</v>
      </c>
    </row>
    <row r="28" spans="1:2" x14ac:dyDescent="0.25">
      <c r="A28" s="16" t="s">
        <v>147</v>
      </c>
      <c r="B28" s="1">
        <v>452</v>
      </c>
    </row>
    <row r="29" spans="1:2" x14ac:dyDescent="0.25">
      <c r="A29" s="16" t="s">
        <v>148</v>
      </c>
      <c r="B29" s="1">
        <v>2647</v>
      </c>
    </row>
    <row r="30" spans="1:2" x14ac:dyDescent="0.25">
      <c r="A30" s="16" t="s">
        <v>149</v>
      </c>
      <c r="B30" s="1">
        <v>1615</v>
      </c>
    </row>
    <row r="31" spans="1:2" x14ac:dyDescent="0.25">
      <c r="A31" s="16" t="s">
        <v>150</v>
      </c>
      <c r="B31" s="1">
        <v>62</v>
      </c>
    </row>
    <row r="32" spans="1:2" x14ac:dyDescent="0.25">
      <c r="A32" s="16" t="s">
        <v>151</v>
      </c>
      <c r="B32" s="1">
        <v>3785</v>
      </c>
    </row>
    <row r="33" spans="1:2" x14ac:dyDescent="0.25">
      <c r="A33" s="16" t="s">
        <v>152</v>
      </c>
      <c r="B33" s="1">
        <v>69</v>
      </c>
    </row>
    <row r="34" spans="1:2" x14ac:dyDescent="0.25">
      <c r="A34" s="16" t="s">
        <v>153</v>
      </c>
      <c r="B34" s="1">
        <v>96</v>
      </c>
    </row>
    <row r="35" spans="1:2" x14ac:dyDescent="0.25">
      <c r="A35" s="16" t="s">
        <v>154</v>
      </c>
      <c r="B35" s="1">
        <v>1154</v>
      </c>
    </row>
    <row r="36" spans="1:2" x14ac:dyDescent="0.25">
      <c r="A36" s="16" t="s">
        <v>155</v>
      </c>
      <c r="B36" s="1">
        <v>685</v>
      </c>
    </row>
    <row r="37" spans="1:2" x14ac:dyDescent="0.25">
      <c r="A37" s="16" t="s">
        <v>156</v>
      </c>
      <c r="B37" s="1">
        <v>2340</v>
      </c>
    </row>
    <row r="38" spans="1:2" x14ac:dyDescent="0.25">
      <c r="A38" s="16" t="s">
        <v>157</v>
      </c>
      <c r="B38" s="1">
        <v>170</v>
      </c>
    </row>
    <row r="39" spans="1:2" x14ac:dyDescent="0.25">
      <c r="A39" s="16" t="s">
        <v>158</v>
      </c>
      <c r="B39" s="1">
        <v>1365</v>
      </c>
    </row>
    <row r="40" spans="1:2" x14ac:dyDescent="0.25">
      <c r="A40" s="16" t="s">
        <v>159</v>
      </c>
      <c r="B40" s="1">
        <v>667</v>
      </c>
    </row>
    <row r="41" spans="1:2" x14ac:dyDescent="0.25">
      <c r="A41" s="16" t="s">
        <v>160</v>
      </c>
      <c r="B41" s="1">
        <v>25</v>
      </c>
    </row>
    <row r="42" spans="1:2" x14ac:dyDescent="0.25">
      <c r="A42" s="16" t="s">
        <v>161</v>
      </c>
      <c r="B42" s="1">
        <v>1485</v>
      </c>
    </row>
    <row r="43" spans="1:2" x14ac:dyDescent="0.25">
      <c r="A43" s="16" t="s">
        <v>162</v>
      </c>
      <c r="B43" s="1">
        <v>21</v>
      </c>
    </row>
    <row r="44" spans="1:2" x14ac:dyDescent="0.25">
      <c r="A44" s="16" t="s">
        <v>163</v>
      </c>
      <c r="B44" s="1">
        <v>77</v>
      </c>
    </row>
    <row r="45" spans="1:2" x14ac:dyDescent="0.25">
      <c r="A45" s="16" t="s">
        <v>164</v>
      </c>
      <c r="B45" s="1">
        <v>562</v>
      </c>
    </row>
    <row r="46" spans="1:2" x14ac:dyDescent="0.25">
      <c r="A46" s="16" t="s">
        <v>165</v>
      </c>
      <c r="B46" s="1">
        <v>351</v>
      </c>
    </row>
    <row r="47" spans="1:2" x14ac:dyDescent="0.25">
      <c r="A47" s="16" t="s">
        <v>166</v>
      </c>
      <c r="B47" s="1">
        <v>2544</v>
      </c>
    </row>
    <row r="48" spans="1:2" x14ac:dyDescent="0.25">
      <c r="A48" s="16" t="s">
        <v>167</v>
      </c>
      <c r="B48" s="1">
        <v>48</v>
      </c>
    </row>
    <row r="49" spans="1:2" x14ac:dyDescent="0.25">
      <c r="A49" s="16" t="s">
        <v>168</v>
      </c>
      <c r="B49" s="1">
        <v>609</v>
      </c>
    </row>
    <row r="50" spans="1:2" x14ac:dyDescent="0.25">
      <c r="A50" s="16" t="s">
        <v>169</v>
      </c>
      <c r="B50" s="1">
        <v>218</v>
      </c>
    </row>
    <row r="51" spans="1:2" x14ac:dyDescent="0.25">
      <c r="A51" s="16" t="s">
        <v>170</v>
      </c>
      <c r="B51" s="1">
        <v>13</v>
      </c>
    </row>
    <row r="52" spans="1:2" x14ac:dyDescent="0.25">
      <c r="A52" s="16" t="s">
        <v>171</v>
      </c>
      <c r="B52" s="1">
        <v>598</v>
      </c>
    </row>
    <row r="53" spans="1:2" x14ac:dyDescent="0.25">
      <c r="A53" s="16" t="s">
        <v>172</v>
      </c>
      <c r="B53" s="1">
        <v>9</v>
      </c>
    </row>
    <row r="54" spans="1:2" x14ac:dyDescent="0.25">
      <c r="A54" s="16" t="s">
        <v>173</v>
      </c>
      <c r="B54" s="1">
        <v>25</v>
      </c>
    </row>
    <row r="55" spans="1:2" x14ac:dyDescent="0.25">
      <c r="A55" s="16" t="s">
        <v>174</v>
      </c>
      <c r="B55" s="1">
        <v>182</v>
      </c>
    </row>
    <row r="56" spans="1:2" x14ac:dyDescent="0.25">
      <c r="A56" s="16" t="s">
        <v>175</v>
      </c>
      <c r="B56" s="1">
        <v>119</v>
      </c>
    </row>
    <row r="57" spans="1:2" x14ac:dyDescent="0.25">
      <c r="A57" s="16" t="s">
        <v>176</v>
      </c>
      <c r="B57" s="1">
        <v>1389</v>
      </c>
    </row>
    <row r="58" spans="1:2" x14ac:dyDescent="0.25">
      <c r="A58" s="16" t="s">
        <v>177</v>
      </c>
      <c r="B58" s="1">
        <v>11</v>
      </c>
    </row>
    <row r="59" spans="1:2" x14ac:dyDescent="0.25">
      <c r="A59" s="16" t="s">
        <v>178</v>
      </c>
      <c r="B59" s="1">
        <v>114</v>
      </c>
    </row>
    <row r="60" spans="1:2" x14ac:dyDescent="0.25">
      <c r="A60" s="16" t="s">
        <v>179</v>
      </c>
      <c r="B60" s="1">
        <v>66</v>
      </c>
    </row>
    <row r="61" spans="1:2" x14ac:dyDescent="0.25">
      <c r="A61" s="16" t="s">
        <v>180</v>
      </c>
      <c r="B61" s="1">
        <v>17</v>
      </c>
    </row>
    <row r="62" spans="1:2" x14ac:dyDescent="0.25">
      <c r="A62" s="16" t="s">
        <v>181</v>
      </c>
      <c r="B62" s="1">
        <v>115</v>
      </c>
    </row>
    <row r="63" spans="1:2" x14ac:dyDescent="0.25">
      <c r="A63" s="16" t="s">
        <v>182</v>
      </c>
      <c r="B63" s="1">
        <v>2</v>
      </c>
    </row>
    <row r="64" spans="1:2" x14ac:dyDescent="0.25">
      <c r="A64" s="16" t="s">
        <v>183</v>
      </c>
      <c r="B64" s="1">
        <v>2</v>
      </c>
    </row>
    <row r="65" spans="1:2" x14ac:dyDescent="0.25">
      <c r="A65" s="16" t="s">
        <v>184</v>
      </c>
      <c r="B65" s="1">
        <v>36</v>
      </c>
    </row>
    <row r="66" spans="1:2" x14ac:dyDescent="0.25">
      <c r="A66" s="16" t="s">
        <v>185</v>
      </c>
      <c r="B66" s="1">
        <v>21</v>
      </c>
    </row>
    <row r="67" spans="1:2" x14ac:dyDescent="0.25">
      <c r="A67" s="16" t="s">
        <v>186</v>
      </c>
      <c r="B67" s="1">
        <v>321</v>
      </c>
    </row>
    <row r="68" spans="1:2" x14ac:dyDescent="0.25">
      <c r="A68" s="10" t="s">
        <v>12</v>
      </c>
      <c r="B68" s="5">
        <v>63740</v>
      </c>
    </row>
    <row r="69" spans="1:2" x14ac:dyDescent="0.25">
      <c r="A69" s="15"/>
    </row>
    <row r="70" spans="1:2" x14ac:dyDescent="0.25">
      <c r="A70" s="15"/>
    </row>
    <row r="71" spans="1:2" x14ac:dyDescent="0.25">
      <c r="A71" s="15"/>
      <c r="B71" s="6" t="s">
        <v>28</v>
      </c>
    </row>
    <row r="72" spans="1:2" x14ac:dyDescent="0.25">
      <c r="A72" s="9" t="s">
        <v>32</v>
      </c>
      <c r="B72" s="4" t="s">
        <v>9</v>
      </c>
    </row>
    <row r="73" spans="1:2" x14ac:dyDescent="0.25">
      <c r="A73" s="8" t="s">
        <v>127</v>
      </c>
      <c r="B73" s="2">
        <v>2.7560137457044699E-2</v>
      </c>
    </row>
    <row r="74" spans="1:2" x14ac:dyDescent="0.25">
      <c r="A74" s="8" t="s">
        <v>128</v>
      </c>
      <c r="B74" s="2">
        <v>0.24487972508591099</v>
      </c>
    </row>
    <row r="75" spans="1:2" x14ac:dyDescent="0.25">
      <c r="A75" s="8" t="s">
        <v>129</v>
      </c>
      <c r="B75" s="2">
        <v>8.3161512027491405E-2</v>
      </c>
    </row>
    <row r="76" spans="1:2" x14ac:dyDescent="0.25">
      <c r="A76" s="8" t="s">
        <v>130</v>
      </c>
      <c r="B76" s="2">
        <v>4.3986254295532599E-3</v>
      </c>
    </row>
    <row r="77" spans="1:2" x14ac:dyDescent="0.25">
      <c r="A77" s="8" t="s">
        <v>131</v>
      </c>
      <c r="B77" s="2">
        <v>0.247560137457045</v>
      </c>
    </row>
    <row r="78" spans="1:2" x14ac:dyDescent="0.25">
      <c r="A78" s="8" t="s">
        <v>132</v>
      </c>
      <c r="B78" s="2">
        <v>8.8659793814433001E-3</v>
      </c>
    </row>
    <row r="79" spans="1:2" x14ac:dyDescent="0.25">
      <c r="A79" s="8" t="s">
        <v>133</v>
      </c>
      <c r="B79" s="2">
        <v>8.3848797250859093E-3</v>
      </c>
    </row>
    <row r="80" spans="1:2" x14ac:dyDescent="0.25">
      <c r="A80" s="8" t="s">
        <v>134</v>
      </c>
      <c r="B80" s="2">
        <v>0.29223367697594499</v>
      </c>
    </row>
    <row r="81" spans="1:2" x14ac:dyDescent="0.25">
      <c r="A81" s="8" t="s">
        <v>135</v>
      </c>
      <c r="B81" s="2">
        <v>7.6151202749140903E-2</v>
      </c>
    </row>
    <row r="82" spans="1:2" x14ac:dyDescent="0.25">
      <c r="A82" s="8" t="s">
        <v>136</v>
      </c>
      <c r="B82" s="2">
        <v>6.8041237113402103E-3</v>
      </c>
    </row>
    <row r="83" spans="1:2" x14ac:dyDescent="0.25">
      <c r="A83" s="8" t="s">
        <v>137</v>
      </c>
      <c r="B83" s="2">
        <v>3.2227223837788303E-2</v>
      </c>
    </row>
    <row r="84" spans="1:2" x14ac:dyDescent="0.25">
      <c r="A84" s="8" t="s">
        <v>138</v>
      </c>
      <c r="B84" s="2">
        <v>0.245030474445285</v>
      </c>
    </row>
    <row r="85" spans="1:2" x14ac:dyDescent="0.25">
      <c r="A85" s="8" t="s">
        <v>139</v>
      </c>
      <c r="B85" s="2">
        <v>0.128271521332112</v>
      </c>
    </row>
    <row r="86" spans="1:2" x14ac:dyDescent="0.25">
      <c r="A86" s="8" t="s">
        <v>140</v>
      </c>
      <c r="B86" s="2">
        <v>2.9080189618770698E-3</v>
      </c>
    </row>
    <row r="87" spans="1:2" x14ac:dyDescent="0.25">
      <c r="A87" s="8" t="s">
        <v>141</v>
      </c>
      <c r="B87" s="2">
        <v>0.29777317452097402</v>
      </c>
    </row>
    <row r="88" spans="1:2" x14ac:dyDescent="0.25">
      <c r="A88" s="8" t="s">
        <v>142</v>
      </c>
      <c r="B88" s="2">
        <v>6.7720989523164599E-3</v>
      </c>
    </row>
    <row r="89" spans="1:2" x14ac:dyDescent="0.25">
      <c r="A89" s="8" t="s">
        <v>143</v>
      </c>
      <c r="B89" s="2">
        <v>9.1224156475321703E-3</v>
      </c>
    </row>
    <row r="90" spans="1:2" x14ac:dyDescent="0.25">
      <c r="A90" s="8" t="s">
        <v>144</v>
      </c>
      <c r="B90" s="2">
        <v>0.157232203322312</v>
      </c>
    </row>
    <row r="91" spans="1:2" x14ac:dyDescent="0.25">
      <c r="A91" s="8" t="s">
        <v>145</v>
      </c>
      <c r="B91" s="2">
        <v>5.9076604389913599E-2</v>
      </c>
    </row>
    <row r="92" spans="1:2" x14ac:dyDescent="0.25">
      <c r="A92" s="8" t="s">
        <v>146</v>
      </c>
      <c r="B92" s="2">
        <v>6.1586264589889701E-2</v>
      </c>
    </row>
    <row r="93" spans="1:2" x14ac:dyDescent="0.25">
      <c r="A93" s="8" t="s">
        <v>147</v>
      </c>
      <c r="B93" s="2">
        <v>3.5025184037194901E-2</v>
      </c>
    </row>
    <row r="94" spans="1:2" x14ac:dyDescent="0.25">
      <c r="A94" s="8" t="s">
        <v>148</v>
      </c>
      <c r="B94" s="2">
        <v>0.20511429678419199</v>
      </c>
    </row>
    <row r="95" spans="1:2" x14ac:dyDescent="0.25">
      <c r="A95" s="8" t="s">
        <v>149</v>
      </c>
      <c r="B95" s="2">
        <v>0.12514529252227799</v>
      </c>
    </row>
    <row r="96" spans="1:2" x14ac:dyDescent="0.25">
      <c r="A96" s="8" t="s">
        <v>150</v>
      </c>
      <c r="B96" s="2">
        <v>4.80433940333204E-3</v>
      </c>
    </row>
    <row r="97" spans="1:2" x14ac:dyDescent="0.25">
      <c r="A97" s="8" t="s">
        <v>151</v>
      </c>
      <c r="B97" s="2">
        <v>0.29329717163890001</v>
      </c>
    </row>
    <row r="98" spans="1:2" x14ac:dyDescent="0.25">
      <c r="A98" s="8" t="s">
        <v>152</v>
      </c>
      <c r="B98" s="2">
        <v>5.3467648198372696E-3</v>
      </c>
    </row>
    <row r="99" spans="1:2" x14ac:dyDescent="0.25">
      <c r="A99" s="8" t="s">
        <v>153</v>
      </c>
      <c r="B99" s="2">
        <v>7.4389771406431597E-3</v>
      </c>
    </row>
    <row r="100" spans="1:2" x14ac:dyDescent="0.25">
      <c r="A100" s="8" t="s">
        <v>154</v>
      </c>
      <c r="B100" s="2">
        <v>8.9422704378148005E-2</v>
      </c>
    </row>
    <row r="101" spans="1:2" x14ac:dyDescent="0.25">
      <c r="A101" s="8" t="s">
        <v>155</v>
      </c>
      <c r="B101" s="2">
        <v>5.3080201472297597E-2</v>
      </c>
    </row>
    <row r="102" spans="1:2" x14ac:dyDescent="0.25">
      <c r="A102" s="8" t="s">
        <v>156</v>
      </c>
      <c r="B102" s="2">
        <v>0.181325067803177</v>
      </c>
    </row>
    <row r="103" spans="1:2" x14ac:dyDescent="0.25">
      <c r="A103" s="8" t="s">
        <v>157</v>
      </c>
      <c r="B103" s="2">
        <v>2.3393422320077101E-2</v>
      </c>
    </row>
    <row r="104" spans="1:2" x14ac:dyDescent="0.25">
      <c r="A104" s="8" t="s">
        <v>158</v>
      </c>
      <c r="B104" s="2">
        <v>0.18783542039355999</v>
      </c>
    </row>
    <row r="105" spans="1:2" x14ac:dyDescent="0.25">
      <c r="A105" s="8" t="s">
        <v>159</v>
      </c>
      <c r="B105" s="2">
        <v>9.1784780514655301E-2</v>
      </c>
    </row>
    <row r="106" spans="1:2" x14ac:dyDescent="0.25">
      <c r="A106" s="8" t="s">
        <v>160</v>
      </c>
      <c r="B106" s="2">
        <v>3.44020916471721E-3</v>
      </c>
    </row>
    <row r="107" spans="1:2" x14ac:dyDescent="0.25">
      <c r="A107" s="8" t="s">
        <v>161</v>
      </c>
      <c r="B107" s="2">
        <v>0.204348424384203</v>
      </c>
    </row>
    <row r="108" spans="1:2" x14ac:dyDescent="0.25">
      <c r="A108" s="8" t="s">
        <v>162</v>
      </c>
      <c r="B108" s="2">
        <v>2.8897756983624601E-3</v>
      </c>
    </row>
    <row r="109" spans="1:2" x14ac:dyDescent="0.25">
      <c r="A109" s="8" t="s">
        <v>163</v>
      </c>
      <c r="B109" s="2">
        <v>1.0595844227328999E-2</v>
      </c>
    </row>
    <row r="110" spans="1:2" x14ac:dyDescent="0.25">
      <c r="A110" s="8" t="s">
        <v>164</v>
      </c>
      <c r="B110" s="2">
        <v>7.7335902022843003E-2</v>
      </c>
    </row>
    <row r="111" spans="1:2" x14ac:dyDescent="0.25">
      <c r="A111" s="8" t="s">
        <v>165</v>
      </c>
      <c r="B111" s="2">
        <v>4.83005366726297E-2</v>
      </c>
    </row>
    <row r="112" spans="1:2" x14ac:dyDescent="0.25">
      <c r="A112" s="8" t="s">
        <v>166</v>
      </c>
      <c r="B112" s="2">
        <v>0.35007568460162403</v>
      </c>
    </row>
    <row r="113" spans="1:2" x14ac:dyDescent="0.25">
      <c r="A113" s="8" t="s">
        <v>167</v>
      </c>
      <c r="B113" s="2">
        <v>1.4953271028037399E-2</v>
      </c>
    </row>
    <row r="114" spans="1:2" x14ac:dyDescent="0.25">
      <c r="A114" s="8" t="s">
        <v>168</v>
      </c>
      <c r="B114" s="2">
        <v>0.18971962616822399</v>
      </c>
    </row>
    <row r="115" spans="1:2" x14ac:dyDescent="0.25">
      <c r="A115" s="8" t="s">
        <v>169</v>
      </c>
      <c r="B115" s="2">
        <v>6.7912772585669801E-2</v>
      </c>
    </row>
    <row r="116" spans="1:2" x14ac:dyDescent="0.25">
      <c r="A116" s="8" t="s">
        <v>170</v>
      </c>
      <c r="B116" s="2">
        <v>4.0498442367601197E-3</v>
      </c>
    </row>
    <row r="117" spans="1:2" x14ac:dyDescent="0.25">
      <c r="A117" s="8" t="s">
        <v>171</v>
      </c>
      <c r="B117" s="2">
        <v>0.18629283489096601</v>
      </c>
    </row>
    <row r="118" spans="1:2" x14ac:dyDescent="0.25">
      <c r="A118" s="8" t="s">
        <v>172</v>
      </c>
      <c r="B118" s="2">
        <v>2.80373831775701E-3</v>
      </c>
    </row>
    <row r="119" spans="1:2" x14ac:dyDescent="0.25">
      <c r="A119" s="8" t="s">
        <v>173</v>
      </c>
      <c r="B119" s="2">
        <v>7.7881619937694704E-3</v>
      </c>
    </row>
    <row r="120" spans="1:2" x14ac:dyDescent="0.25">
      <c r="A120" s="8" t="s">
        <v>174</v>
      </c>
      <c r="B120" s="2">
        <v>5.6697819314641698E-2</v>
      </c>
    </row>
    <row r="121" spans="1:2" x14ac:dyDescent="0.25">
      <c r="A121" s="8" t="s">
        <v>175</v>
      </c>
      <c r="B121" s="2">
        <v>3.7071651090342703E-2</v>
      </c>
    </row>
    <row r="122" spans="1:2" x14ac:dyDescent="0.25">
      <c r="A122" s="8" t="s">
        <v>176</v>
      </c>
      <c r="B122" s="2">
        <v>0.43271028037383202</v>
      </c>
    </row>
    <row r="123" spans="1:2" x14ac:dyDescent="0.25">
      <c r="A123" s="8" t="s">
        <v>177</v>
      </c>
      <c r="B123" s="2">
        <v>1.56028368794326E-2</v>
      </c>
    </row>
    <row r="124" spans="1:2" x14ac:dyDescent="0.25">
      <c r="A124" s="8" t="s">
        <v>178</v>
      </c>
      <c r="B124" s="2">
        <v>0.16170212765957401</v>
      </c>
    </row>
    <row r="125" spans="1:2" x14ac:dyDescent="0.25">
      <c r="A125" s="8" t="s">
        <v>179</v>
      </c>
      <c r="B125" s="2">
        <v>9.3617021276595699E-2</v>
      </c>
    </row>
    <row r="126" spans="1:2" x14ac:dyDescent="0.25">
      <c r="A126" s="8" t="s">
        <v>180</v>
      </c>
      <c r="B126" s="2">
        <v>2.4113475177304999E-2</v>
      </c>
    </row>
    <row r="127" spans="1:2" x14ac:dyDescent="0.25">
      <c r="A127" s="8" t="s">
        <v>181</v>
      </c>
      <c r="B127" s="2">
        <v>0.16312056737588701</v>
      </c>
    </row>
    <row r="128" spans="1:2" x14ac:dyDescent="0.25">
      <c r="A128" s="8" t="s">
        <v>182</v>
      </c>
      <c r="B128" s="2">
        <v>2.8368794326241102E-3</v>
      </c>
    </row>
    <row r="129" spans="1:2" x14ac:dyDescent="0.25">
      <c r="A129" s="8" t="s">
        <v>183</v>
      </c>
      <c r="B129" s="2">
        <v>2.8368794326241102E-3</v>
      </c>
    </row>
    <row r="130" spans="1:2" x14ac:dyDescent="0.25">
      <c r="A130" s="8" t="s">
        <v>184</v>
      </c>
      <c r="B130" s="2">
        <v>5.1063829787233998E-2</v>
      </c>
    </row>
    <row r="131" spans="1:2" x14ac:dyDescent="0.25">
      <c r="A131" s="8" t="s">
        <v>185</v>
      </c>
      <c r="B131" s="2">
        <v>2.97872340425532E-2</v>
      </c>
    </row>
    <row r="132" spans="1:2" x14ac:dyDescent="0.25">
      <c r="A132" s="8" t="s">
        <v>186</v>
      </c>
      <c r="B132" s="2">
        <v>0.45531914893616998</v>
      </c>
    </row>
    <row r="133" spans="1:2" x14ac:dyDescent="0.25">
      <c r="A133" s="15"/>
    </row>
    <row r="134" spans="1:2" x14ac:dyDescent="0.25">
      <c r="A134" s="13" t="s">
        <v>33</v>
      </c>
    </row>
    <row r="135" spans="1:2" x14ac:dyDescent="0.25">
      <c r="A135" s="14" t="s">
        <v>34</v>
      </c>
    </row>
    <row r="136" spans="1:2" x14ac:dyDescent="0.25">
      <c r="A136" s="14" t="s">
        <v>126</v>
      </c>
    </row>
    <row r="137" spans="1:2" x14ac:dyDescent="0.25">
      <c r="A137" s="14" t="s">
        <v>188</v>
      </c>
    </row>
    <row r="138" spans="1:2" x14ac:dyDescent="0.25">
      <c r="A138" s="14" t="s">
        <v>36</v>
      </c>
    </row>
    <row r="139" spans="1:2" x14ac:dyDescent="0.25">
      <c r="A139" s="15"/>
    </row>
    <row r="140" spans="1:2" x14ac:dyDescent="0.25">
      <c r="A140" s="15"/>
    </row>
    <row r="141" spans="1:2" x14ac:dyDescent="0.25">
      <c r="A141" s="15"/>
    </row>
    <row r="142" spans="1:2" x14ac:dyDescent="0.25">
      <c r="A142" s="15"/>
    </row>
    <row r="143" spans="1:2" x14ac:dyDescent="0.25">
      <c r="A143" s="15"/>
    </row>
    <row r="144" spans="1:2"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526</v>
      </c>
    </row>
    <row r="2" spans="1:2" ht="15" x14ac:dyDescent="0.25">
      <c r="A2" s="12" t="s">
        <v>518</v>
      </c>
    </row>
    <row r="3" spans="1:2" ht="15" x14ac:dyDescent="0.25">
      <c r="A3" s="12" t="s">
        <v>67</v>
      </c>
    </row>
    <row r="4" spans="1:2" ht="15" x14ac:dyDescent="0.25">
      <c r="A4" s="12" t="s">
        <v>125</v>
      </c>
    </row>
    <row r="5" spans="1:2" x14ac:dyDescent="0.25">
      <c r="A5" s="17" t="str">
        <f>HYPERLINK("#'Table of contents'!A106", "Back to contents")</f>
        <v>Back to contents</v>
      </c>
    </row>
    <row r="6" spans="1:2" x14ac:dyDescent="0.25">
      <c r="A6" s="15"/>
      <c r="B6" s="6" t="s">
        <v>27</v>
      </c>
    </row>
    <row r="7" spans="1:2" x14ac:dyDescent="0.25">
      <c r="A7" s="9" t="s">
        <v>32</v>
      </c>
      <c r="B7" s="4" t="s">
        <v>9</v>
      </c>
    </row>
    <row r="8" spans="1:2" x14ac:dyDescent="0.25">
      <c r="A8" s="16" t="s">
        <v>189</v>
      </c>
      <c r="B8" s="1">
        <v>987</v>
      </c>
    </row>
    <row r="9" spans="1:2" x14ac:dyDescent="0.25">
      <c r="A9" s="16" t="s">
        <v>190</v>
      </c>
      <c r="B9" s="1">
        <v>7387</v>
      </c>
    </row>
    <row r="10" spans="1:2" x14ac:dyDescent="0.25">
      <c r="A10" s="16" t="s">
        <v>191</v>
      </c>
      <c r="B10" s="1">
        <v>2911</v>
      </c>
    </row>
    <row r="11" spans="1:2" x14ac:dyDescent="0.25">
      <c r="A11" s="16" t="s">
        <v>192</v>
      </c>
      <c r="B11" s="1">
        <v>104</v>
      </c>
    </row>
    <row r="12" spans="1:2" x14ac:dyDescent="0.25">
      <c r="A12" s="16" t="s">
        <v>193</v>
      </c>
      <c r="B12" s="1">
        <v>6326</v>
      </c>
    </row>
    <row r="13" spans="1:2" x14ac:dyDescent="0.25">
      <c r="A13" s="16" t="s">
        <v>194</v>
      </c>
      <c r="B13" s="1">
        <v>172</v>
      </c>
    </row>
    <row r="14" spans="1:2" x14ac:dyDescent="0.25">
      <c r="A14" s="16" t="s">
        <v>195</v>
      </c>
      <c r="B14" s="1">
        <v>255</v>
      </c>
    </row>
    <row r="15" spans="1:2" x14ac:dyDescent="0.25">
      <c r="A15" s="16" t="s">
        <v>196</v>
      </c>
      <c r="B15" s="1">
        <v>4793</v>
      </c>
    </row>
    <row r="16" spans="1:2" x14ac:dyDescent="0.25">
      <c r="A16" s="16" t="s">
        <v>197</v>
      </c>
      <c r="B16" s="1">
        <v>1631</v>
      </c>
    </row>
    <row r="17" spans="1:2" x14ac:dyDescent="0.25">
      <c r="A17" s="16" t="s">
        <v>198</v>
      </c>
      <c r="B17" s="1">
        <v>3525</v>
      </c>
    </row>
    <row r="18" spans="1:2" x14ac:dyDescent="0.25">
      <c r="A18" s="16" t="s">
        <v>199</v>
      </c>
      <c r="B18" s="1">
        <v>904</v>
      </c>
    </row>
    <row r="19" spans="1:2" x14ac:dyDescent="0.25">
      <c r="A19" s="16" t="s">
        <v>200</v>
      </c>
      <c r="B19" s="1">
        <v>7062</v>
      </c>
    </row>
    <row r="20" spans="1:2" x14ac:dyDescent="0.25">
      <c r="A20" s="16" t="s">
        <v>201</v>
      </c>
      <c r="B20" s="1">
        <v>4085</v>
      </c>
    </row>
    <row r="21" spans="1:2" x14ac:dyDescent="0.25">
      <c r="A21" s="16" t="s">
        <v>202</v>
      </c>
      <c r="B21" s="1">
        <v>150</v>
      </c>
    </row>
    <row r="22" spans="1:2" x14ac:dyDescent="0.25">
      <c r="A22" s="16" t="s">
        <v>203</v>
      </c>
      <c r="B22" s="1">
        <v>10734</v>
      </c>
    </row>
    <row r="23" spans="1:2" x14ac:dyDescent="0.25">
      <c r="A23" s="16" t="s">
        <v>204</v>
      </c>
      <c r="B23" s="1">
        <v>228</v>
      </c>
    </row>
    <row r="24" spans="1:2" x14ac:dyDescent="0.25">
      <c r="A24" s="16" t="s">
        <v>205</v>
      </c>
      <c r="B24" s="1">
        <v>296</v>
      </c>
    </row>
    <row r="25" spans="1:2" x14ac:dyDescent="0.25">
      <c r="A25" s="16" t="s">
        <v>206</v>
      </c>
      <c r="B25" s="1">
        <v>5340</v>
      </c>
    </row>
    <row r="26" spans="1:2" x14ac:dyDescent="0.25">
      <c r="A26" s="16" t="s">
        <v>207</v>
      </c>
      <c r="B26" s="1">
        <v>2136</v>
      </c>
    </row>
    <row r="27" spans="1:2" x14ac:dyDescent="0.25">
      <c r="A27" s="16" t="s">
        <v>208</v>
      </c>
      <c r="B27" s="1">
        <v>4714</v>
      </c>
    </row>
    <row r="28" spans="1:2" x14ac:dyDescent="0.25">
      <c r="A28" s="10" t="s">
        <v>12</v>
      </c>
      <c r="B28" s="5">
        <v>63740</v>
      </c>
    </row>
    <row r="29" spans="1:2" x14ac:dyDescent="0.25">
      <c r="A29" s="15"/>
    </row>
    <row r="30" spans="1:2" x14ac:dyDescent="0.25">
      <c r="A30" s="15"/>
    </row>
    <row r="31" spans="1:2" x14ac:dyDescent="0.25">
      <c r="A31" s="15"/>
      <c r="B31" s="6" t="s">
        <v>28</v>
      </c>
    </row>
    <row r="32" spans="1:2" x14ac:dyDescent="0.25">
      <c r="A32" s="9" t="s">
        <v>32</v>
      </c>
      <c r="B32" s="4" t="s">
        <v>9</v>
      </c>
    </row>
    <row r="33" spans="1:2" x14ac:dyDescent="0.25">
      <c r="A33" s="8" t="s">
        <v>189</v>
      </c>
      <c r="B33" s="2">
        <v>3.5135808621978598E-2</v>
      </c>
    </row>
    <row r="34" spans="1:2" x14ac:dyDescent="0.25">
      <c r="A34" s="8" t="s">
        <v>190</v>
      </c>
      <c r="B34" s="2">
        <v>0.26296678651525401</v>
      </c>
    </row>
    <row r="35" spans="1:2" x14ac:dyDescent="0.25">
      <c r="A35" s="8" t="s">
        <v>191</v>
      </c>
      <c r="B35" s="2">
        <v>0.103627496351144</v>
      </c>
    </row>
    <row r="36" spans="1:2" x14ac:dyDescent="0.25">
      <c r="A36" s="8" t="s">
        <v>192</v>
      </c>
      <c r="B36" s="2">
        <v>3.7022533907657301E-3</v>
      </c>
    </row>
    <row r="37" spans="1:2" x14ac:dyDescent="0.25">
      <c r="A37" s="8" t="s">
        <v>193</v>
      </c>
      <c r="B37" s="2">
        <v>0.225196682211384</v>
      </c>
    </row>
    <row r="38" spans="1:2" x14ac:dyDescent="0.25">
      <c r="A38" s="8" t="s">
        <v>194</v>
      </c>
      <c r="B38" s="2">
        <v>6.1229575308817804E-3</v>
      </c>
    </row>
    <row r="39" spans="1:2" x14ac:dyDescent="0.25">
      <c r="A39" s="8" t="s">
        <v>195</v>
      </c>
      <c r="B39" s="2">
        <v>9.0776405254351898E-3</v>
      </c>
    </row>
    <row r="40" spans="1:2" x14ac:dyDescent="0.25">
      <c r="A40" s="8" t="s">
        <v>196</v>
      </c>
      <c r="B40" s="2">
        <v>0.170624043287886</v>
      </c>
    </row>
    <row r="41" spans="1:2" x14ac:dyDescent="0.25">
      <c r="A41" s="8" t="s">
        <v>197</v>
      </c>
      <c r="B41" s="2">
        <v>5.8061300772489402E-2</v>
      </c>
    </row>
    <row r="42" spans="1:2" x14ac:dyDescent="0.25">
      <c r="A42" s="8" t="s">
        <v>198</v>
      </c>
      <c r="B42" s="2">
        <v>0.125485030792781</v>
      </c>
    </row>
    <row r="43" spans="1:2" x14ac:dyDescent="0.25">
      <c r="A43" s="8" t="s">
        <v>199</v>
      </c>
      <c r="B43" s="2">
        <v>2.5358355073073598E-2</v>
      </c>
    </row>
    <row r="44" spans="1:2" x14ac:dyDescent="0.25">
      <c r="A44" s="8" t="s">
        <v>200</v>
      </c>
      <c r="B44" s="2">
        <v>0.19809812336951901</v>
      </c>
    </row>
    <row r="45" spans="1:2" x14ac:dyDescent="0.25">
      <c r="A45" s="8" t="s">
        <v>201</v>
      </c>
      <c r="B45" s="2">
        <v>0.114589469550338</v>
      </c>
    </row>
    <row r="46" spans="1:2" x14ac:dyDescent="0.25">
      <c r="A46" s="8" t="s">
        <v>202</v>
      </c>
      <c r="B46" s="2">
        <v>4.2076916603551303E-3</v>
      </c>
    </row>
    <row r="47" spans="1:2" x14ac:dyDescent="0.25">
      <c r="A47" s="8" t="s">
        <v>203</v>
      </c>
      <c r="B47" s="2">
        <v>0.30110241521501302</v>
      </c>
    </row>
    <row r="48" spans="1:2" x14ac:dyDescent="0.25">
      <c r="A48" s="8" t="s">
        <v>204</v>
      </c>
      <c r="B48" s="2">
        <v>6.3956913237397999E-3</v>
      </c>
    </row>
    <row r="49" spans="1:2" x14ac:dyDescent="0.25">
      <c r="A49" s="8" t="s">
        <v>205</v>
      </c>
      <c r="B49" s="2">
        <v>8.3031782097674495E-3</v>
      </c>
    </row>
    <row r="50" spans="1:2" x14ac:dyDescent="0.25">
      <c r="A50" s="8" t="s">
        <v>206</v>
      </c>
      <c r="B50" s="2">
        <v>0.149793823108643</v>
      </c>
    </row>
    <row r="51" spans="1:2" x14ac:dyDescent="0.25">
      <c r="A51" s="8" t="s">
        <v>207</v>
      </c>
      <c r="B51" s="2">
        <v>5.9917529243457002E-2</v>
      </c>
    </row>
    <row r="52" spans="1:2" x14ac:dyDescent="0.25">
      <c r="A52" s="8" t="s">
        <v>208</v>
      </c>
      <c r="B52" s="2">
        <v>0.132233723246094</v>
      </c>
    </row>
    <row r="53" spans="1:2" x14ac:dyDescent="0.25">
      <c r="A53" s="15"/>
    </row>
    <row r="54" spans="1:2" x14ac:dyDescent="0.25">
      <c r="A54" s="13" t="s">
        <v>33</v>
      </c>
    </row>
    <row r="55" spans="1:2" x14ac:dyDescent="0.25">
      <c r="A55" s="14" t="s">
        <v>34</v>
      </c>
    </row>
    <row r="56" spans="1:2" x14ac:dyDescent="0.25">
      <c r="A56" s="14" t="s">
        <v>126</v>
      </c>
    </row>
    <row r="57" spans="1:2" x14ac:dyDescent="0.25">
      <c r="A57" s="14" t="s">
        <v>210</v>
      </c>
    </row>
    <row r="58" spans="1:2" x14ac:dyDescent="0.25">
      <c r="A58" s="14" t="s">
        <v>36</v>
      </c>
    </row>
    <row r="59" spans="1:2" x14ac:dyDescent="0.25">
      <c r="A59" s="15"/>
    </row>
    <row r="60" spans="1:2" x14ac:dyDescent="0.25">
      <c r="A60" s="15"/>
    </row>
    <row r="61" spans="1:2" x14ac:dyDescent="0.25">
      <c r="A61" s="15"/>
    </row>
    <row r="62" spans="1:2" x14ac:dyDescent="0.25">
      <c r="A62" s="15"/>
    </row>
    <row r="63" spans="1:2" x14ac:dyDescent="0.25">
      <c r="A63" s="15"/>
    </row>
    <row r="64" spans="1:2"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527</v>
      </c>
    </row>
    <row r="2" spans="1:2" ht="15" x14ac:dyDescent="0.25">
      <c r="A2" s="12" t="s">
        <v>518</v>
      </c>
    </row>
    <row r="3" spans="1:2" ht="15" x14ac:dyDescent="0.25">
      <c r="A3" s="12" t="s">
        <v>239</v>
      </c>
    </row>
    <row r="4" spans="1:2" ht="15" x14ac:dyDescent="0.25">
      <c r="A4" s="12" t="s">
        <v>125</v>
      </c>
    </row>
    <row r="5" spans="1:2" x14ac:dyDescent="0.25">
      <c r="A5" s="17" t="str">
        <f>HYPERLINK("#'Table of contents'!A107", "Back to contents")</f>
        <v>Back to contents</v>
      </c>
    </row>
    <row r="6" spans="1:2" x14ac:dyDescent="0.25">
      <c r="A6" s="15"/>
      <c r="B6" s="6" t="s">
        <v>27</v>
      </c>
    </row>
    <row r="7" spans="1:2" x14ac:dyDescent="0.25">
      <c r="A7" s="9" t="s">
        <v>32</v>
      </c>
      <c r="B7" s="4" t="s">
        <v>9</v>
      </c>
    </row>
    <row r="8" spans="1:2" x14ac:dyDescent="0.25">
      <c r="A8" s="16" t="s">
        <v>211</v>
      </c>
      <c r="B8" s="1">
        <v>262</v>
      </c>
    </row>
    <row r="9" spans="1:2" x14ac:dyDescent="0.25">
      <c r="A9" s="16" t="s">
        <v>212</v>
      </c>
      <c r="B9" s="1">
        <v>4833</v>
      </c>
    </row>
    <row r="10" spans="1:2" x14ac:dyDescent="0.25">
      <c r="A10" s="16" t="s">
        <v>213</v>
      </c>
      <c r="B10" s="1">
        <v>681</v>
      </c>
    </row>
    <row r="11" spans="1:2" x14ac:dyDescent="0.25">
      <c r="A11" s="16" t="s">
        <v>214</v>
      </c>
      <c r="B11" s="1">
        <v>130</v>
      </c>
    </row>
    <row r="12" spans="1:2" x14ac:dyDescent="0.25">
      <c r="A12" s="16" t="s">
        <v>215</v>
      </c>
      <c r="B12" s="1">
        <v>1252</v>
      </c>
    </row>
    <row r="13" spans="1:2" x14ac:dyDescent="0.25">
      <c r="A13" s="16" t="s">
        <v>216</v>
      </c>
      <c r="B13" s="1">
        <v>174</v>
      </c>
    </row>
    <row r="14" spans="1:2" x14ac:dyDescent="0.25">
      <c r="A14" s="16" t="s">
        <v>99</v>
      </c>
      <c r="B14" s="1">
        <v>235</v>
      </c>
    </row>
    <row r="15" spans="1:2" x14ac:dyDescent="0.25">
      <c r="A15" s="16" t="s">
        <v>217</v>
      </c>
      <c r="B15" s="1">
        <v>7319</v>
      </c>
    </row>
    <row r="16" spans="1:2" x14ac:dyDescent="0.25">
      <c r="A16" s="16" t="s">
        <v>218</v>
      </c>
      <c r="B16" s="1">
        <v>1956</v>
      </c>
    </row>
    <row r="17" spans="1:2" x14ac:dyDescent="0.25">
      <c r="A17" s="16" t="s">
        <v>219</v>
      </c>
      <c r="B17" s="1">
        <v>2999</v>
      </c>
    </row>
    <row r="18" spans="1:2" x14ac:dyDescent="0.25">
      <c r="A18" s="16" t="s">
        <v>220</v>
      </c>
      <c r="B18" s="1">
        <v>66</v>
      </c>
    </row>
    <row r="19" spans="1:2" x14ac:dyDescent="0.25">
      <c r="A19" s="16" t="s">
        <v>221</v>
      </c>
      <c r="B19" s="1">
        <v>2699</v>
      </c>
    </row>
    <row r="20" spans="1:2" x14ac:dyDescent="0.25">
      <c r="A20" s="16" t="s">
        <v>222</v>
      </c>
      <c r="B20" s="1">
        <v>295</v>
      </c>
    </row>
    <row r="21" spans="1:2" x14ac:dyDescent="0.25">
      <c r="A21" s="16" t="s">
        <v>223</v>
      </c>
      <c r="B21" s="1">
        <v>38</v>
      </c>
    </row>
    <row r="22" spans="1:2" x14ac:dyDescent="0.25">
      <c r="A22" s="16" t="s">
        <v>224</v>
      </c>
      <c r="B22" s="1">
        <v>984</v>
      </c>
    </row>
    <row r="23" spans="1:2" x14ac:dyDescent="0.25">
      <c r="A23" s="16" t="s">
        <v>225</v>
      </c>
      <c r="B23" s="1">
        <v>46</v>
      </c>
    </row>
    <row r="24" spans="1:2" x14ac:dyDescent="0.25">
      <c r="A24" s="16" t="s">
        <v>105</v>
      </c>
      <c r="B24" s="1">
        <v>82</v>
      </c>
    </row>
    <row r="25" spans="1:2" x14ac:dyDescent="0.25">
      <c r="A25" s="16" t="s">
        <v>226</v>
      </c>
      <c r="B25" s="1">
        <v>1232</v>
      </c>
    </row>
    <row r="26" spans="1:2" x14ac:dyDescent="0.25">
      <c r="A26" s="16" t="s">
        <v>227</v>
      </c>
      <c r="B26" s="1">
        <v>607</v>
      </c>
    </row>
    <row r="27" spans="1:2" x14ac:dyDescent="0.25">
      <c r="A27" s="16" t="s">
        <v>228</v>
      </c>
      <c r="B27" s="1">
        <v>718</v>
      </c>
    </row>
    <row r="28" spans="1:2" x14ac:dyDescent="0.25">
      <c r="A28" s="16" t="s">
        <v>229</v>
      </c>
      <c r="B28" s="1">
        <v>1563</v>
      </c>
    </row>
    <row r="29" spans="1:2" x14ac:dyDescent="0.25">
      <c r="A29" s="16" t="s">
        <v>230</v>
      </c>
      <c r="B29" s="1">
        <v>6917</v>
      </c>
    </row>
    <row r="30" spans="1:2" x14ac:dyDescent="0.25">
      <c r="A30" s="16" t="s">
        <v>231</v>
      </c>
      <c r="B30" s="1">
        <v>6020</v>
      </c>
    </row>
    <row r="31" spans="1:2" x14ac:dyDescent="0.25">
      <c r="A31" s="16" t="s">
        <v>232</v>
      </c>
      <c r="B31" s="1">
        <v>86</v>
      </c>
    </row>
    <row r="32" spans="1:2" x14ac:dyDescent="0.25">
      <c r="A32" s="16" t="s">
        <v>233</v>
      </c>
      <c r="B32" s="1">
        <v>14824</v>
      </c>
    </row>
    <row r="33" spans="1:2" x14ac:dyDescent="0.25">
      <c r="A33" s="16" t="s">
        <v>234</v>
      </c>
      <c r="B33" s="1">
        <v>180</v>
      </c>
    </row>
    <row r="34" spans="1:2" x14ac:dyDescent="0.25">
      <c r="A34" s="16" t="s">
        <v>111</v>
      </c>
      <c r="B34" s="1">
        <v>234</v>
      </c>
    </row>
    <row r="35" spans="1:2" x14ac:dyDescent="0.25">
      <c r="A35" s="16" t="s">
        <v>235</v>
      </c>
      <c r="B35" s="1">
        <v>1582</v>
      </c>
    </row>
    <row r="36" spans="1:2" x14ac:dyDescent="0.25">
      <c r="A36" s="16" t="s">
        <v>236</v>
      </c>
      <c r="B36" s="1">
        <v>1204</v>
      </c>
    </row>
    <row r="37" spans="1:2" x14ac:dyDescent="0.25">
      <c r="A37" s="16" t="s">
        <v>237</v>
      </c>
      <c r="B37" s="1">
        <v>4522</v>
      </c>
    </row>
    <row r="38" spans="1:2" x14ac:dyDescent="0.25">
      <c r="A38" s="10" t="s">
        <v>12</v>
      </c>
      <c r="B38" s="5">
        <v>63740</v>
      </c>
    </row>
    <row r="39" spans="1:2" x14ac:dyDescent="0.25">
      <c r="A39" s="15"/>
    </row>
    <row r="40" spans="1:2" x14ac:dyDescent="0.25">
      <c r="A40" s="15"/>
    </row>
    <row r="41" spans="1:2" x14ac:dyDescent="0.25">
      <c r="A41" s="15"/>
      <c r="B41" s="6" t="s">
        <v>28</v>
      </c>
    </row>
    <row r="42" spans="1:2" x14ac:dyDescent="0.25">
      <c r="A42" s="9" t="s">
        <v>32</v>
      </c>
      <c r="B42" s="4" t="s">
        <v>9</v>
      </c>
    </row>
    <row r="43" spans="1:2" x14ac:dyDescent="0.25">
      <c r="A43" s="8" t="s">
        <v>211</v>
      </c>
      <c r="B43" s="2">
        <v>1.3204979587722401E-2</v>
      </c>
    </row>
    <row r="44" spans="1:2" x14ac:dyDescent="0.25">
      <c r="A44" s="8" t="s">
        <v>212</v>
      </c>
      <c r="B44" s="2">
        <v>0.243586512776574</v>
      </c>
    </row>
    <row r="45" spans="1:2" x14ac:dyDescent="0.25">
      <c r="A45" s="8" t="s">
        <v>213</v>
      </c>
      <c r="B45" s="2">
        <v>3.43228667909884E-2</v>
      </c>
    </row>
    <row r="46" spans="1:2" x14ac:dyDescent="0.25">
      <c r="A46" s="8" t="s">
        <v>214</v>
      </c>
      <c r="B46" s="2">
        <v>6.5520891084118703E-3</v>
      </c>
    </row>
    <row r="47" spans="1:2" x14ac:dyDescent="0.25">
      <c r="A47" s="8" t="s">
        <v>215</v>
      </c>
      <c r="B47" s="2">
        <v>6.3101658182551298E-2</v>
      </c>
    </row>
    <row r="48" spans="1:2" x14ac:dyDescent="0.25">
      <c r="A48" s="8" t="s">
        <v>216</v>
      </c>
      <c r="B48" s="2">
        <v>8.76971926818205E-3</v>
      </c>
    </row>
    <row r="49" spans="1:2" x14ac:dyDescent="0.25">
      <c r="A49" s="8" t="s">
        <v>99</v>
      </c>
      <c r="B49" s="2">
        <v>1.18441610805907E-2</v>
      </c>
    </row>
    <row r="50" spans="1:2" x14ac:dyDescent="0.25">
      <c r="A50" s="8" t="s">
        <v>217</v>
      </c>
      <c r="B50" s="2">
        <v>0.36888261680358903</v>
      </c>
    </row>
    <row r="51" spans="1:2" x14ac:dyDescent="0.25">
      <c r="A51" s="8" t="s">
        <v>218</v>
      </c>
      <c r="B51" s="2">
        <v>9.8583740738874007E-2</v>
      </c>
    </row>
    <row r="52" spans="1:2" x14ac:dyDescent="0.25">
      <c r="A52" s="8" t="s">
        <v>219</v>
      </c>
      <c r="B52" s="2">
        <v>0.15115165566251701</v>
      </c>
    </row>
    <row r="53" spans="1:2" x14ac:dyDescent="0.25">
      <c r="A53" s="8" t="s">
        <v>220</v>
      </c>
      <c r="B53" s="2">
        <v>9.7532141273828903E-3</v>
      </c>
    </row>
    <row r="54" spans="1:2" x14ac:dyDescent="0.25">
      <c r="A54" s="8" t="s">
        <v>221</v>
      </c>
      <c r="B54" s="2">
        <v>0.39884734742130901</v>
      </c>
    </row>
    <row r="55" spans="1:2" x14ac:dyDescent="0.25">
      <c r="A55" s="8" t="s">
        <v>222</v>
      </c>
      <c r="B55" s="2">
        <v>4.3593911629969E-2</v>
      </c>
    </row>
    <row r="56" spans="1:2" x14ac:dyDescent="0.25">
      <c r="A56" s="8" t="s">
        <v>223</v>
      </c>
      <c r="B56" s="2">
        <v>5.6154869218265104E-3</v>
      </c>
    </row>
    <row r="57" spans="1:2" x14ac:dyDescent="0.25">
      <c r="A57" s="8" t="s">
        <v>224</v>
      </c>
      <c r="B57" s="2">
        <v>0.145411556080981</v>
      </c>
    </row>
    <row r="58" spans="1:2" x14ac:dyDescent="0.25">
      <c r="A58" s="8" t="s">
        <v>225</v>
      </c>
      <c r="B58" s="2">
        <v>6.79769469484262E-3</v>
      </c>
    </row>
    <row r="59" spans="1:2" x14ac:dyDescent="0.25">
      <c r="A59" s="8" t="s">
        <v>105</v>
      </c>
      <c r="B59" s="2">
        <v>1.2117629673415099E-2</v>
      </c>
    </row>
    <row r="60" spans="1:2" x14ac:dyDescent="0.25">
      <c r="A60" s="8" t="s">
        <v>226</v>
      </c>
      <c r="B60" s="2">
        <v>0.182059997044481</v>
      </c>
    </row>
    <row r="61" spans="1:2" x14ac:dyDescent="0.25">
      <c r="A61" s="8" t="s">
        <v>227</v>
      </c>
      <c r="B61" s="2">
        <v>8.9700014777597203E-2</v>
      </c>
    </row>
    <row r="62" spans="1:2" x14ac:dyDescent="0.25">
      <c r="A62" s="8" t="s">
        <v>228</v>
      </c>
      <c r="B62" s="2">
        <v>0.106103147628196</v>
      </c>
    </row>
    <row r="63" spans="1:2" x14ac:dyDescent="0.25">
      <c r="A63" s="8" t="s">
        <v>229</v>
      </c>
      <c r="B63" s="2">
        <v>4.2093073359905198E-2</v>
      </c>
    </row>
    <row r="64" spans="1:2" x14ac:dyDescent="0.25">
      <c r="A64" s="8" t="s">
        <v>230</v>
      </c>
      <c r="B64" s="2">
        <v>0.18628137455563901</v>
      </c>
    </row>
    <row r="65" spans="1:2" x14ac:dyDescent="0.25">
      <c r="A65" s="8" t="s">
        <v>231</v>
      </c>
      <c r="B65" s="2">
        <v>0.16212431326079901</v>
      </c>
    </row>
    <row r="66" spans="1:2" x14ac:dyDescent="0.25">
      <c r="A66" s="8" t="s">
        <v>232</v>
      </c>
      <c r="B66" s="2">
        <v>2.3160616180114202E-3</v>
      </c>
    </row>
    <row r="67" spans="1:2" x14ac:dyDescent="0.25">
      <c r="A67" s="8" t="s">
        <v>233</v>
      </c>
      <c r="B67" s="2">
        <v>0.39922438866745702</v>
      </c>
    </row>
    <row r="68" spans="1:2" x14ac:dyDescent="0.25">
      <c r="A68" s="8" t="s">
        <v>234</v>
      </c>
      <c r="B68" s="2">
        <v>4.8475708283959897E-3</v>
      </c>
    </row>
    <row r="69" spans="1:2" x14ac:dyDescent="0.25">
      <c r="A69" s="8" t="s">
        <v>111</v>
      </c>
      <c r="B69" s="2">
        <v>6.3018420769147898E-3</v>
      </c>
    </row>
    <row r="70" spans="1:2" x14ac:dyDescent="0.25">
      <c r="A70" s="8" t="s">
        <v>235</v>
      </c>
      <c r="B70" s="2">
        <v>4.2604761391791403E-2</v>
      </c>
    </row>
    <row r="71" spans="1:2" x14ac:dyDescent="0.25">
      <c r="A71" s="8" t="s">
        <v>236</v>
      </c>
      <c r="B71" s="2">
        <v>3.2424862652159901E-2</v>
      </c>
    </row>
    <row r="72" spans="1:2" x14ac:dyDescent="0.25">
      <c r="A72" s="8" t="s">
        <v>237</v>
      </c>
      <c r="B72" s="2">
        <v>0.121781751588926</v>
      </c>
    </row>
    <row r="73" spans="1:2" x14ac:dyDescent="0.25">
      <c r="A73" s="15"/>
    </row>
    <row r="74" spans="1:2" x14ac:dyDescent="0.25">
      <c r="A74" s="13" t="s">
        <v>33</v>
      </c>
    </row>
    <row r="75" spans="1:2" x14ac:dyDescent="0.25">
      <c r="A75" s="14" t="s">
        <v>34</v>
      </c>
    </row>
    <row r="76" spans="1:2" x14ac:dyDescent="0.25">
      <c r="A76" s="14" t="s">
        <v>126</v>
      </c>
    </row>
    <row r="77" spans="1:2" x14ac:dyDescent="0.25">
      <c r="A77" s="14" t="s">
        <v>240</v>
      </c>
    </row>
    <row r="78" spans="1:2" x14ac:dyDescent="0.25">
      <c r="A78" s="14" t="s">
        <v>36</v>
      </c>
    </row>
    <row r="79" spans="1:2" x14ac:dyDescent="0.25">
      <c r="A79" s="15"/>
    </row>
    <row r="80" spans="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528</v>
      </c>
    </row>
    <row r="2" spans="1:2" ht="15" x14ac:dyDescent="0.25">
      <c r="A2" s="12" t="s">
        <v>518</v>
      </c>
    </row>
    <row r="3" spans="1:2" ht="15" x14ac:dyDescent="0.25">
      <c r="A3" s="12" t="s">
        <v>302</v>
      </c>
    </row>
    <row r="4" spans="1:2" ht="15" x14ac:dyDescent="0.25">
      <c r="A4" s="12" t="s">
        <v>125</v>
      </c>
    </row>
    <row r="5" spans="1:2" x14ac:dyDescent="0.25">
      <c r="A5" s="17" t="str">
        <f>HYPERLINK("#'Table of contents'!A108", "Back to contents")</f>
        <v>Back to contents</v>
      </c>
    </row>
    <row r="6" spans="1:2" x14ac:dyDescent="0.25">
      <c r="A6" s="15"/>
      <c r="B6" s="6" t="s">
        <v>27</v>
      </c>
    </row>
    <row r="7" spans="1:2" x14ac:dyDescent="0.25">
      <c r="A7" s="9" t="s">
        <v>32</v>
      </c>
      <c r="B7" s="4" t="s">
        <v>9</v>
      </c>
    </row>
    <row r="8" spans="1:2" x14ac:dyDescent="0.25">
      <c r="A8" s="16" t="s">
        <v>241</v>
      </c>
      <c r="B8" s="1">
        <v>1724</v>
      </c>
    </row>
    <row r="9" spans="1:2" x14ac:dyDescent="0.25">
      <c r="A9" s="16" t="s">
        <v>242</v>
      </c>
      <c r="B9" s="1">
        <v>2018</v>
      </c>
    </row>
    <row r="10" spans="1:2" x14ac:dyDescent="0.25">
      <c r="A10" s="16" t="s">
        <v>243</v>
      </c>
      <c r="B10" s="1">
        <v>6805</v>
      </c>
    </row>
    <row r="11" spans="1:2" x14ac:dyDescent="0.25">
      <c r="A11" s="16" t="s">
        <v>244</v>
      </c>
      <c r="B11" s="1">
        <v>3</v>
      </c>
    </row>
    <row r="12" spans="1:2" x14ac:dyDescent="0.25">
      <c r="A12" s="16" t="s">
        <v>245</v>
      </c>
      <c r="B12" s="1">
        <v>8853</v>
      </c>
    </row>
    <row r="13" spans="1:2" x14ac:dyDescent="0.25">
      <c r="A13" s="16" t="s">
        <v>246</v>
      </c>
      <c r="B13" s="1">
        <v>382</v>
      </c>
    </row>
    <row r="14" spans="1:2" x14ac:dyDescent="0.25">
      <c r="A14" s="16" t="s">
        <v>247</v>
      </c>
      <c r="B14" s="1">
        <v>185</v>
      </c>
    </row>
    <row r="15" spans="1:2" x14ac:dyDescent="0.25">
      <c r="A15" s="16" t="s">
        <v>248</v>
      </c>
      <c r="B15" s="1">
        <v>1411</v>
      </c>
    </row>
    <row r="16" spans="1:2" x14ac:dyDescent="0.25">
      <c r="A16" s="16" t="s">
        <v>249</v>
      </c>
      <c r="B16" s="1">
        <v>841</v>
      </c>
    </row>
    <row r="17" spans="1:2" x14ac:dyDescent="0.25">
      <c r="A17" s="16" t="s">
        <v>250</v>
      </c>
      <c r="B17" s="1">
        <v>2677</v>
      </c>
    </row>
    <row r="18" spans="1:2" x14ac:dyDescent="0.25">
      <c r="A18" s="16" t="s">
        <v>251</v>
      </c>
      <c r="B18" s="1">
        <v>1</v>
      </c>
    </row>
    <row r="19" spans="1:2" x14ac:dyDescent="0.25">
      <c r="A19" s="16" t="s">
        <v>252</v>
      </c>
      <c r="B19" s="1">
        <v>4201</v>
      </c>
    </row>
    <row r="20" spans="1:2" x14ac:dyDescent="0.25">
      <c r="A20" s="16" t="s">
        <v>253</v>
      </c>
      <c r="B20" s="1">
        <v>2</v>
      </c>
    </row>
    <row r="21" spans="1:2" x14ac:dyDescent="0.25">
      <c r="A21" s="16" t="s">
        <v>254</v>
      </c>
      <c r="B21" s="1">
        <v>2</v>
      </c>
    </row>
    <row r="22" spans="1:2" x14ac:dyDescent="0.25">
      <c r="A22" s="16" t="s">
        <v>255</v>
      </c>
      <c r="B22" s="1">
        <v>1430</v>
      </c>
    </row>
    <row r="23" spans="1:2" x14ac:dyDescent="0.25">
      <c r="A23" s="16" t="s">
        <v>256</v>
      </c>
      <c r="B23" s="1">
        <v>0</v>
      </c>
    </row>
    <row r="24" spans="1:2" x14ac:dyDescent="0.25">
      <c r="A24" s="16" t="s">
        <v>257</v>
      </c>
      <c r="B24" s="1">
        <v>18</v>
      </c>
    </row>
    <row r="25" spans="1:2" x14ac:dyDescent="0.25">
      <c r="A25" s="16" t="s">
        <v>258</v>
      </c>
      <c r="B25" s="1">
        <v>137</v>
      </c>
    </row>
    <row r="26" spans="1:2" x14ac:dyDescent="0.25">
      <c r="A26" s="16" t="s">
        <v>259</v>
      </c>
      <c r="B26" s="1">
        <v>191</v>
      </c>
    </row>
    <row r="27" spans="1:2" x14ac:dyDescent="0.25">
      <c r="A27" s="16" t="s">
        <v>260</v>
      </c>
      <c r="B27" s="1">
        <v>524</v>
      </c>
    </row>
    <row r="28" spans="1:2" x14ac:dyDescent="0.25">
      <c r="A28" s="16" t="s">
        <v>261</v>
      </c>
      <c r="B28" s="1">
        <v>12</v>
      </c>
    </row>
    <row r="29" spans="1:2" x14ac:dyDescent="0.25">
      <c r="A29" s="16" t="s">
        <v>262</v>
      </c>
      <c r="B29" s="1">
        <v>398</v>
      </c>
    </row>
    <row r="30" spans="1:2" x14ac:dyDescent="0.25">
      <c r="A30" s="16" t="s">
        <v>263</v>
      </c>
      <c r="B30" s="1">
        <v>11</v>
      </c>
    </row>
    <row r="31" spans="1:2" x14ac:dyDescent="0.25">
      <c r="A31" s="16" t="s">
        <v>264</v>
      </c>
      <c r="B31" s="1">
        <v>5</v>
      </c>
    </row>
    <row r="32" spans="1:2" x14ac:dyDescent="0.25">
      <c r="A32" s="16" t="s">
        <v>265</v>
      </c>
      <c r="B32" s="1">
        <v>557</v>
      </c>
    </row>
    <row r="33" spans="1:2" x14ac:dyDescent="0.25">
      <c r="A33" s="16" t="s">
        <v>266</v>
      </c>
      <c r="B33" s="1">
        <v>2</v>
      </c>
    </row>
    <row r="34" spans="1:2" x14ac:dyDescent="0.25">
      <c r="A34" s="16" t="s">
        <v>267</v>
      </c>
      <c r="B34" s="1">
        <v>48</v>
      </c>
    </row>
    <row r="35" spans="1:2" x14ac:dyDescent="0.25">
      <c r="A35" s="16" t="s">
        <v>268</v>
      </c>
      <c r="B35" s="1">
        <v>472</v>
      </c>
    </row>
    <row r="36" spans="1:2" x14ac:dyDescent="0.25">
      <c r="A36" s="16" t="s">
        <v>269</v>
      </c>
      <c r="B36" s="1">
        <v>160</v>
      </c>
    </row>
    <row r="37" spans="1:2" x14ac:dyDescent="0.25">
      <c r="A37" s="16" t="s">
        <v>270</v>
      </c>
      <c r="B37" s="1">
        <v>200</v>
      </c>
    </row>
    <row r="38" spans="1:2" x14ac:dyDescent="0.25">
      <c r="A38" s="16" t="s">
        <v>271</v>
      </c>
      <c r="B38" s="1">
        <v>84</v>
      </c>
    </row>
    <row r="39" spans="1:2" x14ac:dyDescent="0.25">
      <c r="A39" s="16" t="s">
        <v>272</v>
      </c>
      <c r="B39" s="1">
        <v>55</v>
      </c>
    </row>
    <row r="40" spans="1:2" x14ac:dyDescent="0.25">
      <c r="A40" s="16" t="s">
        <v>273</v>
      </c>
      <c r="B40" s="1">
        <v>6862</v>
      </c>
    </row>
    <row r="41" spans="1:2" x14ac:dyDescent="0.25">
      <c r="A41" s="16" t="s">
        <v>274</v>
      </c>
      <c r="B41" s="1">
        <v>0</v>
      </c>
    </row>
    <row r="42" spans="1:2" x14ac:dyDescent="0.25">
      <c r="A42" s="16" t="s">
        <v>275</v>
      </c>
      <c r="B42" s="1">
        <v>225</v>
      </c>
    </row>
    <row r="43" spans="1:2" x14ac:dyDescent="0.25">
      <c r="A43" s="16" t="s">
        <v>276</v>
      </c>
      <c r="B43" s="1">
        <v>704</v>
      </c>
    </row>
    <row r="44" spans="1:2" x14ac:dyDescent="0.25">
      <c r="A44" s="16" t="s">
        <v>277</v>
      </c>
      <c r="B44" s="1">
        <v>0</v>
      </c>
    </row>
    <row r="45" spans="1:2" x14ac:dyDescent="0.25">
      <c r="A45" s="16" t="s">
        <v>278</v>
      </c>
      <c r="B45" s="1">
        <v>215</v>
      </c>
    </row>
    <row r="46" spans="1:2" x14ac:dyDescent="0.25">
      <c r="A46" s="16" t="s">
        <v>279</v>
      </c>
      <c r="B46" s="1">
        <v>7591</v>
      </c>
    </row>
    <row r="47" spans="1:2" x14ac:dyDescent="0.25">
      <c r="A47" s="16" t="s">
        <v>280</v>
      </c>
      <c r="B47" s="1">
        <v>1603</v>
      </c>
    </row>
    <row r="48" spans="1:2" x14ac:dyDescent="0.25">
      <c r="A48" s="16" t="s">
        <v>281</v>
      </c>
      <c r="B48" s="1">
        <v>2590</v>
      </c>
    </row>
    <row r="49" spans="1:2" x14ac:dyDescent="0.25">
      <c r="A49" s="16" t="s">
        <v>271</v>
      </c>
      <c r="B49" s="1">
        <v>84</v>
      </c>
    </row>
    <row r="50" spans="1:2" x14ac:dyDescent="0.25">
      <c r="A50" s="16" t="s">
        <v>282</v>
      </c>
      <c r="B50" s="1">
        <v>693</v>
      </c>
    </row>
    <row r="51" spans="1:2" x14ac:dyDescent="0.25">
      <c r="A51" s="16" t="s">
        <v>283</v>
      </c>
      <c r="B51" s="1">
        <v>125</v>
      </c>
    </row>
    <row r="52" spans="1:2" x14ac:dyDescent="0.25">
      <c r="A52" s="16" t="s">
        <v>284</v>
      </c>
      <c r="B52" s="1">
        <v>11</v>
      </c>
    </row>
    <row r="53" spans="1:2" x14ac:dyDescent="0.25">
      <c r="A53" s="16" t="s">
        <v>285</v>
      </c>
      <c r="B53" s="1">
        <v>4611</v>
      </c>
    </row>
    <row r="54" spans="1:2" x14ac:dyDescent="0.25">
      <c r="A54" s="16" t="s">
        <v>286</v>
      </c>
      <c r="B54" s="1">
        <v>10</v>
      </c>
    </row>
    <row r="55" spans="1:2" x14ac:dyDescent="0.25">
      <c r="A55" s="16" t="s">
        <v>287</v>
      </c>
      <c r="B55" s="1">
        <v>60</v>
      </c>
    </row>
    <row r="56" spans="1:2" x14ac:dyDescent="0.25">
      <c r="A56" s="16" t="s">
        <v>288</v>
      </c>
      <c r="B56" s="1">
        <v>353</v>
      </c>
    </row>
    <row r="57" spans="1:2" x14ac:dyDescent="0.25">
      <c r="A57" s="16" t="s">
        <v>289</v>
      </c>
      <c r="B57" s="1">
        <v>288</v>
      </c>
    </row>
    <row r="58" spans="1:2" x14ac:dyDescent="0.25">
      <c r="A58" s="16" t="s">
        <v>290</v>
      </c>
      <c r="B58" s="1">
        <v>421</v>
      </c>
    </row>
    <row r="59" spans="1:2" x14ac:dyDescent="0.25">
      <c r="A59" s="16" t="s">
        <v>291</v>
      </c>
      <c r="B59" s="1">
        <v>15</v>
      </c>
    </row>
    <row r="60" spans="1:2" x14ac:dyDescent="0.25">
      <c r="A60" s="16" t="s">
        <v>292</v>
      </c>
      <c r="B60" s="1">
        <v>277</v>
      </c>
    </row>
    <row r="61" spans="1:2" x14ac:dyDescent="0.25">
      <c r="A61" s="16" t="s">
        <v>293</v>
      </c>
      <c r="B61" s="1">
        <v>53</v>
      </c>
    </row>
    <row r="62" spans="1:2" x14ac:dyDescent="0.25">
      <c r="A62" s="16" t="s">
        <v>294</v>
      </c>
      <c r="B62" s="1">
        <v>8</v>
      </c>
    </row>
    <row r="63" spans="1:2" x14ac:dyDescent="0.25">
      <c r="A63" s="16" t="s">
        <v>295</v>
      </c>
      <c r="B63" s="1">
        <v>905</v>
      </c>
    </row>
    <row r="64" spans="1:2" x14ac:dyDescent="0.25">
      <c r="A64" s="16" t="s">
        <v>296</v>
      </c>
      <c r="B64" s="1">
        <v>6</v>
      </c>
    </row>
    <row r="65" spans="1:2" x14ac:dyDescent="0.25">
      <c r="A65" s="16" t="s">
        <v>297</v>
      </c>
      <c r="B65" s="1">
        <v>25</v>
      </c>
    </row>
    <row r="66" spans="1:2" x14ac:dyDescent="0.25">
      <c r="A66" s="16" t="s">
        <v>298</v>
      </c>
      <c r="B66" s="1">
        <v>169</v>
      </c>
    </row>
    <row r="67" spans="1:2" x14ac:dyDescent="0.25">
      <c r="A67" s="16" t="s">
        <v>299</v>
      </c>
      <c r="B67" s="1">
        <v>684</v>
      </c>
    </row>
    <row r="68" spans="1:2" x14ac:dyDescent="0.25">
      <c r="A68" s="16" t="s">
        <v>300</v>
      </c>
      <c r="B68" s="1">
        <v>1827</v>
      </c>
    </row>
    <row r="69" spans="1:2" x14ac:dyDescent="0.25">
      <c r="A69" s="10" t="s">
        <v>12</v>
      </c>
      <c r="B69" s="5">
        <v>63824</v>
      </c>
    </row>
    <row r="70" spans="1:2" x14ac:dyDescent="0.25">
      <c r="A70" s="15"/>
    </row>
    <row r="71" spans="1:2" x14ac:dyDescent="0.25">
      <c r="A71" s="15"/>
    </row>
    <row r="72" spans="1:2" x14ac:dyDescent="0.25">
      <c r="A72" s="15"/>
      <c r="B72" s="6" t="s">
        <v>28</v>
      </c>
    </row>
    <row r="73" spans="1:2" x14ac:dyDescent="0.25">
      <c r="A73" s="9" t="s">
        <v>32</v>
      </c>
      <c r="B73" s="4" t="s">
        <v>9</v>
      </c>
    </row>
    <row r="74" spans="1:2" x14ac:dyDescent="0.25">
      <c r="A74" s="8" t="s">
        <v>241</v>
      </c>
      <c r="B74" s="2">
        <v>6.92397285031527E-2</v>
      </c>
    </row>
    <row r="75" spans="1:2" x14ac:dyDescent="0.25">
      <c r="A75" s="8" t="s">
        <v>242</v>
      </c>
      <c r="B75" s="2">
        <v>8.1047431623760005E-2</v>
      </c>
    </row>
    <row r="76" spans="1:2" x14ac:dyDescent="0.25">
      <c r="A76" s="8" t="s">
        <v>243</v>
      </c>
      <c r="B76" s="2">
        <v>0.27330414876099401</v>
      </c>
    </row>
    <row r="77" spans="1:2" x14ac:dyDescent="0.25">
      <c r="A77" s="8" t="s">
        <v>244</v>
      </c>
      <c r="B77" s="2">
        <v>1.20486766536809E-4</v>
      </c>
    </row>
    <row r="78" spans="1:2" x14ac:dyDescent="0.25">
      <c r="A78" s="8" t="s">
        <v>245</v>
      </c>
      <c r="B78" s="2">
        <v>0.35555644805012199</v>
      </c>
    </row>
    <row r="79" spans="1:2" x14ac:dyDescent="0.25">
      <c r="A79" s="8" t="s">
        <v>246</v>
      </c>
      <c r="B79" s="2">
        <v>1.5341981605687E-2</v>
      </c>
    </row>
    <row r="80" spans="1:2" x14ac:dyDescent="0.25">
      <c r="A80" s="8" t="s">
        <v>247</v>
      </c>
      <c r="B80" s="2">
        <v>7.4300172697698702E-3</v>
      </c>
    </row>
    <row r="81" spans="1:2" x14ac:dyDescent="0.25">
      <c r="A81" s="8" t="s">
        <v>248</v>
      </c>
      <c r="B81" s="2">
        <v>5.6668942527812398E-2</v>
      </c>
    </row>
    <row r="82" spans="1:2" x14ac:dyDescent="0.25">
      <c r="A82" s="8" t="s">
        <v>249</v>
      </c>
      <c r="B82" s="2">
        <v>3.3776456885818699E-2</v>
      </c>
    </row>
    <row r="83" spans="1:2" x14ac:dyDescent="0.25">
      <c r="A83" s="8" t="s">
        <v>250</v>
      </c>
      <c r="B83" s="2">
        <v>0.107514358006346</v>
      </c>
    </row>
    <row r="84" spans="1:2" x14ac:dyDescent="0.25">
      <c r="A84" s="8" t="s">
        <v>251</v>
      </c>
      <c r="B84" s="2">
        <v>1.5370427297878899E-4</v>
      </c>
    </row>
    <row r="85" spans="1:2" x14ac:dyDescent="0.25">
      <c r="A85" s="8" t="s">
        <v>252</v>
      </c>
      <c r="B85" s="2">
        <v>0.64571165078389203</v>
      </c>
    </row>
    <row r="86" spans="1:2" x14ac:dyDescent="0.25">
      <c r="A86" s="8" t="s">
        <v>253</v>
      </c>
      <c r="B86" s="2">
        <v>3.0740854595757798E-4</v>
      </c>
    </row>
    <row r="87" spans="1:2" x14ac:dyDescent="0.25">
      <c r="A87" s="8" t="s">
        <v>254</v>
      </c>
      <c r="B87" s="2">
        <v>3.0740854595757798E-4</v>
      </c>
    </row>
    <row r="88" spans="1:2" x14ac:dyDescent="0.25">
      <c r="A88" s="8" t="s">
        <v>255</v>
      </c>
      <c r="B88" s="2">
        <v>0.21979711035966801</v>
      </c>
    </row>
    <row r="89" spans="1:2" x14ac:dyDescent="0.25">
      <c r="A89" s="8" t="s">
        <v>256</v>
      </c>
      <c r="B89" s="2">
        <v>0</v>
      </c>
    </row>
    <row r="90" spans="1:2" x14ac:dyDescent="0.25">
      <c r="A90" s="8" t="s">
        <v>257</v>
      </c>
      <c r="B90" s="2">
        <v>2.7666769136181998E-3</v>
      </c>
    </row>
    <row r="91" spans="1:2" x14ac:dyDescent="0.25">
      <c r="A91" s="8" t="s">
        <v>258</v>
      </c>
      <c r="B91" s="2">
        <v>2.10574853980941E-2</v>
      </c>
    </row>
    <row r="92" spans="1:2" x14ac:dyDescent="0.25">
      <c r="A92" s="8" t="s">
        <v>259</v>
      </c>
      <c r="B92" s="2">
        <v>2.93575161389487E-2</v>
      </c>
    </row>
    <row r="93" spans="1:2" x14ac:dyDescent="0.25">
      <c r="A93" s="8" t="s">
        <v>260</v>
      </c>
      <c r="B93" s="2">
        <v>8.0541039040885304E-2</v>
      </c>
    </row>
    <row r="94" spans="1:2" x14ac:dyDescent="0.25">
      <c r="A94" s="8" t="s">
        <v>261</v>
      </c>
      <c r="B94" s="2">
        <v>6.4343163538874001E-3</v>
      </c>
    </row>
    <row r="95" spans="1:2" x14ac:dyDescent="0.25">
      <c r="A95" s="8" t="s">
        <v>262</v>
      </c>
      <c r="B95" s="2">
        <v>0.21340482573726499</v>
      </c>
    </row>
    <row r="96" spans="1:2" x14ac:dyDescent="0.25">
      <c r="A96" s="8" t="s">
        <v>263</v>
      </c>
      <c r="B96" s="2">
        <v>5.8981233243967802E-3</v>
      </c>
    </row>
    <row r="97" spans="1:2" x14ac:dyDescent="0.25">
      <c r="A97" s="8" t="s">
        <v>264</v>
      </c>
      <c r="B97" s="2">
        <v>2.6809651474530801E-3</v>
      </c>
    </row>
    <row r="98" spans="1:2" x14ac:dyDescent="0.25">
      <c r="A98" s="8" t="s">
        <v>265</v>
      </c>
      <c r="B98" s="2">
        <v>0.298659517426273</v>
      </c>
    </row>
    <row r="99" spans="1:2" x14ac:dyDescent="0.25">
      <c r="A99" s="8" t="s">
        <v>266</v>
      </c>
      <c r="B99" s="2">
        <v>1.0723860589812301E-3</v>
      </c>
    </row>
    <row r="100" spans="1:2" x14ac:dyDescent="0.25">
      <c r="A100" s="8" t="s">
        <v>267</v>
      </c>
      <c r="B100" s="2">
        <v>2.57372654155496E-2</v>
      </c>
    </row>
    <row r="101" spans="1:2" x14ac:dyDescent="0.25">
      <c r="A101" s="8" t="s">
        <v>268</v>
      </c>
      <c r="B101" s="2">
        <v>0.253083109919571</v>
      </c>
    </row>
    <row r="102" spans="1:2" x14ac:dyDescent="0.25">
      <c r="A102" s="8" t="s">
        <v>269</v>
      </c>
      <c r="B102" s="2">
        <v>8.5790884718498703E-2</v>
      </c>
    </row>
    <row r="103" spans="1:2" x14ac:dyDescent="0.25">
      <c r="A103" s="8" t="s">
        <v>270</v>
      </c>
      <c r="B103" s="2">
        <v>0.10723860589812299</v>
      </c>
    </row>
    <row r="104" spans="1:2" x14ac:dyDescent="0.25">
      <c r="A104" s="8" t="s">
        <v>271</v>
      </c>
      <c r="B104" s="2">
        <v>1.2620192307692299E-2</v>
      </c>
    </row>
    <row r="105" spans="1:2" x14ac:dyDescent="0.25">
      <c r="A105" s="8" t="s">
        <v>272</v>
      </c>
      <c r="B105" s="2">
        <v>2.77147896195515E-3</v>
      </c>
    </row>
    <row r="106" spans="1:2" x14ac:dyDescent="0.25">
      <c r="A106" s="8" t="s">
        <v>273</v>
      </c>
      <c r="B106" s="2">
        <v>0.34577979339884102</v>
      </c>
    </row>
    <row r="107" spans="1:2" x14ac:dyDescent="0.25">
      <c r="A107" s="8" t="s">
        <v>274</v>
      </c>
      <c r="B107" s="2">
        <v>0</v>
      </c>
    </row>
    <row r="108" spans="1:2" x14ac:dyDescent="0.25">
      <c r="A108" s="8" t="s">
        <v>275</v>
      </c>
      <c r="B108" s="2">
        <v>1.1337868480725599E-2</v>
      </c>
    </row>
    <row r="109" spans="1:2" x14ac:dyDescent="0.25">
      <c r="A109" s="8" t="s">
        <v>276</v>
      </c>
      <c r="B109" s="2">
        <v>3.5474930713026001E-2</v>
      </c>
    </row>
    <row r="110" spans="1:2" x14ac:dyDescent="0.25">
      <c r="A110" s="8" t="s">
        <v>277</v>
      </c>
      <c r="B110" s="2">
        <v>0</v>
      </c>
    </row>
    <row r="111" spans="1:2" x14ac:dyDescent="0.25">
      <c r="A111" s="8" t="s">
        <v>278</v>
      </c>
      <c r="B111" s="2">
        <v>1.0833963214915599E-2</v>
      </c>
    </row>
    <row r="112" spans="1:2" x14ac:dyDescent="0.25">
      <c r="A112" s="8" t="s">
        <v>279</v>
      </c>
      <c r="B112" s="2">
        <v>0.38251448727639198</v>
      </c>
    </row>
    <row r="113" spans="1:2" x14ac:dyDescent="0.25">
      <c r="A113" s="8" t="s">
        <v>280</v>
      </c>
      <c r="B113" s="2">
        <v>8.0776014109347399E-2</v>
      </c>
    </row>
    <row r="114" spans="1:2" x14ac:dyDescent="0.25">
      <c r="A114" s="8" t="s">
        <v>281</v>
      </c>
      <c r="B114" s="2">
        <v>0.130511463844797</v>
      </c>
    </row>
    <row r="115" spans="1:2" x14ac:dyDescent="0.25">
      <c r="A115" s="8" t="s">
        <v>271</v>
      </c>
      <c r="B115" s="2">
        <v>1.2620192307692299E-2</v>
      </c>
    </row>
    <row r="116" spans="1:2" x14ac:dyDescent="0.25">
      <c r="A116" s="8" t="s">
        <v>282</v>
      </c>
      <c r="B116" s="2">
        <v>0.10411658653846199</v>
      </c>
    </row>
    <row r="117" spans="1:2" x14ac:dyDescent="0.25">
      <c r="A117" s="8" t="s">
        <v>283</v>
      </c>
      <c r="B117" s="2">
        <v>1.87800480769231E-2</v>
      </c>
    </row>
    <row r="118" spans="1:2" x14ac:dyDescent="0.25">
      <c r="A118" s="8" t="s">
        <v>284</v>
      </c>
      <c r="B118" s="2">
        <v>1.6526442307692301E-3</v>
      </c>
    </row>
    <row r="119" spans="1:2" x14ac:dyDescent="0.25">
      <c r="A119" s="8" t="s">
        <v>285</v>
      </c>
      <c r="B119" s="2">
        <v>0.69275841346153799</v>
      </c>
    </row>
    <row r="120" spans="1:2" x14ac:dyDescent="0.25">
      <c r="A120" s="8" t="s">
        <v>286</v>
      </c>
      <c r="B120" s="2">
        <v>1.5024038461538499E-3</v>
      </c>
    </row>
    <row r="121" spans="1:2" x14ac:dyDescent="0.25">
      <c r="A121" s="8" t="s">
        <v>287</v>
      </c>
      <c r="B121" s="2">
        <v>9.0144230769230796E-3</v>
      </c>
    </row>
    <row r="122" spans="1:2" x14ac:dyDescent="0.25">
      <c r="A122" s="8" t="s">
        <v>288</v>
      </c>
      <c r="B122" s="2">
        <v>5.3034855769230803E-2</v>
      </c>
    </row>
    <row r="123" spans="1:2" x14ac:dyDescent="0.25">
      <c r="A123" s="8" t="s">
        <v>289</v>
      </c>
      <c r="B123" s="2">
        <v>4.3269230769230803E-2</v>
      </c>
    </row>
    <row r="124" spans="1:2" x14ac:dyDescent="0.25">
      <c r="A124" s="8" t="s">
        <v>290</v>
      </c>
      <c r="B124" s="2">
        <v>6.32512019230769E-2</v>
      </c>
    </row>
    <row r="125" spans="1:2" x14ac:dyDescent="0.25">
      <c r="A125" s="8" t="s">
        <v>291</v>
      </c>
      <c r="B125" s="2">
        <v>3.7792894935752101E-3</v>
      </c>
    </row>
    <row r="126" spans="1:2" x14ac:dyDescent="0.25">
      <c r="A126" s="8" t="s">
        <v>292</v>
      </c>
      <c r="B126" s="2">
        <v>6.9790879314688803E-2</v>
      </c>
    </row>
    <row r="127" spans="1:2" x14ac:dyDescent="0.25">
      <c r="A127" s="8" t="s">
        <v>293</v>
      </c>
      <c r="B127" s="2">
        <v>1.33534895439657E-2</v>
      </c>
    </row>
    <row r="128" spans="1:2" x14ac:dyDescent="0.25">
      <c r="A128" s="8" t="s">
        <v>294</v>
      </c>
      <c r="B128" s="2">
        <v>2.0156210632401102E-3</v>
      </c>
    </row>
    <row r="129" spans="1:2" x14ac:dyDescent="0.25">
      <c r="A129" s="8" t="s">
        <v>295</v>
      </c>
      <c r="B129" s="2">
        <v>0.22801713277903801</v>
      </c>
    </row>
    <row r="130" spans="1:2" x14ac:dyDescent="0.25">
      <c r="A130" s="8" t="s">
        <v>296</v>
      </c>
      <c r="B130" s="2">
        <v>1.5117157974300799E-3</v>
      </c>
    </row>
    <row r="131" spans="1:2" x14ac:dyDescent="0.25">
      <c r="A131" s="8" t="s">
        <v>297</v>
      </c>
      <c r="B131" s="2">
        <v>6.2988158226253499E-3</v>
      </c>
    </row>
    <row r="132" spans="1:2" x14ac:dyDescent="0.25">
      <c r="A132" s="8" t="s">
        <v>298</v>
      </c>
      <c r="B132" s="2">
        <v>4.2579994960947297E-2</v>
      </c>
    </row>
    <row r="133" spans="1:2" x14ac:dyDescent="0.25">
      <c r="A133" s="8" t="s">
        <v>299</v>
      </c>
      <c r="B133" s="2">
        <v>0.17233560090702901</v>
      </c>
    </row>
    <row r="134" spans="1:2" x14ac:dyDescent="0.25">
      <c r="A134" s="8" t="s">
        <v>300</v>
      </c>
      <c r="B134" s="2">
        <v>0.46031746031746001</v>
      </c>
    </row>
    <row r="135" spans="1:2" x14ac:dyDescent="0.25">
      <c r="A135" s="15"/>
    </row>
    <row r="136" spans="1:2" x14ac:dyDescent="0.25">
      <c r="A136" s="13" t="s">
        <v>33</v>
      </c>
    </row>
    <row r="137" spans="1:2" x14ac:dyDescent="0.25">
      <c r="A137" s="14" t="s">
        <v>34</v>
      </c>
    </row>
    <row r="138" spans="1:2" x14ac:dyDescent="0.25">
      <c r="A138" s="14" t="s">
        <v>126</v>
      </c>
    </row>
    <row r="139" spans="1:2" x14ac:dyDescent="0.25">
      <c r="A139" s="14" t="s">
        <v>303</v>
      </c>
    </row>
    <row r="140" spans="1:2" x14ac:dyDescent="0.25">
      <c r="A140" s="14" t="s">
        <v>36</v>
      </c>
    </row>
    <row r="141" spans="1:2" x14ac:dyDescent="0.25">
      <c r="A141" s="15"/>
    </row>
    <row r="142" spans="1:2" x14ac:dyDescent="0.25">
      <c r="A142" s="15"/>
    </row>
    <row r="143" spans="1:2" x14ac:dyDescent="0.25">
      <c r="A143" s="15"/>
    </row>
    <row r="144" spans="1:2"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529</v>
      </c>
    </row>
    <row r="2" spans="1:2" ht="15" x14ac:dyDescent="0.25">
      <c r="A2" s="12" t="s">
        <v>518</v>
      </c>
    </row>
    <row r="3" spans="1:2" ht="15" x14ac:dyDescent="0.25">
      <c r="A3" s="12" t="s">
        <v>308</v>
      </c>
    </row>
    <row r="4" spans="1:2" x14ac:dyDescent="0.25">
      <c r="A4" s="15"/>
    </row>
    <row r="5" spans="1:2" x14ac:dyDescent="0.25">
      <c r="A5" s="17" t="str">
        <f>HYPERLINK("#'Table of contents'!A109", "Back to contents")</f>
        <v>Back to contents</v>
      </c>
    </row>
    <row r="6" spans="1:2" x14ac:dyDescent="0.25">
      <c r="A6" s="15"/>
      <c r="B6" s="6" t="s">
        <v>27</v>
      </c>
    </row>
    <row r="7" spans="1:2" x14ac:dyDescent="0.25">
      <c r="A7" s="9" t="s">
        <v>32</v>
      </c>
      <c r="B7" s="4" t="s">
        <v>9</v>
      </c>
    </row>
    <row r="8" spans="1:2" x14ac:dyDescent="0.25">
      <c r="A8" s="16" t="s">
        <v>304</v>
      </c>
      <c r="B8" s="1">
        <v>579</v>
      </c>
    </row>
    <row r="9" spans="1:2" x14ac:dyDescent="0.25">
      <c r="A9" s="16" t="s">
        <v>305</v>
      </c>
      <c r="B9" s="1">
        <v>49085</v>
      </c>
    </row>
    <row r="10" spans="1:2" x14ac:dyDescent="0.25">
      <c r="A10" s="16" t="s">
        <v>306</v>
      </c>
      <c r="B10" s="1">
        <v>828</v>
      </c>
    </row>
    <row r="11" spans="1:2" x14ac:dyDescent="0.25">
      <c r="A11" s="16" t="s">
        <v>86</v>
      </c>
      <c r="B11" s="1">
        <v>242</v>
      </c>
    </row>
    <row r="12" spans="1:2" x14ac:dyDescent="0.25">
      <c r="A12" s="16" t="s">
        <v>122</v>
      </c>
      <c r="B12" s="1">
        <v>4766</v>
      </c>
    </row>
    <row r="13" spans="1:2" x14ac:dyDescent="0.25">
      <c r="A13" s="16" t="s">
        <v>123</v>
      </c>
      <c r="B13" s="1">
        <v>8240</v>
      </c>
    </row>
    <row r="14" spans="1:2" x14ac:dyDescent="0.25">
      <c r="A14" s="10" t="s">
        <v>12</v>
      </c>
      <c r="B14" s="5">
        <v>63740</v>
      </c>
    </row>
    <row r="15" spans="1:2" x14ac:dyDescent="0.25">
      <c r="A15" s="15"/>
    </row>
    <row r="16" spans="1:2" x14ac:dyDescent="0.25">
      <c r="A16" s="15"/>
    </row>
    <row r="17" spans="1:2" x14ac:dyDescent="0.25">
      <c r="A17" s="15"/>
      <c r="B17" s="6" t="s">
        <v>28</v>
      </c>
    </row>
    <row r="18" spans="1:2" x14ac:dyDescent="0.25">
      <c r="A18" s="9" t="s">
        <v>32</v>
      </c>
      <c r="B18" s="4" t="s">
        <v>9</v>
      </c>
    </row>
    <row r="19" spans="1:2" x14ac:dyDescent="0.25">
      <c r="A19" s="8" t="s">
        <v>304</v>
      </c>
      <c r="B19" s="2">
        <v>9.0837778475054906E-3</v>
      </c>
    </row>
    <row r="20" spans="1:2" x14ac:dyDescent="0.25">
      <c r="A20" s="8" t="s">
        <v>305</v>
      </c>
      <c r="B20" s="2">
        <v>0.77008158142453698</v>
      </c>
    </row>
    <row r="21" spans="1:2" x14ac:dyDescent="0.25">
      <c r="A21" s="8" t="s">
        <v>306</v>
      </c>
      <c r="B21" s="2">
        <v>1.29902729839975E-2</v>
      </c>
    </row>
    <row r="22" spans="1:2" x14ac:dyDescent="0.25">
      <c r="A22" s="8" t="s">
        <v>86</v>
      </c>
      <c r="B22" s="2">
        <v>3.7966739880765602E-3</v>
      </c>
    </row>
    <row r="23" spans="1:2" x14ac:dyDescent="0.25">
      <c r="A23" s="8" t="s">
        <v>122</v>
      </c>
      <c r="B23" s="2">
        <v>7.47725133354252E-2</v>
      </c>
    </row>
    <row r="24" spans="1:2" x14ac:dyDescent="0.25">
      <c r="A24" s="8" t="s">
        <v>123</v>
      </c>
      <c r="B24" s="2">
        <v>0.12927518042045799</v>
      </c>
    </row>
    <row r="25" spans="1:2" x14ac:dyDescent="0.25">
      <c r="A25" s="15"/>
    </row>
    <row r="26" spans="1:2" x14ac:dyDescent="0.25">
      <c r="A26" s="13" t="s">
        <v>33</v>
      </c>
    </row>
    <row r="27" spans="1:2" x14ac:dyDescent="0.25">
      <c r="A27" s="14" t="s">
        <v>34</v>
      </c>
    </row>
    <row r="28" spans="1:2" x14ac:dyDescent="0.25">
      <c r="A28" s="14" t="s">
        <v>126</v>
      </c>
    </row>
    <row r="29" spans="1:2" x14ac:dyDescent="0.25">
      <c r="A29" s="14" t="s">
        <v>36</v>
      </c>
    </row>
    <row r="30" spans="1:2" x14ac:dyDescent="0.25">
      <c r="A30" s="15"/>
    </row>
    <row r="31" spans="1:2" x14ac:dyDescent="0.25">
      <c r="A31" s="15"/>
    </row>
    <row r="32" spans="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113</v>
      </c>
    </row>
    <row r="2" spans="1:11" ht="15" x14ac:dyDescent="0.25">
      <c r="A2" s="12" t="s">
        <v>25</v>
      </c>
    </row>
    <row r="3" spans="1:11" ht="15" x14ac:dyDescent="0.25">
      <c r="A3" s="12" t="s">
        <v>94</v>
      </c>
    </row>
    <row r="4" spans="1:11" ht="15" x14ac:dyDescent="0.25">
      <c r="A4" s="12" t="s">
        <v>89</v>
      </c>
    </row>
    <row r="5" spans="1:11" x14ac:dyDescent="0.25">
      <c r="A5" s="17" t="str">
        <f>HYPERLINK("#'Table of contents'!A11",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95</v>
      </c>
      <c r="B8" s="1">
        <v>21869</v>
      </c>
      <c r="C8" s="1">
        <v>23317</v>
      </c>
      <c r="D8" s="1">
        <v>24751</v>
      </c>
      <c r="E8" s="1">
        <v>26250</v>
      </c>
      <c r="F8" s="1">
        <v>27699</v>
      </c>
      <c r="G8" s="1">
        <v>29120</v>
      </c>
      <c r="H8" s="1">
        <v>30781</v>
      </c>
      <c r="I8" s="1">
        <v>32509</v>
      </c>
      <c r="J8" s="1">
        <v>33676</v>
      </c>
      <c r="K8" s="1">
        <v>35848</v>
      </c>
    </row>
    <row r="9" spans="1:11" x14ac:dyDescent="0.25">
      <c r="A9" s="16" t="s">
        <v>96</v>
      </c>
      <c r="B9" s="1">
        <v>1942</v>
      </c>
      <c r="C9" s="1">
        <v>2116</v>
      </c>
      <c r="D9" s="1">
        <v>2276</v>
      </c>
      <c r="E9" s="1">
        <v>2459</v>
      </c>
      <c r="F9" s="1">
        <v>2658</v>
      </c>
      <c r="G9" s="1">
        <v>2831</v>
      </c>
      <c r="H9" s="1">
        <v>3057</v>
      </c>
      <c r="I9" s="1">
        <v>3240</v>
      </c>
      <c r="J9" s="1">
        <v>3417</v>
      </c>
      <c r="K9" s="1">
        <v>3698</v>
      </c>
    </row>
    <row r="10" spans="1:11" x14ac:dyDescent="0.25">
      <c r="A10" s="16" t="s">
        <v>97</v>
      </c>
      <c r="B10" s="1">
        <v>3109</v>
      </c>
      <c r="C10" s="1">
        <v>3352</v>
      </c>
      <c r="D10" s="1">
        <v>3610</v>
      </c>
      <c r="E10" s="1">
        <v>3916</v>
      </c>
      <c r="F10" s="1">
        <v>4138</v>
      </c>
      <c r="G10" s="1">
        <v>4383</v>
      </c>
      <c r="H10" s="1">
        <v>4664</v>
      </c>
      <c r="I10" s="1">
        <v>4946</v>
      </c>
      <c r="J10" s="1">
        <v>5120</v>
      </c>
      <c r="K10" s="1">
        <v>5464</v>
      </c>
    </row>
    <row r="11" spans="1:11" x14ac:dyDescent="0.25">
      <c r="A11" s="16" t="s">
        <v>98</v>
      </c>
      <c r="B11" s="1">
        <v>112623</v>
      </c>
      <c r="C11" s="1">
        <v>115611</v>
      </c>
      <c r="D11" s="1">
        <v>118429</v>
      </c>
      <c r="E11" s="1">
        <v>121210</v>
      </c>
      <c r="F11" s="1">
        <v>123784</v>
      </c>
      <c r="G11" s="1">
        <v>126269</v>
      </c>
      <c r="H11" s="1">
        <v>128668</v>
      </c>
      <c r="I11" s="1">
        <v>130938</v>
      </c>
      <c r="J11" s="1">
        <v>126540</v>
      </c>
      <c r="K11" s="1">
        <v>129813</v>
      </c>
    </row>
    <row r="12" spans="1:11" x14ac:dyDescent="0.25">
      <c r="A12" s="16" t="s">
        <v>99</v>
      </c>
      <c r="B12" s="1">
        <v>2331</v>
      </c>
      <c r="C12" s="1">
        <v>2515</v>
      </c>
      <c r="D12" s="1">
        <v>2747</v>
      </c>
      <c r="E12" s="1">
        <v>2971</v>
      </c>
      <c r="F12" s="1">
        <v>3189</v>
      </c>
      <c r="G12" s="1">
        <v>3377</v>
      </c>
      <c r="H12" s="1">
        <v>3559</v>
      </c>
      <c r="I12" s="1">
        <v>3760</v>
      </c>
      <c r="J12" s="1">
        <v>3860</v>
      </c>
      <c r="K12" s="1">
        <v>4124</v>
      </c>
    </row>
    <row r="13" spans="1:11" x14ac:dyDescent="0.25">
      <c r="A13" s="16" t="s">
        <v>100</v>
      </c>
      <c r="B13" s="1">
        <v>18029</v>
      </c>
      <c r="C13" s="1">
        <v>17793</v>
      </c>
      <c r="D13" s="1">
        <v>17436</v>
      </c>
      <c r="E13" s="1">
        <v>17057</v>
      </c>
      <c r="F13" s="1">
        <v>16696</v>
      </c>
      <c r="G13" s="1">
        <v>16415</v>
      </c>
      <c r="H13" s="1">
        <v>16102</v>
      </c>
      <c r="I13" s="1">
        <v>15891</v>
      </c>
      <c r="J13" s="1">
        <v>14437</v>
      </c>
      <c r="K13" s="1">
        <v>14496</v>
      </c>
    </row>
    <row r="14" spans="1:11" x14ac:dyDescent="0.25">
      <c r="A14" s="16" t="s">
        <v>101</v>
      </c>
      <c r="B14" s="1">
        <v>1288</v>
      </c>
      <c r="C14" s="1">
        <v>1420</v>
      </c>
      <c r="D14" s="1">
        <v>1516</v>
      </c>
      <c r="E14" s="1">
        <v>1611</v>
      </c>
      <c r="F14" s="1">
        <v>1732</v>
      </c>
      <c r="G14" s="1">
        <v>1902</v>
      </c>
      <c r="H14" s="1">
        <v>2145</v>
      </c>
      <c r="I14" s="1">
        <v>2466</v>
      </c>
      <c r="J14" s="1">
        <v>2759</v>
      </c>
      <c r="K14" s="1">
        <v>3379</v>
      </c>
    </row>
    <row r="15" spans="1:11" x14ac:dyDescent="0.25">
      <c r="A15" s="16" t="s">
        <v>102</v>
      </c>
      <c r="B15" s="1">
        <v>476</v>
      </c>
      <c r="C15" s="1">
        <v>494</v>
      </c>
      <c r="D15" s="1">
        <v>527</v>
      </c>
      <c r="E15" s="1">
        <v>558</v>
      </c>
      <c r="F15" s="1">
        <v>582</v>
      </c>
      <c r="G15" s="1">
        <v>619</v>
      </c>
      <c r="H15" s="1">
        <v>691</v>
      </c>
      <c r="I15" s="1">
        <v>745</v>
      </c>
      <c r="J15" s="1">
        <v>781</v>
      </c>
      <c r="K15" s="1">
        <v>977</v>
      </c>
    </row>
    <row r="16" spans="1:11" x14ac:dyDescent="0.25">
      <c r="A16" s="16" t="s">
        <v>103</v>
      </c>
      <c r="B16" s="1">
        <v>302</v>
      </c>
      <c r="C16" s="1">
        <v>322</v>
      </c>
      <c r="D16" s="1">
        <v>352</v>
      </c>
      <c r="E16" s="1">
        <v>382</v>
      </c>
      <c r="F16" s="1">
        <v>397</v>
      </c>
      <c r="G16" s="1">
        <v>435</v>
      </c>
      <c r="H16" s="1">
        <v>474</v>
      </c>
      <c r="I16" s="1">
        <v>506</v>
      </c>
      <c r="J16" s="1">
        <v>535</v>
      </c>
      <c r="K16" s="1">
        <v>591</v>
      </c>
    </row>
    <row r="17" spans="1:11" x14ac:dyDescent="0.25">
      <c r="A17" s="16" t="s">
        <v>104</v>
      </c>
      <c r="B17" s="1">
        <v>19458</v>
      </c>
      <c r="C17" s="1">
        <v>21068</v>
      </c>
      <c r="D17" s="1">
        <v>22972</v>
      </c>
      <c r="E17" s="1">
        <v>23615</v>
      </c>
      <c r="F17" s="1">
        <v>24304</v>
      </c>
      <c r="G17" s="1">
        <v>24811</v>
      </c>
      <c r="H17" s="1">
        <v>25417</v>
      </c>
      <c r="I17" s="1">
        <v>26173</v>
      </c>
      <c r="J17" s="1">
        <v>25936</v>
      </c>
      <c r="K17" s="1">
        <v>26536</v>
      </c>
    </row>
    <row r="18" spans="1:11" x14ac:dyDescent="0.25">
      <c r="A18" s="16" t="s">
        <v>105</v>
      </c>
      <c r="B18" s="1">
        <v>406</v>
      </c>
      <c r="C18" s="1">
        <v>460</v>
      </c>
      <c r="D18" s="1">
        <v>512</v>
      </c>
      <c r="E18" s="1">
        <v>533</v>
      </c>
      <c r="F18" s="1">
        <v>556</v>
      </c>
      <c r="G18" s="1">
        <v>587</v>
      </c>
      <c r="H18" s="1">
        <v>641</v>
      </c>
      <c r="I18" s="1">
        <v>688</v>
      </c>
      <c r="J18" s="1">
        <v>713</v>
      </c>
      <c r="K18" s="1">
        <v>881</v>
      </c>
    </row>
    <row r="19" spans="1:11" x14ac:dyDescent="0.25">
      <c r="A19" s="16" t="s">
        <v>106</v>
      </c>
      <c r="B19" s="1">
        <v>3657</v>
      </c>
      <c r="C19" s="1">
        <v>3431</v>
      </c>
      <c r="D19" s="1">
        <v>3304</v>
      </c>
      <c r="E19" s="1">
        <v>3176</v>
      </c>
      <c r="F19" s="1">
        <v>3041</v>
      </c>
      <c r="G19" s="1">
        <v>2902</v>
      </c>
      <c r="H19" s="1">
        <v>2830</v>
      </c>
      <c r="I19" s="1">
        <v>2748</v>
      </c>
      <c r="J19" s="1">
        <v>2557</v>
      </c>
      <c r="K19" s="1">
        <v>2557</v>
      </c>
    </row>
    <row r="20" spans="1:11" x14ac:dyDescent="0.25">
      <c r="A20" s="16" t="s">
        <v>107</v>
      </c>
      <c r="B20" s="1">
        <v>37392</v>
      </c>
      <c r="C20" s="1">
        <v>37954</v>
      </c>
      <c r="D20" s="1">
        <v>38593</v>
      </c>
      <c r="E20" s="1">
        <v>39504</v>
      </c>
      <c r="F20" s="1">
        <v>40741</v>
      </c>
      <c r="G20" s="1">
        <v>42383</v>
      </c>
      <c r="H20" s="1">
        <v>44727</v>
      </c>
      <c r="I20" s="1">
        <v>47981</v>
      </c>
      <c r="J20" s="1">
        <v>49512</v>
      </c>
      <c r="K20" s="1">
        <v>54279</v>
      </c>
    </row>
    <row r="21" spans="1:11" x14ac:dyDescent="0.25">
      <c r="A21" s="16" t="s">
        <v>108</v>
      </c>
      <c r="B21" s="1">
        <v>5977</v>
      </c>
      <c r="C21" s="1">
        <v>6193</v>
      </c>
      <c r="D21" s="1">
        <v>6401</v>
      </c>
      <c r="E21" s="1">
        <v>6673</v>
      </c>
      <c r="F21" s="1">
        <v>7080</v>
      </c>
      <c r="G21" s="1">
        <v>7688</v>
      </c>
      <c r="H21" s="1">
        <v>8761</v>
      </c>
      <c r="I21" s="1">
        <v>10489</v>
      </c>
      <c r="J21" s="1">
        <v>11399</v>
      </c>
      <c r="K21" s="1">
        <v>13144</v>
      </c>
    </row>
    <row r="22" spans="1:11" x14ac:dyDescent="0.25">
      <c r="A22" s="16" t="s">
        <v>109</v>
      </c>
      <c r="B22" s="1">
        <v>1386</v>
      </c>
      <c r="C22" s="1">
        <v>1441</v>
      </c>
      <c r="D22" s="1">
        <v>1501</v>
      </c>
      <c r="E22" s="1">
        <v>1539</v>
      </c>
      <c r="F22" s="1">
        <v>1595</v>
      </c>
      <c r="G22" s="1">
        <v>1672</v>
      </c>
      <c r="H22" s="1">
        <v>1783</v>
      </c>
      <c r="I22" s="1">
        <v>1966</v>
      </c>
      <c r="J22" s="1">
        <v>2074</v>
      </c>
      <c r="K22" s="1">
        <v>2293</v>
      </c>
    </row>
    <row r="23" spans="1:11" x14ac:dyDescent="0.25">
      <c r="A23" s="16" t="s">
        <v>110</v>
      </c>
      <c r="B23" s="1">
        <v>7991</v>
      </c>
      <c r="C23" s="1">
        <v>8162</v>
      </c>
      <c r="D23" s="1">
        <v>8354</v>
      </c>
      <c r="E23" s="1">
        <v>8481</v>
      </c>
      <c r="F23" s="1">
        <v>8600</v>
      </c>
      <c r="G23" s="1">
        <v>8801</v>
      </c>
      <c r="H23" s="1">
        <v>9036</v>
      </c>
      <c r="I23" s="1">
        <v>9388</v>
      </c>
      <c r="J23" s="1">
        <v>9292</v>
      </c>
      <c r="K23" s="1">
        <v>9707</v>
      </c>
    </row>
    <row r="24" spans="1:11" x14ac:dyDescent="0.25">
      <c r="A24" s="16" t="s">
        <v>111</v>
      </c>
      <c r="B24" s="1">
        <v>4715</v>
      </c>
      <c r="C24" s="1">
        <v>4894</v>
      </c>
      <c r="D24" s="1">
        <v>5160</v>
      </c>
      <c r="E24" s="1">
        <v>5420</v>
      </c>
      <c r="F24" s="1">
        <v>5820</v>
      </c>
      <c r="G24" s="1">
        <v>6287</v>
      </c>
      <c r="H24" s="1">
        <v>7205</v>
      </c>
      <c r="I24" s="1">
        <v>8792</v>
      </c>
      <c r="J24" s="1">
        <v>9883</v>
      </c>
      <c r="K24" s="1">
        <v>11668</v>
      </c>
    </row>
    <row r="25" spans="1:11" x14ac:dyDescent="0.25">
      <c r="A25" s="16" t="s">
        <v>112</v>
      </c>
      <c r="B25" s="1">
        <v>9600</v>
      </c>
      <c r="C25" s="1">
        <v>9115</v>
      </c>
      <c r="D25" s="1">
        <v>8727</v>
      </c>
      <c r="E25" s="1">
        <v>8392</v>
      </c>
      <c r="F25" s="1">
        <v>8163</v>
      </c>
      <c r="G25" s="1">
        <v>7994</v>
      </c>
      <c r="H25" s="1">
        <v>7936</v>
      </c>
      <c r="I25" s="1">
        <v>8093</v>
      </c>
      <c r="J25" s="1">
        <v>7796</v>
      </c>
      <c r="K25" s="1">
        <v>8268</v>
      </c>
    </row>
    <row r="26" spans="1:11" x14ac:dyDescent="0.25">
      <c r="A26" s="10" t="s">
        <v>12</v>
      </c>
      <c r="B26" s="5">
        <v>252551</v>
      </c>
      <c r="C26" s="5">
        <v>259658</v>
      </c>
      <c r="D26" s="5">
        <v>267168</v>
      </c>
      <c r="E26" s="5">
        <v>273747</v>
      </c>
      <c r="F26" s="5">
        <v>280775</v>
      </c>
      <c r="G26" s="5">
        <v>288476</v>
      </c>
      <c r="H26" s="5">
        <v>298477</v>
      </c>
      <c r="I26" s="5">
        <v>311319</v>
      </c>
      <c r="J26" s="5">
        <v>310287</v>
      </c>
      <c r="K26" s="5">
        <v>327723</v>
      </c>
    </row>
    <row r="27" spans="1:11" x14ac:dyDescent="0.25">
      <c r="A27" s="15"/>
    </row>
    <row r="28" spans="1:11" x14ac:dyDescent="0.25">
      <c r="A28" s="15"/>
    </row>
    <row r="29" spans="1:11" x14ac:dyDescent="0.25">
      <c r="A29" s="15"/>
      <c r="B29" s="21" t="s">
        <v>28</v>
      </c>
      <c r="C29" s="22"/>
      <c r="D29" s="22"/>
      <c r="E29" s="22"/>
      <c r="F29" s="22"/>
      <c r="G29" s="22"/>
      <c r="H29" s="22"/>
      <c r="I29" s="22"/>
      <c r="J29" s="22"/>
      <c r="K29" s="22"/>
    </row>
    <row r="30" spans="1:11" x14ac:dyDescent="0.25">
      <c r="A30" s="9" t="s">
        <v>32</v>
      </c>
      <c r="B30" s="4" t="s">
        <v>0</v>
      </c>
      <c r="C30" s="4" t="s">
        <v>1</v>
      </c>
      <c r="D30" s="4" t="s">
        <v>2</v>
      </c>
      <c r="E30" s="4" t="s">
        <v>3</v>
      </c>
      <c r="F30" s="4" t="s">
        <v>4</v>
      </c>
      <c r="G30" s="4" t="s">
        <v>5</v>
      </c>
      <c r="H30" s="4" t="s">
        <v>6</v>
      </c>
      <c r="I30" s="4" t="s">
        <v>7</v>
      </c>
      <c r="J30" s="4" t="s">
        <v>8</v>
      </c>
      <c r="K30" s="4" t="s">
        <v>9</v>
      </c>
    </row>
    <row r="31" spans="1:11" x14ac:dyDescent="0.25">
      <c r="A31" s="8" t="s">
        <v>95</v>
      </c>
      <c r="B31" s="2">
        <v>0.136764163273985</v>
      </c>
      <c r="C31" s="2">
        <v>0.14156911793277599</v>
      </c>
      <c r="D31" s="2">
        <v>0.14624015503784399</v>
      </c>
      <c r="E31" s="2">
        <v>0.150980944766857</v>
      </c>
      <c r="F31" s="2">
        <v>0.155469118340405</v>
      </c>
      <c r="G31" s="2">
        <v>0.15965349927355499</v>
      </c>
      <c r="H31" s="2">
        <v>0.16475317265336101</v>
      </c>
      <c r="I31" s="2">
        <v>0.16995148574893901</v>
      </c>
      <c r="J31" s="2">
        <v>0.18003742314889101</v>
      </c>
      <c r="K31" s="2">
        <v>0.18531557099507301</v>
      </c>
    </row>
    <row r="32" spans="1:11" x14ac:dyDescent="0.25">
      <c r="A32" s="8" t="s">
        <v>96</v>
      </c>
      <c r="B32" s="2">
        <v>1.2144862823086499E-2</v>
      </c>
      <c r="C32" s="2">
        <v>1.2847289683310699E-2</v>
      </c>
      <c r="D32" s="2">
        <v>1.34476422312687E-2</v>
      </c>
      <c r="E32" s="2">
        <v>1.4143319740255299E-2</v>
      </c>
      <c r="F32" s="2">
        <v>1.49188388226578E-2</v>
      </c>
      <c r="G32" s="2">
        <v>1.5521258806436599E-2</v>
      </c>
      <c r="H32" s="2">
        <v>1.6362380975319901E-2</v>
      </c>
      <c r="I32" s="2">
        <v>1.6938165241212E-2</v>
      </c>
      <c r="J32" s="2">
        <v>1.8267842822774698E-2</v>
      </c>
      <c r="K32" s="2">
        <v>1.9116742399569901E-2</v>
      </c>
    </row>
    <row r="33" spans="1:11" x14ac:dyDescent="0.25">
      <c r="A33" s="8" t="s">
        <v>97</v>
      </c>
      <c r="B33" s="2">
        <v>1.9443037341388199E-2</v>
      </c>
      <c r="C33" s="2">
        <v>2.03516611618418E-2</v>
      </c>
      <c r="D33" s="2">
        <v>2.1329520410755701E-2</v>
      </c>
      <c r="E33" s="2">
        <v>2.25234811316956E-2</v>
      </c>
      <c r="F33" s="2">
        <v>2.3225791966951799E-2</v>
      </c>
      <c r="G33" s="2">
        <v>2.40302639874997E-2</v>
      </c>
      <c r="H33" s="2">
        <v>2.49637372812863E-2</v>
      </c>
      <c r="I33" s="2">
        <v>2.5856841136739101E-2</v>
      </c>
      <c r="J33" s="2">
        <v>2.73723603314622E-2</v>
      </c>
      <c r="K33" s="2">
        <v>2.8246046639061599E-2</v>
      </c>
    </row>
    <row r="34" spans="1:11" x14ac:dyDescent="0.25">
      <c r="A34" s="8" t="s">
        <v>98</v>
      </c>
      <c r="B34" s="2">
        <v>0.70432074445132398</v>
      </c>
      <c r="C34" s="2">
        <v>0.701931950650865</v>
      </c>
      <c r="D34" s="2">
        <v>0.69973234701534404</v>
      </c>
      <c r="E34" s="2">
        <v>0.69715810724535998</v>
      </c>
      <c r="F34" s="2">
        <v>0.69477560000898098</v>
      </c>
      <c r="G34" s="2">
        <v>0.69228323144823001</v>
      </c>
      <c r="H34" s="2">
        <v>0.688686567004405</v>
      </c>
      <c r="I34" s="2">
        <v>0.68452144455364805</v>
      </c>
      <c r="J34" s="2">
        <v>0.67650360866078596</v>
      </c>
      <c r="K34" s="2">
        <v>0.67106589538003403</v>
      </c>
    </row>
    <row r="35" spans="1:11" x14ac:dyDescent="0.25">
      <c r="A35" s="8" t="s">
        <v>99</v>
      </c>
      <c r="B35" s="2">
        <v>1.4577587662520399E-2</v>
      </c>
      <c r="C35" s="2">
        <v>1.5269817369341399E-2</v>
      </c>
      <c r="D35" s="2">
        <v>1.6230524257159599E-2</v>
      </c>
      <c r="E35" s="2">
        <v>1.7088167120088801E-2</v>
      </c>
      <c r="F35" s="2">
        <v>1.78992389034822E-2</v>
      </c>
      <c r="G35" s="2">
        <v>1.85147619178157E-2</v>
      </c>
      <c r="H35" s="2">
        <v>1.90493012401582E-2</v>
      </c>
      <c r="I35" s="2">
        <v>1.9656636205851001E-2</v>
      </c>
      <c r="J35" s="2">
        <v>2.0636193531141399E-2</v>
      </c>
      <c r="K35" s="2">
        <v>2.13189414969784E-2</v>
      </c>
    </row>
    <row r="36" spans="1:11" x14ac:dyDescent="0.25">
      <c r="A36" s="8" t="s">
        <v>100</v>
      </c>
      <c r="B36" s="2">
        <v>0.11274960444769599</v>
      </c>
      <c r="C36" s="2">
        <v>0.108030163201865</v>
      </c>
      <c r="D36" s="2">
        <v>0.103019811047628</v>
      </c>
      <c r="E36" s="2">
        <v>9.8105979995743803E-2</v>
      </c>
      <c r="F36" s="2">
        <v>9.3711411957522306E-2</v>
      </c>
      <c r="G36" s="2">
        <v>8.9996984566462906E-2</v>
      </c>
      <c r="H36" s="2">
        <v>8.6184840845469998E-2</v>
      </c>
      <c r="I36" s="2">
        <v>8.3075427113611197E-2</v>
      </c>
      <c r="J36" s="2">
        <v>7.7182571504945202E-2</v>
      </c>
      <c r="K36" s="2">
        <v>7.4936803089282106E-2</v>
      </c>
    </row>
    <row r="37" spans="1:11" x14ac:dyDescent="0.25">
      <c r="A37" s="8" t="s">
        <v>101</v>
      </c>
      <c r="B37" s="2">
        <v>5.0338062297260303E-2</v>
      </c>
      <c r="C37" s="2">
        <v>5.22154807869094E-2</v>
      </c>
      <c r="D37" s="2">
        <v>5.1948051948052E-2</v>
      </c>
      <c r="E37" s="2">
        <v>5.3924686192468603E-2</v>
      </c>
      <c r="F37" s="2">
        <v>5.6579119299621103E-2</v>
      </c>
      <c r="G37" s="2">
        <v>6.0852316355259797E-2</v>
      </c>
      <c r="H37" s="2">
        <v>6.6619044661159102E-2</v>
      </c>
      <c r="I37" s="2">
        <v>7.3996279181419905E-2</v>
      </c>
      <c r="J37" s="2">
        <v>8.2900153240587707E-2</v>
      </c>
      <c r="K37" s="2">
        <v>9.6761261132270002E-2</v>
      </c>
    </row>
    <row r="38" spans="1:11" x14ac:dyDescent="0.25">
      <c r="A38" s="8" t="s">
        <v>102</v>
      </c>
      <c r="B38" s="2">
        <v>1.8603196935943998E-2</v>
      </c>
      <c r="C38" s="2">
        <v>1.8165103879389601E-2</v>
      </c>
      <c r="D38" s="2">
        <v>1.80584586917041E-2</v>
      </c>
      <c r="E38" s="2">
        <v>1.86778242677824E-2</v>
      </c>
      <c r="F38" s="2">
        <v>1.9012152097216801E-2</v>
      </c>
      <c r="G38" s="2">
        <v>1.9804197594061899E-2</v>
      </c>
      <c r="H38" s="2">
        <v>2.1460960308093701E-2</v>
      </c>
      <c r="I38" s="2">
        <v>2.2354918081977999E-2</v>
      </c>
      <c r="J38" s="2">
        <v>2.34668429434212E-2</v>
      </c>
      <c r="K38" s="2">
        <v>2.7977434781363601E-2</v>
      </c>
    </row>
    <row r="39" spans="1:11" x14ac:dyDescent="0.25">
      <c r="A39" s="8" t="s">
        <v>103</v>
      </c>
      <c r="B39" s="2">
        <v>1.18028686442334E-2</v>
      </c>
      <c r="C39" s="2">
        <v>1.18404118404118E-2</v>
      </c>
      <c r="D39" s="2">
        <v>1.20618168111572E-2</v>
      </c>
      <c r="E39" s="2">
        <v>1.2786610878661101E-2</v>
      </c>
      <c r="F39" s="2">
        <v>1.296877041683E-2</v>
      </c>
      <c r="G39" s="2">
        <v>1.3917327873048399E-2</v>
      </c>
      <c r="H39" s="2">
        <v>1.47214112677806E-2</v>
      </c>
      <c r="I39" s="2">
        <v>1.51833403348737E-2</v>
      </c>
      <c r="J39" s="2">
        <v>1.6075238123854502E-2</v>
      </c>
      <c r="K39" s="2">
        <v>1.6923913977262998E-2</v>
      </c>
    </row>
    <row r="40" spans="1:11" x14ac:dyDescent="0.25">
      <c r="A40" s="8" t="s">
        <v>104</v>
      </c>
      <c r="B40" s="2">
        <v>0.760464298276469</v>
      </c>
      <c r="C40" s="2">
        <v>0.77470123184408901</v>
      </c>
      <c r="D40" s="2">
        <v>0.78717061302813296</v>
      </c>
      <c r="E40" s="2">
        <v>0.79046025104602502</v>
      </c>
      <c r="F40" s="2">
        <v>0.79393701816281204</v>
      </c>
      <c r="G40" s="2">
        <v>0.79379959047862803</v>
      </c>
      <c r="H40" s="2">
        <v>0.78939685694763695</v>
      </c>
      <c r="I40" s="2">
        <v>0.785362779811559</v>
      </c>
      <c r="J40" s="2">
        <v>0.77930350650521296</v>
      </c>
      <c r="K40" s="2">
        <v>0.75988660118553297</v>
      </c>
    </row>
    <row r="41" spans="1:11" x14ac:dyDescent="0.25">
      <c r="A41" s="8" t="s">
        <v>105</v>
      </c>
      <c r="B41" s="2">
        <v>1.58674326806581E-2</v>
      </c>
      <c r="C41" s="2">
        <v>1.6914874057731202E-2</v>
      </c>
      <c r="D41" s="2">
        <v>1.75444608162286E-2</v>
      </c>
      <c r="E41" s="2">
        <v>1.7841004184100399E-2</v>
      </c>
      <c r="F41" s="2">
        <v>1.8162811969162401E-2</v>
      </c>
      <c r="G41" s="2">
        <v>1.8780394164320501E-2</v>
      </c>
      <c r="H41" s="2">
        <v>1.9908068824150599E-2</v>
      </c>
      <c r="I41" s="2">
        <v>2.0644541799195799E-2</v>
      </c>
      <c r="J41" s="2">
        <v>2.14236351071182E-2</v>
      </c>
      <c r="K41" s="2">
        <v>2.5228372612468099E-2</v>
      </c>
    </row>
    <row r="42" spans="1:11" x14ac:dyDescent="0.25">
      <c r="A42" s="8" t="s">
        <v>106</v>
      </c>
      <c r="B42" s="2">
        <v>0.142924141165436</v>
      </c>
      <c r="C42" s="2">
        <v>0.12616289759146901</v>
      </c>
      <c r="D42" s="2">
        <v>0.113216598704725</v>
      </c>
      <c r="E42" s="2">
        <v>0.10630962343096199</v>
      </c>
      <c r="F42" s="2">
        <v>9.9340128054357796E-2</v>
      </c>
      <c r="G42" s="2">
        <v>9.2846173534681303E-2</v>
      </c>
      <c r="H42" s="2">
        <v>8.7893657991179597E-2</v>
      </c>
      <c r="I42" s="2">
        <v>8.2458140790973994E-2</v>
      </c>
      <c r="J42" s="2">
        <v>7.6830624079805301E-2</v>
      </c>
      <c r="K42" s="2">
        <v>7.3222416311102198E-2</v>
      </c>
    </row>
    <row r="43" spans="1:11" x14ac:dyDescent="0.25">
      <c r="A43" s="8" t="s">
        <v>107</v>
      </c>
      <c r="B43" s="2">
        <v>0.55758190304349797</v>
      </c>
      <c r="C43" s="2">
        <v>0.56013223335645401</v>
      </c>
      <c r="D43" s="2">
        <v>0.56146706238361299</v>
      </c>
      <c r="E43" s="2">
        <v>0.56427030810324397</v>
      </c>
      <c r="F43" s="2">
        <v>0.56585508132057405</v>
      </c>
      <c r="G43" s="2">
        <v>0.56642833277647797</v>
      </c>
      <c r="H43" s="2">
        <v>0.56297200684724602</v>
      </c>
      <c r="I43" s="2">
        <v>0.55335662964628796</v>
      </c>
      <c r="J43" s="2">
        <v>0.550402418960381</v>
      </c>
      <c r="K43" s="2">
        <v>0.54629172998923103</v>
      </c>
    </row>
    <row r="44" spans="1:11" x14ac:dyDescent="0.25">
      <c r="A44" s="8" t="s">
        <v>108</v>
      </c>
      <c r="B44" s="2">
        <v>8.9127809009707598E-2</v>
      </c>
      <c r="C44" s="2">
        <v>9.1397452736905804E-2</v>
      </c>
      <c r="D44" s="2">
        <v>9.3124418063314701E-2</v>
      </c>
      <c r="E44" s="2">
        <v>9.5316316473596299E-2</v>
      </c>
      <c r="F44" s="2">
        <v>9.8334699093043001E-2</v>
      </c>
      <c r="G44" s="2">
        <v>0.102746408286001</v>
      </c>
      <c r="H44" s="2">
        <v>0.110273386365925</v>
      </c>
      <c r="I44" s="2">
        <v>0.120967834942163</v>
      </c>
      <c r="J44" s="2">
        <v>0.126717506336431</v>
      </c>
      <c r="K44" s="2">
        <v>0.13228796586117</v>
      </c>
    </row>
    <row r="45" spans="1:11" x14ac:dyDescent="0.25">
      <c r="A45" s="8" t="s">
        <v>109</v>
      </c>
      <c r="B45" s="2">
        <v>2.0667750257228501E-2</v>
      </c>
      <c r="C45" s="2">
        <v>2.1266547617290701E-2</v>
      </c>
      <c r="D45" s="2">
        <v>2.1837174115456201E-2</v>
      </c>
      <c r="E45" s="2">
        <v>2.1982887914411001E-2</v>
      </c>
      <c r="F45" s="2">
        <v>2.21530854595203E-2</v>
      </c>
      <c r="G45" s="2">
        <v>2.2345472769796201E-2</v>
      </c>
      <c r="H45" s="2">
        <v>2.2442352230389699E-2</v>
      </c>
      <c r="I45" s="2">
        <v>2.2673540232271201E-2</v>
      </c>
      <c r="J45" s="2">
        <v>2.30557161278847E-2</v>
      </c>
      <c r="K45" s="2">
        <v>2.3077929528276201E-2</v>
      </c>
    </row>
    <row r="46" spans="1:11" x14ac:dyDescent="0.25">
      <c r="A46" s="8" t="s">
        <v>110</v>
      </c>
      <c r="B46" s="2">
        <v>0.11916016760859501</v>
      </c>
      <c r="C46" s="2">
        <v>0.120456323145265</v>
      </c>
      <c r="D46" s="2">
        <v>0.121537476722533</v>
      </c>
      <c r="E46" s="2">
        <v>0.121141567512748</v>
      </c>
      <c r="F46" s="2">
        <v>0.11944610341810299</v>
      </c>
      <c r="G46" s="2">
        <v>0.11762111593718701</v>
      </c>
      <c r="H46" s="2">
        <v>0.11373476991239601</v>
      </c>
      <c r="I46" s="2">
        <v>0.10827019109896301</v>
      </c>
      <c r="J46" s="2">
        <v>0.10329494419493999</v>
      </c>
      <c r="K46" s="2">
        <v>9.7696232852585094E-2</v>
      </c>
    </row>
    <row r="47" spans="1:11" x14ac:dyDescent="0.25">
      <c r="A47" s="8" t="s">
        <v>111</v>
      </c>
      <c r="B47" s="2">
        <v>7.0309121546055106E-2</v>
      </c>
      <c r="C47" s="2">
        <v>7.2226567688425197E-2</v>
      </c>
      <c r="D47" s="2">
        <v>7.5069832402234596E-2</v>
      </c>
      <c r="E47" s="2">
        <v>7.7418617606307805E-2</v>
      </c>
      <c r="F47" s="2">
        <v>8.0834456034111601E-2</v>
      </c>
      <c r="G47" s="2">
        <v>8.4022719679251595E-2</v>
      </c>
      <c r="H47" s="2">
        <v>9.0688248917530995E-2</v>
      </c>
      <c r="I47" s="2">
        <v>0.10139662549447</v>
      </c>
      <c r="J47" s="2">
        <v>0.109864822802259</v>
      </c>
      <c r="K47" s="2">
        <v>0.117432743888324</v>
      </c>
    </row>
    <row r="48" spans="1:11" x14ac:dyDescent="0.25">
      <c r="A48" s="8" t="s">
        <v>112</v>
      </c>
      <c r="B48" s="2">
        <v>0.14315324853491601</v>
      </c>
      <c r="C48" s="2">
        <v>0.13452087545565899</v>
      </c>
      <c r="D48" s="2">
        <v>0.126964036312849</v>
      </c>
      <c r="E48" s="2">
        <v>0.119870302389693</v>
      </c>
      <c r="F48" s="2">
        <v>0.113376574674648</v>
      </c>
      <c r="G48" s="2">
        <v>0.106835950551286</v>
      </c>
      <c r="H48" s="2">
        <v>9.9889235726512898E-2</v>
      </c>
      <c r="I48" s="2">
        <v>9.33351785858446E-2</v>
      </c>
      <c r="J48" s="2">
        <v>8.6664591578104896E-2</v>
      </c>
      <c r="K48" s="2">
        <v>8.3213397880413403E-2</v>
      </c>
    </row>
    <row r="49" spans="1:12" x14ac:dyDescent="0.25">
      <c r="A49" s="15"/>
    </row>
    <row r="50" spans="1:12" x14ac:dyDescent="0.25">
      <c r="A50" s="15"/>
    </row>
    <row r="51" spans="1:12" x14ac:dyDescent="0.25">
      <c r="A51" s="15"/>
      <c r="B51" s="21" t="s">
        <v>29</v>
      </c>
      <c r="C51" s="21"/>
      <c r="D51" s="21"/>
      <c r="E51" s="21"/>
      <c r="F51" s="21"/>
      <c r="G51" s="21"/>
      <c r="H51" s="21"/>
      <c r="I51" s="21"/>
      <c r="J51" s="21"/>
      <c r="K51" s="6" t="s">
        <v>30</v>
      </c>
      <c r="L51" s="6" t="s">
        <v>31</v>
      </c>
    </row>
    <row r="52" spans="1:12" x14ac:dyDescent="0.25">
      <c r="A52" s="9" t="s">
        <v>32</v>
      </c>
      <c r="B52" s="4" t="s">
        <v>13</v>
      </c>
      <c r="C52" s="4" t="s">
        <v>14</v>
      </c>
      <c r="D52" s="4" t="s">
        <v>15</v>
      </c>
      <c r="E52" s="4" t="s">
        <v>16</v>
      </c>
      <c r="F52" s="4" t="s">
        <v>17</v>
      </c>
      <c r="G52" s="4" t="s">
        <v>18</v>
      </c>
      <c r="H52" s="4" t="s">
        <v>19</v>
      </c>
      <c r="I52" s="4" t="s">
        <v>20</v>
      </c>
      <c r="J52" s="4" t="s">
        <v>21</v>
      </c>
      <c r="K52" s="4" t="s">
        <v>22</v>
      </c>
      <c r="L52" s="4" t="s">
        <v>23</v>
      </c>
    </row>
    <row r="53" spans="1:12" x14ac:dyDescent="0.25">
      <c r="A53" s="8" t="s">
        <v>95</v>
      </c>
      <c r="B53" s="2">
        <v>6.62124468425625E-2</v>
      </c>
      <c r="C53" s="2">
        <v>6.1500192992237399E-2</v>
      </c>
      <c r="D53" s="2">
        <v>6.0563209567290201E-2</v>
      </c>
      <c r="E53" s="2">
        <v>5.5199999999999999E-2</v>
      </c>
      <c r="F53" s="2">
        <v>5.1301491028557002E-2</v>
      </c>
      <c r="G53" s="2">
        <v>5.7039835164835198E-2</v>
      </c>
      <c r="H53" s="2">
        <v>5.61385270134174E-2</v>
      </c>
      <c r="I53" s="2">
        <v>3.5897751391922202E-2</v>
      </c>
      <c r="J53" s="2">
        <v>6.4496971136714598E-2</v>
      </c>
      <c r="K53" s="3">
        <v>0.231043956043956</v>
      </c>
      <c r="L53" s="3">
        <v>0.63921532763272204</v>
      </c>
    </row>
    <row r="54" spans="1:12" x14ac:dyDescent="0.25">
      <c r="A54" s="8" t="s">
        <v>96</v>
      </c>
      <c r="B54" s="2">
        <v>8.9598352214212196E-2</v>
      </c>
      <c r="C54" s="2">
        <v>7.5614366729678598E-2</v>
      </c>
      <c r="D54" s="2">
        <v>8.0404217926186294E-2</v>
      </c>
      <c r="E54" s="2">
        <v>8.09272061813745E-2</v>
      </c>
      <c r="F54" s="2">
        <v>6.5086531226486097E-2</v>
      </c>
      <c r="G54" s="2">
        <v>7.9830448604733303E-2</v>
      </c>
      <c r="H54" s="2">
        <v>5.9862610402355201E-2</v>
      </c>
      <c r="I54" s="2">
        <v>5.4629629629629597E-2</v>
      </c>
      <c r="J54" s="2">
        <v>8.2235879426397401E-2</v>
      </c>
      <c r="K54" s="3">
        <v>0.30625220770045902</v>
      </c>
      <c r="L54" s="3">
        <v>0.90422245108135901</v>
      </c>
    </row>
    <row r="55" spans="1:12" x14ac:dyDescent="0.25">
      <c r="A55" s="8" t="s">
        <v>97</v>
      </c>
      <c r="B55" s="2">
        <v>7.8160180122225795E-2</v>
      </c>
      <c r="C55" s="2">
        <v>7.6968973747016695E-2</v>
      </c>
      <c r="D55" s="2">
        <v>8.4764542936288101E-2</v>
      </c>
      <c r="E55" s="2">
        <v>5.6690500510725203E-2</v>
      </c>
      <c r="F55" s="2">
        <v>5.9207346544224299E-2</v>
      </c>
      <c r="G55" s="2">
        <v>6.4111339265343403E-2</v>
      </c>
      <c r="H55" s="2">
        <v>6.04631217838765E-2</v>
      </c>
      <c r="I55" s="2">
        <v>3.5179943388596799E-2</v>
      </c>
      <c r="J55" s="2">
        <v>6.7187499999999997E-2</v>
      </c>
      <c r="K55" s="3">
        <v>0.24663472507414999</v>
      </c>
      <c r="L55" s="3">
        <v>0.75747828883885504</v>
      </c>
    </row>
    <row r="56" spans="1:12" x14ac:dyDescent="0.25">
      <c r="A56" s="8" t="s">
        <v>98</v>
      </c>
      <c r="B56" s="2">
        <v>2.65309927812259E-2</v>
      </c>
      <c r="C56" s="2">
        <v>2.43748432242607E-2</v>
      </c>
      <c r="D56" s="2">
        <v>2.3482424068429202E-2</v>
      </c>
      <c r="E56" s="2">
        <v>2.1235871627753498E-2</v>
      </c>
      <c r="F56" s="2">
        <v>2.0075292444904001E-2</v>
      </c>
      <c r="G56" s="2">
        <v>1.8999120924375699E-2</v>
      </c>
      <c r="H56" s="2">
        <v>1.76423042248267E-2</v>
      </c>
      <c r="I56" s="2">
        <v>-3.35884158914906E-2</v>
      </c>
      <c r="J56" s="2">
        <v>2.5865339023233801E-2</v>
      </c>
      <c r="K56" s="3">
        <v>2.8067063174650901E-2</v>
      </c>
      <c r="L56" s="3">
        <v>0.15263312112090799</v>
      </c>
    </row>
    <row r="57" spans="1:12" x14ac:dyDescent="0.25">
      <c r="A57" s="8" t="s">
        <v>99</v>
      </c>
      <c r="B57" s="2">
        <v>7.8936078936078902E-2</v>
      </c>
      <c r="C57" s="2">
        <v>9.2246520874751506E-2</v>
      </c>
      <c r="D57" s="2">
        <v>8.1543502002184201E-2</v>
      </c>
      <c r="E57" s="2">
        <v>7.33759676876473E-2</v>
      </c>
      <c r="F57" s="2">
        <v>5.8952649733458803E-2</v>
      </c>
      <c r="G57" s="2">
        <v>5.3893988747408902E-2</v>
      </c>
      <c r="H57" s="2">
        <v>5.64765383534701E-2</v>
      </c>
      <c r="I57" s="2">
        <v>2.6595744680851099E-2</v>
      </c>
      <c r="J57" s="2">
        <v>6.8393782383419699E-2</v>
      </c>
      <c r="K57" s="3">
        <v>0.22120225051821099</v>
      </c>
      <c r="L57" s="3">
        <v>0.76919776919776905</v>
      </c>
    </row>
    <row r="58" spans="1:12" x14ac:dyDescent="0.25">
      <c r="A58" s="8" t="s">
        <v>100</v>
      </c>
      <c r="B58" s="2">
        <v>-1.3090021631815401E-2</v>
      </c>
      <c r="C58" s="2">
        <v>-2.00640701399427E-2</v>
      </c>
      <c r="D58" s="2">
        <v>-2.1736636843312701E-2</v>
      </c>
      <c r="E58" s="2">
        <v>-2.1164331359559099E-2</v>
      </c>
      <c r="F58" s="2">
        <v>-1.6830378533780499E-2</v>
      </c>
      <c r="G58" s="2">
        <v>-1.9067925677733799E-2</v>
      </c>
      <c r="H58" s="2">
        <v>-1.3103962240715399E-2</v>
      </c>
      <c r="I58" s="2">
        <v>-9.1498332389402803E-2</v>
      </c>
      <c r="J58" s="2">
        <v>4.0867216180646903E-3</v>
      </c>
      <c r="K58" s="3">
        <v>-0.116905269570515</v>
      </c>
      <c r="L58" s="3">
        <v>-0.19596206112374501</v>
      </c>
    </row>
    <row r="59" spans="1:12" x14ac:dyDescent="0.25">
      <c r="A59" s="8" t="s">
        <v>101</v>
      </c>
      <c r="B59" s="2">
        <v>0.102484472049689</v>
      </c>
      <c r="C59" s="2">
        <v>6.7605633802816895E-2</v>
      </c>
      <c r="D59" s="2">
        <v>6.2664907651714993E-2</v>
      </c>
      <c r="E59" s="2">
        <v>7.5108628181253898E-2</v>
      </c>
      <c r="F59" s="2">
        <v>9.8152424942263297E-2</v>
      </c>
      <c r="G59" s="2">
        <v>0.127760252365931</v>
      </c>
      <c r="H59" s="2">
        <v>0.14965034965035001</v>
      </c>
      <c r="I59" s="2">
        <v>0.11881589618815901</v>
      </c>
      <c r="J59" s="2">
        <v>0.224719101123595</v>
      </c>
      <c r="K59" s="3">
        <v>0.77655099894847501</v>
      </c>
      <c r="L59" s="3">
        <v>1.6234472049689399</v>
      </c>
    </row>
    <row r="60" spans="1:12" x14ac:dyDescent="0.25">
      <c r="A60" s="8" t="s">
        <v>102</v>
      </c>
      <c r="B60" s="2">
        <v>3.78151260504202E-2</v>
      </c>
      <c r="C60" s="2">
        <v>6.68016194331984E-2</v>
      </c>
      <c r="D60" s="2">
        <v>5.8823529411764698E-2</v>
      </c>
      <c r="E60" s="2">
        <v>4.3010752688171998E-2</v>
      </c>
      <c r="F60" s="2">
        <v>6.3573883161511996E-2</v>
      </c>
      <c r="G60" s="2">
        <v>0.116316639741519</v>
      </c>
      <c r="H60" s="2">
        <v>7.8147612156295204E-2</v>
      </c>
      <c r="I60" s="2">
        <v>4.8322147651006703E-2</v>
      </c>
      <c r="J60" s="2">
        <v>0.25096030729833502</v>
      </c>
      <c r="K60" s="3">
        <v>0.57835218093699503</v>
      </c>
      <c r="L60" s="3">
        <v>1.05252100840336</v>
      </c>
    </row>
    <row r="61" spans="1:12" x14ac:dyDescent="0.25">
      <c r="A61" s="8" t="s">
        <v>103</v>
      </c>
      <c r="B61" s="2">
        <v>6.6225165562913899E-2</v>
      </c>
      <c r="C61" s="2">
        <v>9.3167701863354005E-2</v>
      </c>
      <c r="D61" s="2">
        <v>8.5227272727272693E-2</v>
      </c>
      <c r="E61" s="2">
        <v>3.9267015706806303E-2</v>
      </c>
      <c r="F61" s="2">
        <v>9.5717884130982395E-2</v>
      </c>
      <c r="G61" s="2">
        <v>8.9655172413793102E-2</v>
      </c>
      <c r="H61" s="2">
        <v>6.7510548523206704E-2</v>
      </c>
      <c r="I61" s="2">
        <v>5.73122529644269E-2</v>
      </c>
      <c r="J61" s="2">
        <v>0.10467289719626199</v>
      </c>
      <c r="K61" s="3">
        <v>0.35862068965517202</v>
      </c>
      <c r="L61" s="3">
        <v>0.95695364238410596</v>
      </c>
    </row>
    <row r="62" spans="1:12" x14ac:dyDescent="0.25">
      <c r="A62" s="8" t="s">
        <v>104</v>
      </c>
      <c r="B62" s="2">
        <v>8.2742316784869999E-2</v>
      </c>
      <c r="C62" s="2">
        <v>9.0374026960319001E-2</v>
      </c>
      <c r="D62" s="2">
        <v>2.7990597248824699E-2</v>
      </c>
      <c r="E62" s="2">
        <v>2.9176370950666899E-2</v>
      </c>
      <c r="F62" s="2">
        <v>2.0860763660302799E-2</v>
      </c>
      <c r="G62" s="2">
        <v>2.4424650356696598E-2</v>
      </c>
      <c r="H62" s="2">
        <v>2.9743872211512E-2</v>
      </c>
      <c r="I62" s="2">
        <v>-9.0551331524853906E-3</v>
      </c>
      <c r="J62" s="2">
        <v>2.3133867982726701E-2</v>
      </c>
      <c r="K62" s="3">
        <v>6.9525613639111694E-2</v>
      </c>
      <c r="L62" s="3">
        <v>0.36375783739335998</v>
      </c>
    </row>
    <row r="63" spans="1:12" x14ac:dyDescent="0.25">
      <c r="A63" s="8" t="s">
        <v>105</v>
      </c>
      <c r="B63" s="2">
        <v>0.133004926108374</v>
      </c>
      <c r="C63" s="2">
        <v>0.11304347826087</v>
      </c>
      <c r="D63" s="2">
        <v>4.1015625E-2</v>
      </c>
      <c r="E63" s="2">
        <v>4.3151969981238297E-2</v>
      </c>
      <c r="F63" s="2">
        <v>5.5755395683453203E-2</v>
      </c>
      <c r="G63" s="2">
        <v>9.1993185689948895E-2</v>
      </c>
      <c r="H63" s="2">
        <v>7.3322932917316702E-2</v>
      </c>
      <c r="I63" s="2">
        <v>3.6337209302325597E-2</v>
      </c>
      <c r="J63" s="2">
        <v>0.23562412342215999</v>
      </c>
      <c r="K63" s="3">
        <v>0.50085178875638803</v>
      </c>
      <c r="L63" s="3">
        <v>1.16995073891626</v>
      </c>
    </row>
    <row r="64" spans="1:12" x14ac:dyDescent="0.25">
      <c r="A64" s="8" t="s">
        <v>106</v>
      </c>
      <c r="B64" s="2">
        <v>-6.1799289034727901E-2</v>
      </c>
      <c r="C64" s="2">
        <v>-3.7015447391431103E-2</v>
      </c>
      <c r="D64" s="2">
        <v>-3.8740920096852302E-2</v>
      </c>
      <c r="E64" s="2">
        <v>-4.25062972292191E-2</v>
      </c>
      <c r="F64" s="2">
        <v>-4.57086484708977E-2</v>
      </c>
      <c r="G64" s="2">
        <v>-2.4810475534114401E-2</v>
      </c>
      <c r="H64" s="2">
        <v>-2.8975265017667801E-2</v>
      </c>
      <c r="I64" s="2">
        <v>-6.9505094614264906E-2</v>
      </c>
      <c r="J64" s="2">
        <v>0</v>
      </c>
      <c r="K64" s="3">
        <v>-0.118883528600965</v>
      </c>
      <c r="L64" s="3">
        <v>-0.30079299972655199</v>
      </c>
    </row>
    <row r="65" spans="1:12" x14ac:dyDescent="0.25">
      <c r="A65" s="8" t="s">
        <v>107</v>
      </c>
      <c r="B65" s="2">
        <v>1.5029952931108301E-2</v>
      </c>
      <c r="C65" s="2">
        <v>1.6836170100648199E-2</v>
      </c>
      <c r="D65" s="2">
        <v>2.36053170264038E-2</v>
      </c>
      <c r="E65" s="2">
        <v>3.1313284730660203E-2</v>
      </c>
      <c r="F65" s="2">
        <v>4.0303379887582501E-2</v>
      </c>
      <c r="G65" s="2">
        <v>5.5305193119883002E-2</v>
      </c>
      <c r="H65" s="2">
        <v>7.2752476132984606E-2</v>
      </c>
      <c r="I65" s="2">
        <v>3.1908463766907702E-2</v>
      </c>
      <c r="J65" s="2">
        <v>9.6279689772176394E-2</v>
      </c>
      <c r="K65" s="3">
        <v>0.280678573956539</v>
      </c>
      <c r="L65" s="3">
        <v>0.45162066752246499</v>
      </c>
    </row>
    <row r="66" spans="1:12" x14ac:dyDescent="0.25">
      <c r="A66" s="8" t="s">
        <v>108</v>
      </c>
      <c r="B66" s="2">
        <v>3.6138531035636599E-2</v>
      </c>
      <c r="C66" s="2">
        <v>3.3586307120943001E-2</v>
      </c>
      <c r="D66" s="2">
        <v>4.24933604124356E-2</v>
      </c>
      <c r="E66" s="2">
        <v>6.09920575453319E-2</v>
      </c>
      <c r="F66" s="2">
        <v>8.5875706214689304E-2</v>
      </c>
      <c r="G66" s="2">
        <v>0.13956815816857401</v>
      </c>
      <c r="H66" s="2">
        <v>0.197237758246775</v>
      </c>
      <c r="I66" s="2">
        <v>8.6757555534369299E-2</v>
      </c>
      <c r="J66" s="2">
        <v>0.153083603824897</v>
      </c>
      <c r="K66" s="3">
        <v>0.70967741935483897</v>
      </c>
      <c r="L66" s="3">
        <v>1.19909653672411</v>
      </c>
    </row>
    <row r="67" spans="1:12" x14ac:dyDescent="0.25">
      <c r="A67" s="8" t="s">
        <v>109</v>
      </c>
      <c r="B67" s="2">
        <v>3.9682539682539701E-2</v>
      </c>
      <c r="C67" s="2">
        <v>4.1637751561415699E-2</v>
      </c>
      <c r="D67" s="2">
        <v>2.53164556962025E-2</v>
      </c>
      <c r="E67" s="2">
        <v>3.6387264457439901E-2</v>
      </c>
      <c r="F67" s="2">
        <v>4.8275862068965503E-2</v>
      </c>
      <c r="G67" s="2">
        <v>6.6387559808612398E-2</v>
      </c>
      <c r="H67" s="2">
        <v>0.10263600673023</v>
      </c>
      <c r="I67" s="2">
        <v>5.4933875890132197E-2</v>
      </c>
      <c r="J67" s="2">
        <v>0.105593056894889</v>
      </c>
      <c r="K67" s="3">
        <v>0.37141148325358903</v>
      </c>
      <c r="L67" s="3">
        <v>0.65440115440115398</v>
      </c>
    </row>
    <row r="68" spans="1:12" x14ac:dyDescent="0.25">
      <c r="A68" s="8" t="s">
        <v>110</v>
      </c>
      <c r="B68" s="2">
        <v>2.1399073958203001E-2</v>
      </c>
      <c r="C68" s="2">
        <v>2.35236461651556E-2</v>
      </c>
      <c r="D68" s="2">
        <v>1.52022983002155E-2</v>
      </c>
      <c r="E68" s="2">
        <v>1.40313642259168E-2</v>
      </c>
      <c r="F68" s="2">
        <v>2.33720930232558E-2</v>
      </c>
      <c r="G68" s="2">
        <v>2.6701511191909999E-2</v>
      </c>
      <c r="H68" s="2">
        <v>3.8955289951305899E-2</v>
      </c>
      <c r="I68" s="2">
        <v>-1.0225820195994899E-2</v>
      </c>
      <c r="J68" s="2">
        <v>4.4662074903142501E-2</v>
      </c>
      <c r="K68" s="3">
        <v>0.102942847403704</v>
      </c>
      <c r="L68" s="3">
        <v>0.21474158428231799</v>
      </c>
    </row>
    <row r="69" spans="1:12" x14ac:dyDescent="0.25">
      <c r="A69" s="8" t="s">
        <v>111</v>
      </c>
      <c r="B69" s="2">
        <v>3.7963944856839897E-2</v>
      </c>
      <c r="C69" s="2">
        <v>5.4352268083367399E-2</v>
      </c>
      <c r="D69" s="2">
        <v>5.0387596899224799E-2</v>
      </c>
      <c r="E69" s="2">
        <v>7.3800738007380101E-2</v>
      </c>
      <c r="F69" s="2">
        <v>8.0240549828178701E-2</v>
      </c>
      <c r="G69" s="2">
        <v>0.14601558772069401</v>
      </c>
      <c r="H69" s="2">
        <v>0.22026370575988899</v>
      </c>
      <c r="I69" s="2">
        <v>0.12409008189263</v>
      </c>
      <c r="J69" s="2">
        <v>0.18061317413740799</v>
      </c>
      <c r="K69" s="3">
        <v>0.855893112772387</v>
      </c>
      <c r="L69" s="3">
        <v>1.4746553552492001</v>
      </c>
    </row>
    <row r="70" spans="1:12" x14ac:dyDescent="0.25">
      <c r="A70" s="8" t="s">
        <v>112</v>
      </c>
      <c r="B70" s="2">
        <v>-5.05208333333333E-2</v>
      </c>
      <c r="C70" s="2">
        <v>-4.2567196928140399E-2</v>
      </c>
      <c r="D70" s="2">
        <v>-3.8386616248424398E-2</v>
      </c>
      <c r="E70" s="2">
        <v>-2.72878932316492E-2</v>
      </c>
      <c r="F70" s="2">
        <v>-2.07031728531177E-2</v>
      </c>
      <c r="G70" s="2">
        <v>-7.2554415811858898E-3</v>
      </c>
      <c r="H70" s="2">
        <v>1.9783266129032299E-2</v>
      </c>
      <c r="I70" s="2">
        <v>-3.6698381317187702E-2</v>
      </c>
      <c r="J70" s="2">
        <v>6.0543868650589999E-2</v>
      </c>
      <c r="K70" s="3">
        <v>3.4275706780085097E-2</v>
      </c>
      <c r="L70" s="3">
        <v>-0.13875000000000001</v>
      </c>
    </row>
    <row r="71" spans="1:12" x14ac:dyDescent="0.25">
      <c r="A71" s="11" t="s">
        <v>12</v>
      </c>
      <c r="B71" s="3">
        <v>2.8140850758856601E-2</v>
      </c>
      <c r="C71" s="3">
        <v>2.89226598063607E-2</v>
      </c>
      <c r="D71" s="3">
        <v>2.4624955084441201E-2</v>
      </c>
      <c r="E71" s="3">
        <v>2.5673340712409599E-2</v>
      </c>
      <c r="F71" s="3">
        <v>2.74276555961179E-2</v>
      </c>
      <c r="G71" s="3">
        <v>3.4668395291116101E-2</v>
      </c>
      <c r="H71" s="3">
        <v>4.3025090710507002E-2</v>
      </c>
      <c r="I71" s="3">
        <v>-3.3149277750474599E-3</v>
      </c>
      <c r="J71" s="3">
        <v>5.6193137321254201E-2</v>
      </c>
      <c r="K71" s="3">
        <v>0.136049446054438</v>
      </c>
      <c r="L71" s="3">
        <v>0.29765077152733499</v>
      </c>
    </row>
    <row r="72" spans="1:12" x14ac:dyDescent="0.25">
      <c r="A72" s="15"/>
    </row>
    <row r="73" spans="1:12" x14ac:dyDescent="0.25">
      <c r="A73" s="13" t="s">
        <v>33</v>
      </c>
    </row>
    <row r="74" spans="1:12" x14ac:dyDescent="0.25">
      <c r="A74" s="14" t="s">
        <v>34</v>
      </c>
    </row>
    <row r="75" spans="1:12" x14ac:dyDescent="0.25">
      <c r="A75" s="14" t="s">
        <v>35</v>
      </c>
    </row>
    <row r="76" spans="1:12" x14ac:dyDescent="0.25">
      <c r="A76" s="14" t="s">
        <v>114</v>
      </c>
    </row>
    <row r="77" spans="1:12" x14ac:dyDescent="0.25">
      <c r="A77" s="14" t="s">
        <v>36</v>
      </c>
    </row>
    <row r="78" spans="1:12" x14ac:dyDescent="0.25">
      <c r="A78" s="15"/>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530</v>
      </c>
    </row>
    <row r="2" spans="1:2" ht="15" x14ac:dyDescent="0.25">
      <c r="A2" s="12" t="s">
        <v>518</v>
      </c>
    </row>
    <row r="3" spans="1:2" ht="15" x14ac:dyDescent="0.25">
      <c r="A3" s="12" t="s">
        <v>63</v>
      </c>
    </row>
    <row r="4" spans="1:2" ht="15" x14ac:dyDescent="0.25">
      <c r="A4" s="12" t="s">
        <v>308</v>
      </c>
    </row>
    <row r="5" spans="1:2" x14ac:dyDescent="0.25">
      <c r="A5" s="17" t="str">
        <f>HYPERLINK("#'Table of contents'!A110", "Back to contents")</f>
        <v>Back to contents</v>
      </c>
    </row>
    <row r="6" spans="1:2" x14ac:dyDescent="0.25">
      <c r="A6" s="15"/>
      <c r="B6" s="6" t="s">
        <v>27</v>
      </c>
    </row>
    <row r="7" spans="1:2" x14ac:dyDescent="0.25">
      <c r="A7" s="9" t="s">
        <v>32</v>
      </c>
      <c r="B7" s="4" t="s">
        <v>9</v>
      </c>
    </row>
    <row r="8" spans="1:2" x14ac:dyDescent="0.25">
      <c r="A8" s="16" t="s">
        <v>309</v>
      </c>
      <c r="B8" s="1">
        <v>208</v>
      </c>
    </row>
    <row r="9" spans="1:2" x14ac:dyDescent="0.25">
      <c r="A9" s="16" t="s">
        <v>310</v>
      </c>
      <c r="B9" s="1">
        <v>12738</v>
      </c>
    </row>
    <row r="10" spans="1:2" x14ac:dyDescent="0.25">
      <c r="A10" s="16" t="s">
        <v>311</v>
      </c>
      <c r="B10" s="1">
        <v>274</v>
      </c>
    </row>
    <row r="11" spans="1:2" x14ac:dyDescent="0.25">
      <c r="A11" s="16" t="s">
        <v>133</v>
      </c>
      <c r="B11" s="1">
        <v>42</v>
      </c>
    </row>
    <row r="12" spans="1:2" x14ac:dyDescent="0.25">
      <c r="A12" s="16" t="s">
        <v>135</v>
      </c>
      <c r="B12" s="1">
        <v>1189</v>
      </c>
    </row>
    <row r="13" spans="1:2" x14ac:dyDescent="0.25">
      <c r="A13" s="16" t="s">
        <v>136</v>
      </c>
      <c r="B13" s="1">
        <v>99</v>
      </c>
    </row>
    <row r="14" spans="1:2" x14ac:dyDescent="0.25">
      <c r="A14" s="16" t="s">
        <v>312</v>
      </c>
      <c r="B14" s="1">
        <v>201</v>
      </c>
    </row>
    <row r="15" spans="1:2" x14ac:dyDescent="0.25">
      <c r="A15" s="16" t="s">
        <v>313</v>
      </c>
      <c r="B15" s="1">
        <v>21054</v>
      </c>
    </row>
    <row r="16" spans="1:2" x14ac:dyDescent="0.25">
      <c r="A16" s="16" t="s">
        <v>314</v>
      </c>
      <c r="B16" s="1">
        <v>371</v>
      </c>
    </row>
    <row r="17" spans="1:2" x14ac:dyDescent="0.25">
      <c r="A17" s="16" t="s">
        <v>143</v>
      </c>
      <c r="B17" s="1">
        <v>111</v>
      </c>
    </row>
    <row r="18" spans="1:2" x14ac:dyDescent="0.25">
      <c r="A18" s="16" t="s">
        <v>145</v>
      </c>
      <c r="B18" s="1">
        <v>1819</v>
      </c>
    </row>
    <row r="19" spans="1:2" x14ac:dyDescent="0.25">
      <c r="A19" s="16" t="s">
        <v>146</v>
      </c>
      <c r="B19" s="1">
        <v>1547</v>
      </c>
    </row>
    <row r="20" spans="1:2" x14ac:dyDescent="0.25">
      <c r="A20" s="16" t="s">
        <v>315</v>
      </c>
      <c r="B20" s="1">
        <v>91</v>
      </c>
    </row>
    <row r="21" spans="1:2" x14ac:dyDescent="0.25">
      <c r="A21" s="16" t="s">
        <v>316</v>
      </c>
      <c r="B21" s="1">
        <v>9291</v>
      </c>
    </row>
    <row r="22" spans="1:2" x14ac:dyDescent="0.25">
      <c r="A22" s="16" t="s">
        <v>317</v>
      </c>
      <c r="B22" s="1">
        <v>114</v>
      </c>
    </row>
    <row r="23" spans="1:2" x14ac:dyDescent="0.25">
      <c r="A23" s="16" t="s">
        <v>153</v>
      </c>
      <c r="B23" s="1">
        <v>42</v>
      </c>
    </row>
    <row r="24" spans="1:2" x14ac:dyDescent="0.25">
      <c r="A24" s="16" t="s">
        <v>155</v>
      </c>
      <c r="B24" s="1">
        <v>1027</v>
      </c>
    </row>
    <row r="25" spans="1:2" x14ac:dyDescent="0.25">
      <c r="A25" s="16" t="s">
        <v>156</v>
      </c>
      <c r="B25" s="1">
        <v>2340</v>
      </c>
    </row>
    <row r="26" spans="1:2" x14ac:dyDescent="0.25">
      <c r="A26" s="16" t="s">
        <v>318</v>
      </c>
      <c r="B26" s="1">
        <v>51</v>
      </c>
    </row>
    <row r="27" spans="1:2" x14ac:dyDescent="0.25">
      <c r="A27" s="16" t="s">
        <v>319</v>
      </c>
      <c r="B27" s="1">
        <v>4091</v>
      </c>
    </row>
    <row r="28" spans="1:2" x14ac:dyDescent="0.25">
      <c r="A28" s="16" t="s">
        <v>320</v>
      </c>
      <c r="B28" s="1">
        <v>56</v>
      </c>
    </row>
    <row r="29" spans="1:2" x14ac:dyDescent="0.25">
      <c r="A29" s="16" t="s">
        <v>163</v>
      </c>
      <c r="B29" s="1">
        <v>24</v>
      </c>
    </row>
    <row r="30" spans="1:2" x14ac:dyDescent="0.25">
      <c r="A30" s="16" t="s">
        <v>165</v>
      </c>
      <c r="B30" s="1">
        <v>501</v>
      </c>
    </row>
    <row r="31" spans="1:2" x14ac:dyDescent="0.25">
      <c r="A31" s="16" t="s">
        <v>166</v>
      </c>
      <c r="B31" s="1">
        <v>2544</v>
      </c>
    </row>
    <row r="32" spans="1:2" x14ac:dyDescent="0.25">
      <c r="A32" s="16" t="s">
        <v>321</v>
      </c>
      <c r="B32" s="1">
        <v>23</v>
      </c>
    </row>
    <row r="33" spans="1:2" x14ac:dyDescent="0.25">
      <c r="A33" s="16" t="s">
        <v>322</v>
      </c>
      <c r="B33" s="1">
        <v>1573</v>
      </c>
    </row>
    <row r="34" spans="1:2" x14ac:dyDescent="0.25">
      <c r="A34" s="16" t="s">
        <v>323</v>
      </c>
      <c r="B34" s="1">
        <v>11</v>
      </c>
    </row>
    <row r="35" spans="1:2" x14ac:dyDescent="0.25">
      <c r="A35" s="16" t="s">
        <v>173</v>
      </c>
      <c r="B35" s="1">
        <v>18</v>
      </c>
    </row>
    <row r="36" spans="1:2" x14ac:dyDescent="0.25">
      <c r="A36" s="16" t="s">
        <v>175</v>
      </c>
      <c r="B36" s="1">
        <v>196</v>
      </c>
    </row>
    <row r="37" spans="1:2" x14ac:dyDescent="0.25">
      <c r="A37" s="16" t="s">
        <v>176</v>
      </c>
      <c r="B37" s="1">
        <v>1389</v>
      </c>
    </row>
    <row r="38" spans="1:2" x14ac:dyDescent="0.25">
      <c r="A38" s="16" t="s">
        <v>324</v>
      </c>
      <c r="B38" s="1">
        <v>5</v>
      </c>
    </row>
    <row r="39" spans="1:2" x14ac:dyDescent="0.25">
      <c r="A39" s="16" t="s">
        <v>325</v>
      </c>
      <c r="B39" s="1">
        <v>338</v>
      </c>
    </row>
    <row r="40" spans="1:2" x14ac:dyDescent="0.25">
      <c r="A40" s="16" t="s">
        <v>326</v>
      </c>
      <c r="B40" s="1">
        <v>2</v>
      </c>
    </row>
    <row r="41" spans="1:2" x14ac:dyDescent="0.25">
      <c r="A41" s="16" t="s">
        <v>183</v>
      </c>
      <c r="B41" s="1">
        <v>5</v>
      </c>
    </row>
    <row r="42" spans="1:2" x14ac:dyDescent="0.25">
      <c r="A42" s="16" t="s">
        <v>185</v>
      </c>
      <c r="B42" s="1">
        <v>34</v>
      </c>
    </row>
    <row r="43" spans="1:2" x14ac:dyDescent="0.25">
      <c r="A43" s="16" t="s">
        <v>186</v>
      </c>
      <c r="B43" s="1">
        <v>321</v>
      </c>
    </row>
    <row r="44" spans="1:2" x14ac:dyDescent="0.25">
      <c r="A44" s="10" t="s">
        <v>12</v>
      </c>
      <c r="B44" s="5">
        <v>63740</v>
      </c>
    </row>
    <row r="45" spans="1:2" x14ac:dyDescent="0.25">
      <c r="A45" s="15"/>
    </row>
    <row r="46" spans="1:2" x14ac:dyDescent="0.25">
      <c r="A46" s="15"/>
    </row>
    <row r="47" spans="1:2" x14ac:dyDescent="0.25">
      <c r="A47" s="15"/>
      <c r="B47" s="6" t="s">
        <v>28</v>
      </c>
    </row>
    <row r="48" spans="1:2" x14ac:dyDescent="0.25">
      <c r="A48" s="9" t="s">
        <v>32</v>
      </c>
      <c r="B48" s="4" t="s">
        <v>9</v>
      </c>
    </row>
    <row r="49" spans="1:2" x14ac:dyDescent="0.25">
      <c r="A49" s="8" t="s">
        <v>309</v>
      </c>
      <c r="B49" s="2">
        <v>1.42955326460481E-2</v>
      </c>
    </row>
    <row r="50" spans="1:2" x14ac:dyDescent="0.25">
      <c r="A50" s="8" t="s">
        <v>310</v>
      </c>
      <c r="B50" s="2">
        <v>0.87546391752577302</v>
      </c>
    </row>
    <row r="51" spans="1:2" x14ac:dyDescent="0.25">
      <c r="A51" s="8" t="s">
        <v>311</v>
      </c>
      <c r="B51" s="2">
        <v>1.8831615120274901E-2</v>
      </c>
    </row>
    <row r="52" spans="1:2" x14ac:dyDescent="0.25">
      <c r="A52" s="8" t="s">
        <v>133</v>
      </c>
      <c r="B52" s="2">
        <v>2.8865979381443299E-3</v>
      </c>
    </row>
    <row r="53" spans="1:2" x14ac:dyDescent="0.25">
      <c r="A53" s="8" t="s">
        <v>135</v>
      </c>
      <c r="B53" s="2">
        <v>8.1718213058419198E-2</v>
      </c>
    </row>
    <row r="54" spans="1:2" x14ac:dyDescent="0.25">
      <c r="A54" s="8" t="s">
        <v>136</v>
      </c>
      <c r="B54" s="2">
        <v>6.8041237113402103E-3</v>
      </c>
    </row>
    <row r="55" spans="1:2" x14ac:dyDescent="0.25">
      <c r="A55" s="8" t="s">
        <v>312</v>
      </c>
      <c r="B55" s="2">
        <v>8.0070111142094592E-3</v>
      </c>
    </row>
    <row r="56" spans="1:2" x14ac:dyDescent="0.25">
      <c r="A56" s="8" t="s">
        <v>313</v>
      </c>
      <c r="B56" s="2">
        <v>0.83870453730629801</v>
      </c>
    </row>
    <row r="57" spans="1:2" x14ac:dyDescent="0.25">
      <c r="A57" s="8" t="s">
        <v>314</v>
      </c>
      <c r="B57" s="2">
        <v>1.4779110066525899E-2</v>
      </c>
    </row>
    <row r="58" spans="1:2" x14ac:dyDescent="0.25">
      <c r="A58" s="8" t="s">
        <v>143</v>
      </c>
      <c r="B58" s="2">
        <v>4.4217822571007504E-3</v>
      </c>
    </row>
    <row r="59" spans="1:2" x14ac:dyDescent="0.25">
      <c r="A59" s="8" t="s">
        <v>145</v>
      </c>
      <c r="B59" s="2">
        <v>7.2461458789786104E-2</v>
      </c>
    </row>
    <row r="60" spans="1:2" x14ac:dyDescent="0.25">
      <c r="A60" s="8" t="s">
        <v>146</v>
      </c>
      <c r="B60" s="2">
        <v>6.1626100466079803E-2</v>
      </c>
    </row>
    <row r="61" spans="1:2" x14ac:dyDescent="0.25">
      <c r="A61" s="8" t="s">
        <v>315</v>
      </c>
      <c r="B61" s="2">
        <v>7.051530414568E-3</v>
      </c>
    </row>
    <row r="62" spans="1:2" x14ac:dyDescent="0.25">
      <c r="A62" s="8" t="s">
        <v>316</v>
      </c>
      <c r="B62" s="2">
        <v>0.71995350639287103</v>
      </c>
    </row>
    <row r="63" spans="1:2" x14ac:dyDescent="0.25">
      <c r="A63" s="8" t="s">
        <v>317</v>
      </c>
      <c r="B63" s="2">
        <v>8.8337853545137502E-3</v>
      </c>
    </row>
    <row r="64" spans="1:2" x14ac:dyDescent="0.25">
      <c r="A64" s="8" t="s">
        <v>153</v>
      </c>
      <c r="B64" s="2">
        <v>3.25455249903138E-3</v>
      </c>
    </row>
    <row r="65" spans="1:2" x14ac:dyDescent="0.25">
      <c r="A65" s="8" t="s">
        <v>155</v>
      </c>
      <c r="B65" s="2">
        <v>7.9581557535838801E-2</v>
      </c>
    </row>
    <row r="66" spans="1:2" x14ac:dyDescent="0.25">
      <c r="A66" s="8" t="s">
        <v>156</v>
      </c>
      <c r="B66" s="2">
        <v>0.181325067803177</v>
      </c>
    </row>
    <row r="67" spans="1:2" x14ac:dyDescent="0.25">
      <c r="A67" s="8" t="s">
        <v>318</v>
      </c>
      <c r="B67" s="2">
        <v>7.0180266960231203E-3</v>
      </c>
    </row>
    <row r="68" spans="1:2" x14ac:dyDescent="0.25">
      <c r="A68" s="8" t="s">
        <v>319</v>
      </c>
      <c r="B68" s="2">
        <v>0.56295582771432495</v>
      </c>
    </row>
    <row r="69" spans="1:2" x14ac:dyDescent="0.25">
      <c r="A69" s="8" t="s">
        <v>320</v>
      </c>
      <c r="B69" s="2">
        <v>7.7060685289665597E-3</v>
      </c>
    </row>
    <row r="70" spans="1:2" x14ac:dyDescent="0.25">
      <c r="A70" s="8" t="s">
        <v>163</v>
      </c>
      <c r="B70" s="2">
        <v>3.30260079812853E-3</v>
      </c>
    </row>
    <row r="71" spans="1:2" x14ac:dyDescent="0.25">
      <c r="A71" s="8" t="s">
        <v>165</v>
      </c>
      <c r="B71" s="2">
        <v>6.8941791660933005E-2</v>
      </c>
    </row>
    <row r="72" spans="1:2" x14ac:dyDescent="0.25">
      <c r="A72" s="8" t="s">
        <v>166</v>
      </c>
      <c r="B72" s="2">
        <v>0.35007568460162403</v>
      </c>
    </row>
    <row r="73" spans="1:2" x14ac:dyDescent="0.25">
      <c r="A73" s="8" t="s">
        <v>321</v>
      </c>
      <c r="B73" s="2">
        <v>7.1651090342679099E-3</v>
      </c>
    </row>
    <row r="74" spans="1:2" x14ac:dyDescent="0.25">
      <c r="A74" s="8" t="s">
        <v>322</v>
      </c>
      <c r="B74" s="2">
        <v>0.49003115264797498</v>
      </c>
    </row>
    <row r="75" spans="1:2" x14ac:dyDescent="0.25">
      <c r="A75" s="8" t="s">
        <v>323</v>
      </c>
      <c r="B75" s="2">
        <v>3.42679127725857E-3</v>
      </c>
    </row>
    <row r="76" spans="1:2" x14ac:dyDescent="0.25">
      <c r="A76" s="8" t="s">
        <v>173</v>
      </c>
      <c r="B76" s="2">
        <v>5.60747663551402E-3</v>
      </c>
    </row>
    <row r="77" spans="1:2" x14ac:dyDescent="0.25">
      <c r="A77" s="8" t="s">
        <v>175</v>
      </c>
      <c r="B77" s="2">
        <v>6.1059190031152601E-2</v>
      </c>
    </row>
    <row r="78" spans="1:2" x14ac:dyDescent="0.25">
      <c r="A78" s="8" t="s">
        <v>176</v>
      </c>
      <c r="B78" s="2">
        <v>0.43271028037383202</v>
      </c>
    </row>
    <row r="79" spans="1:2" x14ac:dyDescent="0.25">
      <c r="A79" s="8" t="s">
        <v>324</v>
      </c>
      <c r="B79" s="2">
        <v>7.09219858156028E-3</v>
      </c>
    </row>
    <row r="80" spans="1:2" x14ac:dyDescent="0.25">
      <c r="A80" s="8" t="s">
        <v>325</v>
      </c>
      <c r="B80" s="2">
        <v>0.47943262411347498</v>
      </c>
    </row>
    <row r="81" spans="1:2" x14ac:dyDescent="0.25">
      <c r="A81" s="8" t="s">
        <v>326</v>
      </c>
      <c r="B81" s="2">
        <v>2.8368794326241102E-3</v>
      </c>
    </row>
    <row r="82" spans="1:2" x14ac:dyDescent="0.25">
      <c r="A82" s="8" t="s">
        <v>183</v>
      </c>
      <c r="B82" s="2">
        <v>7.09219858156028E-3</v>
      </c>
    </row>
    <row r="83" spans="1:2" x14ac:dyDescent="0.25">
      <c r="A83" s="8" t="s">
        <v>185</v>
      </c>
      <c r="B83" s="2">
        <v>4.8226950354609902E-2</v>
      </c>
    </row>
    <row r="84" spans="1:2" x14ac:dyDescent="0.25">
      <c r="A84" s="8" t="s">
        <v>186</v>
      </c>
      <c r="B84" s="2">
        <v>0.45531914893616998</v>
      </c>
    </row>
    <row r="85" spans="1:2" x14ac:dyDescent="0.25">
      <c r="A85" s="15"/>
    </row>
    <row r="86" spans="1:2" x14ac:dyDescent="0.25">
      <c r="A86" s="13" t="s">
        <v>33</v>
      </c>
    </row>
    <row r="87" spans="1:2" x14ac:dyDescent="0.25">
      <c r="A87" s="14" t="s">
        <v>34</v>
      </c>
    </row>
    <row r="88" spans="1:2" x14ac:dyDescent="0.25">
      <c r="A88" s="14" t="s">
        <v>126</v>
      </c>
    </row>
    <row r="89" spans="1:2" x14ac:dyDescent="0.25">
      <c r="A89" s="14" t="s">
        <v>328</v>
      </c>
    </row>
    <row r="90" spans="1:2" x14ac:dyDescent="0.25">
      <c r="A90" s="14" t="s">
        <v>36</v>
      </c>
    </row>
    <row r="91" spans="1:2" x14ac:dyDescent="0.25">
      <c r="A91" s="15"/>
    </row>
    <row r="92" spans="1:2" x14ac:dyDescent="0.25">
      <c r="A92" s="15"/>
    </row>
    <row r="93" spans="1:2" x14ac:dyDescent="0.25">
      <c r="A93" s="15"/>
    </row>
    <row r="94" spans="1:2" x14ac:dyDescent="0.25">
      <c r="A94" s="15"/>
    </row>
    <row r="95" spans="1:2" x14ac:dyDescent="0.25">
      <c r="A95" s="15"/>
    </row>
    <row r="96" spans="1:2"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531</v>
      </c>
    </row>
    <row r="2" spans="1:2" ht="15" x14ac:dyDescent="0.25">
      <c r="A2" s="12" t="s">
        <v>518</v>
      </c>
    </row>
    <row r="3" spans="1:2" ht="15" x14ac:dyDescent="0.25">
      <c r="A3" s="12" t="s">
        <v>67</v>
      </c>
    </row>
    <row r="4" spans="1:2" ht="15" x14ac:dyDescent="0.25">
      <c r="A4" s="12" t="s">
        <v>308</v>
      </c>
    </row>
    <row r="5" spans="1:2" x14ac:dyDescent="0.25">
      <c r="A5" s="17" t="str">
        <f>HYPERLINK("#'Table of contents'!A111", "Back to contents")</f>
        <v>Back to contents</v>
      </c>
    </row>
    <row r="6" spans="1:2" x14ac:dyDescent="0.25">
      <c r="A6" s="15"/>
      <c r="B6" s="6" t="s">
        <v>27</v>
      </c>
    </row>
    <row r="7" spans="1:2" x14ac:dyDescent="0.25">
      <c r="A7" s="9" t="s">
        <v>32</v>
      </c>
      <c r="B7" s="4" t="s">
        <v>9</v>
      </c>
    </row>
    <row r="8" spans="1:2" x14ac:dyDescent="0.25">
      <c r="A8" s="16" t="s">
        <v>329</v>
      </c>
      <c r="B8" s="1">
        <v>323</v>
      </c>
    </row>
    <row r="9" spans="1:2" x14ac:dyDescent="0.25">
      <c r="A9" s="16" t="s">
        <v>330</v>
      </c>
      <c r="B9" s="1">
        <v>21721</v>
      </c>
    </row>
    <row r="10" spans="1:2" x14ac:dyDescent="0.25">
      <c r="A10" s="16" t="s">
        <v>331</v>
      </c>
      <c r="B10" s="1">
        <v>168</v>
      </c>
    </row>
    <row r="11" spans="1:2" x14ac:dyDescent="0.25">
      <c r="A11" s="16" t="s">
        <v>195</v>
      </c>
      <c r="B11" s="1">
        <v>128</v>
      </c>
    </row>
    <row r="12" spans="1:2" x14ac:dyDescent="0.25">
      <c r="A12" s="16" t="s">
        <v>197</v>
      </c>
      <c r="B12" s="1">
        <v>2226</v>
      </c>
    </row>
    <row r="13" spans="1:2" x14ac:dyDescent="0.25">
      <c r="A13" s="16" t="s">
        <v>198</v>
      </c>
      <c r="B13" s="1">
        <v>3525</v>
      </c>
    </row>
    <row r="14" spans="1:2" x14ac:dyDescent="0.25">
      <c r="A14" s="16" t="s">
        <v>332</v>
      </c>
      <c r="B14" s="1">
        <v>256</v>
      </c>
    </row>
    <row r="15" spans="1:2" x14ac:dyDescent="0.25">
      <c r="A15" s="16" t="s">
        <v>333</v>
      </c>
      <c r="B15" s="1">
        <v>27364</v>
      </c>
    </row>
    <row r="16" spans="1:2" x14ac:dyDescent="0.25">
      <c r="A16" s="16" t="s">
        <v>334</v>
      </c>
      <c r="B16" s="1">
        <v>660</v>
      </c>
    </row>
    <row r="17" spans="1:2" x14ac:dyDescent="0.25">
      <c r="A17" s="16" t="s">
        <v>205</v>
      </c>
      <c r="B17" s="1">
        <v>114</v>
      </c>
    </row>
    <row r="18" spans="1:2" x14ac:dyDescent="0.25">
      <c r="A18" s="16" t="s">
        <v>207</v>
      </c>
      <c r="B18" s="1">
        <v>2540</v>
      </c>
    </row>
    <row r="19" spans="1:2" x14ac:dyDescent="0.25">
      <c r="A19" s="16" t="s">
        <v>208</v>
      </c>
      <c r="B19" s="1">
        <v>4715</v>
      </c>
    </row>
    <row r="20" spans="1:2" x14ac:dyDescent="0.25">
      <c r="A20" s="10" t="s">
        <v>12</v>
      </c>
      <c r="B20" s="5">
        <v>63740</v>
      </c>
    </row>
    <row r="21" spans="1:2" x14ac:dyDescent="0.25">
      <c r="A21" s="15"/>
    </row>
    <row r="22" spans="1:2" x14ac:dyDescent="0.25">
      <c r="A22" s="15"/>
    </row>
    <row r="23" spans="1:2" x14ac:dyDescent="0.25">
      <c r="A23" s="15"/>
      <c r="B23" s="6" t="s">
        <v>28</v>
      </c>
    </row>
    <row r="24" spans="1:2" x14ac:dyDescent="0.25">
      <c r="A24" s="9" t="s">
        <v>32</v>
      </c>
      <c r="B24" s="4" t="s">
        <v>9</v>
      </c>
    </row>
    <row r="25" spans="1:2" x14ac:dyDescent="0.25">
      <c r="A25" s="8" t="s">
        <v>329</v>
      </c>
      <c r="B25" s="2">
        <v>1.14983446655512E-2</v>
      </c>
    </row>
    <row r="26" spans="1:2" x14ac:dyDescent="0.25">
      <c r="A26" s="8" t="s">
        <v>330</v>
      </c>
      <c r="B26" s="2">
        <v>0.77323697981559902</v>
      </c>
    </row>
    <row r="27" spans="1:2" x14ac:dyDescent="0.25">
      <c r="A27" s="8" t="s">
        <v>331</v>
      </c>
      <c r="B27" s="2">
        <v>5.9805631696984796E-3</v>
      </c>
    </row>
    <row r="28" spans="1:2" x14ac:dyDescent="0.25">
      <c r="A28" s="8" t="s">
        <v>195</v>
      </c>
      <c r="B28" s="2">
        <v>4.5566195578655103E-3</v>
      </c>
    </row>
    <row r="29" spans="1:2" x14ac:dyDescent="0.25">
      <c r="A29" s="8" t="s">
        <v>197</v>
      </c>
      <c r="B29" s="2">
        <v>7.9242461998504904E-2</v>
      </c>
    </row>
    <row r="30" spans="1:2" x14ac:dyDescent="0.25">
      <c r="A30" s="8" t="s">
        <v>198</v>
      </c>
      <c r="B30" s="2">
        <v>0.125485030792781</v>
      </c>
    </row>
    <row r="31" spans="1:2" x14ac:dyDescent="0.25">
      <c r="A31" s="8" t="s">
        <v>332</v>
      </c>
      <c r="B31" s="2">
        <v>7.1811271003394198E-3</v>
      </c>
    </row>
    <row r="32" spans="1:2" x14ac:dyDescent="0.25">
      <c r="A32" s="8" t="s">
        <v>333</v>
      </c>
      <c r="B32" s="2">
        <v>0.76759516395971805</v>
      </c>
    </row>
    <row r="33" spans="1:2" x14ac:dyDescent="0.25">
      <c r="A33" s="8" t="s">
        <v>334</v>
      </c>
      <c r="B33" s="2">
        <v>1.8513843305562602E-2</v>
      </c>
    </row>
    <row r="34" spans="1:2" x14ac:dyDescent="0.25">
      <c r="A34" s="8" t="s">
        <v>205</v>
      </c>
      <c r="B34" s="2">
        <v>3.1978456618699E-3</v>
      </c>
    </row>
    <row r="35" spans="1:2" x14ac:dyDescent="0.25">
      <c r="A35" s="8" t="s">
        <v>207</v>
      </c>
      <c r="B35" s="2">
        <v>7.1250245448680194E-2</v>
      </c>
    </row>
    <row r="36" spans="1:2" x14ac:dyDescent="0.25">
      <c r="A36" s="8" t="s">
        <v>208</v>
      </c>
      <c r="B36" s="2">
        <v>0.13226177452383001</v>
      </c>
    </row>
    <row r="37" spans="1:2" x14ac:dyDescent="0.25">
      <c r="A37" s="15"/>
    </row>
    <row r="38" spans="1:2" x14ac:dyDescent="0.25">
      <c r="A38" s="13" t="s">
        <v>33</v>
      </c>
    </row>
    <row r="39" spans="1:2" x14ac:dyDescent="0.25">
      <c r="A39" s="14" t="s">
        <v>34</v>
      </c>
    </row>
    <row r="40" spans="1:2" x14ac:dyDescent="0.25">
      <c r="A40" s="14" t="s">
        <v>126</v>
      </c>
    </row>
    <row r="41" spans="1:2" x14ac:dyDescent="0.25">
      <c r="A41" s="14" t="s">
        <v>336</v>
      </c>
    </row>
    <row r="42" spans="1:2" x14ac:dyDescent="0.25">
      <c r="A42" s="14" t="s">
        <v>36</v>
      </c>
    </row>
    <row r="43" spans="1:2" x14ac:dyDescent="0.25">
      <c r="A43" s="15"/>
    </row>
    <row r="44" spans="1:2" x14ac:dyDescent="0.25">
      <c r="A44" s="15"/>
    </row>
    <row r="45" spans="1:2" x14ac:dyDescent="0.25">
      <c r="A45" s="15"/>
    </row>
    <row r="46" spans="1:2" x14ac:dyDescent="0.25">
      <c r="A46" s="15"/>
    </row>
    <row r="47" spans="1:2" x14ac:dyDescent="0.25">
      <c r="A47" s="15"/>
    </row>
    <row r="48" spans="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532</v>
      </c>
    </row>
    <row r="2" spans="1:2" ht="15" x14ac:dyDescent="0.25">
      <c r="A2" s="12" t="s">
        <v>518</v>
      </c>
    </row>
    <row r="3" spans="1:2" ht="15" x14ac:dyDescent="0.25">
      <c r="A3" s="12" t="s">
        <v>239</v>
      </c>
    </row>
    <row r="4" spans="1:2" ht="15" x14ac:dyDescent="0.25">
      <c r="A4" s="12" t="s">
        <v>308</v>
      </c>
    </row>
    <row r="5" spans="1:2" x14ac:dyDescent="0.25">
      <c r="A5" s="17" t="str">
        <f>HYPERLINK("#'Table of contents'!A112", "Back to contents")</f>
        <v>Back to contents</v>
      </c>
    </row>
    <row r="6" spans="1:2" x14ac:dyDescent="0.25">
      <c r="A6" s="15"/>
      <c r="B6" s="6" t="s">
        <v>27</v>
      </c>
    </row>
    <row r="7" spans="1:2" x14ac:dyDescent="0.25">
      <c r="A7" s="9" t="s">
        <v>32</v>
      </c>
      <c r="B7" s="4" t="s">
        <v>9</v>
      </c>
    </row>
    <row r="8" spans="1:2" x14ac:dyDescent="0.25">
      <c r="A8" s="16" t="s">
        <v>337</v>
      </c>
      <c r="B8" s="1">
        <v>282</v>
      </c>
    </row>
    <row r="9" spans="1:2" x14ac:dyDescent="0.25">
      <c r="A9" s="16" t="s">
        <v>338</v>
      </c>
      <c r="B9" s="1">
        <v>13696</v>
      </c>
    </row>
    <row r="10" spans="1:2" x14ac:dyDescent="0.25">
      <c r="A10" s="16" t="s">
        <v>339</v>
      </c>
      <c r="B10" s="1">
        <v>554</v>
      </c>
    </row>
    <row r="11" spans="1:2" x14ac:dyDescent="0.25">
      <c r="A11" s="16" t="s">
        <v>99</v>
      </c>
      <c r="B11" s="1">
        <v>77</v>
      </c>
    </row>
    <row r="12" spans="1:2" x14ac:dyDescent="0.25">
      <c r="A12" s="16" t="s">
        <v>218</v>
      </c>
      <c r="B12" s="1">
        <v>2232</v>
      </c>
    </row>
    <row r="13" spans="1:2" x14ac:dyDescent="0.25">
      <c r="A13" s="16" t="s">
        <v>219</v>
      </c>
      <c r="B13" s="1">
        <v>3000</v>
      </c>
    </row>
    <row r="14" spans="1:2" x14ac:dyDescent="0.25">
      <c r="A14" s="16" t="s">
        <v>340</v>
      </c>
      <c r="B14" s="1">
        <v>50</v>
      </c>
    </row>
    <row r="15" spans="1:2" x14ac:dyDescent="0.25">
      <c r="A15" s="16" t="s">
        <v>341</v>
      </c>
      <c r="B15" s="1">
        <v>5300</v>
      </c>
    </row>
    <row r="16" spans="1:2" x14ac:dyDescent="0.25">
      <c r="A16" s="16" t="s">
        <v>342</v>
      </c>
      <c r="B16" s="1">
        <v>100</v>
      </c>
    </row>
    <row r="17" spans="1:2" x14ac:dyDescent="0.25">
      <c r="A17" s="16" t="s">
        <v>105</v>
      </c>
      <c r="B17" s="1">
        <v>29</v>
      </c>
    </row>
    <row r="18" spans="1:2" x14ac:dyDescent="0.25">
      <c r="A18" s="16" t="s">
        <v>227</v>
      </c>
      <c r="B18" s="1">
        <v>570</v>
      </c>
    </row>
    <row r="19" spans="1:2" x14ac:dyDescent="0.25">
      <c r="A19" s="16" t="s">
        <v>228</v>
      </c>
      <c r="B19" s="1">
        <v>718</v>
      </c>
    </row>
    <row r="20" spans="1:2" x14ac:dyDescent="0.25">
      <c r="A20" s="16" t="s">
        <v>343</v>
      </c>
      <c r="B20" s="1">
        <v>247</v>
      </c>
    </row>
    <row r="21" spans="1:2" x14ac:dyDescent="0.25">
      <c r="A21" s="16" t="s">
        <v>344</v>
      </c>
      <c r="B21" s="1">
        <v>30089</v>
      </c>
    </row>
    <row r="22" spans="1:2" x14ac:dyDescent="0.25">
      <c r="A22" s="16" t="s">
        <v>345</v>
      </c>
      <c r="B22" s="1">
        <v>174</v>
      </c>
    </row>
    <row r="23" spans="1:2" x14ac:dyDescent="0.25">
      <c r="A23" s="16" t="s">
        <v>111</v>
      </c>
      <c r="B23" s="1">
        <v>136</v>
      </c>
    </row>
    <row r="24" spans="1:2" x14ac:dyDescent="0.25">
      <c r="A24" s="16" t="s">
        <v>236</v>
      </c>
      <c r="B24" s="1">
        <v>1964</v>
      </c>
    </row>
    <row r="25" spans="1:2" x14ac:dyDescent="0.25">
      <c r="A25" s="16" t="s">
        <v>237</v>
      </c>
      <c r="B25" s="1">
        <v>4522</v>
      </c>
    </row>
    <row r="26" spans="1:2" x14ac:dyDescent="0.25">
      <c r="A26" s="10" t="s">
        <v>12</v>
      </c>
      <c r="B26" s="5">
        <v>63740</v>
      </c>
    </row>
    <row r="27" spans="1:2" x14ac:dyDescent="0.25">
      <c r="A27" s="15"/>
    </row>
    <row r="28" spans="1:2" x14ac:dyDescent="0.25">
      <c r="A28" s="15"/>
    </row>
    <row r="29" spans="1:2" x14ac:dyDescent="0.25">
      <c r="A29" s="15"/>
      <c r="B29" s="6" t="s">
        <v>28</v>
      </c>
    </row>
    <row r="30" spans="1:2" x14ac:dyDescent="0.25">
      <c r="A30" s="9" t="s">
        <v>32</v>
      </c>
      <c r="B30" s="4" t="s">
        <v>9</v>
      </c>
    </row>
    <row r="31" spans="1:2" x14ac:dyDescent="0.25">
      <c r="A31" s="8" t="s">
        <v>337</v>
      </c>
      <c r="B31" s="2">
        <v>1.42129932967088E-2</v>
      </c>
    </row>
    <row r="32" spans="1:2" x14ac:dyDescent="0.25">
      <c r="A32" s="8" t="s">
        <v>338</v>
      </c>
      <c r="B32" s="2">
        <v>0.69028778791391598</v>
      </c>
    </row>
    <row r="33" spans="1:2" x14ac:dyDescent="0.25">
      <c r="A33" s="8" t="s">
        <v>339</v>
      </c>
      <c r="B33" s="2">
        <v>2.79219797389244E-2</v>
      </c>
    </row>
    <row r="34" spans="1:2" x14ac:dyDescent="0.25">
      <c r="A34" s="8" t="s">
        <v>99</v>
      </c>
      <c r="B34" s="2">
        <v>3.8808527795978001E-3</v>
      </c>
    </row>
    <row r="35" spans="1:2" x14ac:dyDescent="0.25">
      <c r="A35" s="8" t="s">
        <v>218</v>
      </c>
      <c r="B35" s="2">
        <v>0.11249432992288699</v>
      </c>
    </row>
    <row r="36" spans="1:2" x14ac:dyDescent="0.25">
      <c r="A36" s="8" t="s">
        <v>219</v>
      </c>
      <c r="B36" s="2">
        <v>0.15120205634796599</v>
      </c>
    </row>
    <row r="37" spans="1:2" x14ac:dyDescent="0.25">
      <c r="A37" s="8" t="s">
        <v>340</v>
      </c>
      <c r="B37" s="2">
        <v>7.3887985813506701E-3</v>
      </c>
    </row>
    <row r="38" spans="1:2" x14ac:dyDescent="0.25">
      <c r="A38" s="8" t="s">
        <v>341</v>
      </c>
      <c r="B38" s="2">
        <v>0.78321264962317105</v>
      </c>
    </row>
    <row r="39" spans="1:2" x14ac:dyDescent="0.25">
      <c r="A39" s="8" t="s">
        <v>342</v>
      </c>
      <c r="B39" s="2">
        <v>1.47775971627013E-2</v>
      </c>
    </row>
    <row r="40" spans="1:2" x14ac:dyDescent="0.25">
      <c r="A40" s="8" t="s">
        <v>105</v>
      </c>
      <c r="B40" s="2">
        <v>4.2855031771833899E-3</v>
      </c>
    </row>
    <row r="41" spans="1:2" x14ac:dyDescent="0.25">
      <c r="A41" s="8" t="s">
        <v>227</v>
      </c>
      <c r="B41" s="2">
        <v>8.42323038273977E-2</v>
      </c>
    </row>
    <row r="42" spans="1:2" x14ac:dyDescent="0.25">
      <c r="A42" s="8" t="s">
        <v>228</v>
      </c>
      <c r="B42" s="2">
        <v>0.106103147628196</v>
      </c>
    </row>
    <row r="43" spans="1:2" x14ac:dyDescent="0.25">
      <c r="A43" s="8" t="s">
        <v>343</v>
      </c>
      <c r="B43" s="2">
        <v>6.6519444145211699E-3</v>
      </c>
    </row>
    <row r="44" spans="1:2" x14ac:dyDescent="0.25">
      <c r="A44" s="8" t="s">
        <v>344</v>
      </c>
      <c r="B44" s="2">
        <v>0.81032532586448303</v>
      </c>
    </row>
    <row r="45" spans="1:2" x14ac:dyDescent="0.25">
      <c r="A45" s="8" t="s">
        <v>345</v>
      </c>
      <c r="B45" s="2">
        <v>4.6859851341161298E-3</v>
      </c>
    </row>
    <row r="46" spans="1:2" x14ac:dyDescent="0.25">
      <c r="A46" s="8" t="s">
        <v>111</v>
      </c>
      <c r="B46" s="2">
        <v>3.66260907034364E-3</v>
      </c>
    </row>
    <row r="47" spans="1:2" x14ac:dyDescent="0.25">
      <c r="A47" s="8" t="s">
        <v>236</v>
      </c>
      <c r="B47" s="2">
        <v>5.2892383927609601E-2</v>
      </c>
    </row>
    <row r="48" spans="1:2" x14ac:dyDescent="0.25">
      <c r="A48" s="8" t="s">
        <v>237</v>
      </c>
      <c r="B48" s="2">
        <v>0.121781751588926</v>
      </c>
    </row>
    <row r="49" spans="1:1" x14ac:dyDescent="0.25">
      <c r="A49" s="15"/>
    </row>
    <row r="50" spans="1:1" x14ac:dyDescent="0.25">
      <c r="A50" s="13" t="s">
        <v>33</v>
      </c>
    </row>
    <row r="51" spans="1:1" x14ac:dyDescent="0.25">
      <c r="A51" s="14" t="s">
        <v>34</v>
      </c>
    </row>
    <row r="52" spans="1:1" x14ac:dyDescent="0.25">
      <c r="A52" s="14" t="s">
        <v>126</v>
      </c>
    </row>
    <row r="53" spans="1:1" x14ac:dyDescent="0.25">
      <c r="A53" s="14" t="s">
        <v>347</v>
      </c>
    </row>
    <row r="54" spans="1:1" x14ac:dyDescent="0.25">
      <c r="A54" s="14" t="s">
        <v>36</v>
      </c>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533</v>
      </c>
    </row>
    <row r="2" spans="1:2" ht="15" x14ac:dyDescent="0.25">
      <c r="A2" s="12" t="s">
        <v>518</v>
      </c>
    </row>
    <row r="3" spans="1:2" ht="15" x14ac:dyDescent="0.25">
      <c r="A3" s="12" t="s">
        <v>302</v>
      </c>
    </row>
    <row r="4" spans="1:2" ht="15" x14ac:dyDescent="0.25">
      <c r="A4" s="12" t="s">
        <v>308</v>
      </c>
    </row>
    <row r="5" spans="1:2" x14ac:dyDescent="0.25">
      <c r="A5" s="17" t="str">
        <f>HYPERLINK("#'Table of contents'!A113", "Back to contents")</f>
        <v>Back to contents</v>
      </c>
    </row>
    <row r="6" spans="1:2" x14ac:dyDescent="0.25">
      <c r="A6" s="15"/>
      <c r="B6" s="6" t="s">
        <v>27</v>
      </c>
    </row>
    <row r="7" spans="1:2" x14ac:dyDescent="0.25">
      <c r="A7" s="9" t="s">
        <v>32</v>
      </c>
      <c r="B7" s="4" t="s">
        <v>9</v>
      </c>
    </row>
    <row r="8" spans="1:2" x14ac:dyDescent="0.25">
      <c r="A8" s="16" t="s">
        <v>348</v>
      </c>
      <c r="B8" s="1">
        <v>175</v>
      </c>
    </row>
    <row r="9" spans="1:2" x14ac:dyDescent="0.25">
      <c r="A9" s="16" t="s">
        <v>349</v>
      </c>
      <c r="B9" s="1">
        <v>20380</v>
      </c>
    </row>
    <row r="10" spans="1:2" x14ac:dyDescent="0.25">
      <c r="A10" s="16" t="s">
        <v>350</v>
      </c>
      <c r="B10" s="1">
        <v>115</v>
      </c>
    </row>
    <row r="11" spans="1:2" x14ac:dyDescent="0.25">
      <c r="A11" s="16" t="s">
        <v>247</v>
      </c>
      <c r="B11" s="1">
        <v>67</v>
      </c>
    </row>
    <row r="12" spans="1:2" x14ac:dyDescent="0.25">
      <c r="A12" s="16" t="s">
        <v>249</v>
      </c>
      <c r="B12" s="1">
        <v>1485</v>
      </c>
    </row>
    <row r="13" spans="1:2" x14ac:dyDescent="0.25">
      <c r="A13" s="16" t="s">
        <v>250</v>
      </c>
      <c r="B13" s="1">
        <v>2677</v>
      </c>
    </row>
    <row r="14" spans="1:2" x14ac:dyDescent="0.25">
      <c r="A14" s="16" t="s">
        <v>351</v>
      </c>
      <c r="B14" s="1">
        <v>39</v>
      </c>
    </row>
    <row r="15" spans="1:2" x14ac:dyDescent="0.25">
      <c r="A15" s="16" t="s">
        <v>352</v>
      </c>
      <c r="B15" s="1">
        <v>5659</v>
      </c>
    </row>
    <row r="16" spans="1:2" x14ac:dyDescent="0.25">
      <c r="A16" s="16" t="s">
        <v>353</v>
      </c>
      <c r="B16" s="1">
        <v>21</v>
      </c>
    </row>
    <row r="17" spans="1:2" x14ac:dyDescent="0.25">
      <c r="A17" s="16" t="s">
        <v>257</v>
      </c>
      <c r="B17" s="1">
        <v>27</v>
      </c>
    </row>
    <row r="18" spans="1:2" x14ac:dyDescent="0.25">
      <c r="A18" s="16" t="s">
        <v>259</v>
      </c>
      <c r="B18" s="1">
        <v>236</v>
      </c>
    </row>
    <row r="19" spans="1:2" x14ac:dyDescent="0.25">
      <c r="A19" s="16" t="s">
        <v>260</v>
      </c>
      <c r="B19" s="1">
        <v>524</v>
      </c>
    </row>
    <row r="20" spans="1:2" x14ac:dyDescent="0.25">
      <c r="A20" s="16" t="s">
        <v>354</v>
      </c>
      <c r="B20" s="1">
        <v>21</v>
      </c>
    </row>
    <row r="21" spans="1:2" x14ac:dyDescent="0.25">
      <c r="A21" s="16" t="s">
        <v>355</v>
      </c>
      <c r="B21" s="1">
        <v>1439</v>
      </c>
    </row>
    <row r="22" spans="1:2" x14ac:dyDescent="0.25">
      <c r="A22" s="16" t="s">
        <v>356</v>
      </c>
      <c r="B22" s="1">
        <v>35</v>
      </c>
    </row>
    <row r="23" spans="1:2" x14ac:dyDescent="0.25">
      <c r="A23" s="16" t="s">
        <v>267</v>
      </c>
      <c r="B23" s="1">
        <v>13</v>
      </c>
    </row>
    <row r="24" spans="1:2" x14ac:dyDescent="0.25">
      <c r="A24" s="16" t="s">
        <v>269</v>
      </c>
      <c r="B24" s="1">
        <v>157</v>
      </c>
    </row>
    <row r="25" spans="1:2" x14ac:dyDescent="0.25">
      <c r="A25" s="16" t="s">
        <v>270</v>
      </c>
      <c r="B25" s="1">
        <v>200</v>
      </c>
    </row>
    <row r="26" spans="1:2" x14ac:dyDescent="0.25">
      <c r="A26" s="16" t="s">
        <v>357</v>
      </c>
      <c r="B26" s="1">
        <v>298</v>
      </c>
    </row>
    <row r="27" spans="1:2" x14ac:dyDescent="0.25">
      <c r="A27" s="16" t="s">
        <v>358</v>
      </c>
      <c r="B27" s="1">
        <v>14381</v>
      </c>
    </row>
    <row r="28" spans="1:2" x14ac:dyDescent="0.25">
      <c r="A28" s="16" t="s">
        <v>359</v>
      </c>
      <c r="B28" s="1">
        <v>616</v>
      </c>
    </row>
    <row r="29" spans="1:2" x14ac:dyDescent="0.25">
      <c r="A29" s="16" t="s">
        <v>278</v>
      </c>
      <c r="B29" s="1">
        <v>71</v>
      </c>
    </row>
    <row r="30" spans="1:2" x14ac:dyDescent="0.25">
      <c r="A30" s="16" t="s">
        <v>280</v>
      </c>
      <c r="B30" s="1">
        <v>1888</v>
      </c>
    </row>
    <row r="31" spans="1:2" x14ac:dyDescent="0.25">
      <c r="A31" s="16" t="s">
        <v>281</v>
      </c>
      <c r="B31" s="1">
        <v>2591</v>
      </c>
    </row>
    <row r="32" spans="1:2" x14ac:dyDescent="0.25">
      <c r="A32" s="16" t="s">
        <v>360</v>
      </c>
      <c r="B32" s="1">
        <v>40</v>
      </c>
    </row>
    <row r="33" spans="1:2" x14ac:dyDescent="0.25">
      <c r="A33" s="16" t="s">
        <v>361</v>
      </c>
      <c r="B33" s="1">
        <v>5818</v>
      </c>
    </row>
    <row r="34" spans="1:2" x14ac:dyDescent="0.25">
      <c r="A34" s="16" t="s">
        <v>362</v>
      </c>
      <c r="B34" s="1">
        <v>37</v>
      </c>
    </row>
    <row r="35" spans="1:2" x14ac:dyDescent="0.25">
      <c r="A35" s="16" t="s">
        <v>287</v>
      </c>
      <c r="B35" s="1">
        <v>46</v>
      </c>
    </row>
    <row r="36" spans="1:2" x14ac:dyDescent="0.25">
      <c r="A36" s="16" t="s">
        <v>289</v>
      </c>
      <c r="B36" s="1">
        <v>294</v>
      </c>
    </row>
    <row r="37" spans="1:2" x14ac:dyDescent="0.25">
      <c r="A37" s="16" t="s">
        <v>290</v>
      </c>
      <c r="B37" s="1">
        <v>421</v>
      </c>
    </row>
    <row r="38" spans="1:2" x14ac:dyDescent="0.25">
      <c r="A38" s="16" t="s">
        <v>363</v>
      </c>
      <c r="B38" s="1">
        <v>6</v>
      </c>
    </row>
    <row r="39" spans="1:2" x14ac:dyDescent="0.25">
      <c r="A39" s="16" t="s">
        <v>364</v>
      </c>
      <c r="B39" s="1">
        <v>1408</v>
      </c>
    </row>
    <row r="40" spans="1:2" x14ac:dyDescent="0.25">
      <c r="A40" s="16" t="s">
        <v>365</v>
      </c>
      <c r="B40" s="1">
        <v>4</v>
      </c>
    </row>
    <row r="41" spans="1:2" x14ac:dyDescent="0.25">
      <c r="A41" s="16" t="s">
        <v>297</v>
      </c>
      <c r="B41" s="1">
        <v>18</v>
      </c>
    </row>
    <row r="42" spans="1:2" x14ac:dyDescent="0.25">
      <c r="A42" s="16" t="s">
        <v>299</v>
      </c>
      <c r="B42" s="1">
        <v>706</v>
      </c>
    </row>
    <row r="43" spans="1:2" x14ac:dyDescent="0.25">
      <c r="A43" s="16" t="s">
        <v>300</v>
      </c>
      <c r="B43" s="1">
        <v>1827</v>
      </c>
    </row>
    <row r="44" spans="1:2" x14ac:dyDescent="0.25">
      <c r="A44" s="10" t="s">
        <v>12</v>
      </c>
      <c r="B44" s="5">
        <v>63740</v>
      </c>
    </row>
    <row r="45" spans="1:2" x14ac:dyDescent="0.25">
      <c r="A45" s="15"/>
    </row>
    <row r="46" spans="1:2" x14ac:dyDescent="0.25">
      <c r="A46" s="15"/>
    </row>
    <row r="47" spans="1:2" x14ac:dyDescent="0.25">
      <c r="A47" s="15"/>
      <c r="B47" s="6" t="s">
        <v>28</v>
      </c>
    </row>
    <row r="48" spans="1:2" x14ac:dyDescent="0.25">
      <c r="A48" s="9" t="s">
        <v>32</v>
      </c>
      <c r="B48" s="4" t="s">
        <v>9</v>
      </c>
    </row>
    <row r="49" spans="1:2" x14ac:dyDescent="0.25">
      <c r="A49" s="8" t="s">
        <v>348</v>
      </c>
      <c r="B49" s="2">
        <v>7.0283947146471699E-3</v>
      </c>
    </row>
    <row r="50" spans="1:2" x14ac:dyDescent="0.25">
      <c r="A50" s="8" t="s">
        <v>349</v>
      </c>
      <c r="B50" s="2">
        <v>0.81850676734005401</v>
      </c>
    </row>
    <row r="51" spans="1:2" x14ac:dyDescent="0.25">
      <c r="A51" s="8" t="s">
        <v>350</v>
      </c>
      <c r="B51" s="2">
        <v>4.618659383911E-3</v>
      </c>
    </row>
    <row r="52" spans="1:2" x14ac:dyDescent="0.25">
      <c r="A52" s="8" t="s">
        <v>247</v>
      </c>
      <c r="B52" s="2">
        <v>2.6908711193220601E-3</v>
      </c>
    </row>
    <row r="53" spans="1:2" x14ac:dyDescent="0.25">
      <c r="A53" s="8" t="s">
        <v>249</v>
      </c>
      <c r="B53" s="2">
        <v>5.9640949435720299E-2</v>
      </c>
    </row>
    <row r="54" spans="1:2" x14ac:dyDescent="0.25">
      <c r="A54" s="8" t="s">
        <v>250</v>
      </c>
      <c r="B54" s="2">
        <v>0.107514358006346</v>
      </c>
    </row>
    <row r="55" spans="1:2" x14ac:dyDescent="0.25">
      <c r="A55" s="8" t="s">
        <v>351</v>
      </c>
      <c r="B55" s="2">
        <v>5.9944666461727598E-3</v>
      </c>
    </row>
    <row r="56" spans="1:2" x14ac:dyDescent="0.25">
      <c r="A56" s="8" t="s">
        <v>352</v>
      </c>
      <c r="B56" s="2">
        <v>0.86981248078696605</v>
      </c>
    </row>
    <row r="57" spans="1:2" x14ac:dyDescent="0.25">
      <c r="A57" s="8" t="s">
        <v>353</v>
      </c>
      <c r="B57" s="2">
        <v>3.22778973255457E-3</v>
      </c>
    </row>
    <row r="58" spans="1:2" x14ac:dyDescent="0.25">
      <c r="A58" s="8" t="s">
        <v>257</v>
      </c>
      <c r="B58" s="2">
        <v>4.1500153704272999E-3</v>
      </c>
    </row>
    <row r="59" spans="1:2" x14ac:dyDescent="0.25">
      <c r="A59" s="8" t="s">
        <v>259</v>
      </c>
      <c r="B59" s="2">
        <v>3.6274208422994197E-2</v>
      </c>
    </row>
    <row r="60" spans="1:2" x14ac:dyDescent="0.25">
      <c r="A60" s="8" t="s">
        <v>260</v>
      </c>
      <c r="B60" s="2">
        <v>8.0541039040885304E-2</v>
      </c>
    </row>
    <row r="61" spans="1:2" x14ac:dyDescent="0.25">
      <c r="A61" s="8" t="s">
        <v>354</v>
      </c>
      <c r="B61" s="2">
        <v>1.12600536193029E-2</v>
      </c>
    </row>
    <row r="62" spans="1:2" x14ac:dyDescent="0.25">
      <c r="A62" s="8" t="s">
        <v>355</v>
      </c>
      <c r="B62" s="2">
        <v>0.77158176943699697</v>
      </c>
    </row>
    <row r="63" spans="1:2" x14ac:dyDescent="0.25">
      <c r="A63" s="8" t="s">
        <v>356</v>
      </c>
      <c r="B63" s="2">
        <v>1.8766756032171601E-2</v>
      </c>
    </row>
    <row r="64" spans="1:2" x14ac:dyDescent="0.25">
      <c r="A64" s="8" t="s">
        <v>267</v>
      </c>
      <c r="B64" s="2">
        <v>6.97050938337802E-3</v>
      </c>
    </row>
    <row r="65" spans="1:2" x14ac:dyDescent="0.25">
      <c r="A65" s="8" t="s">
        <v>269</v>
      </c>
      <c r="B65" s="2">
        <v>8.4182305630026794E-2</v>
      </c>
    </row>
    <row r="66" spans="1:2" x14ac:dyDescent="0.25">
      <c r="A66" s="8" t="s">
        <v>270</v>
      </c>
      <c r="B66" s="2">
        <v>0.10723860589812299</v>
      </c>
    </row>
    <row r="67" spans="1:2" x14ac:dyDescent="0.25">
      <c r="A67" s="8" t="s">
        <v>357</v>
      </c>
      <c r="B67" s="2">
        <v>1.50163769211388E-2</v>
      </c>
    </row>
    <row r="68" spans="1:2" x14ac:dyDescent="0.25">
      <c r="A68" s="8" t="s">
        <v>358</v>
      </c>
      <c r="B68" s="2">
        <v>0.72466616276140094</v>
      </c>
    </row>
    <row r="69" spans="1:2" x14ac:dyDescent="0.25">
      <c r="A69" s="8" t="s">
        <v>359</v>
      </c>
      <c r="B69" s="2">
        <v>3.1040564373897701E-2</v>
      </c>
    </row>
    <row r="70" spans="1:2" x14ac:dyDescent="0.25">
      <c r="A70" s="8" t="s">
        <v>278</v>
      </c>
      <c r="B70" s="2">
        <v>3.5777273872512E-3</v>
      </c>
    </row>
    <row r="71" spans="1:2" x14ac:dyDescent="0.25">
      <c r="A71" s="8" t="s">
        <v>280</v>
      </c>
      <c r="B71" s="2">
        <v>9.5137314184933194E-2</v>
      </c>
    </row>
    <row r="72" spans="1:2" x14ac:dyDescent="0.25">
      <c r="A72" s="8" t="s">
        <v>281</v>
      </c>
      <c r="B72" s="2">
        <v>0.13056185437137799</v>
      </c>
    </row>
    <row r="73" spans="1:2" x14ac:dyDescent="0.25">
      <c r="A73" s="8" t="s">
        <v>360</v>
      </c>
      <c r="B73" s="2">
        <v>6.0096153846153797E-3</v>
      </c>
    </row>
    <row r="74" spans="1:2" x14ac:dyDescent="0.25">
      <c r="A74" s="8" t="s">
        <v>361</v>
      </c>
      <c r="B74" s="2">
        <v>0.87409855769230804</v>
      </c>
    </row>
    <row r="75" spans="1:2" x14ac:dyDescent="0.25">
      <c r="A75" s="8" t="s">
        <v>362</v>
      </c>
      <c r="B75" s="2">
        <v>5.5588942307692301E-3</v>
      </c>
    </row>
    <row r="76" spans="1:2" x14ac:dyDescent="0.25">
      <c r="A76" s="8" t="s">
        <v>287</v>
      </c>
      <c r="B76" s="2">
        <v>6.9110576923076903E-3</v>
      </c>
    </row>
    <row r="77" spans="1:2" x14ac:dyDescent="0.25">
      <c r="A77" s="8" t="s">
        <v>289</v>
      </c>
      <c r="B77" s="2">
        <v>4.41706730769231E-2</v>
      </c>
    </row>
    <row r="78" spans="1:2" x14ac:dyDescent="0.25">
      <c r="A78" s="8" t="s">
        <v>290</v>
      </c>
      <c r="B78" s="2">
        <v>6.32512019230769E-2</v>
      </c>
    </row>
    <row r="79" spans="1:2" x14ac:dyDescent="0.25">
      <c r="A79" s="8" t="s">
        <v>363</v>
      </c>
      <c r="B79" s="2">
        <v>1.5117157974300799E-3</v>
      </c>
    </row>
    <row r="80" spans="1:2" x14ac:dyDescent="0.25">
      <c r="A80" s="8" t="s">
        <v>364</v>
      </c>
      <c r="B80" s="2">
        <v>0.35474930713025898</v>
      </c>
    </row>
    <row r="81" spans="1:2" x14ac:dyDescent="0.25">
      <c r="A81" s="8" t="s">
        <v>365</v>
      </c>
      <c r="B81" s="2">
        <v>1.0078105316200601E-3</v>
      </c>
    </row>
    <row r="82" spans="1:2" x14ac:dyDescent="0.25">
      <c r="A82" s="8" t="s">
        <v>297</v>
      </c>
      <c r="B82" s="2">
        <v>4.5351473922902504E-3</v>
      </c>
    </row>
    <row r="83" spans="1:2" x14ac:dyDescent="0.25">
      <c r="A83" s="8" t="s">
        <v>299</v>
      </c>
      <c r="B83" s="2">
        <v>0.17787855883094</v>
      </c>
    </row>
    <row r="84" spans="1:2" x14ac:dyDescent="0.25">
      <c r="A84" s="8" t="s">
        <v>300</v>
      </c>
      <c r="B84" s="2">
        <v>0.46031746031746001</v>
      </c>
    </row>
    <row r="85" spans="1:2" x14ac:dyDescent="0.25">
      <c r="A85" s="15"/>
    </row>
    <row r="86" spans="1:2" x14ac:dyDescent="0.25">
      <c r="A86" s="13" t="s">
        <v>33</v>
      </c>
    </row>
    <row r="87" spans="1:2" x14ac:dyDescent="0.25">
      <c r="A87" s="14" t="s">
        <v>34</v>
      </c>
    </row>
    <row r="88" spans="1:2" x14ac:dyDescent="0.25">
      <c r="A88" s="14" t="s">
        <v>126</v>
      </c>
    </row>
    <row r="89" spans="1:2" x14ac:dyDescent="0.25">
      <c r="A89" s="14" t="s">
        <v>367</v>
      </c>
    </row>
    <row r="90" spans="1:2" x14ac:dyDescent="0.25">
      <c r="A90" s="14" t="s">
        <v>36</v>
      </c>
    </row>
    <row r="91" spans="1:2" x14ac:dyDescent="0.25">
      <c r="A91" s="15"/>
    </row>
    <row r="92" spans="1:2" x14ac:dyDescent="0.25">
      <c r="A92" s="15"/>
    </row>
    <row r="93" spans="1:2" x14ac:dyDescent="0.25">
      <c r="A93" s="15"/>
    </row>
    <row r="94" spans="1:2" x14ac:dyDescent="0.25">
      <c r="A94" s="15"/>
    </row>
    <row r="95" spans="1:2" x14ac:dyDescent="0.25">
      <c r="A95" s="15"/>
    </row>
    <row r="96" spans="1:2"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534</v>
      </c>
    </row>
    <row r="2" spans="1:2" ht="15" x14ac:dyDescent="0.25">
      <c r="A2" s="12" t="s">
        <v>518</v>
      </c>
    </row>
    <row r="3" spans="1:2" ht="15" x14ac:dyDescent="0.25">
      <c r="A3" s="12" t="s">
        <v>308</v>
      </c>
    </row>
    <row r="4" spans="1:2" ht="15" x14ac:dyDescent="0.25">
      <c r="A4" s="12" t="s">
        <v>125</v>
      </c>
    </row>
    <row r="5" spans="1:2" x14ac:dyDescent="0.25">
      <c r="A5" s="17" t="str">
        <f>HYPERLINK("#'Table of contents'!A114", "Back to contents")</f>
        <v>Back to contents</v>
      </c>
    </row>
    <row r="6" spans="1:2" x14ac:dyDescent="0.25">
      <c r="A6" s="15"/>
      <c r="B6" s="6" t="s">
        <v>27</v>
      </c>
    </row>
    <row r="7" spans="1:2" x14ac:dyDescent="0.25">
      <c r="A7" s="9" t="s">
        <v>32</v>
      </c>
      <c r="B7" s="4" t="s">
        <v>9</v>
      </c>
    </row>
    <row r="8" spans="1:2" x14ac:dyDescent="0.25">
      <c r="A8" s="16" t="s">
        <v>368</v>
      </c>
      <c r="B8" s="1">
        <v>20</v>
      </c>
    </row>
    <row r="9" spans="1:2" x14ac:dyDescent="0.25">
      <c r="A9" s="16" t="s">
        <v>369</v>
      </c>
      <c r="B9" s="1">
        <v>111</v>
      </c>
    </row>
    <row r="10" spans="1:2" x14ac:dyDescent="0.25">
      <c r="A10" s="16" t="s">
        <v>370</v>
      </c>
      <c r="B10" s="1">
        <v>44</v>
      </c>
    </row>
    <row r="11" spans="1:2" x14ac:dyDescent="0.25">
      <c r="A11" s="16" t="s">
        <v>371</v>
      </c>
      <c r="B11" s="1">
        <v>1</v>
      </c>
    </row>
    <row r="12" spans="1:2" x14ac:dyDescent="0.25">
      <c r="A12" s="16" t="s">
        <v>372</v>
      </c>
      <c r="B12" s="1">
        <v>127</v>
      </c>
    </row>
    <row r="13" spans="1:2" x14ac:dyDescent="0.25">
      <c r="A13" s="16" t="s">
        <v>373</v>
      </c>
      <c r="B13" s="1">
        <v>4</v>
      </c>
    </row>
    <row r="14" spans="1:2" x14ac:dyDescent="0.25">
      <c r="A14" s="16" t="s">
        <v>374</v>
      </c>
      <c r="B14" s="1">
        <v>241</v>
      </c>
    </row>
    <row r="15" spans="1:2" x14ac:dyDescent="0.25">
      <c r="A15" s="16" t="s">
        <v>375</v>
      </c>
      <c r="B15" s="1">
        <v>18</v>
      </c>
    </row>
    <row r="16" spans="1:2" x14ac:dyDescent="0.25">
      <c r="A16" s="16" t="s">
        <v>376</v>
      </c>
      <c r="B16" s="1">
        <v>13</v>
      </c>
    </row>
    <row r="17" spans="1:2" x14ac:dyDescent="0.25">
      <c r="A17" s="16" t="s">
        <v>377</v>
      </c>
      <c r="B17" s="1">
        <v>0</v>
      </c>
    </row>
    <row r="18" spans="1:2" x14ac:dyDescent="0.25">
      <c r="A18" s="16" t="s">
        <v>378</v>
      </c>
      <c r="B18" s="1">
        <v>1735</v>
      </c>
    </row>
    <row r="19" spans="1:2" x14ac:dyDescent="0.25">
      <c r="A19" s="16" t="s">
        <v>379</v>
      </c>
      <c r="B19" s="1">
        <v>13684</v>
      </c>
    </row>
    <row r="20" spans="1:2" x14ac:dyDescent="0.25">
      <c r="A20" s="16" t="s">
        <v>380</v>
      </c>
      <c r="B20" s="1">
        <v>6689</v>
      </c>
    </row>
    <row r="21" spans="1:2" x14ac:dyDescent="0.25">
      <c r="A21" s="16" t="s">
        <v>381</v>
      </c>
      <c r="B21" s="1">
        <v>232</v>
      </c>
    </row>
    <row r="22" spans="1:2" x14ac:dyDescent="0.25">
      <c r="A22" s="16" t="s">
        <v>382</v>
      </c>
      <c r="B22" s="1">
        <v>15947</v>
      </c>
    </row>
    <row r="23" spans="1:2" x14ac:dyDescent="0.25">
      <c r="A23" s="16" t="s">
        <v>383</v>
      </c>
      <c r="B23" s="1">
        <v>385</v>
      </c>
    </row>
    <row r="24" spans="1:2" x14ac:dyDescent="0.25">
      <c r="A24" s="16" t="s">
        <v>384</v>
      </c>
      <c r="B24" s="1">
        <v>8456</v>
      </c>
    </row>
    <row r="25" spans="1:2" x14ac:dyDescent="0.25">
      <c r="A25" s="16" t="s">
        <v>385</v>
      </c>
      <c r="B25" s="1">
        <v>452</v>
      </c>
    </row>
    <row r="26" spans="1:2" x14ac:dyDescent="0.25">
      <c r="A26" s="16" t="s">
        <v>386</v>
      </c>
      <c r="B26" s="1">
        <v>1505</v>
      </c>
    </row>
    <row r="27" spans="1:2" x14ac:dyDescent="0.25">
      <c r="A27" s="16" t="s">
        <v>387</v>
      </c>
      <c r="B27" s="1">
        <v>0</v>
      </c>
    </row>
    <row r="28" spans="1:2" x14ac:dyDescent="0.25">
      <c r="A28" s="16" t="s">
        <v>388</v>
      </c>
      <c r="B28" s="1">
        <v>25</v>
      </c>
    </row>
    <row r="29" spans="1:2" x14ac:dyDescent="0.25">
      <c r="A29" s="16" t="s">
        <v>389</v>
      </c>
      <c r="B29" s="1">
        <v>175</v>
      </c>
    </row>
    <row r="30" spans="1:2" x14ac:dyDescent="0.25">
      <c r="A30" s="16" t="s">
        <v>390</v>
      </c>
      <c r="B30" s="1">
        <v>23</v>
      </c>
    </row>
    <row r="31" spans="1:2" x14ac:dyDescent="0.25">
      <c r="A31" s="16" t="s">
        <v>391</v>
      </c>
      <c r="B31" s="1">
        <v>11</v>
      </c>
    </row>
    <row r="32" spans="1:2" x14ac:dyDescent="0.25">
      <c r="A32" s="16" t="s">
        <v>392</v>
      </c>
      <c r="B32" s="1">
        <v>27</v>
      </c>
    </row>
    <row r="33" spans="1:2" x14ac:dyDescent="0.25">
      <c r="A33" s="16" t="s">
        <v>393</v>
      </c>
      <c r="B33" s="1">
        <v>5</v>
      </c>
    </row>
    <row r="34" spans="1:2" x14ac:dyDescent="0.25">
      <c r="A34" s="16" t="s">
        <v>394</v>
      </c>
      <c r="B34" s="1">
        <v>518</v>
      </c>
    </row>
    <row r="35" spans="1:2" x14ac:dyDescent="0.25">
      <c r="A35" s="16" t="s">
        <v>395</v>
      </c>
      <c r="B35" s="1">
        <v>17</v>
      </c>
    </row>
    <row r="36" spans="1:2" x14ac:dyDescent="0.25">
      <c r="A36" s="16" t="s">
        <v>396</v>
      </c>
      <c r="B36" s="1">
        <v>27</v>
      </c>
    </row>
    <row r="37" spans="1:2" x14ac:dyDescent="0.25">
      <c r="A37" s="16" t="s">
        <v>397</v>
      </c>
      <c r="B37" s="1">
        <v>0</v>
      </c>
    </row>
    <row r="38" spans="1:2" x14ac:dyDescent="0.25">
      <c r="A38" s="16" t="s">
        <v>271</v>
      </c>
      <c r="B38" s="1">
        <v>7</v>
      </c>
    </row>
    <row r="39" spans="1:2" x14ac:dyDescent="0.25">
      <c r="A39" s="16" t="s">
        <v>271</v>
      </c>
      <c r="B39" s="1">
        <v>7</v>
      </c>
    </row>
    <row r="40" spans="1:2" x14ac:dyDescent="0.25">
      <c r="A40" s="16" t="s">
        <v>282</v>
      </c>
      <c r="B40" s="1">
        <v>31</v>
      </c>
    </row>
    <row r="41" spans="1:2" x14ac:dyDescent="0.25">
      <c r="A41" s="16" t="s">
        <v>283</v>
      </c>
      <c r="B41" s="1">
        <v>8</v>
      </c>
    </row>
    <row r="42" spans="1:2" x14ac:dyDescent="0.25">
      <c r="A42" s="16" t="s">
        <v>284</v>
      </c>
      <c r="B42" s="1">
        <v>1</v>
      </c>
    </row>
    <row r="43" spans="1:2" x14ac:dyDescent="0.25">
      <c r="A43" s="16" t="s">
        <v>285</v>
      </c>
      <c r="B43" s="1">
        <v>92</v>
      </c>
    </row>
    <row r="44" spans="1:2" x14ac:dyDescent="0.25">
      <c r="A44" s="16" t="s">
        <v>286</v>
      </c>
      <c r="B44" s="1">
        <v>1</v>
      </c>
    </row>
    <row r="45" spans="1:2" x14ac:dyDescent="0.25">
      <c r="A45" s="16" t="s">
        <v>287</v>
      </c>
      <c r="B45" s="1">
        <v>27</v>
      </c>
    </row>
    <row r="46" spans="1:2" x14ac:dyDescent="0.25">
      <c r="A46" s="16" t="s">
        <v>288</v>
      </c>
      <c r="B46" s="1">
        <v>69</v>
      </c>
    </row>
    <row r="47" spans="1:2" x14ac:dyDescent="0.25">
      <c r="A47" s="16" t="s">
        <v>289</v>
      </c>
      <c r="B47" s="1">
        <v>6</v>
      </c>
    </row>
    <row r="48" spans="1:2" x14ac:dyDescent="0.25">
      <c r="A48" s="16" t="s">
        <v>290</v>
      </c>
      <c r="B48" s="1">
        <v>0</v>
      </c>
    </row>
    <row r="49" spans="1:2" x14ac:dyDescent="0.25">
      <c r="A49" s="16" t="s">
        <v>398</v>
      </c>
      <c r="B49" s="1">
        <v>104</v>
      </c>
    </row>
    <row r="50" spans="1:2" x14ac:dyDescent="0.25">
      <c r="A50" s="16" t="s">
        <v>399</v>
      </c>
      <c r="B50" s="1">
        <v>448</v>
      </c>
    </row>
    <row r="51" spans="1:2" x14ac:dyDescent="0.25">
      <c r="A51" s="16" t="s">
        <v>400</v>
      </c>
      <c r="B51" s="1">
        <v>232</v>
      </c>
    </row>
    <row r="52" spans="1:2" x14ac:dyDescent="0.25">
      <c r="A52" s="16" t="s">
        <v>401</v>
      </c>
      <c r="B52" s="1">
        <v>9</v>
      </c>
    </row>
    <row r="53" spans="1:2" x14ac:dyDescent="0.25">
      <c r="A53" s="16" t="s">
        <v>402</v>
      </c>
      <c r="B53" s="1">
        <v>867</v>
      </c>
    </row>
    <row r="54" spans="1:2" x14ac:dyDescent="0.25">
      <c r="A54" s="16" t="s">
        <v>403</v>
      </c>
      <c r="B54" s="1">
        <v>5</v>
      </c>
    </row>
    <row r="55" spans="1:2" x14ac:dyDescent="0.25">
      <c r="A55" s="16" t="s">
        <v>404</v>
      </c>
      <c r="B55" s="1">
        <v>848</v>
      </c>
    </row>
    <row r="56" spans="1:2" x14ac:dyDescent="0.25">
      <c r="A56" s="16" t="s">
        <v>405</v>
      </c>
      <c r="B56" s="1">
        <v>37</v>
      </c>
    </row>
    <row r="57" spans="1:2" x14ac:dyDescent="0.25">
      <c r="A57" s="16" t="s">
        <v>406</v>
      </c>
      <c r="B57" s="1">
        <v>2216</v>
      </c>
    </row>
    <row r="58" spans="1:2" x14ac:dyDescent="0.25">
      <c r="A58" s="16" t="s">
        <v>407</v>
      </c>
      <c r="B58" s="1">
        <v>0</v>
      </c>
    </row>
    <row r="59" spans="1:2" x14ac:dyDescent="0.25">
      <c r="A59" s="16" t="s">
        <v>408</v>
      </c>
      <c r="B59" s="1">
        <v>0</v>
      </c>
    </row>
    <row r="60" spans="1:2" x14ac:dyDescent="0.25">
      <c r="A60" s="16" t="s">
        <v>409</v>
      </c>
      <c r="B60" s="1">
        <v>0</v>
      </c>
    </row>
    <row r="61" spans="1:2" x14ac:dyDescent="0.25">
      <c r="A61" s="16" t="s">
        <v>410</v>
      </c>
      <c r="B61" s="1">
        <v>0</v>
      </c>
    </row>
    <row r="62" spans="1:2" x14ac:dyDescent="0.25">
      <c r="A62" s="16" t="s">
        <v>411</v>
      </c>
      <c r="B62" s="1">
        <v>0</v>
      </c>
    </row>
    <row r="63" spans="1:2" x14ac:dyDescent="0.25">
      <c r="A63" s="16" t="s">
        <v>412</v>
      </c>
      <c r="B63" s="1">
        <v>0</v>
      </c>
    </row>
    <row r="64" spans="1:2" x14ac:dyDescent="0.25">
      <c r="A64" s="16" t="s">
        <v>413</v>
      </c>
      <c r="B64" s="1">
        <v>0</v>
      </c>
    </row>
    <row r="65" spans="1:2" x14ac:dyDescent="0.25">
      <c r="A65" s="16" t="s">
        <v>414</v>
      </c>
      <c r="B65" s="1">
        <v>1</v>
      </c>
    </row>
    <row r="66" spans="1:2" x14ac:dyDescent="0.25">
      <c r="A66" s="16" t="s">
        <v>415</v>
      </c>
      <c r="B66" s="1">
        <v>0</v>
      </c>
    </row>
    <row r="67" spans="1:2" x14ac:dyDescent="0.25">
      <c r="A67" s="16" t="s">
        <v>416</v>
      </c>
      <c r="B67" s="1">
        <v>0</v>
      </c>
    </row>
    <row r="68" spans="1:2" x14ac:dyDescent="0.25">
      <c r="A68" s="16" t="s">
        <v>417</v>
      </c>
      <c r="B68" s="1">
        <v>8239</v>
      </c>
    </row>
    <row r="69" spans="1:2" x14ac:dyDescent="0.25">
      <c r="A69" s="10" t="s">
        <v>12</v>
      </c>
      <c r="B69" s="5">
        <v>63747</v>
      </c>
    </row>
    <row r="70" spans="1:2" x14ac:dyDescent="0.25">
      <c r="A70" s="15"/>
    </row>
    <row r="71" spans="1:2" x14ac:dyDescent="0.25">
      <c r="A71" s="15"/>
    </row>
    <row r="72" spans="1:2" x14ac:dyDescent="0.25">
      <c r="A72" s="15"/>
      <c r="B72" s="6" t="s">
        <v>28</v>
      </c>
    </row>
    <row r="73" spans="1:2" x14ac:dyDescent="0.25">
      <c r="A73" s="9" t="s">
        <v>32</v>
      </c>
      <c r="B73" s="4" t="s">
        <v>9</v>
      </c>
    </row>
    <row r="74" spans="1:2" x14ac:dyDescent="0.25">
      <c r="A74" s="8" t="s">
        <v>368</v>
      </c>
      <c r="B74" s="2">
        <v>3.4542314335060401E-2</v>
      </c>
    </row>
    <row r="75" spans="1:2" x14ac:dyDescent="0.25">
      <c r="A75" s="8" t="s">
        <v>369</v>
      </c>
      <c r="B75" s="2">
        <v>0.19170984455958501</v>
      </c>
    </row>
    <row r="76" spans="1:2" x14ac:dyDescent="0.25">
      <c r="A76" s="8" t="s">
        <v>370</v>
      </c>
      <c r="B76" s="2">
        <v>7.5993091537133003E-2</v>
      </c>
    </row>
    <row r="77" spans="1:2" x14ac:dyDescent="0.25">
      <c r="A77" s="8" t="s">
        <v>371</v>
      </c>
      <c r="B77" s="2">
        <v>1.72711571675302E-3</v>
      </c>
    </row>
    <row r="78" spans="1:2" x14ac:dyDescent="0.25">
      <c r="A78" s="8" t="s">
        <v>372</v>
      </c>
      <c r="B78" s="2">
        <v>0.21934369602763401</v>
      </c>
    </row>
    <row r="79" spans="1:2" x14ac:dyDescent="0.25">
      <c r="A79" s="8" t="s">
        <v>373</v>
      </c>
      <c r="B79" s="2">
        <v>6.9084628670120904E-3</v>
      </c>
    </row>
    <row r="80" spans="1:2" x14ac:dyDescent="0.25">
      <c r="A80" s="8" t="s">
        <v>374</v>
      </c>
      <c r="B80" s="2">
        <v>0.41623488773747802</v>
      </c>
    </row>
    <row r="81" spans="1:2" x14ac:dyDescent="0.25">
      <c r="A81" s="8" t="s">
        <v>375</v>
      </c>
      <c r="B81" s="2">
        <v>3.10880829015544E-2</v>
      </c>
    </row>
    <row r="82" spans="1:2" x14ac:dyDescent="0.25">
      <c r="A82" s="8" t="s">
        <v>376</v>
      </c>
      <c r="B82" s="2">
        <v>2.24525043177893E-2</v>
      </c>
    </row>
    <row r="83" spans="1:2" x14ac:dyDescent="0.25">
      <c r="A83" s="8" t="s">
        <v>377</v>
      </c>
      <c r="B83" s="2">
        <v>0</v>
      </c>
    </row>
    <row r="84" spans="1:2" x14ac:dyDescent="0.25">
      <c r="A84" s="8" t="s">
        <v>378</v>
      </c>
      <c r="B84" s="2">
        <v>3.53468473056942E-2</v>
      </c>
    </row>
    <row r="85" spans="1:2" x14ac:dyDescent="0.25">
      <c r="A85" s="8" t="s">
        <v>379</v>
      </c>
      <c r="B85" s="2">
        <v>0.27878170520525603</v>
      </c>
    </row>
    <row r="86" spans="1:2" x14ac:dyDescent="0.25">
      <c r="A86" s="8" t="s">
        <v>380</v>
      </c>
      <c r="B86" s="2">
        <v>0.13627381073647801</v>
      </c>
    </row>
    <row r="87" spans="1:2" x14ac:dyDescent="0.25">
      <c r="A87" s="8" t="s">
        <v>381</v>
      </c>
      <c r="B87" s="2">
        <v>4.7264948558622798E-3</v>
      </c>
    </row>
    <row r="88" spans="1:2" x14ac:dyDescent="0.25">
      <c r="A88" s="8" t="s">
        <v>382</v>
      </c>
      <c r="B88" s="2">
        <v>0.32488540287256801</v>
      </c>
    </row>
    <row r="89" spans="1:2" x14ac:dyDescent="0.25">
      <c r="A89" s="8" t="s">
        <v>383</v>
      </c>
      <c r="B89" s="2">
        <v>7.8435367220128296E-3</v>
      </c>
    </row>
    <row r="90" spans="1:2" x14ac:dyDescent="0.25">
      <c r="A90" s="8" t="s">
        <v>384</v>
      </c>
      <c r="B90" s="2">
        <v>0.17227258836711801</v>
      </c>
    </row>
    <row r="91" spans="1:2" x14ac:dyDescent="0.25">
      <c r="A91" s="8" t="s">
        <v>385</v>
      </c>
      <c r="B91" s="2">
        <v>9.2085158398696101E-3</v>
      </c>
    </row>
    <row r="92" spans="1:2" x14ac:dyDescent="0.25">
      <c r="A92" s="8" t="s">
        <v>386</v>
      </c>
      <c r="B92" s="2">
        <v>3.0661098095141101E-2</v>
      </c>
    </row>
    <row r="93" spans="1:2" x14ac:dyDescent="0.25">
      <c r="A93" s="8" t="s">
        <v>387</v>
      </c>
      <c r="B93" s="2">
        <v>0</v>
      </c>
    </row>
    <row r="94" spans="1:2" x14ac:dyDescent="0.25">
      <c r="A94" s="8" t="s">
        <v>388</v>
      </c>
      <c r="B94" s="2">
        <v>3.0193236714975799E-2</v>
      </c>
    </row>
    <row r="95" spans="1:2" x14ac:dyDescent="0.25">
      <c r="A95" s="8" t="s">
        <v>389</v>
      </c>
      <c r="B95" s="2">
        <v>0.211352657004831</v>
      </c>
    </row>
    <row r="96" spans="1:2" x14ac:dyDescent="0.25">
      <c r="A96" s="8" t="s">
        <v>390</v>
      </c>
      <c r="B96" s="2">
        <v>2.7777777777777801E-2</v>
      </c>
    </row>
    <row r="97" spans="1:2" x14ac:dyDescent="0.25">
      <c r="A97" s="8" t="s">
        <v>391</v>
      </c>
      <c r="B97" s="2">
        <v>1.32850241545894E-2</v>
      </c>
    </row>
    <row r="98" spans="1:2" x14ac:dyDescent="0.25">
      <c r="A98" s="8" t="s">
        <v>392</v>
      </c>
      <c r="B98" s="2">
        <v>3.2608695652173898E-2</v>
      </c>
    </row>
    <row r="99" spans="1:2" x14ac:dyDescent="0.25">
      <c r="A99" s="8" t="s">
        <v>393</v>
      </c>
      <c r="B99" s="2">
        <v>6.0386473429951699E-3</v>
      </c>
    </row>
    <row r="100" spans="1:2" x14ac:dyDescent="0.25">
      <c r="A100" s="8" t="s">
        <v>394</v>
      </c>
      <c r="B100" s="2">
        <v>0.62560386473429996</v>
      </c>
    </row>
    <row r="101" spans="1:2" x14ac:dyDescent="0.25">
      <c r="A101" s="8" t="s">
        <v>395</v>
      </c>
      <c r="B101" s="2">
        <v>2.05314009661836E-2</v>
      </c>
    </row>
    <row r="102" spans="1:2" x14ac:dyDescent="0.25">
      <c r="A102" s="8" t="s">
        <v>396</v>
      </c>
      <c r="B102" s="2">
        <v>3.2608695652173898E-2</v>
      </c>
    </row>
    <row r="103" spans="1:2" x14ac:dyDescent="0.25">
      <c r="A103" s="8" t="s">
        <v>397</v>
      </c>
      <c r="B103" s="2">
        <v>0</v>
      </c>
    </row>
    <row r="104" spans="1:2" x14ac:dyDescent="0.25">
      <c r="A104" s="8" t="s">
        <v>271</v>
      </c>
      <c r="B104" s="2">
        <v>2.89256198347107E-2</v>
      </c>
    </row>
    <row r="105" spans="1:2" x14ac:dyDescent="0.25">
      <c r="A105" s="8" t="s">
        <v>271</v>
      </c>
      <c r="B105" s="2">
        <v>2.89256198347107E-2</v>
      </c>
    </row>
    <row r="106" spans="1:2" x14ac:dyDescent="0.25">
      <c r="A106" s="8" t="s">
        <v>282</v>
      </c>
      <c r="B106" s="2">
        <v>0.128099173553719</v>
      </c>
    </row>
    <row r="107" spans="1:2" x14ac:dyDescent="0.25">
      <c r="A107" s="8" t="s">
        <v>283</v>
      </c>
      <c r="B107" s="2">
        <v>3.3057851239669402E-2</v>
      </c>
    </row>
    <row r="108" spans="1:2" x14ac:dyDescent="0.25">
      <c r="A108" s="8" t="s">
        <v>284</v>
      </c>
      <c r="B108" s="2">
        <v>4.1322314049586804E-3</v>
      </c>
    </row>
    <row r="109" spans="1:2" x14ac:dyDescent="0.25">
      <c r="A109" s="8" t="s">
        <v>285</v>
      </c>
      <c r="B109" s="2">
        <v>0.38016528925619802</v>
      </c>
    </row>
    <row r="110" spans="1:2" x14ac:dyDescent="0.25">
      <c r="A110" s="8" t="s">
        <v>286</v>
      </c>
      <c r="B110" s="2">
        <v>4.1322314049586804E-3</v>
      </c>
    </row>
    <row r="111" spans="1:2" x14ac:dyDescent="0.25">
      <c r="A111" s="8" t="s">
        <v>287</v>
      </c>
      <c r="B111" s="2">
        <v>0.111570247933884</v>
      </c>
    </row>
    <row r="112" spans="1:2" x14ac:dyDescent="0.25">
      <c r="A112" s="8" t="s">
        <v>288</v>
      </c>
      <c r="B112" s="2">
        <v>0.28512396694214898</v>
      </c>
    </row>
    <row r="113" spans="1:2" x14ac:dyDescent="0.25">
      <c r="A113" s="8" t="s">
        <v>289</v>
      </c>
      <c r="B113" s="2">
        <v>2.4793388429752101E-2</v>
      </c>
    </row>
    <row r="114" spans="1:2" x14ac:dyDescent="0.25">
      <c r="A114" s="8" t="s">
        <v>290</v>
      </c>
      <c r="B114" s="2">
        <v>0</v>
      </c>
    </row>
    <row r="115" spans="1:2" x14ac:dyDescent="0.25">
      <c r="A115" s="8" t="s">
        <v>398</v>
      </c>
      <c r="B115" s="2">
        <v>2.1821233738984501E-2</v>
      </c>
    </row>
    <row r="116" spans="1:2" x14ac:dyDescent="0.25">
      <c r="A116" s="8" t="s">
        <v>399</v>
      </c>
      <c r="B116" s="2">
        <v>9.3999160721779301E-2</v>
      </c>
    </row>
    <row r="117" spans="1:2" x14ac:dyDescent="0.25">
      <c r="A117" s="8" t="s">
        <v>400</v>
      </c>
      <c r="B117" s="2">
        <v>4.8678136802350003E-2</v>
      </c>
    </row>
    <row r="118" spans="1:2" x14ac:dyDescent="0.25">
      <c r="A118" s="8" t="s">
        <v>401</v>
      </c>
      <c r="B118" s="2">
        <v>1.88837599664289E-3</v>
      </c>
    </row>
    <row r="119" spans="1:2" x14ac:dyDescent="0.25">
      <c r="A119" s="8" t="s">
        <v>402</v>
      </c>
      <c r="B119" s="2">
        <v>0.181913554343265</v>
      </c>
    </row>
    <row r="120" spans="1:2" x14ac:dyDescent="0.25">
      <c r="A120" s="8" t="s">
        <v>403</v>
      </c>
      <c r="B120" s="2">
        <v>1.0490977759127201E-3</v>
      </c>
    </row>
    <row r="121" spans="1:2" x14ac:dyDescent="0.25">
      <c r="A121" s="8" t="s">
        <v>404</v>
      </c>
      <c r="B121" s="2">
        <v>0.17792698279479599</v>
      </c>
    </row>
    <row r="122" spans="1:2" x14ac:dyDescent="0.25">
      <c r="A122" s="8" t="s">
        <v>405</v>
      </c>
      <c r="B122" s="2">
        <v>7.7633235417540903E-3</v>
      </c>
    </row>
    <row r="123" spans="1:2" x14ac:dyDescent="0.25">
      <c r="A123" s="8" t="s">
        <v>406</v>
      </c>
      <c r="B123" s="2">
        <v>0.46496013428451499</v>
      </c>
    </row>
    <row r="124" spans="1:2" x14ac:dyDescent="0.25">
      <c r="A124" s="8" t="s">
        <v>407</v>
      </c>
      <c r="B124" s="2">
        <v>0</v>
      </c>
    </row>
    <row r="125" spans="1:2" x14ac:dyDescent="0.25">
      <c r="A125" s="8" t="s">
        <v>408</v>
      </c>
      <c r="B125" s="2">
        <v>0</v>
      </c>
    </row>
    <row r="126" spans="1:2" x14ac:dyDescent="0.25">
      <c r="A126" s="8" t="s">
        <v>409</v>
      </c>
      <c r="B126" s="2">
        <v>0</v>
      </c>
    </row>
    <row r="127" spans="1:2" x14ac:dyDescent="0.25">
      <c r="A127" s="8" t="s">
        <v>410</v>
      </c>
      <c r="B127" s="2">
        <v>0</v>
      </c>
    </row>
    <row r="128" spans="1:2" x14ac:dyDescent="0.25">
      <c r="A128" s="8" t="s">
        <v>411</v>
      </c>
      <c r="B128" s="2">
        <v>0</v>
      </c>
    </row>
    <row r="129" spans="1:2" x14ac:dyDescent="0.25">
      <c r="A129" s="8" t="s">
        <v>412</v>
      </c>
      <c r="B129" s="2">
        <v>0</v>
      </c>
    </row>
    <row r="130" spans="1:2" x14ac:dyDescent="0.25">
      <c r="A130" s="8" t="s">
        <v>413</v>
      </c>
      <c r="B130" s="2">
        <v>0</v>
      </c>
    </row>
    <row r="131" spans="1:2" x14ac:dyDescent="0.25">
      <c r="A131" s="8" t="s">
        <v>414</v>
      </c>
      <c r="B131" s="2">
        <v>1.21359223300971E-4</v>
      </c>
    </row>
    <row r="132" spans="1:2" x14ac:dyDescent="0.25">
      <c r="A132" s="8" t="s">
        <v>415</v>
      </c>
      <c r="B132" s="2">
        <v>0</v>
      </c>
    </row>
    <row r="133" spans="1:2" x14ac:dyDescent="0.25">
      <c r="A133" s="8" t="s">
        <v>416</v>
      </c>
      <c r="B133" s="2">
        <v>0</v>
      </c>
    </row>
    <row r="134" spans="1:2" x14ac:dyDescent="0.25">
      <c r="A134" s="8" t="s">
        <v>417</v>
      </c>
      <c r="B134" s="2">
        <v>0.99987864077669897</v>
      </c>
    </row>
    <row r="135" spans="1:2" x14ac:dyDescent="0.25">
      <c r="A135" s="15"/>
    </row>
    <row r="136" spans="1:2" x14ac:dyDescent="0.25">
      <c r="A136" s="13" t="s">
        <v>33</v>
      </c>
    </row>
    <row r="137" spans="1:2" x14ac:dyDescent="0.25">
      <c r="A137" s="14" t="s">
        <v>34</v>
      </c>
    </row>
    <row r="138" spans="1:2" x14ac:dyDescent="0.25">
      <c r="A138" s="14" t="s">
        <v>126</v>
      </c>
    </row>
    <row r="139" spans="1:2" x14ac:dyDescent="0.25">
      <c r="A139" s="14" t="s">
        <v>419</v>
      </c>
    </row>
    <row r="140" spans="1:2" x14ac:dyDescent="0.25">
      <c r="A140" s="14" t="s">
        <v>36</v>
      </c>
    </row>
    <row r="141" spans="1:2" x14ac:dyDescent="0.25">
      <c r="A141" s="15"/>
    </row>
    <row r="142" spans="1:2" x14ac:dyDescent="0.25">
      <c r="A142" s="15"/>
    </row>
    <row r="143" spans="1:2" x14ac:dyDescent="0.25">
      <c r="A143" s="15"/>
    </row>
    <row r="144" spans="1:2"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535</v>
      </c>
    </row>
    <row r="2" spans="1:2" ht="15" x14ac:dyDescent="0.25">
      <c r="A2" s="12" t="s">
        <v>518</v>
      </c>
    </row>
    <row r="3" spans="1:2" ht="15" x14ac:dyDescent="0.25">
      <c r="A3" s="12" t="s">
        <v>423</v>
      </c>
    </row>
    <row r="4" spans="1:2" x14ac:dyDescent="0.25">
      <c r="A4" s="15"/>
    </row>
    <row r="5" spans="1:2" x14ac:dyDescent="0.25">
      <c r="A5" s="17" t="str">
        <f>HYPERLINK("#'Table of contents'!A115", "Back to contents")</f>
        <v>Back to contents</v>
      </c>
    </row>
    <row r="6" spans="1:2" x14ac:dyDescent="0.25">
      <c r="A6" s="15"/>
      <c r="B6" s="6" t="s">
        <v>27</v>
      </c>
    </row>
    <row r="7" spans="1:2" x14ac:dyDescent="0.25">
      <c r="A7" s="9" t="s">
        <v>32</v>
      </c>
      <c r="B7" s="4" t="s">
        <v>9</v>
      </c>
    </row>
    <row r="8" spans="1:2" x14ac:dyDescent="0.25">
      <c r="A8" s="16" t="s">
        <v>420</v>
      </c>
      <c r="B8" s="1">
        <v>2751</v>
      </c>
    </row>
    <row r="9" spans="1:2" x14ac:dyDescent="0.25">
      <c r="A9" s="16" t="s">
        <v>421</v>
      </c>
      <c r="B9" s="1">
        <v>60989</v>
      </c>
    </row>
    <row r="10" spans="1:2" x14ac:dyDescent="0.25">
      <c r="A10" s="10" t="s">
        <v>12</v>
      </c>
      <c r="B10" s="5">
        <v>63740</v>
      </c>
    </row>
    <row r="11" spans="1:2" x14ac:dyDescent="0.25">
      <c r="A11" s="15"/>
    </row>
    <row r="12" spans="1:2" x14ac:dyDescent="0.25">
      <c r="A12" s="15"/>
    </row>
    <row r="13" spans="1:2" x14ac:dyDescent="0.25">
      <c r="A13" s="15"/>
      <c r="B13" s="6" t="s">
        <v>28</v>
      </c>
    </row>
    <row r="14" spans="1:2" x14ac:dyDescent="0.25">
      <c r="A14" s="9" t="s">
        <v>32</v>
      </c>
      <c r="B14" s="4" t="s">
        <v>9</v>
      </c>
    </row>
    <row r="15" spans="1:2" x14ac:dyDescent="0.25">
      <c r="A15" s="8" t="s">
        <v>420</v>
      </c>
      <c r="B15" s="2">
        <v>4.3159711327267002E-2</v>
      </c>
    </row>
    <row r="16" spans="1:2" x14ac:dyDescent="0.25">
      <c r="A16" s="8" t="s">
        <v>421</v>
      </c>
      <c r="B16" s="2">
        <v>0.95684028867273296</v>
      </c>
    </row>
    <row r="17" spans="1:1" x14ac:dyDescent="0.25">
      <c r="A17" s="15"/>
    </row>
    <row r="18" spans="1:1" x14ac:dyDescent="0.25">
      <c r="A18" s="13" t="s">
        <v>33</v>
      </c>
    </row>
    <row r="19" spans="1:1" x14ac:dyDescent="0.25">
      <c r="A19" s="14" t="s">
        <v>34</v>
      </c>
    </row>
    <row r="20" spans="1:1" x14ac:dyDescent="0.25">
      <c r="A20" s="14" t="s">
        <v>126</v>
      </c>
    </row>
    <row r="21" spans="1:1" x14ac:dyDescent="0.25">
      <c r="A21" s="14" t="s">
        <v>36</v>
      </c>
    </row>
    <row r="22" spans="1:1" x14ac:dyDescent="0.25">
      <c r="A22" s="15"/>
    </row>
    <row r="23" spans="1:1" x14ac:dyDescent="0.25">
      <c r="A23" s="15"/>
    </row>
    <row r="24" spans="1:1" x14ac:dyDescent="0.25">
      <c r="A24" s="15"/>
    </row>
    <row r="25" spans="1:1" x14ac:dyDescent="0.25">
      <c r="A25" s="15"/>
    </row>
    <row r="26" spans="1:1" x14ac:dyDescent="0.25">
      <c r="A26" s="15"/>
    </row>
    <row r="27" spans="1:1" x14ac:dyDescent="0.25">
      <c r="A27" s="15"/>
    </row>
    <row r="28" spans="1:1" x14ac:dyDescent="0.25">
      <c r="A28" s="15"/>
    </row>
    <row r="29" spans="1:1" x14ac:dyDescent="0.25">
      <c r="A29" s="15"/>
    </row>
    <row r="30" spans="1:1" x14ac:dyDescent="0.25">
      <c r="A30" s="15"/>
    </row>
    <row r="31" spans="1:1" x14ac:dyDescent="0.25">
      <c r="A31" s="15"/>
    </row>
    <row r="32" spans="1:1"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536</v>
      </c>
    </row>
    <row r="2" spans="1:11" ht="15" x14ac:dyDescent="0.25">
      <c r="A2" s="12" t="s">
        <v>537</v>
      </c>
    </row>
    <row r="3" spans="1:11" ht="15" x14ac:dyDescent="0.25">
      <c r="A3" s="12" t="s">
        <v>63</v>
      </c>
    </row>
    <row r="4" spans="1:11" x14ac:dyDescent="0.25">
      <c r="A4" s="15"/>
    </row>
    <row r="5" spans="1:11" x14ac:dyDescent="0.25">
      <c r="A5" s="17" t="str">
        <f>HYPERLINK("#'Table of contents'!A116",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56</v>
      </c>
      <c r="B8" s="1">
        <v>28571</v>
      </c>
      <c r="C8" s="1">
        <v>29274</v>
      </c>
      <c r="D8" s="1">
        <v>29481</v>
      </c>
      <c r="E8" s="1">
        <v>29110</v>
      </c>
      <c r="F8" s="1">
        <v>28173</v>
      </c>
      <c r="G8" s="1">
        <v>27456</v>
      </c>
      <c r="H8" s="1">
        <v>27399</v>
      </c>
      <c r="I8" s="1">
        <v>27545</v>
      </c>
      <c r="J8" s="1">
        <v>27375</v>
      </c>
      <c r="K8" s="1">
        <v>27654</v>
      </c>
    </row>
    <row r="9" spans="1:11" x14ac:dyDescent="0.25">
      <c r="A9" s="16" t="s">
        <v>57</v>
      </c>
      <c r="B9" s="1">
        <v>27425</v>
      </c>
      <c r="C9" s="1">
        <v>25872</v>
      </c>
      <c r="D9" s="1">
        <v>26191</v>
      </c>
      <c r="E9" s="1">
        <v>26863</v>
      </c>
      <c r="F9" s="1">
        <v>28222</v>
      </c>
      <c r="G9" s="1">
        <v>28984</v>
      </c>
      <c r="H9" s="1">
        <v>30954</v>
      </c>
      <c r="I9" s="1">
        <v>32575</v>
      </c>
      <c r="J9" s="1">
        <v>34604</v>
      </c>
      <c r="K9" s="1">
        <v>37245</v>
      </c>
    </row>
    <row r="10" spans="1:11" x14ac:dyDescent="0.25">
      <c r="A10" s="16" t="s">
        <v>58</v>
      </c>
      <c r="B10" s="1">
        <v>3234</v>
      </c>
      <c r="C10" s="1">
        <v>3036</v>
      </c>
      <c r="D10" s="1">
        <v>2992</v>
      </c>
      <c r="E10" s="1">
        <v>3053</v>
      </c>
      <c r="F10" s="1">
        <v>3065</v>
      </c>
      <c r="G10" s="1">
        <v>3203</v>
      </c>
      <c r="H10" s="1">
        <v>3589</v>
      </c>
      <c r="I10" s="1">
        <v>3892</v>
      </c>
      <c r="J10" s="1">
        <v>4254</v>
      </c>
      <c r="K10" s="1">
        <v>4606</v>
      </c>
    </row>
    <row r="11" spans="1:11" x14ac:dyDescent="0.25">
      <c r="A11" s="16" t="s">
        <v>59</v>
      </c>
      <c r="B11" s="1">
        <v>184</v>
      </c>
      <c r="C11" s="1">
        <v>166</v>
      </c>
      <c r="D11" s="1">
        <v>176</v>
      </c>
      <c r="E11" s="1">
        <v>185</v>
      </c>
      <c r="F11" s="1">
        <v>186</v>
      </c>
      <c r="G11" s="1">
        <v>203</v>
      </c>
      <c r="H11" s="1">
        <v>252</v>
      </c>
      <c r="I11" s="1">
        <v>323</v>
      </c>
      <c r="J11" s="1">
        <v>380</v>
      </c>
      <c r="K11" s="1">
        <v>440</v>
      </c>
    </row>
    <row r="12" spans="1:11" x14ac:dyDescent="0.25">
      <c r="A12" s="16" t="s">
        <v>60</v>
      </c>
      <c r="B12" s="1">
        <v>2</v>
      </c>
      <c r="C12" s="1">
        <v>3</v>
      </c>
      <c r="D12" s="1">
        <v>2</v>
      </c>
      <c r="E12" s="1">
        <v>3</v>
      </c>
      <c r="F12" s="1">
        <v>4</v>
      </c>
      <c r="G12" s="1">
        <v>5</v>
      </c>
      <c r="H12" s="1">
        <v>6</v>
      </c>
      <c r="I12" s="1">
        <v>7</v>
      </c>
      <c r="J12" s="1">
        <v>8</v>
      </c>
      <c r="K12" s="1">
        <v>16</v>
      </c>
    </row>
    <row r="13" spans="1:11" x14ac:dyDescent="0.25">
      <c r="A13" s="16" t="s">
        <v>61</v>
      </c>
      <c r="B13" s="1">
        <v>0</v>
      </c>
      <c r="C13" s="1">
        <v>0</v>
      </c>
      <c r="D13" s="1">
        <v>0</v>
      </c>
      <c r="E13" s="1">
        <v>0</v>
      </c>
      <c r="F13" s="1">
        <v>0</v>
      </c>
      <c r="G13" s="1">
        <v>0</v>
      </c>
      <c r="H13" s="1">
        <v>0</v>
      </c>
      <c r="I13" s="1">
        <v>0</v>
      </c>
      <c r="J13" s="1">
        <v>0</v>
      </c>
      <c r="K13" s="1">
        <v>0</v>
      </c>
    </row>
    <row r="14" spans="1:11" x14ac:dyDescent="0.25">
      <c r="A14" s="10" t="s">
        <v>12</v>
      </c>
      <c r="B14" s="5">
        <v>59416</v>
      </c>
      <c r="C14" s="5">
        <v>58351</v>
      </c>
      <c r="D14" s="5">
        <v>58842</v>
      </c>
      <c r="E14" s="5">
        <v>59214</v>
      </c>
      <c r="F14" s="5">
        <v>59650</v>
      </c>
      <c r="G14" s="5">
        <v>59851</v>
      </c>
      <c r="H14" s="5">
        <v>62200</v>
      </c>
      <c r="I14" s="5">
        <v>64342</v>
      </c>
      <c r="J14" s="5">
        <v>66621</v>
      </c>
      <c r="K14" s="5">
        <v>69961</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56</v>
      </c>
      <c r="B19" s="2">
        <v>0.480863740406624</v>
      </c>
      <c r="C19" s="2">
        <v>0.50168806018748602</v>
      </c>
      <c r="D19" s="2">
        <v>0.50101967982053597</v>
      </c>
      <c r="E19" s="2">
        <v>0.49160671462829703</v>
      </c>
      <c r="F19" s="2">
        <v>0.47230511316010099</v>
      </c>
      <c r="G19" s="2">
        <v>0.45873920235250898</v>
      </c>
      <c r="H19" s="2">
        <v>0.44049839228295801</v>
      </c>
      <c r="I19" s="2">
        <v>0.42810294986167702</v>
      </c>
      <c r="J19" s="2">
        <v>0.41090647093258897</v>
      </c>
      <c r="K19" s="2">
        <v>0.39527736881977099</v>
      </c>
    </row>
    <row r="20" spans="1:12" x14ac:dyDescent="0.25">
      <c r="A20" s="8" t="s">
        <v>57</v>
      </c>
      <c r="B20" s="2">
        <v>0.46157600646290597</v>
      </c>
      <c r="C20" s="2">
        <v>0.44338571746842398</v>
      </c>
      <c r="D20" s="2">
        <v>0.44510723632779298</v>
      </c>
      <c r="E20" s="2">
        <v>0.45365960752524698</v>
      </c>
      <c r="F20" s="2">
        <v>0.47312657166806399</v>
      </c>
      <c r="G20" s="2">
        <v>0.48426926868389802</v>
      </c>
      <c r="H20" s="2">
        <v>0.49765273311897101</v>
      </c>
      <c r="I20" s="2">
        <v>0.50627894687762298</v>
      </c>
      <c r="J20" s="2">
        <v>0.519415799822879</v>
      </c>
      <c r="K20" s="2">
        <v>0.53236803361872997</v>
      </c>
    </row>
    <row r="21" spans="1:12" x14ac:dyDescent="0.25">
      <c r="A21" s="8" t="s">
        <v>58</v>
      </c>
      <c r="B21" s="2">
        <v>5.4429783223374197E-2</v>
      </c>
      <c r="C21" s="2">
        <v>5.2029956641702797E-2</v>
      </c>
      <c r="D21" s="2">
        <v>5.08480337174127E-2</v>
      </c>
      <c r="E21" s="2">
        <v>5.1558752997601903E-2</v>
      </c>
      <c r="F21" s="2">
        <v>5.1383067896060397E-2</v>
      </c>
      <c r="G21" s="2">
        <v>5.35162319760739E-2</v>
      </c>
      <c r="H21" s="2">
        <v>5.7700964630225102E-2</v>
      </c>
      <c r="I21" s="2">
        <v>6.0489260514127598E-2</v>
      </c>
      <c r="J21" s="2">
        <v>6.3853739811771101E-2</v>
      </c>
      <c r="K21" s="2">
        <v>6.5836680436243106E-2</v>
      </c>
    </row>
    <row r="22" spans="1:12" x14ac:dyDescent="0.25">
      <c r="A22" s="8" t="s">
        <v>59</v>
      </c>
      <c r="B22" s="2">
        <v>3.09680894035277E-3</v>
      </c>
      <c r="C22" s="2">
        <v>2.84485270175318E-3</v>
      </c>
      <c r="D22" s="2">
        <v>2.9910608069066299E-3</v>
      </c>
      <c r="E22" s="2">
        <v>3.1242611544567201E-3</v>
      </c>
      <c r="F22" s="2">
        <v>3.1181894383906102E-3</v>
      </c>
      <c r="G22" s="2">
        <v>3.3917561945498E-3</v>
      </c>
      <c r="H22" s="2">
        <v>4.05144694533762E-3</v>
      </c>
      <c r="I22" s="2">
        <v>5.0200491125547897E-3</v>
      </c>
      <c r="J22" s="2">
        <v>5.7039071764158396E-3</v>
      </c>
      <c r="K22" s="2">
        <v>6.2892182787553097E-3</v>
      </c>
    </row>
    <row r="23" spans="1:12" x14ac:dyDescent="0.25">
      <c r="A23" s="8" t="s">
        <v>60</v>
      </c>
      <c r="B23" s="2">
        <v>3.3660966742964903E-5</v>
      </c>
      <c r="C23" s="2">
        <v>5.14130006340937E-5</v>
      </c>
      <c r="D23" s="2">
        <v>3.3989327351211699E-5</v>
      </c>
      <c r="E23" s="2">
        <v>5.0663694396595399E-5</v>
      </c>
      <c r="F23" s="2">
        <v>6.7057837384744301E-5</v>
      </c>
      <c r="G23" s="2">
        <v>8.3540792969206902E-5</v>
      </c>
      <c r="H23" s="2">
        <v>9.6463022508038606E-5</v>
      </c>
      <c r="I23" s="2">
        <v>1.08793634018215E-4</v>
      </c>
      <c r="J23" s="2">
        <v>1.20082256345597E-4</v>
      </c>
      <c r="K23" s="2">
        <v>2.2869884650019299E-4</v>
      </c>
    </row>
    <row r="24" spans="1:12" x14ac:dyDescent="0.25">
      <c r="A24" s="8" t="s">
        <v>61</v>
      </c>
      <c r="B24" s="2">
        <v>0</v>
      </c>
      <c r="C24" s="2">
        <v>0</v>
      </c>
      <c r="D24" s="2">
        <v>0</v>
      </c>
      <c r="E24" s="2">
        <v>0</v>
      </c>
      <c r="F24" s="2">
        <v>0</v>
      </c>
      <c r="G24" s="2">
        <v>0</v>
      </c>
      <c r="H24" s="2">
        <v>0</v>
      </c>
      <c r="I24" s="2">
        <v>0</v>
      </c>
      <c r="J24" s="2">
        <v>0</v>
      </c>
      <c r="K24" s="2">
        <v>0</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56</v>
      </c>
      <c r="B29" s="2">
        <v>2.4605369080536201E-2</v>
      </c>
      <c r="C29" s="2">
        <v>7.0711211313793801E-3</v>
      </c>
      <c r="D29" s="2">
        <v>-1.2584376378006201E-2</v>
      </c>
      <c r="E29" s="2">
        <v>-3.2188251459979403E-2</v>
      </c>
      <c r="F29" s="2">
        <v>-2.54498988393142E-2</v>
      </c>
      <c r="G29" s="2">
        <v>-2.0760489510489501E-3</v>
      </c>
      <c r="H29" s="2">
        <v>5.3286616299864998E-3</v>
      </c>
      <c r="I29" s="2">
        <v>-6.1717190052641103E-3</v>
      </c>
      <c r="J29" s="2">
        <v>1.01917808219178E-2</v>
      </c>
      <c r="K29" s="3">
        <v>7.2115384615384602E-3</v>
      </c>
      <c r="L29" s="3">
        <v>-3.2095481432221497E-2</v>
      </c>
    </row>
    <row r="30" spans="1:12" x14ac:dyDescent="0.25">
      <c r="A30" s="8" t="s">
        <v>57</v>
      </c>
      <c r="B30" s="2">
        <v>-5.6627164995442097E-2</v>
      </c>
      <c r="C30" s="2">
        <v>1.23299319727891E-2</v>
      </c>
      <c r="D30" s="2">
        <v>2.5657668664808501E-2</v>
      </c>
      <c r="E30" s="2">
        <v>5.0590030897516999E-2</v>
      </c>
      <c r="F30" s="2">
        <v>2.7000212600099199E-2</v>
      </c>
      <c r="G30" s="2">
        <v>6.79685343637869E-2</v>
      </c>
      <c r="H30" s="2">
        <v>5.2368029979970303E-2</v>
      </c>
      <c r="I30" s="2">
        <v>6.2287029930928599E-2</v>
      </c>
      <c r="J30" s="2">
        <v>7.6320656571494602E-2</v>
      </c>
      <c r="K30" s="3">
        <v>0.28501932100469202</v>
      </c>
      <c r="L30" s="3">
        <v>0.35806745670009099</v>
      </c>
    </row>
    <row r="31" spans="1:12" x14ac:dyDescent="0.25">
      <c r="A31" s="8" t="s">
        <v>58</v>
      </c>
      <c r="B31" s="2">
        <v>-6.1224489795918401E-2</v>
      </c>
      <c r="C31" s="2">
        <v>-1.4492753623188401E-2</v>
      </c>
      <c r="D31" s="2">
        <v>2.0387700534759402E-2</v>
      </c>
      <c r="E31" s="2">
        <v>3.9305601048149402E-3</v>
      </c>
      <c r="F31" s="2">
        <v>4.5024469820554601E-2</v>
      </c>
      <c r="G31" s="2">
        <v>0.120512019981268</v>
      </c>
      <c r="H31" s="2">
        <v>8.4424630816383406E-2</v>
      </c>
      <c r="I31" s="2">
        <v>9.3011305241521097E-2</v>
      </c>
      <c r="J31" s="2">
        <v>8.27456511518571E-2</v>
      </c>
      <c r="K31" s="3">
        <v>0.43802684982828599</v>
      </c>
      <c r="L31" s="3">
        <v>0.42424242424242398</v>
      </c>
    </row>
    <row r="32" spans="1:12" x14ac:dyDescent="0.25">
      <c r="A32" s="8" t="s">
        <v>59</v>
      </c>
      <c r="B32" s="2">
        <v>-9.7826086956521702E-2</v>
      </c>
      <c r="C32" s="2">
        <v>6.02409638554217E-2</v>
      </c>
      <c r="D32" s="2">
        <v>5.1136363636363598E-2</v>
      </c>
      <c r="E32" s="2">
        <v>5.40540540540541E-3</v>
      </c>
      <c r="F32" s="2">
        <v>9.1397849462365593E-2</v>
      </c>
      <c r="G32" s="2">
        <v>0.24137931034482801</v>
      </c>
      <c r="H32" s="2">
        <v>0.28174603174603202</v>
      </c>
      <c r="I32" s="2">
        <v>0.17647058823529399</v>
      </c>
      <c r="J32" s="2">
        <v>0.157894736842105</v>
      </c>
      <c r="K32" s="3">
        <v>1.1674876847290601</v>
      </c>
      <c r="L32" s="3">
        <v>1.39130434782609</v>
      </c>
    </row>
    <row r="33" spans="1:12" x14ac:dyDescent="0.25">
      <c r="A33" s="8" t="s">
        <v>60</v>
      </c>
      <c r="B33" s="2">
        <v>0.5</v>
      </c>
      <c r="C33" s="2">
        <v>-0.33333333333333298</v>
      </c>
      <c r="D33" s="2">
        <v>0.5</v>
      </c>
      <c r="E33" s="2">
        <v>0.33333333333333298</v>
      </c>
      <c r="F33" s="2">
        <v>0.25</v>
      </c>
      <c r="G33" s="2">
        <v>0.2</v>
      </c>
      <c r="H33" s="2">
        <v>0.16666666666666699</v>
      </c>
      <c r="I33" s="2">
        <v>0.14285714285714299</v>
      </c>
      <c r="J33" s="2">
        <v>1</v>
      </c>
      <c r="K33" s="3">
        <v>2.2000000000000002</v>
      </c>
      <c r="L33" s="3">
        <v>7</v>
      </c>
    </row>
    <row r="34" spans="1:12" x14ac:dyDescent="0.25">
      <c r="A34" s="8" t="s">
        <v>61</v>
      </c>
      <c r="B34" s="2">
        <v>0</v>
      </c>
      <c r="C34" s="2">
        <v>0</v>
      </c>
      <c r="D34" s="2">
        <v>0</v>
      </c>
      <c r="E34" s="2">
        <v>0</v>
      </c>
      <c r="F34" s="2">
        <v>0</v>
      </c>
      <c r="G34" s="2">
        <v>0</v>
      </c>
      <c r="H34" s="2">
        <v>0</v>
      </c>
      <c r="I34" s="2">
        <v>0</v>
      </c>
      <c r="J34" s="2">
        <v>0</v>
      </c>
      <c r="K34" s="3">
        <v>0</v>
      </c>
      <c r="L34" s="3">
        <v>0</v>
      </c>
    </row>
    <row r="35" spans="1:12" x14ac:dyDescent="0.25">
      <c r="A35" s="11" t="s">
        <v>12</v>
      </c>
      <c r="B35" s="3">
        <v>-1.79244647906288E-2</v>
      </c>
      <c r="C35" s="3">
        <v>8.4145944371133308E-3</v>
      </c>
      <c r="D35" s="3">
        <v>6.3220148873253798E-3</v>
      </c>
      <c r="E35" s="3">
        <v>7.3631235856385299E-3</v>
      </c>
      <c r="F35" s="3">
        <v>3.3696563285834E-3</v>
      </c>
      <c r="G35" s="3">
        <v>3.9247464536933403E-2</v>
      </c>
      <c r="H35" s="3">
        <v>3.4437299035369802E-2</v>
      </c>
      <c r="I35" s="3">
        <v>3.5420098846787498E-2</v>
      </c>
      <c r="J35" s="3">
        <v>5.0134342024286599E-2</v>
      </c>
      <c r="K35" s="3">
        <v>0.168919483383736</v>
      </c>
      <c r="L35" s="3">
        <v>0.177477447152282</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538</v>
      </c>
    </row>
    <row r="2" spans="1:11" ht="15" x14ac:dyDescent="0.25">
      <c r="A2" s="12" t="s">
        <v>537</v>
      </c>
    </row>
    <row r="3" spans="1:11" ht="15" x14ac:dyDescent="0.25">
      <c r="A3" s="12" t="s">
        <v>67</v>
      </c>
    </row>
    <row r="4" spans="1:11" x14ac:dyDescent="0.25">
      <c r="A4" s="15"/>
    </row>
    <row r="5" spans="1:11" x14ac:dyDescent="0.25">
      <c r="A5" s="17" t="str">
        <f>HYPERLINK("#'Table of contents'!A117",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64</v>
      </c>
      <c r="B8" s="1">
        <v>33420</v>
      </c>
      <c r="C8" s="1">
        <v>33263</v>
      </c>
      <c r="D8" s="1">
        <v>33632</v>
      </c>
      <c r="E8" s="1">
        <v>34002</v>
      </c>
      <c r="F8" s="1">
        <v>34413</v>
      </c>
      <c r="G8" s="1">
        <v>34500</v>
      </c>
      <c r="H8" s="1">
        <v>35442</v>
      </c>
      <c r="I8" s="1">
        <v>36473</v>
      </c>
      <c r="J8" s="1">
        <v>37655</v>
      </c>
      <c r="K8" s="1">
        <v>39627</v>
      </c>
    </row>
    <row r="9" spans="1:11" x14ac:dyDescent="0.25">
      <c r="A9" s="16" t="s">
        <v>65</v>
      </c>
      <c r="B9" s="1">
        <v>25996</v>
      </c>
      <c r="C9" s="1">
        <v>25088</v>
      </c>
      <c r="D9" s="1">
        <v>25210</v>
      </c>
      <c r="E9" s="1">
        <v>25212</v>
      </c>
      <c r="F9" s="1">
        <v>25237</v>
      </c>
      <c r="G9" s="1">
        <v>25351</v>
      </c>
      <c r="H9" s="1">
        <v>26758</v>
      </c>
      <c r="I9" s="1">
        <v>27869</v>
      </c>
      <c r="J9" s="1">
        <v>28966</v>
      </c>
      <c r="K9" s="1">
        <v>30334</v>
      </c>
    </row>
    <row r="10" spans="1:11" x14ac:dyDescent="0.25">
      <c r="A10" s="10" t="s">
        <v>12</v>
      </c>
      <c r="B10" s="5">
        <v>59416</v>
      </c>
      <c r="C10" s="5">
        <v>58351</v>
      </c>
      <c r="D10" s="5">
        <v>58842</v>
      </c>
      <c r="E10" s="5">
        <v>59214</v>
      </c>
      <c r="F10" s="5">
        <v>59650</v>
      </c>
      <c r="G10" s="5">
        <v>59851</v>
      </c>
      <c r="H10" s="5">
        <v>62200</v>
      </c>
      <c r="I10" s="5">
        <v>64342</v>
      </c>
      <c r="J10" s="5">
        <v>66621</v>
      </c>
      <c r="K10" s="5">
        <v>69961</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64</v>
      </c>
      <c r="B15" s="2">
        <v>0.56247475427494298</v>
      </c>
      <c r="C15" s="2">
        <v>0.57005021336395301</v>
      </c>
      <c r="D15" s="2">
        <v>0.57156452873797603</v>
      </c>
      <c r="E15" s="2">
        <v>0.57422231229101195</v>
      </c>
      <c r="F15" s="2">
        <v>0.57691533948030205</v>
      </c>
      <c r="G15" s="2">
        <v>0.57643147148752705</v>
      </c>
      <c r="H15" s="2">
        <v>0.56980707395498398</v>
      </c>
      <c r="I15" s="2">
        <v>0.56686145907805197</v>
      </c>
      <c r="J15" s="2">
        <v>0.56521217033668103</v>
      </c>
      <c r="K15" s="2">
        <v>0.56641557439144696</v>
      </c>
    </row>
    <row r="16" spans="1:11" x14ac:dyDescent="0.25">
      <c r="A16" s="8" t="s">
        <v>65</v>
      </c>
      <c r="B16" s="2">
        <v>0.43752524572505702</v>
      </c>
      <c r="C16" s="2">
        <v>0.42994978663604699</v>
      </c>
      <c r="D16" s="2">
        <v>0.42843547126202403</v>
      </c>
      <c r="E16" s="2">
        <v>0.425777687708988</v>
      </c>
      <c r="F16" s="2">
        <v>0.42308466051969801</v>
      </c>
      <c r="G16" s="2">
        <v>0.42356852851247301</v>
      </c>
      <c r="H16" s="2">
        <v>0.43019292604501602</v>
      </c>
      <c r="I16" s="2">
        <v>0.43313854092194798</v>
      </c>
      <c r="J16" s="2">
        <v>0.43478782966331903</v>
      </c>
      <c r="K16" s="2">
        <v>0.43358442560855298</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64</v>
      </c>
      <c r="B21" s="2">
        <v>-4.6977857570317198E-3</v>
      </c>
      <c r="C21" s="2">
        <v>1.10934070889577E-2</v>
      </c>
      <c r="D21" s="2">
        <v>1.1001427212178901E-2</v>
      </c>
      <c r="E21" s="2">
        <v>1.2087524263278601E-2</v>
      </c>
      <c r="F21" s="2">
        <v>2.5281143753814002E-3</v>
      </c>
      <c r="G21" s="2">
        <v>2.7304347826087001E-2</v>
      </c>
      <c r="H21" s="2">
        <v>2.9089780486428501E-2</v>
      </c>
      <c r="I21" s="2">
        <v>3.2407534340471E-2</v>
      </c>
      <c r="J21" s="2">
        <v>5.2370203160270898E-2</v>
      </c>
      <c r="K21" s="3">
        <v>0.14860869565217399</v>
      </c>
      <c r="L21" s="3">
        <v>0.18572710951526</v>
      </c>
    </row>
    <row r="22" spans="1:12" x14ac:dyDescent="0.25">
      <c r="A22" s="8" t="s">
        <v>65</v>
      </c>
      <c r="B22" s="2">
        <v>-3.4928450530850898E-2</v>
      </c>
      <c r="C22" s="2">
        <v>4.8628826530612203E-3</v>
      </c>
      <c r="D22" s="2">
        <v>7.9333597778659303E-5</v>
      </c>
      <c r="E22" s="2">
        <v>9.91591305727431E-4</v>
      </c>
      <c r="F22" s="2">
        <v>4.5171771605182903E-3</v>
      </c>
      <c r="G22" s="2">
        <v>5.5500769200426001E-2</v>
      </c>
      <c r="H22" s="2">
        <v>4.1520292996486997E-2</v>
      </c>
      <c r="I22" s="2">
        <v>3.9362732785532303E-2</v>
      </c>
      <c r="J22" s="2">
        <v>4.7227784298833099E-2</v>
      </c>
      <c r="K22" s="3">
        <v>0.19656029347954701</v>
      </c>
      <c r="L22" s="3">
        <v>0.166871826434836</v>
      </c>
    </row>
    <row r="23" spans="1:12" x14ac:dyDescent="0.25">
      <c r="A23" s="11" t="s">
        <v>12</v>
      </c>
      <c r="B23" s="3">
        <v>-1.79244647906288E-2</v>
      </c>
      <c r="C23" s="3">
        <v>8.4145944371133308E-3</v>
      </c>
      <c r="D23" s="3">
        <v>6.3220148873253798E-3</v>
      </c>
      <c r="E23" s="3">
        <v>7.3631235856385299E-3</v>
      </c>
      <c r="F23" s="3">
        <v>3.3696563285834E-3</v>
      </c>
      <c r="G23" s="3">
        <v>3.9247464536933403E-2</v>
      </c>
      <c r="H23" s="3">
        <v>3.4437299035369802E-2</v>
      </c>
      <c r="I23" s="3">
        <v>3.5420098846787498E-2</v>
      </c>
      <c r="J23" s="3">
        <v>5.0134342024286599E-2</v>
      </c>
      <c r="K23" s="3">
        <v>0.168919483383736</v>
      </c>
      <c r="L23" s="3">
        <v>0.177477447152282</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36</v>
      </c>
    </row>
    <row r="29" spans="1:12" x14ac:dyDescent="0.25">
      <c r="A29" s="15"/>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539</v>
      </c>
    </row>
    <row r="2" spans="1:11" ht="15" x14ac:dyDescent="0.25">
      <c r="A2" s="12" t="s">
        <v>537</v>
      </c>
    </row>
    <row r="3" spans="1:11" ht="15" x14ac:dyDescent="0.25">
      <c r="A3" s="12" t="s">
        <v>67</v>
      </c>
    </row>
    <row r="4" spans="1:11" ht="15" x14ac:dyDescent="0.25">
      <c r="A4" s="12" t="s">
        <v>63</v>
      </c>
    </row>
    <row r="5" spans="1:11" x14ac:dyDescent="0.25">
      <c r="A5" s="17" t="str">
        <f>HYPERLINK("#'Table of contents'!A118",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68</v>
      </c>
      <c r="B8" s="1">
        <v>17591</v>
      </c>
      <c r="C8" s="1">
        <v>17680</v>
      </c>
      <c r="D8" s="1">
        <v>17477</v>
      </c>
      <c r="E8" s="1">
        <v>17081</v>
      </c>
      <c r="F8" s="1">
        <v>16444</v>
      </c>
      <c r="G8" s="1">
        <v>15885</v>
      </c>
      <c r="H8" s="1">
        <v>15642</v>
      </c>
      <c r="I8" s="1">
        <v>15640</v>
      </c>
      <c r="J8" s="1">
        <v>15669</v>
      </c>
      <c r="K8" s="1">
        <v>15917</v>
      </c>
    </row>
    <row r="9" spans="1:11" x14ac:dyDescent="0.25">
      <c r="A9" s="16" t="s">
        <v>69</v>
      </c>
      <c r="B9" s="1">
        <v>14246</v>
      </c>
      <c r="C9" s="1">
        <v>14082</v>
      </c>
      <c r="D9" s="1">
        <v>14630</v>
      </c>
      <c r="E9" s="1">
        <v>15356</v>
      </c>
      <c r="F9" s="1">
        <v>16346</v>
      </c>
      <c r="G9" s="1">
        <v>16854</v>
      </c>
      <c r="H9" s="1">
        <v>17777</v>
      </c>
      <c r="I9" s="1">
        <v>18586</v>
      </c>
      <c r="J9" s="1">
        <v>19445</v>
      </c>
      <c r="K9" s="1">
        <v>20922</v>
      </c>
    </row>
    <row r="10" spans="1:11" x14ac:dyDescent="0.25">
      <c r="A10" s="16" t="s">
        <v>70</v>
      </c>
      <c r="B10" s="1">
        <v>1482</v>
      </c>
      <c r="C10" s="1">
        <v>1402</v>
      </c>
      <c r="D10" s="1">
        <v>1425</v>
      </c>
      <c r="E10" s="1">
        <v>1460</v>
      </c>
      <c r="F10" s="1">
        <v>1517</v>
      </c>
      <c r="G10" s="1">
        <v>1651</v>
      </c>
      <c r="H10" s="1">
        <v>1898</v>
      </c>
      <c r="I10" s="1">
        <v>2096</v>
      </c>
      <c r="J10" s="1">
        <v>2365</v>
      </c>
      <c r="K10" s="1">
        <v>2578</v>
      </c>
    </row>
    <row r="11" spans="1:11" x14ac:dyDescent="0.25">
      <c r="A11" s="16" t="s">
        <v>71</v>
      </c>
      <c r="B11" s="1">
        <v>100</v>
      </c>
      <c r="C11" s="1">
        <v>97</v>
      </c>
      <c r="D11" s="1">
        <v>99</v>
      </c>
      <c r="E11" s="1">
        <v>103</v>
      </c>
      <c r="F11" s="1">
        <v>103</v>
      </c>
      <c r="G11" s="1">
        <v>107</v>
      </c>
      <c r="H11" s="1">
        <v>123</v>
      </c>
      <c r="I11" s="1">
        <v>150</v>
      </c>
      <c r="J11" s="1">
        <v>176</v>
      </c>
      <c r="K11" s="1">
        <v>207</v>
      </c>
    </row>
    <row r="12" spans="1:11" x14ac:dyDescent="0.25">
      <c r="A12" s="16" t="s">
        <v>72</v>
      </c>
      <c r="B12" s="1">
        <v>1</v>
      </c>
      <c r="C12" s="1">
        <v>2</v>
      </c>
      <c r="D12" s="1">
        <v>1</v>
      </c>
      <c r="E12" s="1">
        <v>2</v>
      </c>
      <c r="F12" s="1">
        <v>3</v>
      </c>
      <c r="G12" s="1">
        <v>3</v>
      </c>
      <c r="H12" s="1">
        <v>2</v>
      </c>
      <c r="I12" s="1">
        <v>1</v>
      </c>
      <c r="J12" s="1">
        <v>0</v>
      </c>
      <c r="K12" s="1">
        <v>3</v>
      </c>
    </row>
    <row r="13" spans="1:11" x14ac:dyDescent="0.25">
      <c r="A13" s="16" t="s">
        <v>73</v>
      </c>
      <c r="B13" s="1">
        <v>0</v>
      </c>
      <c r="C13" s="1">
        <v>0</v>
      </c>
      <c r="D13" s="1">
        <v>0</v>
      </c>
      <c r="E13" s="1">
        <v>0</v>
      </c>
      <c r="F13" s="1">
        <v>0</v>
      </c>
      <c r="G13" s="1">
        <v>0</v>
      </c>
      <c r="H13" s="1">
        <v>0</v>
      </c>
      <c r="I13" s="1">
        <v>0</v>
      </c>
      <c r="J13" s="1">
        <v>0</v>
      </c>
      <c r="K13" s="1">
        <v>0</v>
      </c>
    </row>
    <row r="14" spans="1:11" x14ac:dyDescent="0.25">
      <c r="A14" s="16" t="s">
        <v>74</v>
      </c>
      <c r="B14" s="1">
        <v>10980</v>
      </c>
      <c r="C14" s="1">
        <v>11594</v>
      </c>
      <c r="D14" s="1">
        <v>12004</v>
      </c>
      <c r="E14" s="1">
        <v>12029</v>
      </c>
      <c r="F14" s="1">
        <v>11729</v>
      </c>
      <c r="G14" s="1">
        <v>11571</v>
      </c>
      <c r="H14" s="1">
        <v>11757</v>
      </c>
      <c r="I14" s="1">
        <v>11905</v>
      </c>
      <c r="J14" s="1">
        <v>11706</v>
      </c>
      <c r="K14" s="1">
        <v>11737</v>
      </c>
    </row>
    <row r="15" spans="1:11" x14ac:dyDescent="0.25">
      <c r="A15" s="16" t="s">
        <v>75</v>
      </c>
      <c r="B15" s="1">
        <v>13179</v>
      </c>
      <c r="C15" s="1">
        <v>11790</v>
      </c>
      <c r="D15" s="1">
        <v>11561</v>
      </c>
      <c r="E15" s="1">
        <v>11507</v>
      </c>
      <c r="F15" s="1">
        <v>11876</v>
      </c>
      <c r="G15" s="1">
        <v>12130</v>
      </c>
      <c r="H15" s="1">
        <v>13177</v>
      </c>
      <c r="I15" s="1">
        <v>13989</v>
      </c>
      <c r="J15" s="1">
        <v>15159</v>
      </c>
      <c r="K15" s="1">
        <v>16323</v>
      </c>
    </row>
    <row r="16" spans="1:11" x14ac:dyDescent="0.25">
      <c r="A16" s="16" t="s">
        <v>76</v>
      </c>
      <c r="B16" s="1">
        <v>1752</v>
      </c>
      <c r="C16" s="1">
        <v>1634</v>
      </c>
      <c r="D16" s="1">
        <v>1567</v>
      </c>
      <c r="E16" s="1">
        <v>1593</v>
      </c>
      <c r="F16" s="1">
        <v>1548</v>
      </c>
      <c r="G16" s="1">
        <v>1552</v>
      </c>
      <c r="H16" s="1">
        <v>1691</v>
      </c>
      <c r="I16" s="1">
        <v>1796</v>
      </c>
      <c r="J16" s="1">
        <v>1889</v>
      </c>
      <c r="K16" s="1">
        <v>2028</v>
      </c>
    </row>
    <row r="17" spans="1:11" x14ac:dyDescent="0.25">
      <c r="A17" s="16" t="s">
        <v>77</v>
      </c>
      <c r="B17" s="1">
        <v>84</v>
      </c>
      <c r="C17" s="1">
        <v>69</v>
      </c>
      <c r="D17" s="1">
        <v>77</v>
      </c>
      <c r="E17" s="1">
        <v>82</v>
      </c>
      <c r="F17" s="1">
        <v>83</v>
      </c>
      <c r="G17" s="1">
        <v>96</v>
      </c>
      <c r="H17" s="1">
        <v>129</v>
      </c>
      <c r="I17" s="1">
        <v>173</v>
      </c>
      <c r="J17" s="1">
        <v>204</v>
      </c>
      <c r="K17" s="1">
        <v>233</v>
      </c>
    </row>
    <row r="18" spans="1:11" x14ac:dyDescent="0.25">
      <c r="A18" s="16" t="s">
        <v>78</v>
      </c>
      <c r="B18" s="1">
        <v>1</v>
      </c>
      <c r="C18" s="1">
        <v>1</v>
      </c>
      <c r="D18" s="1">
        <v>1</v>
      </c>
      <c r="E18" s="1">
        <v>1</v>
      </c>
      <c r="F18" s="1">
        <v>1</v>
      </c>
      <c r="G18" s="1">
        <v>2</v>
      </c>
      <c r="H18" s="1">
        <v>4</v>
      </c>
      <c r="I18" s="1">
        <v>6</v>
      </c>
      <c r="J18" s="1">
        <v>8</v>
      </c>
      <c r="K18" s="1">
        <v>13</v>
      </c>
    </row>
    <row r="19" spans="1:11" x14ac:dyDescent="0.25">
      <c r="A19" s="16" t="s">
        <v>79</v>
      </c>
      <c r="B19" s="1">
        <v>0</v>
      </c>
      <c r="C19" s="1">
        <v>0</v>
      </c>
      <c r="D19" s="1">
        <v>0</v>
      </c>
      <c r="E19" s="1">
        <v>0</v>
      </c>
      <c r="F19" s="1">
        <v>0</v>
      </c>
      <c r="G19" s="1">
        <v>0</v>
      </c>
      <c r="H19" s="1">
        <v>0</v>
      </c>
      <c r="I19" s="1">
        <v>0</v>
      </c>
      <c r="J19" s="1">
        <v>0</v>
      </c>
      <c r="K19" s="1">
        <v>0</v>
      </c>
    </row>
    <row r="20" spans="1:11" x14ac:dyDescent="0.25">
      <c r="A20" s="10" t="s">
        <v>12</v>
      </c>
      <c r="B20" s="5">
        <v>59416</v>
      </c>
      <c r="C20" s="5">
        <v>58351</v>
      </c>
      <c r="D20" s="5">
        <v>58842</v>
      </c>
      <c r="E20" s="5">
        <v>59214</v>
      </c>
      <c r="F20" s="5">
        <v>59650</v>
      </c>
      <c r="G20" s="5">
        <v>59851</v>
      </c>
      <c r="H20" s="5">
        <v>62200</v>
      </c>
      <c r="I20" s="5">
        <v>64342</v>
      </c>
      <c r="J20" s="5">
        <v>66621</v>
      </c>
      <c r="K20" s="5">
        <v>69961</v>
      </c>
    </row>
    <row r="21" spans="1:11" x14ac:dyDescent="0.25">
      <c r="A21" s="15"/>
    </row>
    <row r="22" spans="1:11" x14ac:dyDescent="0.25">
      <c r="A22" s="15"/>
    </row>
    <row r="23" spans="1:11" x14ac:dyDescent="0.25">
      <c r="A23" s="15"/>
      <c r="B23" s="21" t="s">
        <v>28</v>
      </c>
      <c r="C23" s="22"/>
      <c r="D23" s="22"/>
      <c r="E23" s="22"/>
      <c r="F23" s="22"/>
      <c r="G23" s="22"/>
      <c r="H23" s="22"/>
      <c r="I23" s="22"/>
      <c r="J23" s="22"/>
      <c r="K23" s="22"/>
    </row>
    <row r="24" spans="1:11" x14ac:dyDescent="0.25">
      <c r="A24" s="9" t="s">
        <v>32</v>
      </c>
      <c r="B24" s="4" t="s">
        <v>0</v>
      </c>
      <c r="C24" s="4" t="s">
        <v>1</v>
      </c>
      <c r="D24" s="4" t="s">
        <v>2</v>
      </c>
      <c r="E24" s="4" t="s">
        <v>3</v>
      </c>
      <c r="F24" s="4" t="s">
        <v>4</v>
      </c>
      <c r="G24" s="4" t="s">
        <v>5</v>
      </c>
      <c r="H24" s="4" t="s">
        <v>6</v>
      </c>
      <c r="I24" s="4" t="s">
        <v>7</v>
      </c>
      <c r="J24" s="4" t="s">
        <v>8</v>
      </c>
      <c r="K24" s="4" t="s">
        <v>9</v>
      </c>
    </row>
    <row r="25" spans="1:11" x14ac:dyDescent="0.25">
      <c r="A25" s="8" t="s">
        <v>68</v>
      </c>
      <c r="B25" s="2">
        <v>0.52636146020347097</v>
      </c>
      <c r="C25" s="2">
        <v>0.53152151038691597</v>
      </c>
      <c r="D25" s="2">
        <v>0.51965390104662201</v>
      </c>
      <c r="E25" s="2">
        <v>0.50235280277630701</v>
      </c>
      <c r="F25" s="2">
        <v>0.47784267573300798</v>
      </c>
      <c r="G25" s="2">
        <v>0.46043478260869602</v>
      </c>
      <c r="H25" s="2">
        <v>0.44134078212290501</v>
      </c>
      <c r="I25" s="2">
        <v>0.42881035286376201</v>
      </c>
      <c r="J25" s="2">
        <v>0.41612003717965701</v>
      </c>
      <c r="K25" s="2">
        <v>0.40167057814116602</v>
      </c>
    </row>
    <row r="26" spans="1:11" x14ac:dyDescent="0.25">
      <c r="A26" s="8" t="s">
        <v>69</v>
      </c>
      <c r="B26" s="2">
        <v>0.42627169359664902</v>
      </c>
      <c r="C26" s="2">
        <v>0.423353275411117</v>
      </c>
      <c r="D26" s="2">
        <v>0.43500237868696501</v>
      </c>
      <c r="E26" s="2">
        <v>0.45162049291218198</v>
      </c>
      <c r="F26" s="2">
        <v>0.47499491471246302</v>
      </c>
      <c r="G26" s="2">
        <v>0.48852173913043501</v>
      </c>
      <c r="H26" s="2">
        <v>0.50158004627278396</v>
      </c>
      <c r="I26" s="2">
        <v>0.50958243083925103</v>
      </c>
      <c r="J26" s="2">
        <v>0.51639888461027705</v>
      </c>
      <c r="K26" s="2">
        <v>0.52797335150276303</v>
      </c>
    </row>
    <row r="27" spans="1:11" x14ac:dyDescent="0.25">
      <c r="A27" s="8" t="s">
        <v>70</v>
      </c>
      <c r="B27" s="2">
        <v>4.4344703770197502E-2</v>
      </c>
      <c r="C27" s="2">
        <v>4.2148934251270198E-2</v>
      </c>
      <c r="D27" s="2">
        <v>4.23703615604187E-2</v>
      </c>
      <c r="E27" s="2">
        <v>4.2938650667607797E-2</v>
      </c>
      <c r="F27" s="2">
        <v>4.4082178246592899E-2</v>
      </c>
      <c r="G27" s="2">
        <v>4.7855072463768099E-2</v>
      </c>
      <c r="H27" s="2">
        <v>5.3552282602561903E-2</v>
      </c>
      <c r="I27" s="2">
        <v>5.7467167493762503E-2</v>
      </c>
      <c r="J27" s="2">
        <v>6.2807064134908996E-2</v>
      </c>
      <c r="K27" s="2">
        <v>6.5056653291947403E-2</v>
      </c>
    </row>
    <row r="28" spans="1:11" x14ac:dyDescent="0.25">
      <c r="A28" s="8" t="s">
        <v>71</v>
      </c>
      <c r="B28" s="2">
        <v>2.9922202274087401E-3</v>
      </c>
      <c r="C28" s="2">
        <v>2.91615308300514E-3</v>
      </c>
      <c r="D28" s="2">
        <v>2.9436251189343498E-3</v>
      </c>
      <c r="E28" s="2">
        <v>3.02923357449562E-3</v>
      </c>
      <c r="F28" s="2">
        <v>2.9930549501641802E-3</v>
      </c>
      <c r="G28" s="2">
        <v>3.1014492753623198E-3</v>
      </c>
      <c r="H28" s="2">
        <v>3.47045877772135E-3</v>
      </c>
      <c r="I28" s="2">
        <v>4.1126312614811001E-3</v>
      </c>
      <c r="J28" s="2">
        <v>4.6740140751560201E-3</v>
      </c>
      <c r="K28" s="2">
        <v>5.2237111060640497E-3</v>
      </c>
    </row>
    <row r="29" spans="1:11" x14ac:dyDescent="0.25">
      <c r="A29" s="8" t="s">
        <v>72</v>
      </c>
      <c r="B29" s="2">
        <v>2.9922202274087399E-5</v>
      </c>
      <c r="C29" s="2">
        <v>6.0126867690827602E-5</v>
      </c>
      <c r="D29" s="2">
        <v>2.9733587059942899E-5</v>
      </c>
      <c r="E29" s="2">
        <v>5.8820069407681902E-5</v>
      </c>
      <c r="F29" s="2">
        <v>8.7176357771772298E-5</v>
      </c>
      <c r="G29" s="2">
        <v>8.69565217391304E-5</v>
      </c>
      <c r="H29" s="2">
        <v>5.6430224027989397E-5</v>
      </c>
      <c r="I29" s="2">
        <v>2.7417541743207299E-5</v>
      </c>
      <c r="J29" s="2">
        <v>0</v>
      </c>
      <c r="K29" s="2">
        <v>7.5705958058899203E-5</v>
      </c>
    </row>
    <row r="30" spans="1:11" x14ac:dyDescent="0.25">
      <c r="A30" s="8" t="s">
        <v>73</v>
      </c>
      <c r="B30" s="2">
        <v>0</v>
      </c>
      <c r="C30" s="2">
        <v>0</v>
      </c>
      <c r="D30" s="2">
        <v>0</v>
      </c>
      <c r="E30" s="2">
        <v>0</v>
      </c>
      <c r="F30" s="2">
        <v>0</v>
      </c>
      <c r="G30" s="2">
        <v>0</v>
      </c>
      <c r="H30" s="2">
        <v>0</v>
      </c>
      <c r="I30" s="2">
        <v>0</v>
      </c>
      <c r="J30" s="2">
        <v>0</v>
      </c>
      <c r="K30" s="2">
        <v>0</v>
      </c>
    </row>
    <row r="31" spans="1:11" x14ac:dyDescent="0.25">
      <c r="A31" s="8" t="s">
        <v>74</v>
      </c>
      <c r="B31" s="2">
        <v>0.42237267271888002</v>
      </c>
      <c r="C31" s="2">
        <v>0.46213329081632698</v>
      </c>
      <c r="D31" s="2">
        <v>0.47616025386751298</v>
      </c>
      <c r="E31" s="2">
        <v>0.47711407266381101</v>
      </c>
      <c r="F31" s="2">
        <v>0.46475413083964001</v>
      </c>
      <c r="G31" s="2">
        <v>0.45643169894678698</v>
      </c>
      <c r="H31" s="2">
        <v>0.43938261454518301</v>
      </c>
      <c r="I31" s="2">
        <v>0.42717715023861602</v>
      </c>
      <c r="J31" s="2">
        <v>0.40412897880273402</v>
      </c>
      <c r="K31" s="2">
        <v>0.386925562075559</v>
      </c>
    </row>
    <row r="32" spans="1:11" x14ac:dyDescent="0.25">
      <c r="A32" s="8" t="s">
        <v>75</v>
      </c>
      <c r="B32" s="2">
        <v>0.50696260963225104</v>
      </c>
      <c r="C32" s="2">
        <v>0.46994579081632698</v>
      </c>
      <c r="D32" s="2">
        <v>0.45858786195953999</v>
      </c>
      <c r="E32" s="2">
        <v>0.45640964620022201</v>
      </c>
      <c r="F32" s="2">
        <v>0.47057891191504497</v>
      </c>
      <c r="G32" s="2">
        <v>0.47848211115932299</v>
      </c>
      <c r="H32" s="2">
        <v>0.49245085581882098</v>
      </c>
      <c r="I32" s="2">
        <v>0.50195557788223499</v>
      </c>
      <c r="J32" s="2">
        <v>0.52333770627632403</v>
      </c>
      <c r="K32" s="2">
        <v>0.538109052548296</v>
      </c>
    </row>
    <row r="33" spans="1:12" x14ac:dyDescent="0.25">
      <c r="A33" s="8" t="s">
        <v>76</v>
      </c>
      <c r="B33" s="2">
        <v>6.7394983843668294E-2</v>
      </c>
      <c r="C33" s="2">
        <v>6.5130739795918394E-2</v>
      </c>
      <c r="D33" s="2">
        <v>6.21578738595795E-2</v>
      </c>
      <c r="E33" s="2">
        <v>6.3184198000951902E-2</v>
      </c>
      <c r="F33" s="2">
        <v>6.1338510916511498E-2</v>
      </c>
      <c r="G33" s="2">
        <v>6.1220464675949701E-2</v>
      </c>
      <c r="H33" s="2">
        <v>6.3196053516705306E-2</v>
      </c>
      <c r="I33" s="2">
        <v>6.4444364706304505E-2</v>
      </c>
      <c r="J33" s="2">
        <v>6.5214389283988095E-2</v>
      </c>
      <c r="K33" s="2">
        <v>6.6855673501681298E-2</v>
      </c>
    </row>
    <row r="34" spans="1:12" x14ac:dyDescent="0.25">
      <c r="A34" s="8" t="s">
        <v>77</v>
      </c>
      <c r="B34" s="2">
        <v>3.2312663486690298E-3</v>
      </c>
      <c r="C34" s="2">
        <v>2.75031887755102E-3</v>
      </c>
      <c r="D34" s="2">
        <v>3.0543435144783802E-3</v>
      </c>
      <c r="E34" s="2">
        <v>3.2524194827859799E-3</v>
      </c>
      <c r="F34" s="2">
        <v>3.2888219677457702E-3</v>
      </c>
      <c r="G34" s="2">
        <v>3.7868328665535901E-3</v>
      </c>
      <c r="H34" s="2">
        <v>4.8209881157037096E-3</v>
      </c>
      <c r="I34" s="2">
        <v>6.20761419498367E-3</v>
      </c>
      <c r="J34" s="2">
        <v>7.0427397638610804E-3</v>
      </c>
      <c r="K34" s="2">
        <v>7.6811498648381403E-3</v>
      </c>
    </row>
    <row r="35" spans="1:12" x14ac:dyDescent="0.25">
      <c r="A35" s="8" t="s">
        <v>78</v>
      </c>
      <c r="B35" s="2">
        <v>3.8467456531774098E-5</v>
      </c>
      <c r="C35" s="2">
        <v>3.9859693877550997E-5</v>
      </c>
      <c r="D35" s="2">
        <v>3.9666798889329597E-5</v>
      </c>
      <c r="E35" s="2">
        <v>3.9663652229097299E-5</v>
      </c>
      <c r="F35" s="2">
        <v>3.9624361057178003E-5</v>
      </c>
      <c r="G35" s="2">
        <v>7.8892351386533101E-5</v>
      </c>
      <c r="H35" s="2">
        <v>1.49488003587712E-4</v>
      </c>
      <c r="I35" s="2">
        <v>2.1529297786070499E-4</v>
      </c>
      <c r="J35" s="2">
        <v>2.7618587309259098E-4</v>
      </c>
      <c r="K35" s="2">
        <v>4.2856200962616202E-4</v>
      </c>
    </row>
    <row r="36" spans="1:12" x14ac:dyDescent="0.25">
      <c r="A36" s="8" t="s">
        <v>79</v>
      </c>
      <c r="B36" s="2">
        <v>0</v>
      </c>
      <c r="C36" s="2">
        <v>0</v>
      </c>
      <c r="D36" s="2">
        <v>0</v>
      </c>
      <c r="E36" s="2">
        <v>0</v>
      </c>
      <c r="F36" s="2">
        <v>0</v>
      </c>
      <c r="G36" s="2">
        <v>0</v>
      </c>
      <c r="H36" s="2">
        <v>0</v>
      </c>
      <c r="I36" s="2">
        <v>0</v>
      </c>
      <c r="J36" s="2">
        <v>0</v>
      </c>
      <c r="K36" s="2">
        <v>0</v>
      </c>
    </row>
    <row r="37" spans="1:12" x14ac:dyDescent="0.25">
      <c r="A37" s="15"/>
    </row>
    <row r="38" spans="1:12" x14ac:dyDescent="0.25">
      <c r="A38" s="15"/>
    </row>
    <row r="39" spans="1:12" x14ac:dyDescent="0.25">
      <c r="A39" s="15"/>
      <c r="B39" s="21" t="s">
        <v>29</v>
      </c>
      <c r="C39" s="21"/>
      <c r="D39" s="21"/>
      <c r="E39" s="21"/>
      <c r="F39" s="21"/>
      <c r="G39" s="21"/>
      <c r="H39" s="21"/>
      <c r="I39" s="21"/>
      <c r="J39" s="21"/>
      <c r="K39" s="6" t="s">
        <v>30</v>
      </c>
      <c r="L39" s="6" t="s">
        <v>31</v>
      </c>
    </row>
    <row r="40" spans="1:12" x14ac:dyDescent="0.25">
      <c r="A40" s="9" t="s">
        <v>32</v>
      </c>
      <c r="B40" s="4" t="s">
        <v>13</v>
      </c>
      <c r="C40" s="4" t="s">
        <v>14</v>
      </c>
      <c r="D40" s="4" t="s">
        <v>15</v>
      </c>
      <c r="E40" s="4" t="s">
        <v>16</v>
      </c>
      <c r="F40" s="4" t="s">
        <v>17</v>
      </c>
      <c r="G40" s="4" t="s">
        <v>18</v>
      </c>
      <c r="H40" s="4" t="s">
        <v>19</v>
      </c>
      <c r="I40" s="4" t="s">
        <v>20</v>
      </c>
      <c r="J40" s="4" t="s">
        <v>21</v>
      </c>
      <c r="K40" s="4" t="s">
        <v>22</v>
      </c>
      <c r="L40" s="4" t="s">
        <v>23</v>
      </c>
    </row>
    <row r="41" spans="1:12" x14ac:dyDescent="0.25">
      <c r="A41" s="8" t="s">
        <v>68</v>
      </c>
      <c r="B41" s="2">
        <v>5.0594053777499896E-3</v>
      </c>
      <c r="C41" s="2">
        <v>-1.1481900452488701E-2</v>
      </c>
      <c r="D41" s="2">
        <v>-2.2658350975567901E-2</v>
      </c>
      <c r="E41" s="2">
        <v>-3.7292898542239897E-2</v>
      </c>
      <c r="F41" s="2">
        <v>-3.3994162004378499E-2</v>
      </c>
      <c r="G41" s="2">
        <v>-1.52974504249292E-2</v>
      </c>
      <c r="H41" s="2">
        <v>-1.2786088735455801E-4</v>
      </c>
      <c r="I41" s="2">
        <v>1.8542199488491E-3</v>
      </c>
      <c r="J41" s="2">
        <v>1.5827429957240399E-2</v>
      </c>
      <c r="K41" s="3">
        <v>2.0144790683034302E-3</v>
      </c>
      <c r="L41" s="3">
        <v>-9.5162298902848094E-2</v>
      </c>
    </row>
    <row r="42" spans="1:12" x14ac:dyDescent="0.25">
      <c r="A42" s="8" t="s">
        <v>69</v>
      </c>
      <c r="B42" s="2">
        <v>-1.1512003369366801E-2</v>
      </c>
      <c r="C42" s="2">
        <v>3.8914926856980503E-2</v>
      </c>
      <c r="D42" s="2">
        <v>4.9624060150375897E-2</v>
      </c>
      <c r="E42" s="2">
        <v>6.4469914040114595E-2</v>
      </c>
      <c r="F42" s="2">
        <v>3.1077939557078198E-2</v>
      </c>
      <c r="G42" s="2">
        <v>5.47644476088762E-2</v>
      </c>
      <c r="H42" s="2">
        <v>4.5508240985543097E-2</v>
      </c>
      <c r="I42" s="2">
        <v>4.6217583127084898E-2</v>
      </c>
      <c r="J42" s="2">
        <v>7.5957829776292105E-2</v>
      </c>
      <c r="K42" s="3">
        <v>0.24136703453186201</v>
      </c>
      <c r="L42" s="3">
        <v>0.46862277130422603</v>
      </c>
    </row>
    <row r="43" spans="1:12" x14ac:dyDescent="0.25">
      <c r="A43" s="8" t="s">
        <v>70</v>
      </c>
      <c r="B43" s="2">
        <v>-5.3981106612685598E-2</v>
      </c>
      <c r="C43" s="2">
        <v>1.6405135520684701E-2</v>
      </c>
      <c r="D43" s="2">
        <v>2.4561403508771899E-2</v>
      </c>
      <c r="E43" s="2">
        <v>3.9041095890411E-2</v>
      </c>
      <c r="F43" s="2">
        <v>8.8332234673698107E-2</v>
      </c>
      <c r="G43" s="2">
        <v>0.14960629921259799</v>
      </c>
      <c r="H43" s="2">
        <v>0.10432033719705</v>
      </c>
      <c r="I43" s="2">
        <v>0.12833969465648901</v>
      </c>
      <c r="J43" s="2">
        <v>9.0063424947145906E-2</v>
      </c>
      <c r="K43" s="3">
        <v>0.56147789218655397</v>
      </c>
      <c r="L43" s="3">
        <v>0.73954116059379205</v>
      </c>
    </row>
    <row r="44" spans="1:12" x14ac:dyDescent="0.25">
      <c r="A44" s="8" t="s">
        <v>71</v>
      </c>
      <c r="B44" s="2">
        <v>-0.03</v>
      </c>
      <c r="C44" s="2">
        <v>2.06185567010309E-2</v>
      </c>
      <c r="D44" s="2">
        <v>4.0404040404040401E-2</v>
      </c>
      <c r="E44" s="2">
        <v>0</v>
      </c>
      <c r="F44" s="2">
        <v>3.8834951456310697E-2</v>
      </c>
      <c r="G44" s="2">
        <v>0.14953271028037399</v>
      </c>
      <c r="H44" s="2">
        <v>0.219512195121951</v>
      </c>
      <c r="I44" s="2">
        <v>0.17333333333333301</v>
      </c>
      <c r="J44" s="2">
        <v>0.17613636363636401</v>
      </c>
      <c r="K44" s="3">
        <v>0.934579439252336</v>
      </c>
      <c r="L44" s="3">
        <v>1.07</v>
      </c>
    </row>
    <row r="45" spans="1:12" x14ac:dyDescent="0.25">
      <c r="A45" s="8" t="s">
        <v>72</v>
      </c>
      <c r="B45" s="2">
        <v>1</v>
      </c>
      <c r="C45" s="2">
        <v>-0.5</v>
      </c>
      <c r="D45" s="2">
        <v>1</v>
      </c>
      <c r="E45" s="2">
        <v>0.5</v>
      </c>
      <c r="F45" s="2">
        <v>0</v>
      </c>
      <c r="G45" s="2">
        <v>-0.33333333333333298</v>
      </c>
      <c r="H45" s="2">
        <v>-0.5</v>
      </c>
      <c r="I45" s="2">
        <v>-1</v>
      </c>
      <c r="J45" s="2">
        <v>0</v>
      </c>
      <c r="K45" s="3">
        <v>0</v>
      </c>
      <c r="L45" s="3">
        <v>2</v>
      </c>
    </row>
    <row r="46" spans="1:12" x14ac:dyDescent="0.25">
      <c r="A46" s="8" t="s">
        <v>73</v>
      </c>
      <c r="B46" s="2">
        <v>0</v>
      </c>
      <c r="C46" s="2">
        <v>0</v>
      </c>
      <c r="D46" s="2">
        <v>0</v>
      </c>
      <c r="E46" s="2">
        <v>0</v>
      </c>
      <c r="F46" s="2">
        <v>0</v>
      </c>
      <c r="G46" s="2">
        <v>0</v>
      </c>
      <c r="H46" s="2">
        <v>0</v>
      </c>
      <c r="I46" s="2">
        <v>0</v>
      </c>
      <c r="J46" s="2">
        <v>0</v>
      </c>
      <c r="K46" s="3">
        <v>0</v>
      </c>
      <c r="L46" s="3">
        <v>0</v>
      </c>
    </row>
    <row r="47" spans="1:12" x14ac:dyDescent="0.25">
      <c r="A47" s="8" t="s">
        <v>74</v>
      </c>
      <c r="B47" s="2">
        <v>5.5919854280510002E-2</v>
      </c>
      <c r="C47" s="2">
        <v>3.5363118854580003E-2</v>
      </c>
      <c r="D47" s="2">
        <v>2.0826391202932401E-3</v>
      </c>
      <c r="E47" s="2">
        <v>-2.4939728988278301E-2</v>
      </c>
      <c r="F47" s="2">
        <v>-1.3470884133344701E-2</v>
      </c>
      <c r="G47" s="2">
        <v>1.6074669432201202E-2</v>
      </c>
      <c r="H47" s="2">
        <v>1.25882453006719E-2</v>
      </c>
      <c r="I47" s="2">
        <v>-1.6715665686686299E-2</v>
      </c>
      <c r="J47" s="2">
        <v>2.6482145908081301E-3</v>
      </c>
      <c r="K47" s="3">
        <v>1.4346210353469901E-2</v>
      </c>
      <c r="L47" s="3">
        <v>6.8943533697632106E-2</v>
      </c>
    </row>
    <row r="48" spans="1:12" x14ac:dyDescent="0.25">
      <c r="A48" s="8" t="s">
        <v>75</v>
      </c>
      <c r="B48" s="2">
        <v>-0.105394946505805</v>
      </c>
      <c r="C48" s="2">
        <v>-1.9423240033927099E-2</v>
      </c>
      <c r="D48" s="2">
        <v>-4.6708762217801203E-3</v>
      </c>
      <c r="E48" s="2">
        <v>3.2067437212131698E-2</v>
      </c>
      <c r="F48" s="2">
        <v>2.1387672617042799E-2</v>
      </c>
      <c r="G48" s="2">
        <v>8.6314921681780704E-2</v>
      </c>
      <c r="H48" s="2">
        <v>6.1622524095014002E-2</v>
      </c>
      <c r="I48" s="2">
        <v>8.3637143469869196E-2</v>
      </c>
      <c r="J48" s="2">
        <v>7.6786067682564796E-2</v>
      </c>
      <c r="K48" s="3">
        <v>0.345671887881286</v>
      </c>
      <c r="L48" s="3">
        <v>0.23856134759845199</v>
      </c>
    </row>
    <row r="49" spans="1:12" x14ac:dyDescent="0.25">
      <c r="A49" s="8" t="s">
        <v>76</v>
      </c>
      <c r="B49" s="2">
        <v>-6.7351598173516006E-2</v>
      </c>
      <c r="C49" s="2">
        <v>-4.1003671970624198E-2</v>
      </c>
      <c r="D49" s="2">
        <v>1.6592214422463301E-2</v>
      </c>
      <c r="E49" s="2">
        <v>-2.82485875706215E-2</v>
      </c>
      <c r="F49" s="2">
        <v>2.58397932816537E-3</v>
      </c>
      <c r="G49" s="2">
        <v>8.9561855670103094E-2</v>
      </c>
      <c r="H49" s="2">
        <v>6.2093435836782999E-2</v>
      </c>
      <c r="I49" s="2">
        <v>5.1781737193763902E-2</v>
      </c>
      <c r="J49" s="2">
        <v>7.3583906829010101E-2</v>
      </c>
      <c r="K49" s="3">
        <v>0.30670103092783502</v>
      </c>
      <c r="L49" s="3">
        <v>0.15753424657534201</v>
      </c>
    </row>
    <row r="50" spans="1:12" x14ac:dyDescent="0.25">
      <c r="A50" s="8" t="s">
        <v>77</v>
      </c>
      <c r="B50" s="2">
        <v>-0.17857142857142899</v>
      </c>
      <c r="C50" s="2">
        <v>0.115942028985507</v>
      </c>
      <c r="D50" s="2">
        <v>6.4935064935064901E-2</v>
      </c>
      <c r="E50" s="2">
        <v>1.21951219512195E-2</v>
      </c>
      <c r="F50" s="2">
        <v>0.156626506024096</v>
      </c>
      <c r="G50" s="2">
        <v>0.34375</v>
      </c>
      <c r="H50" s="2">
        <v>0.34108527131782901</v>
      </c>
      <c r="I50" s="2">
        <v>0.179190751445087</v>
      </c>
      <c r="J50" s="2">
        <v>0.14215686274509801</v>
      </c>
      <c r="K50" s="3">
        <v>1.4270833333333299</v>
      </c>
      <c r="L50" s="3">
        <v>1.77380952380952</v>
      </c>
    </row>
    <row r="51" spans="1:12" x14ac:dyDescent="0.25">
      <c r="A51" s="8" t="s">
        <v>78</v>
      </c>
      <c r="B51" s="2">
        <v>0</v>
      </c>
      <c r="C51" s="2">
        <v>0</v>
      </c>
      <c r="D51" s="2">
        <v>0</v>
      </c>
      <c r="E51" s="2">
        <v>0</v>
      </c>
      <c r="F51" s="2">
        <v>1</v>
      </c>
      <c r="G51" s="2">
        <v>1</v>
      </c>
      <c r="H51" s="2">
        <v>0.5</v>
      </c>
      <c r="I51" s="2">
        <v>0.33333333333333298</v>
      </c>
      <c r="J51" s="2">
        <v>0.625</v>
      </c>
      <c r="K51" s="3">
        <v>5.5</v>
      </c>
      <c r="L51" s="3">
        <v>12</v>
      </c>
    </row>
    <row r="52" spans="1:12" x14ac:dyDescent="0.25">
      <c r="A52" s="8" t="s">
        <v>79</v>
      </c>
      <c r="B52" s="2">
        <v>0</v>
      </c>
      <c r="C52" s="2">
        <v>0</v>
      </c>
      <c r="D52" s="2">
        <v>0</v>
      </c>
      <c r="E52" s="2">
        <v>0</v>
      </c>
      <c r="F52" s="2">
        <v>0</v>
      </c>
      <c r="G52" s="2">
        <v>0</v>
      </c>
      <c r="H52" s="2">
        <v>0</v>
      </c>
      <c r="I52" s="2">
        <v>0</v>
      </c>
      <c r="J52" s="2">
        <v>0</v>
      </c>
      <c r="K52" s="3">
        <v>0</v>
      </c>
      <c r="L52" s="3">
        <v>0</v>
      </c>
    </row>
    <row r="53" spans="1:12" x14ac:dyDescent="0.25">
      <c r="A53" s="11" t="s">
        <v>12</v>
      </c>
      <c r="B53" s="3">
        <v>-1.79244647906288E-2</v>
      </c>
      <c r="C53" s="3">
        <v>8.4145944371133308E-3</v>
      </c>
      <c r="D53" s="3">
        <v>6.3220148873253798E-3</v>
      </c>
      <c r="E53" s="3">
        <v>7.3631235856385299E-3</v>
      </c>
      <c r="F53" s="3">
        <v>3.3696563285834E-3</v>
      </c>
      <c r="G53" s="3">
        <v>3.9247464536933403E-2</v>
      </c>
      <c r="H53" s="3">
        <v>3.4437299035369802E-2</v>
      </c>
      <c r="I53" s="3">
        <v>3.5420098846787498E-2</v>
      </c>
      <c r="J53" s="3">
        <v>5.0134342024286599E-2</v>
      </c>
      <c r="K53" s="3">
        <v>0.168919483383736</v>
      </c>
      <c r="L53" s="3">
        <v>0.177477447152282</v>
      </c>
    </row>
    <row r="54" spans="1:12" x14ac:dyDescent="0.25">
      <c r="A54" s="15"/>
    </row>
    <row r="55" spans="1:12" x14ac:dyDescent="0.25">
      <c r="A55" s="13" t="s">
        <v>33</v>
      </c>
    </row>
    <row r="56" spans="1:12" x14ac:dyDescent="0.25">
      <c r="A56" s="14" t="s">
        <v>34</v>
      </c>
    </row>
    <row r="57" spans="1:12" x14ac:dyDescent="0.25">
      <c r="A57" s="14" t="s">
        <v>35</v>
      </c>
    </row>
    <row r="58" spans="1:12" x14ac:dyDescent="0.25">
      <c r="A58" s="14" t="s">
        <v>81</v>
      </c>
    </row>
    <row r="59" spans="1:12" x14ac:dyDescent="0.25">
      <c r="A59" s="14" t="s">
        <v>36</v>
      </c>
    </row>
    <row r="60" spans="1:12" x14ac:dyDescent="0.25">
      <c r="A60" s="15"/>
    </row>
    <row r="61" spans="1:12" x14ac:dyDescent="0.25">
      <c r="A61" s="15"/>
    </row>
    <row r="62" spans="1:12" x14ac:dyDescent="0.25">
      <c r="A62" s="15"/>
    </row>
    <row r="63" spans="1:12" x14ac:dyDescent="0.25">
      <c r="A63" s="15"/>
    </row>
    <row r="64" spans="1:12"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3:K23"/>
    <mergeCell ref="B39:J3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pageSetUpPr fitToPage="1"/>
  </sheetPr>
  <dimension ref="A1:L200"/>
  <sheetViews>
    <sheetView showGridLines="0" workbookViewId="0">
      <selection activeCell="A5" sqref="A5"/>
    </sheetView>
  </sheetViews>
  <sheetFormatPr defaultColWidth="11.5546875" defaultRowHeight="13.2" x14ac:dyDescent="0.25"/>
  <cols>
    <col min="1" max="1" width="40.6640625" customWidth="1"/>
    <col min="2" max="12" width="10.5546875" customWidth="1"/>
  </cols>
  <sheetData>
    <row r="1" spans="1:11" ht="15" x14ac:dyDescent="0.25">
      <c r="A1" s="12" t="s">
        <v>540</v>
      </c>
    </row>
    <row r="2" spans="1:11" ht="15" x14ac:dyDescent="0.25">
      <c r="A2" s="12" t="s">
        <v>537</v>
      </c>
    </row>
    <row r="3" spans="1:11" ht="15" x14ac:dyDescent="0.25">
      <c r="A3" s="12" t="s">
        <v>89</v>
      </c>
    </row>
    <row r="4" spans="1:11" x14ac:dyDescent="0.25">
      <c r="A4" s="15"/>
    </row>
    <row r="5" spans="1:11" x14ac:dyDescent="0.25">
      <c r="A5" s="17" t="str">
        <f>HYPERLINK("#'Table of contents'!A119",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82</v>
      </c>
      <c r="B8" s="1">
        <v>16456</v>
      </c>
      <c r="C8" s="1">
        <v>15395</v>
      </c>
      <c r="D8" s="1">
        <v>14990</v>
      </c>
      <c r="E8" s="1">
        <v>14942</v>
      </c>
      <c r="F8" s="1">
        <v>15065</v>
      </c>
      <c r="G8" s="1">
        <v>15115</v>
      </c>
      <c r="H8" s="1">
        <v>16174</v>
      </c>
      <c r="I8" s="1">
        <v>17196</v>
      </c>
      <c r="J8" s="1">
        <v>18299</v>
      </c>
      <c r="K8" s="1">
        <v>20093</v>
      </c>
    </row>
    <row r="9" spans="1:11" x14ac:dyDescent="0.25">
      <c r="A9" s="16" t="s">
        <v>83</v>
      </c>
      <c r="B9" s="1">
        <v>2059</v>
      </c>
      <c r="C9" s="1">
        <v>2030</v>
      </c>
      <c r="D9" s="1">
        <v>2023</v>
      </c>
      <c r="E9" s="1">
        <v>2091</v>
      </c>
      <c r="F9" s="1">
        <v>2306</v>
      </c>
      <c r="G9" s="1">
        <v>2537</v>
      </c>
      <c r="H9" s="1">
        <v>3000</v>
      </c>
      <c r="I9" s="1">
        <v>3569</v>
      </c>
      <c r="J9" s="1">
        <v>4258</v>
      </c>
      <c r="K9" s="1">
        <v>4952</v>
      </c>
    </row>
    <row r="10" spans="1:11" x14ac:dyDescent="0.25">
      <c r="A10" s="16" t="s">
        <v>84</v>
      </c>
      <c r="B10" s="1">
        <v>1764</v>
      </c>
      <c r="C10" s="1">
        <v>1827</v>
      </c>
      <c r="D10" s="1">
        <v>1921</v>
      </c>
      <c r="E10" s="1">
        <v>2060</v>
      </c>
      <c r="F10" s="1">
        <v>2083</v>
      </c>
      <c r="G10" s="1">
        <v>2060</v>
      </c>
      <c r="H10" s="1">
        <v>2223</v>
      </c>
      <c r="I10" s="1">
        <v>2319</v>
      </c>
      <c r="J10" s="1">
        <v>2448</v>
      </c>
      <c r="K10" s="1">
        <v>2592</v>
      </c>
    </row>
    <row r="11" spans="1:11" x14ac:dyDescent="0.25">
      <c r="A11" s="16" t="s">
        <v>85</v>
      </c>
      <c r="B11" s="1">
        <v>33705</v>
      </c>
      <c r="C11" s="1">
        <v>34017</v>
      </c>
      <c r="D11" s="1">
        <v>35060</v>
      </c>
      <c r="E11" s="1">
        <v>35533</v>
      </c>
      <c r="F11" s="1">
        <v>35764</v>
      </c>
      <c r="G11" s="1">
        <v>35714</v>
      </c>
      <c r="H11" s="1">
        <v>36094</v>
      </c>
      <c r="I11" s="1">
        <v>36248</v>
      </c>
      <c r="J11" s="1">
        <v>36127</v>
      </c>
      <c r="K11" s="1">
        <v>36223</v>
      </c>
    </row>
    <row r="12" spans="1:11" x14ac:dyDescent="0.25">
      <c r="A12" s="16" t="s">
        <v>86</v>
      </c>
      <c r="B12" s="1">
        <v>1911</v>
      </c>
      <c r="C12" s="1">
        <v>1905</v>
      </c>
      <c r="D12" s="1">
        <v>1947</v>
      </c>
      <c r="E12" s="1">
        <v>2039</v>
      </c>
      <c r="F12" s="1">
        <v>2175</v>
      </c>
      <c r="G12" s="1">
        <v>2273</v>
      </c>
      <c r="H12" s="1">
        <v>2496</v>
      </c>
      <c r="I12" s="1">
        <v>2734</v>
      </c>
      <c r="J12" s="1">
        <v>3103</v>
      </c>
      <c r="K12" s="1">
        <v>3606</v>
      </c>
    </row>
    <row r="13" spans="1:11" x14ac:dyDescent="0.25">
      <c r="A13" s="16" t="s">
        <v>87</v>
      </c>
      <c r="B13" s="1">
        <v>3521</v>
      </c>
      <c r="C13" s="1">
        <v>3177</v>
      </c>
      <c r="D13" s="1">
        <v>2901</v>
      </c>
      <c r="E13" s="1">
        <v>2549</v>
      </c>
      <c r="F13" s="1">
        <v>2257</v>
      </c>
      <c r="G13" s="1">
        <v>2152</v>
      </c>
      <c r="H13" s="1">
        <v>2213</v>
      </c>
      <c r="I13" s="1">
        <v>2276</v>
      </c>
      <c r="J13" s="1">
        <v>2386</v>
      </c>
      <c r="K13" s="1">
        <v>2495</v>
      </c>
    </row>
    <row r="14" spans="1:11" x14ac:dyDescent="0.25">
      <c r="A14" s="10" t="s">
        <v>12</v>
      </c>
      <c r="B14" s="5">
        <v>59416</v>
      </c>
      <c r="C14" s="5">
        <v>58351</v>
      </c>
      <c r="D14" s="5">
        <v>58842</v>
      </c>
      <c r="E14" s="5">
        <v>59214</v>
      </c>
      <c r="F14" s="5">
        <v>59650</v>
      </c>
      <c r="G14" s="5">
        <v>59851</v>
      </c>
      <c r="H14" s="5">
        <v>62200</v>
      </c>
      <c r="I14" s="5">
        <v>64342</v>
      </c>
      <c r="J14" s="5">
        <v>66621</v>
      </c>
      <c r="K14" s="5">
        <v>69961</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82</v>
      </c>
      <c r="B19" s="2">
        <v>0.27696243436111501</v>
      </c>
      <c r="C19" s="2">
        <v>0.263834381587291</v>
      </c>
      <c r="D19" s="2">
        <v>0.25475000849733198</v>
      </c>
      <c r="E19" s="2">
        <v>0.25233897389130899</v>
      </c>
      <c r="F19" s="2">
        <v>0.25255658005029302</v>
      </c>
      <c r="G19" s="2">
        <v>0.25254381714591201</v>
      </c>
      <c r="H19" s="2">
        <v>0.26003215434083599</v>
      </c>
      <c r="I19" s="2">
        <v>0.26725933293960402</v>
      </c>
      <c r="J19" s="2">
        <v>0.27467315110850898</v>
      </c>
      <c r="K19" s="2">
        <v>0.28720287017052398</v>
      </c>
    </row>
    <row r="20" spans="1:12" x14ac:dyDescent="0.25">
      <c r="A20" s="8" t="s">
        <v>83</v>
      </c>
      <c r="B20" s="2">
        <v>3.4653965261882302E-2</v>
      </c>
      <c r="C20" s="2">
        <v>3.4789463762403397E-2</v>
      </c>
      <c r="D20" s="2">
        <v>3.4380204615750698E-2</v>
      </c>
      <c r="E20" s="2">
        <v>3.5312594994427002E-2</v>
      </c>
      <c r="F20" s="2">
        <v>3.8658843252305099E-2</v>
      </c>
      <c r="G20" s="2">
        <v>4.23885983525756E-2</v>
      </c>
      <c r="H20" s="2">
        <v>4.8231511254019303E-2</v>
      </c>
      <c r="I20" s="2">
        <v>5.54692114015728E-2</v>
      </c>
      <c r="J20" s="2">
        <v>6.3913780939943904E-2</v>
      </c>
      <c r="K20" s="2">
        <v>7.07822929918097E-2</v>
      </c>
    </row>
    <row r="21" spans="1:12" x14ac:dyDescent="0.25">
      <c r="A21" s="8" t="s">
        <v>84</v>
      </c>
      <c r="B21" s="2">
        <v>2.9688972667295001E-2</v>
      </c>
      <c r="C21" s="2">
        <v>3.1310517386163E-2</v>
      </c>
      <c r="D21" s="2">
        <v>3.2646748920838901E-2</v>
      </c>
      <c r="E21" s="2">
        <v>3.4789070152328801E-2</v>
      </c>
      <c r="F21" s="2">
        <v>3.4920368818105597E-2</v>
      </c>
      <c r="G21" s="2">
        <v>3.4418806703313203E-2</v>
      </c>
      <c r="H21" s="2">
        <v>3.57395498392283E-2</v>
      </c>
      <c r="I21" s="2">
        <v>3.6041776755463002E-2</v>
      </c>
      <c r="J21" s="2">
        <v>3.67451704417526E-2</v>
      </c>
      <c r="K21" s="2">
        <v>3.7049213133031299E-2</v>
      </c>
    </row>
    <row r="22" spans="1:12" x14ac:dyDescent="0.25">
      <c r="A22" s="8" t="s">
        <v>85</v>
      </c>
      <c r="B22" s="2">
        <v>0.56727144203581503</v>
      </c>
      <c r="C22" s="2">
        <v>0.58297201418998801</v>
      </c>
      <c r="D22" s="2">
        <v>0.59583290846674097</v>
      </c>
      <c r="E22" s="2">
        <v>0.60007768433140796</v>
      </c>
      <c r="F22" s="2">
        <v>0.59956412405699899</v>
      </c>
      <c r="G22" s="2">
        <v>0.59671517602045099</v>
      </c>
      <c r="H22" s="2">
        <v>0.58028938906752403</v>
      </c>
      <c r="I22" s="2">
        <v>0.56336452084175204</v>
      </c>
      <c r="J22" s="2">
        <v>0.54227645937467195</v>
      </c>
      <c r="K22" s="2">
        <v>0.51775989479853102</v>
      </c>
    </row>
    <row r="23" spans="1:12" x14ac:dyDescent="0.25">
      <c r="A23" s="8" t="s">
        <v>86</v>
      </c>
      <c r="B23" s="2">
        <v>3.2163053722902901E-2</v>
      </c>
      <c r="C23" s="2">
        <v>3.2647255402649497E-2</v>
      </c>
      <c r="D23" s="2">
        <v>3.3088610176404597E-2</v>
      </c>
      <c r="E23" s="2">
        <v>3.4434424291552697E-2</v>
      </c>
      <c r="F23" s="2">
        <v>3.6462699077954699E-2</v>
      </c>
      <c r="G23" s="2">
        <v>3.79776444838014E-2</v>
      </c>
      <c r="H23" s="2">
        <v>4.0128617363344103E-2</v>
      </c>
      <c r="I23" s="2">
        <v>4.2491685057971497E-2</v>
      </c>
      <c r="J23" s="2">
        <v>4.6576905180048297E-2</v>
      </c>
      <c r="K23" s="2">
        <v>5.1543002529981001E-2</v>
      </c>
    </row>
    <row r="24" spans="1:12" x14ac:dyDescent="0.25">
      <c r="A24" s="8" t="s">
        <v>87</v>
      </c>
      <c r="B24" s="2">
        <v>5.92601319509896E-2</v>
      </c>
      <c r="C24" s="2">
        <v>5.4446367671505201E-2</v>
      </c>
      <c r="D24" s="2">
        <v>4.9301519322932599E-2</v>
      </c>
      <c r="E24" s="2">
        <v>4.3047252338973899E-2</v>
      </c>
      <c r="F24" s="2">
        <v>3.7837384744341999E-2</v>
      </c>
      <c r="G24" s="2">
        <v>3.59559572939466E-2</v>
      </c>
      <c r="H24" s="2">
        <v>3.55787781350482E-2</v>
      </c>
      <c r="I24" s="2">
        <v>3.5373473003636802E-2</v>
      </c>
      <c r="J24" s="2">
        <v>3.5814532955074203E-2</v>
      </c>
      <c r="K24" s="2">
        <v>3.5662726376123798E-2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82</v>
      </c>
      <c r="B29" s="2">
        <v>-6.4474963539134705E-2</v>
      </c>
      <c r="C29" s="2">
        <v>-2.6307242611237399E-2</v>
      </c>
      <c r="D29" s="2">
        <v>-3.2021347565043398E-3</v>
      </c>
      <c r="E29" s="2">
        <v>8.2318297416677805E-3</v>
      </c>
      <c r="F29" s="2">
        <v>3.3189512114171899E-3</v>
      </c>
      <c r="G29" s="2">
        <v>7.0062851472047605E-2</v>
      </c>
      <c r="H29" s="2">
        <v>6.3187832323482102E-2</v>
      </c>
      <c r="I29" s="2">
        <v>6.4142823912537797E-2</v>
      </c>
      <c r="J29" s="2">
        <v>9.8038144160883106E-2</v>
      </c>
      <c r="K29" s="3">
        <v>0.32934171352960601</v>
      </c>
      <c r="L29" s="3">
        <v>0.221013612056393</v>
      </c>
    </row>
    <row r="30" spans="1:12" x14ac:dyDescent="0.25">
      <c r="A30" s="8" t="s">
        <v>83</v>
      </c>
      <c r="B30" s="2">
        <v>-1.4084507042253501E-2</v>
      </c>
      <c r="C30" s="2">
        <v>-3.4482758620689698E-3</v>
      </c>
      <c r="D30" s="2">
        <v>3.3613445378151301E-2</v>
      </c>
      <c r="E30" s="2">
        <v>0.102821616451459</v>
      </c>
      <c r="F30" s="2">
        <v>0.10017346053772801</v>
      </c>
      <c r="G30" s="2">
        <v>0.18249901458415499</v>
      </c>
      <c r="H30" s="2">
        <v>0.18966666666666701</v>
      </c>
      <c r="I30" s="2">
        <v>0.19305127486691001</v>
      </c>
      <c r="J30" s="2">
        <v>0.16298731798966701</v>
      </c>
      <c r="K30" s="3">
        <v>0.95191170674024395</v>
      </c>
      <c r="L30" s="3">
        <v>1.4050509956289501</v>
      </c>
    </row>
    <row r="31" spans="1:12" x14ac:dyDescent="0.25">
      <c r="A31" s="8" t="s">
        <v>84</v>
      </c>
      <c r="B31" s="2">
        <v>3.5714285714285698E-2</v>
      </c>
      <c r="C31" s="2">
        <v>5.1450465243568701E-2</v>
      </c>
      <c r="D31" s="2">
        <v>7.2358146798542397E-2</v>
      </c>
      <c r="E31" s="2">
        <v>1.1165048543689301E-2</v>
      </c>
      <c r="F31" s="2">
        <v>-1.10417666826692E-2</v>
      </c>
      <c r="G31" s="2">
        <v>7.9126213592233E-2</v>
      </c>
      <c r="H31" s="2">
        <v>4.3184885290148398E-2</v>
      </c>
      <c r="I31" s="2">
        <v>5.5627425614489003E-2</v>
      </c>
      <c r="J31" s="2">
        <v>5.8823529411764698E-2</v>
      </c>
      <c r="K31" s="3">
        <v>0.258252427184466</v>
      </c>
      <c r="L31" s="3">
        <v>0.469387755102041</v>
      </c>
    </row>
    <row r="32" spans="1:12" x14ac:dyDescent="0.25">
      <c r="A32" s="8" t="s">
        <v>85</v>
      </c>
      <c r="B32" s="2">
        <v>9.2567868268802807E-3</v>
      </c>
      <c r="C32" s="2">
        <v>3.0661140018226202E-2</v>
      </c>
      <c r="D32" s="2">
        <v>1.34911580148317E-2</v>
      </c>
      <c r="E32" s="2">
        <v>6.50099907128585E-3</v>
      </c>
      <c r="F32" s="2">
        <v>-1.3980539089587299E-3</v>
      </c>
      <c r="G32" s="2">
        <v>1.0640085120681E-2</v>
      </c>
      <c r="H32" s="2">
        <v>4.2666371142018097E-3</v>
      </c>
      <c r="I32" s="2">
        <v>-3.3381152063562099E-3</v>
      </c>
      <c r="J32" s="2">
        <v>2.6572923298364098E-3</v>
      </c>
      <c r="K32" s="3">
        <v>1.42521140169121E-2</v>
      </c>
      <c r="L32" s="3">
        <v>7.4707016763091494E-2</v>
      </c>
    </row>
    <row r="33" spans="1:12" x14ac:dyDescent="0.25">
      <c r="A33" s="8" t="s">
        <v>86</v>
      </c>
      <c r="B33" s="2">
        <v>-3.13971742543171E-3</v>
      </c>
      <c r="C33" s="2">
        <v>2.2047244094488199E-2</v>
      </c>
      <c r="D33" s="2">
        <v>4.7252182845403203E-2</v>
      </c>
      <c r="E33" s="2">
        <v>6.6699362432564996E-2</v>
      </c>
      <c r="F33" s="2">
        <v>4.50574712643678E-2</v>
      </c>
      <c r="G33" s="2">
        <v>9.8108227012758495E-2</v>
      </c>
      <c r="H33" s="2">
        <v>9.5352564102564097E-2</v>
      </c>
      <c r="I33" s="2">
        <v>0.13496708119970699</v>
      </c>
      <c r="J33" s="2">
        <v>0.162101192394457</v>
      </c>
      <c r="K33" s="3">
        <v>0.58644962604487505</v>
      </c>
      <c r="L33" s="3">
        <v>0.88697017268445799</v>
      </c>
    </row>
    <row r="34" spans="1:12" x14ac:dyDescent="0.25">
      <c r="A34" s="8" t="s">
        <v>87</v>
      </c>
      <c r="B34" s="2">
        <v>-9.76995171826186E-2</v>
      </c>
      <c r="C34" s="2">
        <v>-8.6874409820585502E-2</v>
      </c>
      <c r="D34" s="2">
        <v>-0.121337469837987</v>
      </c>
      <c r="E34" s="2">
        <v>-0.114554727344056</v>
      </c>
      <c r="F34" s="2">
        <v>-4.6521931767833397E-2</v>
      </c>
      <c r="G34" s="2">
        <v>2.8345724907063202E-2</v>
      </c>
      <c r="H34" s="2">
        <v>2.8468142792589201E-2</v>
      </c>
      <c r="I34" s="2">
        <v>4.8330404217926198E-2</v>
      </c>
      <c r="J34" s="2">
        <v>4.5683151718357101E-2</v>
      </c>
      <c r="K34" s="3">
        <v>0.159386617100372</v>
      </c>
      <c r="L34" s="3">
        <v>-0.29139449020164698</v>
      </c>
    </row>
    <row r="35" spans="1:12" x14ac:dyDescent="0.25">
      <c r="A35" s="11" t="s">
        <v>12</v>
      </c>
      <c r="B35" s="3">
        <v>-1.79244647906288E-2</v>
      </c>
      <c r="C35" s="3">
        <v>8.4145944371133308E-3</v>
      </c>
      <c r="D35" s="3">
        <v>6.3220148873253798E-3</v>
      </c>
      <c r="E35" s="3">
        <v>7.3631235856385299E-3</v>
      </c>
      <c r="F35" s="3">
        <v>3.3696563285834E-3</v>
      </c>
      <c r="G35" s="3">
        <v>3.9247464536933403E-2</v>
      </c>
      <c r="H35" s="3">
        <v>3.4437299035369802E-2</v>
      </c>
      <c r="I35" s="3">
        <v>3.5420098846787498E-2</v>
      </c>
      <c r="J35" s="3">
        <v>5.0134342024286599E-2</v>
      </c>
      <c r="K35" s="3">
        <v>0.168919483383736</v>
      </c>
      <c r="L35" s="3">
        <v>0.177477447152282</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200"/>
  <sheetViews>
    <sheetView showGridLines="0" workbookViewId="0">
      <selection activeCell="A5" sqref="A5"/>
    </sheetView>
  </sheetViews>
  <sheetFormatPr defaultColWidth="11.5546875" defaultRowHeight="13.2" x14ac:dyDescent="0.25"/>
  <cols>
    <col min="1" max="1" width="40.6640625" customWidth="1"/>
    <col min="2" max="11" width="10.5546875" customWidth="1"/>
  </cols>
  <sheetData>
    <row r="1" spans="1:2" ht="15" x14ac:dyDescent="0.25">
      <c r="A1" s="12" t="s">
        <v>124</v>
      </c>
    </row>
    <row r="2" spans="1:2" ht="15" x14ac:dyDescent="0.25">
      <c r="A2" s="12" t="s">
        <v>25</v>
      </c>
    </row>
    <row r="3" spans="1:2" ht="15" x14ac:dyDescent="0.25">
      <c r="A3" s="12" t="s">
        <v>125</v>
      </c>
    </row>
    <row r="4" spans="1:2" x14ac:dyDescent="0.25">
      <c r="A4" s="15"/>
    </row>
    <row r="5" spans="1:2" x14ac:dyDescent="0.25">
      <c r="A5" s="17" t="str">
        <f>HYPERLINK("#'Table of contents'!A12", "Back to contents")</f>
        <v>Back to contents</v>
      </c>
    </row>
    <row r="6" spans="1:2" x14ac:dyDescent="0.25">
      <c r="A6" s="15"/>
      <c r="B6" s="6" t="s">
        <v>27</v>
      </c>
    </row>
    <row r="7" spans="1:2" x14ac:dyDescent="0.25">
      <c r="A7" s="9" t="s">
        <v>32</v>
      </c>
      <c r="B7" s="4" t="s">
        <v>9</v>
      </c>
    </row>
    <row r="8" spans="1:2" x14ac:dyDescent="0.25">
      <c r="A8" s="16" t="s">
        <v>115</v>
      </c>
      <c r="B8" s="1">
        <v>5477</v>
      </c>
    </row>
    <row r="9" spans="1:2" x14ac:dyDescent="0.25">
      <c r="A9" s="16" t="s">
        <v>116</v>
      </c>
      <c r="B9" s="1">
        <v>80126</v>
      </c>
    </row>
    <row r="10" spans="1:2" x14ac:dyDescent="0.25">
      <c r="A10" s="16" t="s">
        <v>117</v>
      </c>
      <c r="B10" s="1">
        <v>23402</v>
      </c>
    </row>
    <row r="11" spans="1:2" x14ac:dyDescent="0.25">
      <c r="A11" s="16" t="s">
        <v>118</v>
      </c>
      <c r="B11" s="1">
        <v>1963</v>
      </c>
    </row>
    <row r="12" spans="1:2" x14ac:dyDescent="0.25">
      <c r="A12" s="16" t="s">
        <v>119</v>
      </c>
      <c r="B12" s="1">
        <v>41915</v>
      </c>
    </row>
    <row r="13" spans="1:2" x14ac:dyDescent="0.25">
      <c r="A13" s="16" t="s">
        <v>120</v>
      </c>
      <c r="B13" s="1">
        <v>2336</v>
      </c>
    </row>
    <row r="14" spans="1:2" x14ac:dyDescent="0.25">
      <c r="A14" s="16" t="s">
        <v>86</v>
      </c>
      <c r="B14" s="1">
        <v>2643</v>
      </c>
    </row>
    <row r="15" spans="1:2" x14ac:dyDescent="0.25">
      <c r="A15" s="16" t="s">
        <v>121</v>
      </c>
      <c r="B15" s="1">
        <v>63626</v>
      </c>
    </row>
    <row r="16" spans="1:2" x14ac:dyDescent="0.25">
      <c r="A16" s="16" t="s">
        <v>122</v>
      </c>
      <c r="B16" s="1">
        <v>23365</v>
      </c>
    </row>
    <row r="17" spans="1:2" x14ac:dyDescent="0.25">
      <c r="A17" s="16" t="s">
        <v>123</v>
      </c>
      <c r="B17" s="1">
        <v>82870</v>
      </c>
    </row>
    <row r="18" spans="1:2" x14ac:dyDescent="0.25">
      <c r="A18" s="10" t="s">
        <v>12</v>
      </c>
      <c r="B18" s="5">
        <v>327723</v>
      </c>
    </row>
    <row r="19" spans="1:2" x14ac:dyDescent="0.25">
      <c r="A19" s="15"/>
    </row>
    <row r="20" spans="1:2" x14ac:dyDescent="0.25">
      <c r="A20" s="15"/>
    </row>
    <row r="21" spans="1:2" x14ac:dyDescent="0.25">
      <c r="A21" s="15"/>
      <c r="B21" s="6" t="s">
        <v>28</v>
      </c>
    </row>
    <row r="22" spans="1:2" x14ac:dyDescent="0.25">
      <c r="A22" s="9" t="s">
        <v>32</v>
      </c>
      <c r="B22" s="4" t="s">
        <v>9</v>
      </c>
    </row>
    <row r="23" spans="1:2" x14ac:dyDescent="0.25">
      <c r="A23" s="8" t="s">
        <v>115</v>
      </c>
      <c r="B23" s="2">
        <v>1.6712284459741902E-2</v>
      </c>
    </row>
    <row r="24" spans="1:2" x14ac:dyDescent="0.25">
      <c r="A24" s="8" t="s">
        <v>116</v>
      </c>
      <c r="B24" s="2">
        <v>0.24449306273895899</v>
      </c>
    </row>
    <row r="25" spans="1:2" x14ac:dyDescent="0.25">
      <c r="A25" s="8" t="s">
        <v>117</v>
      </c>
      <c r="B25" s="2">
        <v>7.1407865789096303E-2</v>
      </c>
    </row>
    <row r="26" spans="1:2" x14ac:dyDescent="0.25">
      <c r="A26" s="8" t="s">
        <v>118</v>
      </c>
      <c r="B26" s="2">
        <v>5.9898145690110201E-3</v>
      </c>
    </row>
    <row r="27" spans="1:2" x14ac:dyDescent="0.25">
      <c r="A27" s="8" t="s">
        <v>119</v>
      </c>
      <c r="B27" s="2">
        <v>0.127897645267497</v>
      </c>
    </row>
    <row r="28" spans="1:2" x14ac:dyDescent="0.25">
      <c r="A28" s="8" t="s">
        <v>120</v>
      </c>
      <c r="B28" s="2">
        <v>7.1279708778450102E-3</v>
      </c>
    </row>
    <row r="29" spans="1:2" x14ac:dyDescent="0.25">
      <c r="A29" s="8" t="s">
        <v>86</v>
      </c>
      <c r="B29" s="2">
        <v>8.0647375985207007E-3</v>
      </c>
    </row>
    <row r="30" spans="1:2" x14ac:dyDescent="0.25">
      <c r="A30" s="8" t="s">
        <v>121</v>
      </c>
      <c r="B30" s="2">
        <v>0.19414566569938599</v>
      </c>
    </row>
    <row r="31" spans="1:2" x14ac:dyDescent="0.25">
      <c r="A31" s="8" t="s">
        <v>122</v>
      </c>
      <c r="B31" s="2">
        <v>7.12949655654318E-2</v>
      </c>
    </row>
    <row r="32" spans="1:2" x14ac:dyDescent="0.25">
      <c r="A32" s="8" t="s">
        <v>123</v>
      </c>
      <c r="B32" s="2">
        <v>0.25286598743451</v>
      </c>
    </row>
    <row r="33" spans="1:1" x14ac:dyDescent="0.25">
      <c r="A33" s="15"/>
    </row>
    <row r="34" spans="1:1" x14ac:dyDescent="0.25">
      <c r="A34" s="13" t="s">
        <v>33</v>
      </c>
    </row>
    <row r="35" spans="1:1" x14ac:dyDescent="0.25">
      <c r="A35" s="14" t="s">
        <v>34</v>
      </c>
    </row>
    <row r="36" spans="1:1" x14ac:dyDescent="0.25">
      <c r="A36" s="14" t="s">
        <v>126</v>
      </c>
    </row>
    <row r="37" spans="1:1" x14ac:dyDescent="0.25">
      <c r="A37" s="14" t="s">
        <v>36</v>
      </c>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541</v>
      </c>
    </row>
    <row r="2" spans="1:11" ht="15" x14ac:dyDescent="0.25">
      <c r="A2" s="12" t="s">
        <v>537</v>
      </c>
    </row>
    <row r="3" spans="1:11" ht="15" x14ac:dyDescent="0.25">
      <c r="A3" s="12" t="s">
        <v>94</v>
      </c>
    </row>
    <row r="4" spans="1:11" x14ac:dyDescent="0.25">
      <c r="A4" s="15"/>
    </row>
    <row r="5" spans="1:11" x14ac:dyDescent="0.25">
      <c r="A5" s="17" t="str">
        <f>HYPERLINK("#'Table of contents'!A120",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90</v>
      </c>
      <c r="B8" s="1">
        <v>47795</v>
      </c>
      <c r="C8" s="1">
        <v>48380</v>
      </c>
      <c r="D8" s="1">
        <v>49889</v>
      </c>
      <c r="E8" s="1">
        <v>50631</v>
      </c>
      <c r="F8" s="1">
        <v>51079</v>
      </c>
      <c r="G8" s="1">
        <v>50925</v>
      </c>
      <c r="H8" s="1">
        <v>51897</v>
      </c>
      <c r="I8" s="1">
        <v>52469</v>
      </c>
      <c r="J8" s="1">
        <v>52662</v>
      </c>
      <c r="K8" s="1">
        <v>53844</v>
      </c>
    </row>
    <row r="9" spans="1:11" x14ac:dyDescent="0.25">
      <c r="A9" s="16" t="s">
        <v>91</v>
      </c>
      <c r="B9" s="1">
        <v>2125</v>
      </c>
      <c r="C9" s="1">
        <v>2108</v>
      </c>
      <c r="D9" s="1">
        <v>2093</v>
      </c>
      <c r="E9" s="1">
        <v>2145</v>
      </c>
      <c r="F9" s="1">
        <v>2193</v>
      </c>
      <c r="G9" s="1">
        <v>2330</v>
      </c>
      <c r="H9" s="1">
        <v>2559</v>
      </c>
      <c r="I9" s="1">
        <v>2735</v>
      </c>
      <c r="J9" s="1">
        <v>2917</v>
      </c>
      <c r="K9" s="1">
        <v>3082</v>
      </c>
    </row>
    <row r="10" spans="1:11" x14ac:dyDescent="0.25">
      <c r="A10" s="16" t="s">
        <v>92</v>
      </c>
      <c r="B10" s="1">
        <v>9496</v>
      </c>
      <c r="C10" s="1">
        <v>7863</v>
      </c>
      <c r="D10" s="1">
        <v>6860</v>
      </c>
      <c r="E10" s="1">
        <v>6438</v>
      </c>
      <c r="F10" s="1">
        <v>6378</v>
      </c>
      <c r="G10" s="1">
        <v>6596</v>
      </c>
      <c r="H10" s="1">
        <v>7744</v>
      </c>
      <c r="I10" s="1">
        <v>9138</v>
      </c>
      <c r="J10" s="1">
        <v>11042</v>
      </c>
      <c r="K10" s="1">
        <v>13035</v>
      </c>
    </row>
    <row r="11" spans="1:11" x14ac:dyDescent="0.25">
      <c r="A11" s="10" t="s">
        <v>12</v>
      </c>
      <c r="B11" s="5">
        <v>59416</v>
      </c>
      <c r="C11" s="5">
        <v>58351</v>
      </c>
      <c r="D11" s="5">
        <v>58842</v>
      </c>
      <c r="E11" s="5">
        <v>59214</v>
      </c>
      <c r="F11" s="5">
        <v>59650</v>
      </c>
      <c r="G11" s="5">
        <v>59851</v>
      </c>
      <c r="H11" s="5">
        <v>62200</v>
      </c>
      <c r="I11" s="5">
        <v>64342</v>
      </c>
      <c r="J11" s="5">
        <v>66621</v>
      </c>
      <c r="K11" s="5">
        <v>69961</v>
      </c>
    </row>
    <row r="12" spans="1:11" x14ac:dyDescent="0.25">
      <c r="A12" s="15"/>
    </row>
    <row r="13" spans="1:11" x14ac:dyDescent="0.25">
      <c r="A13" s="15"/>
    </row>
    <row r="14" spans="1:11" x14ac:dyDescent="0.25">
      <c r="A14" s="15"/>
      <c r="B14" s="21" t="s">
        <v>28</v>
      </c>
      <c r="C14" s="22"/>
      <c r="D14" s="22"/>
      <c r="E14" s="22"/>
      <c r="F14" s="22"/>
      <c r="G14" s="22"/>
      <c r="H14" s="22"/>
      <c r="I14" s="22"/>
      <c r="J14" s="22"/>
      <c r="K14" s="22"/>
    </row>
    <row r="15" spans="1:11" x14ac:dyDescent="0.25">
      <c r="A15" s="9" t="s">
        <v>32</v>
      </c>
      <c r="B15" s="4" t="s">
        <v>0</v>
      </c>
      <c r="C15" s="4" t="s">
        <v>1</v>
      </c>
      <c r="D15" s="4" t="s">
        <v>2</v>
      </c>
      <c r="E15" s="4" t="s">
        <v>3</v>
      </c>
      <c r="F15" s="4" t="s">
        <v>4</v>
      </c>
      <c r="G15" s="4" t="s">
        <v>5</v>
      </c>
      <c r="H15" s="4" t="s">
        <v>6</v>
      </c>
      <c r="I15" s="4" t="s">
        <v>7</v>
      </c>
      <c r="J15" s="4" t="s">
        <v>8</v>
      </c>
      <c r="K15" s="4" t="s">
        <v>9</v>
      </c>
    </row>
    <row r="16" spans="1:11" x14ac:dyDescent="0.25">
      <c r="A16" s="8" t="s">
        <v>90</v>
      </c>
      <c r="B16" s="2">
        <v>0.80441295274000302</v>
      </c>
      <c r="C16" s="2">
        <v>0.829120323559151</v>
      </c>
      <c r="D16" s="2">
        <v>0.84784677611230097</v>
      </c>
      <c r="E16" s="2">
        <v>0.85505117033134104</v>
      </c>
      <c r="F16" s="2">
        <v>0.85631181894383901</v>
      </c>
      <c r="G16" s="2">
        <v>0.85086297639137198</v>
      </c>
      <c r="H16" s="2">
        <v>0.83435691318327998</v>
      </c>
      <c r="I16" s="2">
        <v>0.81547045475739</v>
      </c>
      <c r="J16" s="2">
        <v>0.79047147295897702</v>
      </c>
      <c r="K16" s="2">
        <v>0.76962879318477395</v>
      </c>
    </row>
    <row r="17" spans="1:12" x14ac:dyDescent="0.25">
      <c r="A17" s="8" t="s">
        <v>91</v>
      </c>
      <c r="B17" s="2">
        <v>3.5764777164400199E-2</v>
      </c>
      <c r="C17" s="2">
        <v>3.6126201778889797E-2</v>
      </c>
      <c r="D17" s="2">
        <v>3.5569831073043102E-2</v>
      </c>
      <c r="E17" s="2">
        <v>3.6224541493565701E-2</v>
      </c>
      <c r="F17" s="2">
        <v>3.67644593461861E-2</v>
      </c>
      <c r="G17" s="2">
        <v>3.8930009523650402E-2</v>
      </c>
      <c r="H17" s="2">
        <v>4.1141479099678503E-2</v>
      </c>
      <c r="I17" s="2">
        <v>4.2507227005688403E-2</v>
      </c>
      <c r="J17" s="2">
        <v>4.3784992720013197E-2</v>
      </c>
      <c r="K17" s="2">
        <v>4.4053115307099697E-2</v>
      </c>
    </row>
    <row r="18" spans="1:12" x14ac:dyDescent="0.25">
      <c r="A18" s="8" t="s">
        <v>92</v>
      </c>
      <c r="B18" s="2">
        <v>0.15982227009559699</v>
      </c>
      <c r="C18" s="2">
        <v>0.13475347466196</v>
      </c>
      <c r="D18" s="2">
        <v>0.116583392814656</v>
      </c>
      <c r="E18" s="2">
        <v>0.108724288175094</v>
      </c>
      <c r="F18" s="2">
        <v>0.10692372170997499</v>
      </c>
      <c r="G18" s="2">
        <v>0.110207014084978</v>
      </c>
      <c r="H18" s="2">
        <v>0.124501607717042</v>
      </c>
      <c r="I18" s="2">
        <v>0.14202231823692099</v>
      </c>
      <c r="J18" s="2">
        <v>0.16574353432100999</v>
      </c>
      <c r="K18" s="2">
        <v>0.186318091508126</v>
      </c>
    </row>
    <row r="19" spans="1:12" x14ac:dyDescent="0.25">
      <c r="A19" s="15"/>
    </row>
    <row r="20" spans="1:12" x14ac:dyDescent="0.25">
      <c r="A20" s="15"/>
    </row>
    <row r="21" spans="1:12" x14ac:dyDescent="0.25">
      <c r="A21" s="15"/>
      <c r="B21" s="21" t="s">
        <v>29</v>
      </c>
      <c r="C21" s="21"/>
      <c r="D21" s="21"/>
      <c r="E21" s="21"/>
      <c r="F21" s="21"/>
      <c r="G21" s="21"/>
      <c r="H21" s="21"/>
      <c r="I21" s="21"/>
      <c r="J21" s="21"/>
      <c r="K21" s="6" t="s">
        <v>30</v>
      </c>
      <c r="L21" s="6" t="s">
        <v>31</v>
      </c>
    </row>
    <row r="22" spans="1:12" x14ac:dyDescent="0.25">
      <c r="A22" s="9" t="s">
        <v>32</v>
      </c>
      <c r="B22" s="4" t="s">
        <v>13</v>
      </c>
      <c r="C22" s="4" t="s">
        <v>14</v>
      </c>
      <c r="D22" s="4" t="s">
        <v>15</v>
      </c>
      <c r="E22" s="4" t="s">
        <v>16</v>
      </c>
      <c r="F22" s="4" t="s">
        <v>17</v>
      </c>
      <c r="G22" s="4" t="s">
        <v>18</v>
      </c>
      <c r="H22" s="4" t="s">
        <v>19</v>
      </c>
      <c r="I22" s="4" t="s">
        <v>20</v>
      </c>
      <c r="J22" s="4" t="s">
        <v>21</v>
      </c>
      <c r="K22" s="4" t="s">
        <v>22</v>
      </c>
      <c r="L22" s="4" t="s">
        <v>23</v>
      </c>
    </row>
    <row r="23" spans="1:12" x14ac:dyDescent="0.25">
      <c r="A23" s="8" t="s">
        <v>90</v>
      </c>
      <c r="B23" s="2">
        <v>1.2239774034940899E-2</v>
      </c>
      <c r="C23" s="2">
        <v>3.11905746176106E-2</v>
      </c>
      <c r="D23" s="2">
        <v>1.4873018100182401E-2</v>
      </c>
      <c r="E23" s="2">
        <v>8.8483340246094302E-3</v>
      </c>
      <c r="F23" s="2">
        <v>-3.01493764560778E-3</v>
      </c>
      <c r="G23" s="2">
        <v>1.9086892488954298E-2</v>
      </c>
      <c r="H23" s="2">
        <v>1.10218317051082E-2</v>
      </c>
      <c r="I23" s="2">
        <v>3.67836246164402E-3</v>
      </c>
      <c r="J23" s="2">
        <v>2.2445026774524299E-2</v>
      </c>
      <c r="K23" s="3">
        <v>5.7319587628865999E-2</v>
      </c>
      <c r="L23" s="3">
        <v>0.12656135579035499</v>
      </c>
    </row>
    <row r="24" spans="1:12" x14ac:dyDescent="0.25">
      <c r="A24" s="8" t="s">
        <v>91</v>
      </c>
      <c r="B24" s="2">
        <v>-8.0000000000000002E-3</v>
      </c>
      <c r="C24" s="2">
        <v>-7.1157495256166997E-3</v>
      </c>
      <c r="D24" s="2">
        <v>2.4844720496894401E-2</v>
      </c>
      <c r="E24" s="2">
        <v>2.2377622377622398E-2</v>
      </c>
      <c r="F24" s="2">
        <v>6.2471500227998203E-2</v>
      </c>
      <c r="G24" s="2">
        <v>9.82832618025751E-2</v>
      </c>
      <c r="H24" s="2">
        <v>6.8776865963266903E-2</v>
      </c>
      <c r="I24" s="2">
        <v>6.6544789762340004E-2</v>
      </c>
      <c r="J24" s="2">
        <v>5.6564964004113802E-2</v>
      </c>
      <c r="K24" s="3">
        <v>0.32274678111588001</v>
      </c>
      <c r="L24" s="3">
        <v>0.45035294117647101</v>
      </c>
    </row>
    <row r="25" spans="1:12" x14ac:dyDescent="0.25">
      <c r="A25" s="8" t="s">
        <v>92</v>
      </c>
      <c r="B25" s="2">
        <v>-0.171967144060657</v>
      </c>
      <c r="C25" s="2">
        <v>-0.127559455678494</v>
      </c>
      <c r="D25" s="2">
        <v>-6.1516034985422699E-2</v>
      </c>
      <c r="E25" s="2">
        <v>-9.3196644920782792E-3</v>
      </c>
      <c r="F25" s="2">
        <v>3.41799937284415E-2</v>
      </c>
      <c r="G25" s="2">
        <v>0.17404487568223201</v>
      </c>
      <c r="H25" s="2">
        <v>0.18001033057851201</v>
      </c>
      <c r="I25" s="2">
        <v>0.20836069161742199</v>
      </c>
      <c r="J25" s="2">
        <v>0.180492664372396</v>
      </c>
      <c r="K25" s="3">
        <v>0.97619769557307501</v>
      </c>
      <c r="L25" s="3">
        <v>0.37268323504633499</v>
      </c>
    </row>
    <row r="26" spans="1:12" x14ac:dyDescent="0.25">
      <c r="A26" s="11" t="s">
        <v>12</v>
      </c>
      <c r="B26" s="3">
        <v>-1.79244647906288E-2</v>
      </c>
      <c r="C26" s="3">
        <v>8.4145944371133308E-3</v>
      </c>
      <c r="D26" s="3">
        <v>6.3220148873253798E-3</v>
      </c>
      <c r="E26" s="3">
        <v>7.3631235856385299E-3</v>
      </c>
      <c r="F26" s="3">
        <v>3.3696563285834E-3</v>
      </c>
      <c r="G26" s="3">
        <v>3.9247464536933403E-2</v>
      </c>
      <c r="H26" s="3">
        <v>3.4437299035369802E-2</v>
      </c>
      <c r="I26" s="3">
        <v>3.5420098846787498E-2</v>
      </c>
      <c r="J26" s="3">
        <v>5.0134342024286599E-2</v>
      </c>
      <c r="K26" s="3">
        <v>0.168919483383736</v>
      </c>
      <c r="L26" s="3">
        <v>0.177477447152282</v>
      </c>
    </row>
    <row r="27" spans="1:12" x14ac:dyDescent="0.25">
      <c r="A27" s="15"/>
    </row>
    <row r="28" spans="1:12" x14ac:dyDescent="0.25">
      <c r="A28" s="13" t="s">
        <v>33</v>
      </c>
    </row>
    <row r="29" spans="1:12" x14ac:dyDescent="0.25">
      <c r="A29" s="14" t="s">
        <v>34</v>
      </c>
    </row>
    <row r="30" spans="1:12" x14ac:dyDescent="0.25">
      <c r="A30" s="14" t="s">
        <v>35</v>
      </c>
    </row>
    <row r="31" spans="1:12" x14ac:dyDescent="0.25">
      <c r="A31" s="14" t="s">
        <v>36</v>
      </c>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542</v>
      </c>
    </row>
    <row r="2" spans="1:11" ht="15" x14ac:dyDescent="0.25">
      <c r="A2" s="12" t="s">
        <v>537</v>
      </c>
    </row>
    <row r="3" spans="1:11" ht="15" x14ac:dyDescent="0.25">
      <c r="A3" s="12" t="s">
        <v>94</v>
      </c>
    </row>
    <row r="4" spans="1:11" ht="15" x14ac:dyDescent="0.25">
      <c r="A4" s="12" t="s">
        <v>89</v>
      </c>
    </row>
    <row r="5" spans="1:11" x14ac:dyDescent="0.25">
      <c r="A5" s="17" t="str">
        <f>HYPERLINK("#'Table of contents'!A121",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95</v>
      </c>
      <c r="B8" s="1">
        <v>10004</v>
      </c>
      <c r="C8" s="1">
        <v>10031</v>
      </c>
      <c r="D8" s="1">
        <v>10349</v>
      </c>
      <c r="E8" s="1">
        <v>10641</v>
      </c>
      <c r="F8" s="1">
        <v>10827</v>
      </c>
      <c r="G8" s="1">
        <v>10824</v>
      </c>
      <c r="H8" s="1">
        <v>11233</v>
      </c>
      <c r="I8" s="1">
        <v>11650</v>
      </c>
      <c r="J8" s="1">
        <v>11917</v>
      </c>
      <c r="K8" s="1">
        <v>12824</v>
      </c>
    </row>
    <row r="9" spans="1:11" x14ac:dyDescent="0.25">
      <c r="A9" s="16" t="s">
        <v>96</v>
      </c>
      <c r="B9" s="1">
        <v>994</v>
      </c>
      <c r="C9" s="1">
        <v>1056</v>
      </c>
      <c r="D9" s="1">
        <v>1109</v>
      </c>
      <c r="E9" s="1">
        <v>1149</v>
      </c>
      <c r="F9" s="1">
        <v>1257</v>
      </c>
      <c r="G9" s="1">
        <v>1281</v>
      </c>
      <c r="H9" s="1">
        <v>1364</v>
      </c>
      <c r="I9" s="1">
        <v>1396</v>
      </c>
      <c r="J9" s="1">
        <v>1475</v>
      </c>
      <c r="K9" s="1">
        <v>1599</v>
      </c>
    </row>
    <row r="10" spans="1:11" x14ac:dyDescent="0.25">
      <c r="A10" s="16" t="s">
        <v>97</v>
      </c>
      <c r="B10" s="1">
        <v>1551</v>
      </c>
      <c r="C10" s="1">
        <v>1633</v>
      </c>
      <c r="D10" s="1">
        <v>1725</v>
      </c>
      <c r="E10" s="1">
        <v>1844</v>
      </c>
      <c r="F10" s="1">
        <v>1862</v>
      </c>
      <c r="G10" s="1">
        <v>1838</v>
      </c>
      <c r="H10" s="1">
        <v>1972</v>
      </c>
      <c r="I10" s="1">
        <v>2032</v>
      </c>
      <c r="J10" s="1">
        <v>2103</v>
      </c>
      <c r="K10" s="1">
        <v>2186</v>
      </c>
    </row>
    <row r="11" spans="1:11" x14ac:dyDescent="0.25">
      <c r="A11" s="16" t="s">
        <v>98</v>
      </c>
      <c r="B11" s="1">
        <v>31537</v>
      </c>
      <c r="C11" s="1">
        <v>31984</v>
      </c>
      <c r="D11" s="1">
        <v>33065</v>
      </c>
      <c r="E11" s="1">
        <v>33515</v>
      </c>
      <c r="F11" s="1">
        <v>33739</v>
      </c>
      <c r="G11" s="1">
        <v>33619</v>
      </c>
      <c r="H11" s="1">
        <v>33938</v>
      </c>
      <c r="I11" s="1">
        <v>33998</v>
      </c>
      <c r="J11" s="1">
        <v>33785</v>
      </c>
      <c r="K11" s="1">
        <v>33821</v>
      </c>
    </row>
    <row r="12" spans="1:11" x14ac:dyDescent="0.25">
      <c r="A12" s="16" t="s">
        <v>99</v>
      </c>
      <c r="B12" s="1">
        <v>1197</v>
      </c>
      <c r="C12" s="1">
        <v>1264</v>
      </c>
      <c r="D12" s="1">
        <v>1337</v>
      </c>
      <c r="E12" s="1">
        <v>1415</v>
      </c>
      <c r="F12" s="1">
        <v>1521</v>
      </c>
      <c r="G12" s="1">
        <v>1552</v>
      </c>
      <c r="H12" s="1">
        <v>1581</v>
      </c>
      <c r="I12" s="1">
        <v>1583</v>
      </c>
      <c r="J12" s="1">
        <v>1593</v>
      </c>
      <c r="K12" s="1">
        <v>1662</v>
      </c>
    </row>
    <row r="13" spans="1:11" x14ac:dyDescent="0.25">
      <c r="A13" s="16" t="s">
        <v>100</v>
      </c>
      <c r="B13" s="1">
        <v>2512</v>
      </c>
      <c r="C13" s="1">
        <v>2412</v>
      </c>
      <c r="D13" s="1">
        <v>2304</v>
      </c>
      <c r="E13" s="1">
        <v>2067</v>
      </c>
      <c r="F13" s="1">
        <v>1873</v>
      </c>
      <c r="G13" s="1">
        <v>1811</v>
      </c>
      <c r="H13" s="1">
        <v>1809</v>
      </c>
      <c r="I13" s="1">
        <v>1810</v>
      </c>
      <c r="J13" s="1">
        <v>1789</v>
      </c>
      <c r="K13" s="1">
        <v>1752</v>
      </c>
    </row>
    <row r="14" spans="1:11" x14ac:dyDescent="0.25">
      <c r="A14" s="16" t="s">
        <v>101</v>
      </c>
      <c r="B14" s="1">
        <v>268</v>
      </c>
      <c r="C14" s="1">
        <v>280</v>
      </c>
      <c r="D14" s="1">
        <v>284</v>
      </c>
      <c r="E14" s="1">
        <v>289</v>
      </c>
      <c r="F14" s="1">
        <v>311</v>
      </c>
      <c r="G14" s="1">
        <v>354</v>
      </c>
      <c r="H14" s="1">
        <v>473</v>
      </c>
      <c r="I14" s="1">
        <v>560</v>
      </c>
      <c r="J14" s="1">
        <v>643</v>
      </c>
      <c r="K14" s="1">
        <v>739</v>
      </c>
    </row>
    <row r="15" spans="1:11" x14ac:dyDescent="0.25">
      <c r="A15" s="16" t="s">
        <v>102</v>
      </c>
      <c r="B15" s="1">
        <v>51</v>
      </c>
      <c r="C15" s="1">
        <v>48</v>
      </c>
      <c r="D15" s="1">
        <v>55</v>
      </c>
      <c r="E15" s="1">
        <v>57</v>
      </c>
      <c r="F15" s="1">
        <v>67</v>
      </c>
      <c r="G15" s="1">
        <v>87</v>
      </c>
      <c r="H15" s="1">
        <v>110</v>
      </c>
      <c r="I15" s="1">
        <v>128</v>
      </c>
      <c r="J15" s="1">
        <v>139</v>
      </c>
      <c r="K15" s="1">
        <v>167</v>
      </c>
    </row>
    <row r="16" spans="1:11" x14ac:dyDescent="0.25">
      <c r="A16" s="16" t="s">
        <v>103</v>
      </c>
      <c r="B16" s="1">
        <v>57</v>
      </c>
      <c r="C16" s="1">
        <v>53</v>
      </c>
      <c r="D16" s="1">
        <v>54</v>
      </c>
      <c r="E16" s="1">
        <v>60</v>
      </c>
      <c r="F16" s="1">
        <v>61</v>
      </c>
      <c r="G16" s="1">
        <v>63</v>
      </c>
      <c r="H16" s="1">
        <v>69</v>
      </c>
      <c r="I16" s="1">
        <v>78</v>
      </c>
      <c r="J16" s="1">
        <v>95</v>
      </c>
      <c r="K16" s="1">
        <v>104</v>
      </c>
    </row>
    <row r="17" spans="1:11" x14ac:dyDescent="0.25">
      <c r="A17" s="16" t="s">
        <v>104</v>
      </c>
      <c r="B17" s="1">
        <v>1564</v>
      </c>
      <c r="C17" s="1">
        <v>1557</v>
      </c>
      <c r="D17" s="1">
        <v>1557</v>
      </c>
      <c r="E17" s="1">
        <v>1602</v>
      </c>
      <c r="F17" s="1">
        <v>1615</v>
      </c>
      <c r="G17" s="1">
        <v>1685</v>
      </c>
      <c r="H17" s="1">
        <v>1735</v>
      </c>
      <c r="I17" s="1">
        <v>1790</v>
      </c>
      <c r="J17" s="1">
        <v>1826</v>
      </c>
      <c r="K17" s="1">
        <v>1813</v>
      </c>
    </row>
    <row r="18" spans="1:11" x14ac:dyDescent="0.25">
      <c r="A18" s="16" t="s">
        <v>105</v>
      </c>
      <c r="B18" s="1">
        <v>37</v>
      </c>
      <c r="C18" s="1">
        <v>40</v>
      </c>
      <c r="D18" s="1">
        <v>42</v>
      </c>
      <c r="E18" s="1">
        <v>52</v>
      </c>
      <c r="F18" s="1">
        <v>55</v>
      </c>
      <c r="G18" s="1">
        <v>56</v>
      </c>
      <c r="H18" s="1">
        <v>65</v>
      </c>
      <c r="I18" s="1">
        <v>77</v>
      </c>
      <c r="J18" s="1">
        <v>89</v>
      </c>
      <c r="K18" s="1">
        <v>123</v>
      </c>
    </row>
    <row r="19" spans="1:11" x14ac:dyDescent="0.25">
      <c r="A19" s="16" t="s">
        <v>106</v>
      </c>
      <c r="B19" s="1">
        <v>148</v>
      </c>
      <c r="C19" s="1">
        <v>130</v>
      </c>
      <c r="D19" s="1">
        <v>101</v>
      </c>
      <c r="E19" s="1">
        <v>85</v>
      </c>
      <c r="F19" s="1">
        <v>84</v>
      </c>
      <c r="G19" s="1">
        <v>85</v>
      </c>
      <c r="H19" s="1">
        <v>107</v>
      </c>
      <c r="I19" s="1">
        <v>102</v>
      </c>
      <c r="J19" s="1">
        <v>125</v>
      </c>
      <c r="K19" s="1">
        <v>136</v>
      </c>
    </row>
    <row r="20" spans="1:11" x14ac:dyDescent="0.25">
      <c r="A20" s="16" t="s">
        <v>107</v>
      </c>
      <c r="B20" s="1">
        <v>6184</v>
      </c>
      <c r="C20" s="1">
        <v>5084</v>
      </c>
      <c r="D20" s="1">
        <v>4357</v>
      </c>
      <c r="E20" s="1">
        <v>4012</v>
      </c>
      <c r="F20" s="1">
        <v>3927</v>
      </c>
      <c r="G20" s="1">
        <v>3937</v>
      </c>
      <c r="H20" s="1">
        <v>4468</v>
      </c>
      <c r="I20" s="1">
        <v>4986</v>
      </c>
      <c r="J20" s="1">
        <v>5739</v>
      </c>
      <c r="K20" s="1">
        <v>6530</v>
      </c>
    </row>
    <row r="21" spans="1:11" x14ac:dyDescent="0.25">
      <c r="A21" s="16" t="s">
        <v>108</v>
      </c>
      <c r="B21" s="1">
        <v>1014</v>
      </c>
      <c r="C21" s="1">
        <v>926</v>
      </c>
      <c r="D21" s="1">
        <v>859</v>
      </c>
      <c r="E21" s="1">
        <v>885</v>
      </c>
      <c r="F21" s="1">
        <v>982</v>
      </c>
      <c r="G21" s="1">
        <v>1169</v>
      </c>
      <c r="H21" s="1">
        <v>1526</v>
      </c>
      <c r="I21" s="1">
        <v>2045</v>
      </c>
      <c r="J21" s="1">
        <v>2644</v>
      </c>
      <c r="K21" s="1">
        <v>3186</v>
      </c>
    </row>
    <row r="22" spans="1:11" x14ac:dyDescent="0.25">
      <c r="A22" s="16" t="s">
        <v>109</v>
      </c>
      <c r="B22" s="1">
        <v>156</v>
      </c>
      <c r="C22" s="1">
        <v>141</v>
      </c>
      <c r="D22" s="1">
        <v>142</v>
      </c>
      <c r="E22" s="1">
        <v>156</v>
      </c>
      <c r="F22" s="1">
        <v>160</v>
      </c>
      <c r="G22" s="1">
        <v>159</v>
      </c>
      <c r="H22" s="1">
        <v>182</v>
      </c>
      <c r="I22" s="1">
        <v>209</v>
      </c>
      <c r="J22" s="1">
        <v>250</v>
      </c>
      <c r="K22" s="1">
        <v>302</v>
      </c>
    </row>
    <row r="23" spans="1:11" x14ac:dyDescent="0.25">
      <c r="A23" s="16" t="s">
        <v>110</v>
      </c>
      <c r="B23" s="1">
        <v>604</v>
      </c>
      <c r="C23" s="1">
        <v>476</v>
      </c>
      <c r="D23" s="1">
        <v>438</v>
      </c>
      <c r="E23" s="1">
        <v>416</v>
      </c>
      <c r="F23" s="1">
        <v>410</v>
      </c>
      <c r="G23" s="1">
        <v>410</v>
      </c>
      <c r="H23" s="1">
        <v>421</v>
      </c>
      <c r="I23" s="1">
        <v>460</v>
      </c>
      <c r="J23" s="1">
        <v>516</v>
      </c>
      <c r="K23" s="1">
        <v>589</v>
      </c>
    </row>
    <row r="24" spans="1:11" x14ac:dyDescent="0.25">
      <c r="A24" s="16" t="s">
        <v>111</v>
      </c>
      <c r="B24" s="1">
        <v>677</v>
      </c>
      <c r="C24" s="1">
        <v>601</v>
      </c>
      <c r="D24" s="1">
        <v>568</v>
      </c>
      <c r="E24" s="1">
        <v>572</v>
      </c>
      <c r="F24" s="1">
        <v>599</v>
      </c>
      <c r="G24" s="1">
        <v>665</v>
      </c>
      <c r="H24" s="1">
        <v>850</v>
      </c>
      <c r="I24" s="1">
        <v>1074</v>
      </c>
      <c r="J24" s="1">
        <v>1421</v>
      </c>
      <c r="K24" s="1">
        <v>1821</v>
      </c>
    </row>
    <row r="25" spans="1:11" x14ac:dyDescent="0.25">
      <c r="A25" s="16" t="s">
        <v>112</v>
      </c>
      <c r="B25" s="1">
        <v>861</v>
      </c>
      <c r="C25" s="1">
        <v>635</v>
      </c>
      <c r="D25" s="1">
        <v>496</v>
      </c>
      <c r="E25" s="1">
        <v>397</v>
      </c>
      <c r="F25" s="1">
        <v>300</v>
      </c>
      <c r="G25" s="1">
        <v>256</v>
      </c>
      <c r="H25" s="1">
        <v>297</v>
      </c>
      <c r="I25" s="1">
        <v>364</v>
      </c>
      <c r="J25" s="1">
        <v>472</v>
      </c>
      <c r="K25" s="1">
        <v>607</v>
      </c>
    </row>
    <row r="26" spans="1:11" x14ac:dyDescent="0.25">
      <c r="A26" s="10" t="s">
        <v>12</v>
      </c>
      <c r="B26" s="5">
        <v>59416</v>
      </c>
      <c r="C26" s="5">
        <v>58351</v>
      </c>
      <c r="D26" s="5">
        <v>58842</v>
      </c>
      <c r="E26" s="5">
        <v>59214</v>
      </c>
      <c r="F26" s="5">
        <v>59650</v>
      </c>
      <c r="G26" s="5">
        <v>59851</v>
      </c>
      <c r="H26" s="5">
        <v>62200</v>
      </c>
      <c r="I26" s="5">
        <v>64342</v>
      </c>
      <c r="J26" s="5">
        <v>66621</v>
      </c>
      <c r="K26" s="5">
        <v>69961</v>
      </c>
    </row>
    <row r="27" spans="1:11" x14ac:dyDescent="0.25">
      <c r="A27" s="15"/>
    </row>
    <row r="28" spans="1:11" x14ac:dyDescent="0.25">
      <c r="A28" s="15"/>
    </row>
    <row r="29" spans="1:11" x14ac:dyDescent="0.25">
      <c r="A29" s="15"/>
      <c r="B29" s="21" t="s">
        <v>28</v>
      </c>
      <c r="C29" s="22"/>
      <c r="D29" s="22"/>
      <c r="E29" s="22"/>
      <c r="F29" s="22"/>
      <c r="G29" s="22"/>
      <c r="H29" s="22"/>
      <c r="I29" s="22"/>
      <c r="J29" s="22"/>
      <c r="K29" s="22"/>
    </row>
    <row r="30" spans="1:11" x14ac:dyDescent="0.25">
      <c r="A30" s="9" t="s">
        <v>32</v>
      </c>
      <c r="B30" s="4" t="s">
        <v>0</v>
      </c>
      <c r="C30" s="4" t="s">
        <v>1</v>
      </c>
      <c r="D30" s="4" t="s">
        <v>2</v>
      </c>
      <c r="E30" s="4" t="s">
        <v>3</v>
      </c>
      <c r="F30" s="4" t="s">
        <v>4</v>
      </c>
      <c r="G30" s="4" t="s">
        <v>5</v>
      </c>
      <c r="H30" s="4" t="s">
        <v>6</v>
      </c>
      <c r="I30" s="4" t="s">
        <v>7</v>
      </c>
      <c r="J30" s="4" t="s">
        <v>8</v>
      </c>
      <c r="K30" s="4" t="s">
        <v>9</v>
      </c>
    </row>
    <row r="31" spans="1:11" x14ac:dyDescent="0.25">
      <c r="A31" s="8" t="s">
        <v>95</v>
      </c>
      <c r="B31" s="2">
        <v>0.20931059734281801</v>
      </c>
      <c r="C31" s="2">
        <v>0.20733774286895401</v>
      </c>
      <c r="D31" s="2">
        <v>0.207440517949849</v>
      </c>
      <c r="E31" s="2">
        <v>0.21016768383006501</v>
      </c>
      <c r="F31" s="2">
        <v>0.211965778499971</v>
      </c>
      <c r="G31" s="2">
        <v>0.21254786450662699</v>
      </c>
      <c r="H31" s="2">
        <v>0.216447964236854</v>
      </c>
      <c r="I31" s="2">
        <v>0.222035868798719</v>
      </c>
      <c r="J31" s="2">
        <v>0.226292203106604</v>
      </c>
      <c r="K31" s="2">
        <v>0.23816952678107101</v>
      </c>
    </row>
    <row r="32" spans="1:11" x14ac:dyDescent="0.25">
      <c r="A32" s="8" t="s">
        <v>96</v>
      </c>
      <c r="B32" s="2">
        <v>2.07971545140705E-2</v>
      </c>
      <c r="C32" s="2">
        <v>2.1827201322860701E-2</v>
      </c>
      <c r="D32" s="2">
        <v>2.2229349155124398E-2</v>
      </c>
      <c r="E32" s="2">
        <v>2.26936066836523E-2</v>
      </c>
      <c r="F32" s="2">
        <v>2.4608939094344098E-2</v>
      </c>
      <c r="G32" s="2">
        <v>2.51546391752577E-2</v>
      </c>
      <c r="H32" s="2">
        <v>2.62828294506426E-2</v>
      </c>
      <c r="I32" s="2">
        <v>2.66061865101298E-2</v>
      </c>
      <c r="J32" s="2">
        <v>2.8008810907295598E-2</v>
      </c>
      <c r="K32" s="2">
        <v>2.9696902161800799E-2</v>
      </c>
    </row>
    <row r="33" spans="1:11" x14ac:dyDescent="0.25">
      <c r="A33" s="8" t="s">
        <v>97</v>
      </c>
      <c r="B33" s="2">
        <v>3.2451093210586902E-2</v>
      </c>
      <c r="C33" s="2">
        <v>3.3753617197188897E-2</v>
      </c>
      <c r="D33" s="2">
        <v>3.4576760408105998E-2</v>
      </c>
      <c r="E33" s="2">
        <v>3.6420374869151298E-2</v>
      </c>
      <c r="F33" s="2">
        <v>3.6453336987803203E-2</v>
      </c>
      <c r="G33" s="2">
        <v>3.6092292587137899E-2</v>
      </c>
      <c r="H33" s="2">
        <v>3.7998342871456897E-2</v>
      </c>
      <c r="I33" s="2">
        <v>3.8727629647982598E-2</v>
      </c>
      <c r="J33" s="2">
        <v>3.9933918195283101E-2</v>
      </c>
      <c r="K33" s="2">
        <v>4.0598766807815198E-2</v>
      </c>
    </row>
    <row r="34" spans="1:11" x14ac:dyDescent="0.25">
      <c r="A34" s="8" t="s">
        <v>98</v>
      </c>
      <c r="B34" s="2">
        <v>0.65983889528193296</v>
      </c>
      <c r="C34" s="2">
        <v>0.66109962794543198</v>
      </c>
      <c r="D34" s="2">
        <v>0.66277135240233298</v>
      </c>
      <c r="E34" s="2">
        <v>0.66194623847050205</v>
      </c>
      <c r="F34" s="2">
        <v>0.660525852111435</v>
      </c>
      <c r="G34" s="2">
        <v>0.66016691212567502</v>
      </c>
      <c r="H34" s="2">
        <v>0.65394916854538798</v>
      </c>
      <c r="I34" s="2">
        <v>0.64796355943509498</v>
      </c>
      <c r="J34" s="2">
        <v>0.64154418745964803</v>
      </c>
      <c r="K34" s="2">
        <v>0.62812941089072105</v>
      </c>
    </row>
    <row r="35" spans="1:11" x14ac:dyDescent="0.25">
      <c r="A35" s="8" t="s">
        <v>99</v>
      </c>
      <c r="B35" s="2">
        <v>2.5044460717648299E-2</v>
      </c>
      <c r="C35" s="2">
        <v>2.6126498553121099E-2</v>
      </c>
      <c r="D35" s="2">
        <v>2.6799494878630599E-2</v>
      </c>
      <c r="E35" s="2">
        <v>2.7947305010764201E-2</v>
      </c>
      <c r="F35" s="2">
        <v>2.9777403629671701E-2</v>
      </c>
      <c r="G35" s="2">
        <v>3.04761904761905E-2</v>
      </c>
      <c r="H35" s="2">
        <v>3.0464188681426699E-2</v>
      </c>
      <c r="I35" s="2">
        <v>3.0170195734624299E-2</v>
      </c>
      <c r="J35" s="2">
        <v>3.0249515779879201E-2</v>
      </c>
      <c r="K35" s="2">
        <v>3.0866948963672799E-2</v>
      </c>
    </row>
    <row r="36" spans="1:11" x14ac:dyDescent="0.25">
      <c r="A36" s="8" t="s">
        <v>100</v>
      </c>
      <c r="B36" s="2">
        <v>5.2557798932942802E-2</v>
      </c>
      <c r="C36" s="2">
        <v>4.9855312112443199E-2</v>
      </c>
      <c r="D36" s="2">
        <v>4.6182525205957198E-2</v>
      </c>
      <c r="E36" s="2">
        <v>4.0824791135865401E-2</v>
      </c>
      <c r="F36" s="2">
        <v>3.6668689676775203E-2</v>
      </c>
      <c r="G36" s="2">
        <v>3.5562101129111401E-2</v>
      </c>
      <c r="H36" s="2">
        <v>3.4857506214231997E-2</v>
      </c>
      <c r="I36" s="2">
        <v>3.4496559873449101E-2</v>
      </c>
      <c r="J36" s="2">
        <v>3.39713645512894E-2</v>
      </c>
      <c r="K36" s="2">
        <v>3.2538444394918702E-2</v>
      </c>
    </row>
    <row r="37" spans="1:11" x14ac:dyDescent="0.25">
      <c r="A37" s="8" t="s">
        <v>101</v>
      </c>
      <c r="B37" s="2">
        <v>0.126117647058824</v>
      </c>
      <c r="C37" s="2">
        <v>0.13282732447817799</v>
      </c>
      <c r="D37" s="2">
        <v>0.13569039655996201</v>
      </c>
      <c r="E37" s="2">
        <v>0.13473193473193501</v>
      </c>
      <c r="F37" s="2">
        <v>0.141814865481076</v>
      </c>
      <c r="G37" s="2">
        <v>0.151931330472103</v>
      </c>
      <c r="H37" s="2">
        <v>0.18483782727628001</v>
      </c>
      <c r="I37" s="2">
        <v>0.204753199268739</v>
      </c>
      <c r="J37" s="2">
        <v>0.220431950634213</v>
      </c>
      <c r="K37" s="2">
        <v>0.23977936404931899</v>
      </c>
    </row>
    <row r="38" spans="1:11" x14ac:dyDescent="0.25">
      <c r="A38" s="8" t="s">
        <v>102</v>
      </c>
      <c r="B38" s="2">
        <v>2.4E-2</v>
      </c>
      <c r="C38" s="2">
        <v>2.2770398481973399E-2</v>
      </c>
      <c r="D38" s="2">
        <v>2.62780697563306E-2</v>
      </c>
      <c r="E38" s="2">
        <v>2.6573426573426599E-2</v>
      </c>
      <c r="F38" s="2">
        <v>3.0551755585955302E-2</v>
      </c>
      <c r="G38" s="2">
        <v>3.7339055793991403E-2</v>
      </c>
      <c r="H38" s="2">
        <v>4.2985541227041797E-2</v>
      </c>
      <c r="I38" s="2">
        <v>4.6800731261425997E-2</v>
      </c>
      <c r="J38" s="2">
        <v>4.7651696948920103E-2</v>
      </c>
      <c r="K38" s="2">
        <v>5.4185593770278997E-2</v>
      </c>
    </row>
    <row r="39" spans="1:11" x14ac:dyDescent="0.25">
      <c r="A39" s="8" t="s">
        <v>103</v>
      </c>
      <c r="B39" s="2">
        <v>2.6823529411764701E-2</v>
      </c>
      <c r="C39" s="2">
        <v>2.51423149905123E-2</v>
      </c>
      <c r="D39" s="2">
        <v>2.5800286669851898E-2</v>
      </c>
      <c r="E39" s="2">
        <v>2.7972027972028E-2</v>
      </c>
      <c r="F39" s="2">
        <v>2.7815777473780199E-2</v>
      </c>
      <c r="G39" s="2">
        <v>2.7038626609442101E-2</v>
      </c>
      <c r="H39" s="2">
        <v>2.6963657678780801E-2</v>
      </c>
      <c r="I39" s="2">
        <v>2.8519195612431401E-2</v>
      </c>
      <c r="J39" s="2">
        <v>3.2567706547823101E-2</v>
      </c>
      <c r="K39" s="2">
        <v>3.3744321868916301E-2</v>
      </c>
    </row>
    <row r="40" spans="1:11" x14ac:dyDescent="0.25">
      <c r="A40" s="8" t="s">
        <v>104</v>
      </c>
      <c r="B40" s="2">
        <v>0.73599999999999999</v>
      </c>
      <c r="C40" s="2">
        <v>0.73861480075901298</v>
      </c>
      <c r="D40" s="2">
        <v>0.74390826564739598</v>
      </c>
      <c r="E40" s="2">
        <v>0.74685314685314697</v>
      </c>
      <c r="F40" s="2">
        <v>0.73643410852713198</v>
      </c>
      <c r="G40" s="2">
        <v>0.72317596566523601</v>
      </c>
      <c r="H40" s="2">
        <v>0.67799921844470501</v>
      </c>
      <c r="I40" s="2">
        <v>0.65447897623400397</v>
      </c>
      <c r="J40" s="2">
        <v>0.62598560164552597</v>
      </c>
      <c r="K40" s="2">
        <v>0.58825438027254995</v>
      </c>
    </row>
    <row r="41" spans="1:11" x14ac:dyDescent="0.25">
      <c r="A41" s="8" t="s">
        <v>105</v>
      </c>
      <c r="B41" s="2">
        <v>1.7411764705882401E-2</v>
      </c>
      <c r="C41" s="2">
        <v>1.8975332068311201E-2</v>
      </c>
      <c r="D41" s="2">
        <v>2.0066889632107E-2</v>
      </c>
      <c r="E41" s="2">
        <v>2.4242424242424201E-2</v>
      </c>
      <c r="F41" s="2">
        <v>2.50797993616051E-2</v>
      </c>
      <c r="G41" s="2">
        <v>2.4034334763948499E-2</v>
      </c>
      <c r="H41" s="2">
        <v>2.5400547088706499E-2</v>
      </c>
      <c r="I41" s="2">
        <v>2.8153564899451599E-2</v>
      </c>
      <c r="J41" s="2">
        <v>3.0510798765855301E-2</v>
      </c>
      <c r="K41" s="2">
        <v>3.9909149902660597E-2</v>
      </c>
    </row>
    <row r="42" spans="1:11" x14ac:dyDescent="0.25">
      <c r="A42" s="8" t="s">
        <v>106</v>
      </c>
      <c r="B42" s="2">
        <v>6.9647058823529395E-2</v>
      </c>
      <c r="C42" s="2">
        <v>6.1669829222011398E-2</v>
      </c>
      <c r="D42" s="2">
        <v>4.8256091734352601E-2</v>
      </c>
      <c r="E42" s="2">
        <v>3.9627039627039597E-2</v>
      </c>
      <c r="F42" s="2">
        <v>3.8303693570451401E-2</v>
      </c>
      <c r="G42" s="2">
        <v>3.6480686695278999E-2</v>
      </c>
      <c r="H42" s="2">
        <v>4.1813208284486099E-2</v>
      </c>
      <c r="I42" s="2">
        <v>3.7294332723948803E-2</v>
      </c>
      <c r="J42" s="2">
        <v>4.2852245457662003E-2</v>
      </c>
      <c r="K42" s="2">
        <v>4.4127190136275099E-2</v>
      </c>
    </row>
    <row r="43" spans="1:11" x14ac:dyDescent="0.25">
      <c r="A43" s="8" t="s">
        <v>107</v>
      </c>
      <c r="B43" s="2">
        <v>0.65122156697556899</v>
      </c>
      <c r="C43" s="2">
        <v>0.64657255500445099</v>
      </c>
      <c r="D43" s="2">
        <v>0.63513119533527695</v>
      </c>
      <c r="E43" s="2">
        <v>0.62317489903696799</v>
      </c>
      <c r="F43" s="2">
        <v>0.61571025399811896</v>
      </c>
      <c r="G43" s="2">
        <v>0.59687689508793196</v>
      </c>
      <c r="H43" s="2">
        <v>0.57696280991735505</v>
      </c>
      <c r="I43" s="2">
        <v>0.54563361785948805</v>
      </c>
      <c r="J43" s="2">
        <v>0.51974280021735197</v>
      </c>
      <c r="K43" s="2">
        <v>0.50095895665515899</v>
      </c>
    </row>
    <row r="44" spans="1:11" x14ac:dyDescent="0.25">
      <c r="A44" s="8" t="s">
        <v>108</v>
      </c>
      <c r="B44" s="2">
        <v>0.10678180286436401</v>
      </c>
      <c r="C44" s="2">
        <v>0.11776675569121201</v>
      </c>
      <c r="D44" s="2">
        <v>0.12521865889212799</v>
      </c>
      <c r="E44" s="2">
        <v>0.137465051258155</v>
      </c>
      <c r="F44" s="2">
        <v>0.15396676074004401</v>
      </c>
      <c r="G44" s="2">
        <v>0.17722862340812601</v>
      </c>
      <c r="H44" s="2">
        <v>0.19705578512396699</v>
      </c>
      <c r="I44" s="2">
        <v>0.223790763843292</v>
      </c>
      <c r="J44" s="2">
        <v>0.23944937511320399</v>
      </c>
      <c r="K44" s="2">
        <v>0.24441887226697401</v>
      </c>
    </row>
    <row r="45" spans="1:11" x14ac:dyDescent="0.25">
      <c r="A45" s="8" t="s">
        <v>109</v>
      </c>
      <c r="B45" s="2">
        <v>1.6427969671440602E-2</v>
      </c>
      <c r="C45" s="2">
        <v>1.7932086989698601E-2</v>
      </c>
      <c r="D45" s="2">
        <v>2.0699708454810499E-2</v>
      </c>
      <c r="E45" s="2">
        <v>2.42311276794035E-2</v>
      </c>
      <c r="F45" s="2">
        <v>2.50862339291314E-2</v>
      </c>
      <c r="G45" s="2">
        <v>2.4105518496058201E-2</v>
      </c>
      <c r="H45" s="2">
        <v>2.3502066115702502E-2</v>
      </c>
      <c r="I45" s="2">
        <v>2.2871525497920799E-2</v>
      </c>
      <c r="J45" s="2">
        <v>2.2640825937330199E-2</v>
      </c>
      <c r="K45" s="2">
        <v>2.3168392788645999E-2</v>
      </c>
    </row>
    <row r="46" spans="1:11" x14ac:dyDescent="0.25">
      <c r="A46" s="8" t="s">
        <v>110</v>
      </c>
      <c r="B46" s="2">
        <v>6.3605728727885405E-2</v>
      </c>
      <c r="C46" s="2">
        <v>6.05366908304718E-2</v>
      </c>
      <c r="D46" s="2">
        <v>6.3848396501457697E-2</v>
      </c>
      <c r="E46" s="2">
        <v>6.4616340478409404E-2</v>
      </c>
      <c r="F46" s="2">
        <v>6.4283474443399199E-2</v>
      </c>
      <c r="G46" s="2">
        <v>6.2158884172225599E-2</v>
      </c>
      <c r="H46" s="2">
        <v>5.4364669421487599E-2</v>
      </c>
      <c r="I46" s="2">
        <v>5.0339242722696402E-2</v>
      </c>
      <c r="J46" s="2">
        <v>4.6730664734649499E-2</v>
      </c>
      <c r="K46" s="2">
        <v>4.5186037591100903E-2</v>
      </c>
    </row>
    <row r="47" spans="1:11" x14ac:dyDescent="0.25">
      <c r="A47" s="8" t="s">
        <v>111</v>
      </c>
      <c r="B47" s="2">
        <v>7.1293176074136502E-2</v>
      </c>
      <c r="C47" s="2">
        <v>7.6433931069566294E-2</v>
      </c>
      <c r="D47" s="2">
        <v>8.2798833819241996E-2</v>
      </c>
      <c r="E47" s="2">
        <v>8.8847468157812998E-2</v>
      </c>
      <c r="F47" s="2">
        <v>9.3916588272185603E-2</v>
      </c>
      <c r="G47" s="2">
        <v>0.100818677986659</v>
      </c>
      <c r="H47" s="2">
        <v>0.109762396694215</v>
      </c>
      <c r="I47" s="2">
        <v>0.117531188443861</v>
      </c>
      <c r="J47" s="2">
        <v>0.128690454627785</v>
      </c>
      <c r="K47" s="2">
        <v>0.13970080552358999</v>
      </c>
    </row>
    <row r="48" spans="1:11" x14ac:dyDescent="0.25">
      <c r="A48" s="8" t="s">
        <v>112</v>
      </c>
      <c r="B48" s="2">
        <v>9.0669755686604903E-2</v>
      </c>
      <c r="C48" s="2">
        <v>8.07579804146E-2</v>
      </c>
      <c r="D48" s="2">
        <v>7.2303206997084493E-2</v>
      </c>
      <c r="E48" s="2">
        <v>6.1665113389251298E-2</v>
      </c>
      <c r="F48" s="2">
        <v>4.7036688617121403E-2</v>
      </c>
      <c r="G48" s="2">
        <v>3.8811400848999401E-2</v>
      </c>
      <c r="H48" s="2">
        <v>3.83522727272727E-2</v>
      </c>
      <c r="I48" s="2">
        <v>3.98336616327424E-2</v>
      </c>
      <c r="J48" s="2">
        <v>4.2745879369679399E-2</v>
      </c>
      <c r="K48" s="2">
        <v>4.6566935174530102E-2</v>
      </c>
    </row>
    <row r="49" spans="1:12" x14ac:dyDescent="0.25">
      <c r="A49" s="15"/>
    </row>
    <row r="50" spans="1:12" x14ac:dyDescent="0.25">
      <c r="A50" s="15"/>
    </row>
    <row r="51" spans="1:12" x14ac:dyDescent="0.25">
      <c r="A51" s="15"/>
      <c r="B51" s="21" t="s">
        <v>29</v>
      </c>
      <c r="C51" s="21"/>
      <c r="D51" s="21"/>
      <c r="E51" s="21"/>
      <c r="F51" s="21"/>
      <c r="G51" s="21"/>
      <c r="H51" s="21"/>
      <c r="I51" s="21"/>
      <c r="J51" s="21"/>
      <c r="K51" s="6" t="s">
        <v>30</v>
      </c>
      <c r="L51" s="6" t="s">
        <v>31</v>
      </c>
    </row>
    <row r="52" spans="1:12" x14ac:dyDescent="0.25">
      <c r="A52" s="9" t="s">
        <v>32</v>
      </c>
      <c r="B52" s="4" t="s">
        <v>13</v>
      </c>
      <c r="C52" s="4" t="s">
        <v>14</v>
      </c>
      <c r="D52" s="4" t="s">
        <v>15</v>
      </c>
      <c r="E52" s="4" t="s">
        <v>16</v>
      </c>
      <c r="F52" s="4" t="s">
        <v>17</v>
      </c>
      <c r="G52" s="4" t="s">
        <v>18</v>
      </c>
      <c r="H52" s="4" t="s">
        <v>19</v>
      </c>
      <c r="I52" s="4" t="s">
        <v>20</v>
      </c>
      <c r="J52" s="4" t="s">
        <v>21</v>
      </c>
      <c r="K52" s="4" t="s">
        <v>22</v>
      </c>
      <c r="L52" s="4" t="s">
        <v>23</v>
      </c>
    </row>
    <row r="53" spans="1:12" x14ac:dyDescent="0.25">
      <c r="A53" s="8" t="s">
        <v>95</v>
      </c>
      <c r="B53" s="2">
        <v>2.6989204318272702E-3</v>
      </c>
      <c r="C53" s="2">
        <v>3.1701724653573897E-2</v>
      </c>
      <c r="D53" s="2">
        <v>2.82152865011112E-2</v>
      </c>
      <c r="E53" s="2">
        <v>1.7479560191711301E-2</v>
      </c>
      <c r="F53" s="2">
        <v>-2.7708506511499E-4</v>
      </c>
      <c r="G53" s="2">
        <v>3.77864005912786E-2</v>
      </c>
      <c r="H53" s="2">
        <v>3.7122763286744402E-2</v>
      </c>
      <c r="I53" s="2">
        <v>2.29184549356223E-2</v>
      </c>
      <c r="J53" s="2">
        <v>7.6109759167575702E-2</v>
      </c>
      <c r="K53" s="3">
        <v>0.18477457501847699</v>
      </c>
      <c r="L53" s="3">
        <v>0.28188724510195901</v>
      </c>
    </row>
    <row r="54" spans="1:12" x14ac:dyDescent="0.25">
      <c r="A54" s="8" t="s">
        <v>96</v>
      </c>
      <c r="B54" s="2">
        <v>6.2374245472837E-2</v>
      </c>
      <c r="C54" s="2">
        <v>5.0189393939393902E-2</v>
      </c>
      <c r="D54" s="2">
        <v>3.6068530207393999E-2</v>
      </c>
      <c r="E54" s="2">
        <v>9.3994778067885101E-2</v>
      </c>
      <c r="F54" s="2">
        <v>1.9093078758949899E-2</v>
      </c>
      <c r="G54" s="2">
        <v>6.4793130366900903E-2</v>
      </c>
      <c r="H54" s="2">
        <v>2.3460410557184799E-2</v>
      </c>
      <c r="I54" s="2">
        <v>5.65902578796562E-2</v>
      </c>
      <c r="J54" s="2">
        <v>8.4067796610169498E-2</v>
      </c>
      <c r="K54" s="3">
        <v>0.24824355971897</v>
      </c>
      <c r="L54" s="3">
        <v>0.60865191146881303</v>
      </c>
    </row>
    <row r="55" spans="1:12" x14ac:dyDescent="0.25">
      <c r="A55" s="8" t="s">
        <v>97</v>
      </c>
      <c r="B55" s="2">
        <v>5.2869116698903901E-2</v>
      </c>
      <c r="C55" s="2">
        <v>5.63380281690141E-2</v>
      </c>
      <c r="D55" s="2">
        <v>6.8985507246376795E-2</v>
      </c>
      <c r="E55" s="2">
        <v>9.7613882863340599E-3</v>
      </c>
      <c r="F55" s="2">
        <v>-1.2889366272824899E-2</v>
      </c>
      <c r="G55" s="2">
        <v>7.2905331882480995E-2</v>
      </c>
      <c r="H55" s="2">
        <v>3.0425963488843799E-2</v>
      </c>
      <c r="I55" s="2">
        <v>3.4940944881889799E-2</v>
      </c>
      <c r="J55" s="2">
        <v>3.9467427484545903E-2</v>
      </c>
      <c r="K55" s="3">
        <v>0.189336235038085</v>
      </c>
      <c r="L55" s="3">
        <v>0.409413281753707</v>
      </c>
    </row>
    <row r="56" spans="1:12" x14ac:dyDescent="0.25">
      <c r="A56" s="8" t="s">
        <v>98</v>
      </c>
      <c r="B56" s="2">
        <v>1.4173827567619E-2</v>
      </c>
      <c r="C56" s="2">
        <v>3.3798149074537299E-2</v>
      </c>
      <c r="D56" s="2">
        <v>1.3609556933313199E-2</v>
      </c>
      <c r="E56" s="2">
        <v>6.6835745188721504E-3</v>
      </c>
      <c r="F56" s="2">
        <v>-3.5567147811138402E-3</v>
      </c>
      <c r="G56" s="2">
        <v>9.4886819953002802E-3</v>
      </c>
      <c r="H56" s="2">
        <v>1.7679297542577601E-3</v>
      </c>
      <c r="I56" s="2">
        <v>-6.2650744161421301E-3</v>
      </c>
      <c r="J56" s="2">
        <v>1.06556163978097E-3</v>
      </c>
      <c r="K56" s="3">
        <v>6.0085070942026801E-3</v>
      </c>
      <c r="L56" s="3">
        <v>7.2422868376827196E-2</v>
      </c>
    </row>
    <row r="57" spans="1:12" x14ac:dyDescent="0.25">
      <c r="A57" s="8" t="s">
        <v>99</v>
      </c>
      <c r="B57" s="2">
        <v>5.59732664995823E-2</v>
      </c>
      <c r="C57" s="2">
        <v>5.7753164556962E-2</v>
      </c>
      <c r="D57" s="2">
        <v>5.8339566192969303E-2</v>
      </c>
      <c r="E57" s="2">
        <v>7.4911660777385203E-2</v>
      </c>
      <c r="F57" s="2">
        <v>2.0381328073635799E-2</v>
      </c>
      <c r="G57" s="2">
        <v>1.8685567010309299E-2</v>
      </c>
      <c r="H57" s="2">
        <v>1.26502213788741E-3</v>
      </c>
      <c r="I57" s="2">
        <v>6.3171193935565402E-3</v>
      </c>
      <c r="J57" s="2">
        <v>4.3314500941619601E-2</v>
      </c>
      <c r="K57" s="3">
        <v>7.0876288659793799E-2</v>
      </c>
      <c r="L57" s="3">
        <v>0.38847117794486202</v>
      </c>
    </row>
    <row r="58" spans="1:12" x14ac:dyDescent="0.25">
      <c r="A58" s="8" t="s">
        <v>100</v>
      </c>
      <c r="B58" s="2">
        <v>-3.98089171974522E-2</v>
      </c>
      <c r="C58" s="2">
        <v>-4.47761194029851E-2</v>
      </c>
      <c r="D58" s="2">
        <v>-0.102864583333333</v>
      </c>
      <c r="E58" s="2">
        <v>-9.3855829704886304E-2</v>
      </c>
      <c r="F58" s="2">
        <v>-3.3101975440469798E-2</v>
      </c>
      <c r="G58" s="2">
        <v>-1.10436223081171E-3</v>
      </c>
      <c r="H58" s="2">
        <v>5.5279159756771695E-4</v>
      </c>
      <c r="I58" s="2">
        <v>-1.1602209944751401E-2</v>
      </c>
      <c r="J58" s="2">
        <v>-2.0681945220793699E-2</v>
      </c>
      <c r="K58" s="3">
        <v>-3.2578685808945303E-2</v>
      </c>
      <c r="L58" s="3">
        <v>-0.30254777070063699</v>
      </c>
    </row>
    <row r="59" spans="1:12" x14ac:dyDescent="0.25">
      <c r="A59" s="8" t="s">
        <v>101</v>
      </c>
      <c r="B59" s="2">
        <v>4.47761194029851E-2</v>
      </c>
      <c r="C59" s="2">
        <v>1.4285714285714299E-2</v>
      </c>
      <c r="D59" s="2">
        <v>1.7605633802816899E-2</v>
      </c>
      <c r="E59" s="2">
        <v>7.6124567474048402E-2</v>
      </c>
      <c r="F59" s="2">
        <v>0.13826366559485501</v>
      </c>
      <c r="G59" s="2">
        <v>0.33615819209039499</v>
      </c>
      <c r="H59" s="2">
        <v>0.18393234672304401</v>
      </c>
      <c r="I59" s="2">
        <v>0.14821428571428599</v>
      </c>
      <c r="J59" s="2">
        <v>0.14930015552099499</v>
      </c>
      <c r="K59" s="3">
        <v>1.08757062146893</v>
      </c>
      <c r="L59" s="3">
        <v>1.7574626865671601</v>
      </c>
    </row>
    <row r="60" spans="1:12" x14ac:dyDescent="0.25">
      <c r="A60" s="8" t="s">
        <v>102</v>
      </c>
      <c r="B60" s="2">
        <v>-5.8823529411764698E-2</v>
      </c>
      <c r="C60" s="2">
        <v>0.14583333333333301</v>
      </c>
      <c r="D60" s="2">
        <v>3.6363636363636397E-2</v>
      </c>
      <c r="E60" s="2">
        <v>0.175438596491228</v>
      </c>
      <c r="F60" s="2">
        <v>0.29850746268656703</v>
      </c>
      <c r="G60" s="2">
        <v>0.26436781609195398</v>
      </c>
      <c r="H60" s="2">
        <v>0.163636363636364</v>
      </c>
      <c r="I60" s="2">
        <v>8.59375E-2</v>
      </c>
      <c r="J60" s="2">
        <v>0.201438848920863</v>
      </c>
      <c r="K60" s="3">
        <v>0.91954022988505701</v>
      </c>
      <c r="L60" s="3">
        <v>2.2745098039215699</v>
      </c>
    </row>
    <row r="61" spans="1:12" x14ac:dyDescent="0.25">
      <c r="A61" s="8" t="s">
        <v>103</v>
      </c>
      <c r="B61" s="2">
        <v>-7.0175438596491196E-2</v>
      </c>
      <c r="C61" s="2">
        <v>1.88679245283019E-2</v>
      </c>
      <c r="D61" s="2">
        <v>0.11111111111111099</v>
      </c>
      <c r="E61" s="2">
        <v>1.6666666666666701E-2</v>
      </c>
      <c r="F61" s="2">
        <v>3.2786885245901599E-2</v>
      </c>
      <c r="G61" s="2">
        <v>9.5238095238095205E-2</v>
      </c>
      <c r="H61" s="2">
        <v>0.13043478260869601</v>
      </c>
      <c r="I61" s="2">
        <v>0.21794871794871801</v>
      </c>
      <c r="J61" s="2">
        <v>9.4736842105263203E-2</v>
      </c>
      <c r="K61" s="3">
        <v>0.65079365079365104</v>
      </c>
      <c r="L61" s="3">
        <v>0.82456140350877205</v>
      </c>
    </row>
    <row r="62" spans="1:12" x14ac:dyDescent="0.25">
      <c r="A62" s="8" t="s">
        <v>104</v>
      </c>
      <c r="B62" s="2">
        <v>-4.4757033248081796E-3</v>
      </c>
      <c r="C62" s="2">
        <v>0</v>
      </c>
      <c r="D62" s="2">
        <v>2.8901734104046201E-2</v>
      </c>
      <c r="E62" s="2">
        <v>8.11485642946317E-3</v>
      </c>
      <c r="F62" s="2">
        <v>4.3343653250774002E-2</v>
      </c>
      <c r="G62" s="2">
        <v>2.9673590504451001E-2</v>
      </c>
      <c r="H62" s="2">
        <v>3.1700288184438E-2</v>
      </c>
      <c r="I62" s="2">
        <v>2.0111731843575401E-2</v>
      </c>
      <c r="J62" s="2">
        <v>-7.1193866374589304E-3</v>
      </c>
      <c r="K62" s="3">
        <v>7.5964391691394698E-2</v>
      </c>
      <c r="L62" s="3">
        <v>0.15920716112531999</v>
      </c>
    </row>
    <row r="63" spans="1:12" x14ac:dyDescent="0.25">
      <c r="A63" s="8" t="s">
        <v>105</v>
      </c>
      <c r="B63" s="2">
        <v>8.1081081081081099E-2</v>
      </c>
      <c r="C63" s="2">
        <v>0.05</v>
      </c>
      <c r="D63" s="2">
        <v>0.238095238095238</v>
      </c>
      <c r="E63" s="2">
        <v>5.7692307692307702E-2</v>
      </c>
      <c r="F63" s="2">
        <v>1.8181818181818198E-2</v>
      </c>
      <c r="G63" s="2">
        <v>0.160714285714286</v>
      </c>
      <c r="H63" s="2">
        <v>0.18461538461538499</v>
      </c>
      <c r="I63" s="2">
        <v>0.15584415584415601</v>
      </c>
      <c r="J63" s="2">
        <v>0.38202247191011202</v>
      </c>
      <c r="K63" s="3">
        <v>1.1964285714285701</v>
      </c>
      <c r="L63" s="3">
        <v>2.3243243243243201</v>
      </c>
    </row>
    <row r="64" spans="1:12" x14ac:dyDescent="0.25">
      <c r="A64" s="8" t="s">
        <v>106</v>
      </c>
      <c r="B64" s="2">
        <v>-0.121621621621622</v>
      </c>
      <c r="C64" s="2">
        <v>-0.22307692307692301</v>
      </c>
      <c r="D64" s="2">
        <v>-0.158415841584158</v>
      </c>
      <c r="E64" s="2">
        <v>-1.1764705882352899E-2</v>
      </c>
      <c r="F64" s="2">
        <v>1.1904761904761901E-2</v>
      </c>
      <c r="G64" s="2">
        <v>0.25882352941176501</v>
      </c>
      <c r="H64" s="2">
        <v>-4.67289719626168E-2</v>
      </c>
      <c r="I64" s="2">
        <v>0.22549019607843099</v>
      </c>
      <c r="J64" s="2">
        <v>8.7999999999999995E-2</v>
      </c>
      <c r="K64" s="3">
        <v>0.6</v>
      </c>
      <c r="L64" s="3">
        <v>-8.1081081081081099E-2</v>
      </c>
    </row>
    <row r="65" spans="1:12" x14ac:dyDescent="0.25">
      <c r="A65" s="8" t="s">
        <v>107</v>
      </c>
      <c r="B65" s="2">
        <v>-0.177878395860285</v>
      </c>
      <c r="C65" s="2">
        <v>-0.14299763965381601</v>
      </c>
      <c r="D65" s="2">
        <v>-7.9182924030296101E-2</v>
      </c>
      <c r="E65" s="2">
        <v>-2.1186440677966101E-2</v>
      </c>
      <c r="F65" s="2">
        <v>2.5464731347084298E-3</v>
      </c>
      <c r="G65" s="2">
        <v>0.134874269748539</v>
      </c>
      <c r="H65" s="2">
        <v>0.11593554162936399</v>
      </c>
      <c r="I65" s="2">
        <v>0.15102286401925399</v>
      </c>
      <c r="J65" s="2">
        <v>0.13782889005053101</v>
      </c>
      <c r="K65" s="3">
        <v>0.65862331724663403</v>
      </c>
      <c r="L65" s="3">
        <v>5.5950840879689497E-2</v>
      </c>
    </row>
    <row r="66" spans="1:12" x14ac:dyDescent="0.25">
      <c r="A66" s="8" t="s">
        <v>108</v>
      </c>
      <c r="B66" s="2">
        <v>-8.6785009861932896E-2</v>
      </c>
      <c r="C66" s="2">
        <v>-7.2354211663067006E-2</v>
      </c>
      <c r="D66" s="2">
        <v>3.0267753201397001E-2</v>
      </c>
      <c r="E66" s="2">
        <v>0.10960451977401101</v>
      </c>
      <c r="F66" s="2">
        <v>0.190427698574338</v>
      </c>
      <c r="G66" s="2">
        <v>0.30538922155688603</v>
      </c>
      <c r="H66" s="2">
        <v>0.34010484927916101</v>
      </c>
      <c r="I66" s="2">
        <v>0.29290953545232301</v>
      </c>
      <c r="J66" s="2">
        <v>0.20499243570348</v>
      </c>
      <c r="K66" s="3">
        <v>1.7254063301967499</v>
      </c>
      <c r="L66" s="3">
        <v>2.14201183431953</v>
      </c>
    </row>
    <row r="67" spans="1:12" x14ac:dyDescent="0.25">
      <c r="A67" s="8" t="s">
        <v>109</v>
      </c>
      <c r="B67" s="2">
        <v>-9.6153846153846201E-2</v>
      </c>
      <c r="C67" s="2">
        <v>7.09219858156028E-3</v>
      </c>
      <c r="D67" s="2">
        <v>9.85915492957746E-2</v>
      </c>
      <c r="E67" s="2">
        <v>2.5641025641025599E-2</v>
      </c>
      <c r="F67" s="2">
        <v>-6.2500000000000003E-3</v>
      </c>
      <c r="G67" s="2">
        <v>0.14465408805031399</v>
      </c>
      <c r="H67" s="2">
        <v>0.14835164835164799</v>
      </c>
      <c r="I67" s="2">
        <v>0.196172248803828</v>
      </c>
      <c r="J67" s="2">
        <v>0.20799999999999999</v>
      </c>
      <c r="K67" s="3">
        <v>0.89937106918238996</v>
      </c>
      <c r="L67" s="3">
        <v>0.93589743589743601</v>
      </c>
    </row>
    <row r="68" spans="1:12" x14ac:dyDescent="0.25">
      <c r="A68" s="8" t="s">
        <v>110</v>
      </c>
      <c r="B68" s="2">
        <v>-0.211920529801325</v>
      </c>
      <c r="C68" s="2">
        <v>-7.9831932773109196E-2</v>
      </c>
      <c r="D68" s="2">
        <v>-5.0228310502283102E-2</v>
      </c>
      <c r="E68" s="2">
        <v>-1.44230769230769E-2</v>
      </c>
      <c r="F68" s="2">
        <v>0</v>
      </c>
      <c r="G68" s="2">
        <v>2.6829268292682899E-2</v>
      </c>
      <c r="H68" s="2">
        <v>9.2636579572446601E-2</v>
      </c>
      <c r="I68" s="2">
        <v>0.121739130434783</v>
      </c>
      <c r="J68" s="2">
        <v>0.14147286821705399</v>
      </c>
      <c r="K68" s="3">
        <v>0.43658536585365898</v>
      </c>
      <c r="L68" s="3">
        <v>-2.48344370860927E-2</v>
      </c>
    </row>
    <row r="69" spans="1:12" x14ac:dyDescent="0.25">
      <c r="A69" s="8" t="s">
        <v>111</v>
      </c>
      <c r="B69" s="2">
        <v>-0.11225997045790299</v>
      </c>
      <c r="C69" s="2">
        <v>-5.49084858569052E-2</v>
      </c>
      <c r="D69" s="2">
        <v>7.0422535211267599E-3</v>
      </c>
      <c r="E69" s="2">
        <v>4.72027972027972E-2</v>
      </c>
      <c r="F69" s="2">
        <v>0.110183639398998</v>
      </c>
      <c r="G69" s="2">
        <v>0.278195488721804</v>
      </c>
      <c r="H69" s="2">
        <v>0.26352941176470601</v>
      </c>
      <c r="I69" s="2">
        <v>0.323091247672253</v>
      </c>
      <c r="J69" s="2">
        <v>0.28149190710767102</v>
      </c>
      <c r="K69" s="3">
        <v>1.7383458646616501</v>
      </c>
      <c r="L69" s="3">
        <v>1.6898079763663201</v>
      </c>
    </row>
    <row r="70" spans="1:12" x14ac:dyDescent="0.25">
      <c r="A70" s="8" t="s">
        <v>112</v>
      </c>
      <c r="B70" s="2">
        <v>-0.26248548199767702</v>
      </c>
      <c r="C70" s="2">
        <v>-0.21889763779527599</v>
      </c>
      <c r="D70" s="2">
        <v>-0.19959677419354799</v>
      </c>
      <c r="E70" s="2">
        <v>-0.24433249370277099</v>
      </c>
      <c r="F70" s="2">
        <v>-0.146666666666667</v>
      </c>
      <c r="G70" s="2">
        <v>0.16015625</v>
      </c>
      <c r="H70" s="2">
        <v>0.22558922558922601</v>
      </c>
      <c r="I70" s="2">
        <v>0.29670329670329698</v>
      </c>
      <c r="J70" s="2">
        <v>0.286016949152542</v>
      </c>
      <c r="K70" s="3">
        <v>1.37109375</v>
      </c>
      <c r="L70" s="3">
        <v>-0.295005807200929</v>
      </c>
    </row>
    <row r="71" spans="1:12" x14ac:dyDescent="0.25">
      <c r="A71" s="11" t="s">
        <v>12</v>
      </c>
      <c r="B71" s="3">
        <v>-1.79244647906288E-2</v>
      </c>
      <c r="C71" s="3">
        <v>8.4145944371133308E-3</v>
      </c>
      <c r="D71" s="3">
        <v>6.3220148873253798E-3</v>
      </c>
      <c r="E71" s="3">
        <v>7.3631235856385299E-3</v>
      </c>
      <c r="F71" s="3">
        <v>3.3696563285834E-3</v>
      </c>
      <c r="G71" s="3">
        <v>3.9247464536933403E-2</v>
      </c>
      <c r="H71" s="3">
        <v>3.4437299035369802E-2</v>
      </c>
      <c r="I71" s="3">
        <v>3.5420098846787498E-2</v>
      </c>
      <c r="J71" s="3">
        <v>5.0134342024286599E-2</v>
      </c>
      <c r="K71" s="3">
        <v>0.168919483383736</v>
      </c>
      <c r="L71" s="3">
        <v>0.177477447152282</v>
      </c>
    </row>
    <row r="72" spans="1:12" x14ac:dyDescent="0.25">
      <c r="A72" s="15"/>
    </row>
    <row r="73" spans="1:12" x14ac:dyDescent="0.25">
      <c r="A73" s="13" t="s">
        <v>33</v>
      </c>
    </row>
    <row r="74" spans="1:12" x14ac:dyDescent="0.25">
      <c r="A74" s="14" t="s">
        <v>34</v>
      </c>
    </row>
    <row r="75" spans="1:12" x14ac:dyDescent="0.25">
      <c r="A75" s="14" t="s">
        <v>35</v>
      </c>
    </row>
    <row r="76" spans="1:12" x14ac:dyDescent="0.25">
      <c r="A76" s="14" t="s">
        <v>114</v>
      </c>
    </row>
    <row r="77" spans="1:12" x14ac:dyDescent="0.25">
      <c r="A77" s="14" t="s">
        <v>36</v>
      </c>
    </row>
    <row r="78" spans="1:12" x14ac:dyDescent="0.25">
      <c r="A78" s="15"/>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543</v>
      </c>
    </row>
    <row r="2" spans="1:2" ht="15" x14ac:dyDescent="0.25">
      <c r="A2" s="12" t="s">
        <v>537</v>
      </c>
    </row>
    <row r="3" spans="1:2" ht="15" x14ac:dyDescent="0.25">
      <c r="A3" s="12" t="s">
        <v>125</v>
      </c>
    </row>
    <row r="4" spans="1:2" x14ac:dyDescent="0.25">
      <c r="A4" s="15"/>
    </row>
    <row r="5" spans="1:2" x14ac:dyDescent="0.25">
      <c r="A5" s="17" t="str">
        <f>HYPERLINK("#'Table of contents'!A122", "Back to contents")</f>
        <v>Back to contents</v>
      </c>
    </row>
    <row r="6" spans="1:2" x14ac:dyDescent="0.25">
      <c r="A6" s="15"/>
      <c r="B6" s="6" t="s">
        <v>27</v>
      </c>
    </row>
    <row r="7" spans="1:2" x14ac:dyDescent="0.25">
      <c r="A7" s="9" t="s">
        <v>32</v>
      </c>
      <c r="B7" s="4" t="s">
        <v>9</v>
      </c>
    </row>
    <row r="8" spans="1:2" x14ac:dyDescent="0.25">
      <c r="A8" s="16" t="s">
        <v>115</v>
      </c>
      <c r="B8" s="1">
        <v>1389</v>
      </c>
    </row>
    <row r="9" spans="1:2" x14ac:dyDescent="0.25">
      <c r="A9" s="16" t="s">
        <v>116</v>
      </c>
      <c r="B9" s="1">
        <v>17959</v>
      </c>
    </row>
    <row r="10" spans="1:2" x14ac:dyDescent="0.25">
      <c r="A10" s="16" t="s">
        <v>117</v>
      </c>
      <c r="B10" s="1">
        <v>4472</v>
      </c>
    </row>
    <row r="11" spans="1:2" x14ac:dyDescent="0.25">
      <c r="A11" s="16" t="s">
        <v>118</v>
      </c>
      <c r="B11" s="1">
        <v>413</v>
      </c>
    </row>
    <row r="12" spans="1:2" x14ac:dyDescent="0.25">
      <c r="A12" s="16" t="s">
        <v>119</v>
      </c>
      <c r="B12" s="1">
        <v>10131</v>
      </c>
    </row>
    <row r="13" spans="1:2" x14ac:dyDescent="0.25">
      <c r="A13" s="16" t="s">
        <v>120</v>
      </c>
      <c r="B13" s="1">
        <v>742</v>
      </c>
    </row>
    <row r="14" spans="1:2" x14ac:dyDescent="0.25">
      <c r="A14" s="16" t="s">
        <v>86</v>
      </c>
      <c r="B14" s="1">
        <v>702</v>
      </c>
    </row>
    <row r="15" spans="1:2" x14ac:dyDescent="0.25">
      <c r="A15" s="16" t="s">
        <v>121</v>
      </c>
      <c r="B15" s="1">
        <v>21489</v>
      </c>
    </row>
    <row r="16" spans="1:2" x14ac:dyDescent="0.25">
      <c r="A16" s="16" t="s">
        <v>122</v>
      </c>
      <c r="B16" s="1">
        <v>6326</v>
      </c>
    </row>
    <row r="17" spans="1:2" x14ac:dyDescent="0.25">
      <c r="A17" s="16" t="s">
        <v>123</v>
      </c>
      <c r="B17" s="1">
        <v>6338</v>
      </c>
    </row>
    <row r="18" spans="1:2" x14ac:dyDescent="0.25">
      <c r="A18" s="10" t="s">
        <v>12</v>
      </c>
      <c r="B18" s="5">
        <v>69961</v>
      </c>
    </row>
    <row r="19" spans="1:2" x14ac:dyDescent="0.25">
      <c r="A19" s="15"/>
    </row>
    <row r="20" spans="1:2" x14ac:dyDescent="0.25">
      <c r="A20" s="15"/>
    </row>
    <row r="21" spans="1:2" x14ac:dyDescent="0.25">
      <c r="A21" s="15"/>
      <c r="B21" s="6" t="s">
        <v>28</v>
      </c>
    </row>
    <row r="22" spans="1:2" x14ac:dyDescent="0.25">
      <c r="A22" s="9" t="s">
        <v>32</v>
      </c>
      <c r="B22" s="4" t="s">
        <v>9</v>
      </c>
    </row>
    <row r="23" spans="1:2" x14ac:dyDescent="0.25">
      <c r="A23" s="8" t="s">
        <v>115</v>
      </c>
      <c r="B23" s="2">
        <v>1.9853918611797999E-2</v>
      </c>
    </row>
    <row r="24" spans="1:2" x14ac:dyDescent="0.25">
      <c r="A24" s="8" t="s">
        <v>116</v>
      </c>
      <c r="B24" s="2">
        <v>0.25670016151856001</v>
      </c>
    </row>
    <row r="25" spans="1:2" x14ac:dyDescent="0.25">
      <c r="A25" s="8" t="s">
        <v>117</v>
      </c>
      <c r="B25" s="2">
        <v>6.3921327596803898E-2</v>
      </c>
    </row>
    <row r="26" spans="1:2" x14ac:dyDescent="0.25">
      <c r="A26" s="8" t="s">
        <v>118</v>
      </c>
      <c r="B26" s="2">
        <v>5.9032889752862298E-3</v>
      </c>
    </row>
    <row r="27" spans="1:2" x14ac:dyDescent="0.25">
      <c r="A27" s="8" t="s">
        <v>119</v>
      </c>
      <c r="B27" s="2">
        <v>0.14480925086834101</v>
      </c>
    </row>
    <row r="28" spans="1:2" x14ac:dyDescent="0.25">
      <c r="A28" s="8" t="s">
        <v>120</v>
      </c>
      <c r="B28" s="2">
        <v>1.0605909006446399E-2</v>
      </c>
    </row>
    <row r="29" spans="1:2" x14ac:dyDescent="0.25">
      <c r="A29" s="8" t="s">
        <v>86</v>
      </c>
      <c r="B29" s="2">
        <v>1.0034161890196E-2</v>
      </c>
    </row>
    <row r="30" spans="1:2" x14ac:dyDescent="0.25">
      <c r="A30" s="8" t="s">
        <v>121</v>
      </c>
      <c r="B30" s="2">
        <v>0.30715684452766501</v>
      </c>
    </row>
    <row r="31" spans="1:2" x14ac:dyDescent="0.25">
      <c r="A31" s="8" t="s">
        <v>122</v>
      </c>
      <c r="B31" s="2">
        <v>9.0421806435013796E-2</v>
      </c>
    </row>
    <row r="32" spans="1:2" x14ac:dyDescent="0.25">
      <c r="A32" s="8" t="s">
        <v>123</v>
      </c>
      <c r="B32" s="2">
        <v>9.05933305698889E-2</v>
      </c>
    </row>
    <row r="33" spans="1:1" x14ac:dyDescent="0.25">
      <c r="A33" s="15"/>
    </row>
    <row r="34" spans="1:1" x14ac:dyDescent="0.25">
      <c r="A34" s="13" t="s">
        <v>33</v>
      </c>
    </row>
    <row r="35" spans="1:1" x14ac:dyDescent="0.25">
      <c r="A35" s="14" t="s">
        <v>34</v>
      </c>
    </row>
    <row r="36" spans="1:1" x14ac:dyDescent="0.25">
      <c r="A36" s="14" t="s">
        <v>126</v>
      </c>
    </row>
    <row r="37" spans="1:1" x14ac:dyDescent="0.25">
      <c r="A37" s="14" t="s">
        <v>36</v>
      </c>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544</v>
      </c>
    </row>
    <row r="2" spans="1:2" ht="15" x14ac:dyDescent="0.25">
      <c r="A2" s="12" t="s">
        <v>537</v>
      </c>
    </row>
    <row r="3" spans="1:2" ht="15" x14ac:dyDescent="0.25">
      <c r="A3" s="12" t="s">
        <v>63</v>
      </c>
    </row>
    <row r="4" spans="1:2" ht="15" x14ac:dyDescent="0.25">
      <c r="A4" s="12" t="s">
        <v>125</v>
      </c>
    </row>
    <row r="5" spans="1:2" x14ac:dyDescent="0.25">
      <c r="A5" s="17" t="str">
        <f>HYPERLINK("#'Table of contents'!A123", "Back to contents")</f>
        <v>Back to contents</v>
      </c>
    </row>
    <row r="6" spans="1:2" x14ac:dyDescent="0.25">
      <c r="A6" s="15"/>
      <c r="B6" s="6" t="s">
        <v>27</v>
      </c>
    </row>
    <row r="7" spans="1:2" x14ac:dyDescent="0.25">
      <c r="A7" s="9" t="s">
        <v>32</v>
      </c>
      <c r="B7" s="4" t="s">
        <v>9</v>
      </c>
    </row>
    <row r="8" spans="1:2" x14ac:dyDescent="0.25">
      <c r="A8" s="16" t="s">
        <v>127</v>
      </c>
      <c r="B8" s="1">
        <v>639</v>
      </c>
    </row>
    <row r="9" spans="1:2" x14ac:dyDescent="0.25">
      <c r="A9" s="16" t="s">
        <v>128</v>
      </c>
      <c r="B9" s="1">
        <v>7087</v>
      </c>
    </row>
    <row r="10" spans="1:2" x14ac:dyDescent="0.25">
      <c r="A10" s="16" t="s">
        <v>129</v>
      </c>
      <c r="B10" s="1">
        <v>1925</v>
      </c>
    </row>
    <row r="11" spans="1:2" x14ac:dyDescent="0.25">
      <c r="A11" s="16" t="s">
        <v>130</v>
      </c>
      <c r="B11" s="1">
        <v>176</v>
      </c>
    </row>
    <row r="12" spans="1:2" x14ac:dyDescent="0.25">
      <c r="A12" s="16" t="s">
        <v>131</v>
      </c>
      <c r="B12" s="1">
        <v>3633</v>
      </c>
    </row>
    <row r="13" spans="1:2" x14ac:dyDescent="0.25">
      <c r="A13" s="16" t="s">
        <v>132</v>
      </c>
      <c r="B13" s="1">
        <v>391</v>
      </c>
    </row>
    <row r="14" spans="1:2" x14ac:dyDescent="0.25">
      <c r="A14" s="16" t="s">
        <v>133</v>
      </c>
      <c r="B14" s="1">
        <v>324</v>
      </c>
    </row>
    <row r="15" spans="1:2" x14ac:dyDescent="0.25">
      <c r="A15" s="16" t="s">
        <v>134</v>
      </c>
      <c r="B15" s="1">
        <v>10463</v>
      </c>
    </row>
    <row r="16" spans="1:2" x14ac:dyDescent="0.25">
      <c r="A16" s="16" t="s">
        <v>135</v>
      </c>
      <c r="B16" s="1">
        <v>2537</v>
      </c>
    </row>
    <row r="17" spans="1:2" x14ac:dyDescent="0.25">
      <c r="A17" s="16" t="s">
        <v>136</v>
      </c>
      <c r="B17" s="1">
        <v>479</v>
      </c>
    </row>
    <row r="18" spans="1:2" x14ac:dyDescent="0.25">
      <c r="A18" s="16" t="s">
        <v>137</v>
      </c>
      <c r="B18" s="1">
        <v>650</v>
      </c>
    </row>
    <row r="19" spans="1:2" x14ac:dyDescent="0.25">
      <c r="A19" s="16" t="s">
        <v>138</v>
      </c>
      <c r="B19" s="1">
        <v>9600</v>
      </c>
    </row>
    <row r="20" spans="1:2" x14ac:dyDescent="0.25">
      <c r="A20" s="16" t="s">
        <v>139</v>
      </c>
      <c r="B20" s="1">
        <v>2087</v>
      </c>
    </row>
    <row r="21" spans="1:2" x14ac:dyDescent="0.25">
      <c r="A21" s="16" t="s">
        <v>140</v>
      </c>
      <c r="B21" s="1">
        <v>219</v>
      </c>
    </row>
    <row r="22" spans="1:2" x14ac:dyDescent="0.25">
      <c r="A22" s="16" t="s">
        <v>141</v>
      </c>
      <c r="B22" s="1">
        <v>5177</v>
      </c>
    </row>
    <row r="23" spans="1:2" x14ac:dyDescent="0.25">
      <c r="A23" s="16" t="s">
        <v>142</v>
      </c>
      <c r="B23" s="1">
        <v>318</v>
      </c>
    </row>
    <row r="24" spans="1:2" x14ac:dyDescent="0.25">
      <c r="A24" s="16" t="s">
        <v>143</v>
      </c>
      <c r="B24" s="1">
        <v>319</v>
      </c>
    </row>
    <row r="25" spans="1:2" x14ac:dyDescent="0.25">
      <c r="A25" s="16" t="s">
        <v>144</v>
      </c>
      <c r="B25" s="1">
        <v>10328</v>
      </c>
    </row>
    <row r="26" spans="1:2" x14ac:dyDescent="0.25">
      <c r="A26" s="16" t="s">
        <v>145</v>
      </c>
      <c r="B26" s="1">
        <v>3380</v>
      </c>
    </row>
    <row r="27" spans="1:2" x14ac:dyDescent="0.25">
      <c r="A27" s="16" t="s">
        <v>146</v>
      </c>
      <c r="B27" s="1">
        <v>5167</v>
      </c>
    </row>
    <row r="28" spans="1:2" x14ac:dyDescent="0.25">
      <c r="A28" s="16" t="s">
        <v>147</v>
      </c>
      <c r="B28" s="1">
        <v>84</v>
      </c>
    </row>
    <row r="29" spans="1:2" x14ac:dyDescent="0.25">
      <c r="A29" s="16" t="s">
        <v>148</v>
      </c>
      <c r="B29" s="1">
        <v>1161</v>
      </c>
    </row>
    <row r="30" spans="1:2" x14ac:dyDescent="0.25">
      <c r="A30" s="16" t="s">
        <v>149</v>
      </c>
      <c r="B30" s="1">
        <v>421</v>
      </c>
    </row>
    <row r="31" spans="1:2" x14ac:dyDescent="0.25">
      <c r="A31" s="16" t="s">
        <v>150</v>
      </c>
      <c r="B31" s="1">
        <v>16</v>
      </c>
    </row>
    <row r="32" spans="1:2" x14ac:dyDescent="0.25">
      <c r="A32" s="16" t="s">
        <v>151</v>
      </c>
      <c r="B32" s="1">
        <v>1205</v>
      </c>
    </row>
    <row r="33" spans="1:2" x14ac:dyDescent="0.25">
      <c r="A33" s="16" t="s">
        <v>152</v>
      </c>
      <c r="B33" s="1">
        <v>32</v>
      </c>
    </row>
    <row r="34" spans="1:2" x14ac:dyDescent="0.25">
      <c r="A34" s="16" t="s">
        <v>153</v>
      </c>
      <c r="B34" s="1">
        <v>52</v>
      </c>
    </row>
    <row r="35" spans="1:2" x14ac:dyDescent="0.25">
      <c r="A35" s="16" t="s">
        <v>154</v>
      </c>
      <c r="B35" s="1">
        <v>644</v>
      </c>
    </row>
    <row r="36" spans="1:2" x14ac:dyDescent="0.25">
      <c r="A36" s="16" t="s">
        <v>155</v>
      </c>
      <c r="B36" s="1">
        <v>359</v>
      </c>
    </row>
    <row r="37" spans="1:2" x14ac:dyDescent="0.25">
      <c r="A37" s="16" t="s">
        <v>156</v>
      </c>
      <c r="B37" s="1">
        <v>632</v>
      </c>
    </row>
    <row r="38" spans="1:2" x14ac:dyDescent="0.25">
      <c r="A38" s="16" t="s">
        <v>157</v>
      </c>
      <c r="B38" s="1">
        <v>15</v>
      </c>
    </row>
    <row r="39" spans="1:2" x14ac:dyDescent="0.25">
      <c r="A39" s="16" t="s">
        <v>158</v>
      </c>
      <c r="B39" s="1">
        <v>107</v>
      </c>
    </row>
    <row r="40" spans="1:2" x14ac:dyDescent="0.25">
      <c r="A40" s="16" t="s">
        <v>159</v>
      </c>
      <c r="B40" s="1">
        <v>38</v>
      </c>
    </row>
    <row r="41" spans="1:2" x14ac:dyDescent="0.25">
      <c r="A41" s="16" t="s">
        <v>160</v>
      </c>
      <c r="B41" s="1">
        <v>2</v>
      </c>
    </row>
    <row r="42" spans="1:2" x14ac:dyDescent="0.25">
      <c r="A42" s="16" t="s">
        <v>161</v>
      </c>
      <c r="B42" s="1">
        <v>110</v>
      </c>
    </row>
    <row r="43" spans="1:2" x14ac:dyDescent="0.25">
      <c r="A43" s="16" t="s">
        <v>162</v>
      </c>
      <c r="B43" s="1">
        <v>1</v>
      </c>
    </row>
    <row r="44" spans="1:2" x14ac:dyDescent="0.25">
      <c r="A44" s="16" t="s">
        <v>163</v>
      </c>
      <c r="B44" s="1">
        <v>6</v>
      </c>
    </row>
    <row r="45" spans="1:2" x14ac:dyDescent="0.25">
      <c r="A45" s="16" t="s">
        <v>164</v>
      </c>
      <c r="B45" s="1">
        <v>54</v>
      </c>
    </row>
    <row r="46" spans="1:2" x14ac:dyDescent="0.25">
      <c r="A46" s="16" t="s">
        <v>165</v>
      </c>
      <c r="B46" s="1">
        <v>48</v>
      </c>
    </row>
    <row r="47" spans="1:2" x14ac:dyDescent="0.25">
      <c r="A47" s="16" t="s">
        <v>166</v>
      </c>
      <c r="B47" s="1">
        <v>59</v>
      </c>
    </row>
    <row r="48" spans="1:2" x14ac:dyDescent="0.25">
      <c r="A48" s="16" t="s">
        <v>167</v>
      </c>
      <c r="B48" s="1">
        <v>1</v>
      </c>
    </row>
    <row r="49" spans="1:2" x14ac:dyDescent="0.25">
      <c r="A49" s="16" t="s">
        <v>168</v>
      </c>
      <c r="B49" s="1">
        <v>4</v>
      </c>
    </row>
    <row r="50" spans="1:2" x14ac:dyDescent="0.25">
      <c r="A50" s="16" t="s">
        <v>169</v>
      </c>
      <c r="B50" s="1">
        <v>1</v>
      </c>
    </row>
    <row r="51" spans="1:2" x14ac:dyDescent="0.25">
      <c r="A51" s="16" t="s">
        <v>170</v>
      </c>
      <c r="B51" s="1">
        <v>0</v>
      </c>
    </row>
    <row r="52" spans="1:2" x14ac:dyDescent="0.25">
      <c r="A52" s="16" t="s">
        <v>171</v>
      </c>
      <c r="B52" s="1">
        <v>6</v>
      </c>
    </row>
    <row r="53" spans="1:2" x14ac:dyDescent="0.25">
      <c r="A53" s="16" t="s">
        <v>172</v>
      </c>
      <c r="B53" s="1">
        <v>0</v>
      </c>
    </row>
    <row r="54" spans="1:2" x14ac:dyDescent="0.25">
      <c r="A54" s="16" t="s">
        <v>173</v>
      </c>
      <c r="B54" s="1">
        <v>1</v>
      </c>
    </row>
    <row r="55" spans="1:2" x14ac:dyDescent="0.25">
      <c r="A55" s="16" t="s">
        <v>174</v>
      </c>
      <c r="B55" s="1">
        <v>0</v>
      </c>
    </row>
    <row r="56" spans="1:2" x14ac:dyDescent="0.25">
      <c r="A56" s="16" t="s">
        <v>175</v>
      </c>
      <c r="B56" s="1">
        <v>2</v>
      </c>
    </row>
    <row r="57" spans="1:2" x14ac:dyDescent="0.25">
      <c r="A57" s="16" t="s">
        <v>176</v>
      </c>
      <c r="B57" s="1">
        <v>1</v>
      </c>
    </row>
    <row r="58" spans="1:2" x14ac:dyDescent="0.25">
      <c r="A58" s="16" t="s">
        <v>177</v>
      </c>
      <c r="B58" s="1">
        <v>0</v>
      </c>
    </row>
    <row r="59" spans="1:2" x14ac:dyDescent="0.25">
      <c r="A59" s="16" t="s">
        <v>178</v>
      </c>
      <c r="B59" s="1">
        <v>0</v>
      </c>
    </row>
    <row r="60" spans="1:2" x14ac:dyDescent="0.25">
      <c r="A60" s="16" t="s">
        <v>179</v>
      </c>
      <c r="B60" s="1">
        <v>0</v>
      </c>
    </row>
    <row r="61" spans="1:2" x14ac:dyDescent="0.25">
      <c r="A61" s="16" t="s">
        <v>180</v>
      </c>
      <c r="B61" s="1">
        <v>0</v>
      </c>
    </row>
    <row r="62" spans="1:2" x14ac:dyDescent="0.25">
      <c r="A62" s="16" t="s">
        <v>181</v>
      </c>
      <c r="B62" s="1">
        <v>0</v>
      </c>
    </row>
    <row r="63" spans="1:2" x14ac:dyDescent="0.25">
      <c r="A63" s="16" t="s">
        <v>182</v>
      </c>
      <c r="B63" s="1">
        <v>0</v>
      </c>
    </row>
    <row r="64" spans="1:2" x14ac:dyDescent="0.25">
      <c r="A64" s="16" t="s">
        <v>183</v>
      </c>
      <c r="B64" s="1">
        <v>0</v>
      </c>
    </row>
    <row r="65" spans="1:2" x14ac:dyDescent="0.25">
      <c r="A65" s="16" t="s">
        <v>184</v>
      </c>
      <c r="B65" s="1">
        <v>0</v>
      </c>
    </row>
    <row r="66" spans="1:2" x14ac:dyDescent="0.25">
      <c r="A66" s="16" t="s">
        <v>185</v>
      </c>
      <c r="B66" s="1">
        <v>0</v>
      </c>
    </row>
    <row r="67" spans="1:2" x14ac:dyDescent="0.25">
      <c r="A67" s="16" t="s">
        <v>186</v>
      </c>
      <c r="B67" s="1">
        <v>0</v>
      </c>
    </row>
    <row r="68" spans="1:2" x14ac:dyDescent="0.25">
      <c r="A68" s="10" t="s">
        <v>12</v>
      </c>
      <c r="B68" s="5">
        <v>69961</v>
      </c>
    </row>
    <row r="69" spans="1:2" x14ac:dyDescent="0.25">
      <c r="A69" s="15"/>
    </row>
    <row r="70" spans="1:2" x14ac:dyDescent="0.25">
      <c r="A70" s="15"/>
    </row>
    <row r="71" spans="1:2" x14ac:dyDescent="0.25">
      <c r="A71" s="15"/>
      <c r="B71" s="6" t="s">
        <v>28</v>
      </c>
    </row>
    <row r="72" spans="1:2" x14ac:dyDescent="0.25">
      <c r="A72" s="9" t="s">
        <v>32</v>
      </c>
      <c r="B72" s="4" t="s">
        <v>9</v>
      </c>
    </row>
    <row r="73" spans="1:2" x14ac:dyDescent="0.25">
      <c r="A73" s="8" t="s">
        <v>127</v>
      </c>
      <c r="B73" s="2">
        <v>2.3106964634410899E-2</v>
      </c>
    </row>
    <row r="74" spans="1:2" x14ac:dyDescent="0.25">
      <c r="A74" s="8" t="s">
        <v>128</v>
      </c>
      <c r="B74" s="2">
        <v>0.256273956751284</v>
      </c>
    </row>
    <row r="75" spans="1:2" x14ac:dyDescent="0.25">
      <c r="A75" s="8" t="s">
        <v>129</v>
      </c>
      <c r="B75" s="2">
        <v>6.9610182975338095E-2</v>
      </c>
    </row>
    <row r="76" spans="1:2" x14ac:dyDescent="0.25">
      <c r="A76" s="8" t="s">
        <v>130</v>
      </c>
      <c r="B76" s="2">
        <v>6.3643595863166298E-3</v>
      </c>
    </row>
    <row r="77" spans="1:2" x14ac:dyDescent="0.25">
      <c r="A77" s="8" t="s">
        <v>131</v>
      </c>
      <c r="B77" s="2">
        <v>0.13137339986982</v>
      </c>
    </row>
    <row r="78" spans="1:2" x14ac:dyDescent="0.25">
      <c r="A78" s="8" t="s">
        <v>132</v>
      </c>
      <c r="B78" s="2">
        <v>1.41390033991466E-2</v>
      </c>
    </row>
    <row r="79" spans="1:2" x14ac:dyDescent="0.25">
      <c r="A79" s="8" t="s">
        <v>133</v>
      </c>
      <c r="B79" s="2">
        <v>1.1716207420264701E-2</v>
      </c>
    </row>
    <row r="80" spans="1:2" x14ac:dyDescent="0.25">
      <c r="A80" s="8" t="s">
        <v>134</v>
      </c>
      <c r="B80" s="2">
        <v>0.37835394517972099</v>
      </c>
    </row>
    <row r="81" spans="1:2" x14ac:dyDescent="0.25">
      <c r="A81" s="8" t="s">
        <v>135</v>
      </c>
      <c r="B81" s="2">
        <v>9.1740796991393606E-2</v>
      </c>
    </row>
    <row r="82" spans="1:2" x14ac:dyDescent="0.25">
      <c r="A82" s="8" t="s">
        <v>136</v>
      </c>
      <c r="B82" s="2">
        <v>1.7321183192304902E-2</v>
      </c>
    </row>
    <row r="83" spans="1:2" x14ac:dyDescent="0.25">
      <c r="A83" s="8" t="s">
        <v>137</v>
      </c>
      <c r="B83" s="2">
        <v>1.7452006980802799E-2</v>
      </c>
    </row>
    <row r="84" spans="1:2" x14ac:dyDescent="0.25">
      <c r="A84" s="8" t="s">
        <v>138</v>
      </c>
      <c r="B84" s="2">
        <v>0.25775271848570303</v>
      </c>
    </row>
    <row r="85" spans="1:2" x14ac:dyDescent="0.25">
      <c r="A85" s="8" t="s">
        <v>139</v>
      </c>
      <c r="B85" s="2">
        <v>5.60343670291314E-2</v>
      </c>
    </row>
    <row r="86" spans="1:2" x14ac:dyDescent="0.25">
      <c r="A86" s="8" t="s">
        <v>140</v>
      </c>
      <c r="B86" s="2">
        <v>5.87998389045509E-3</v>
      </c>
    </row>
    <row r="87" spans="1:2" x14ac:dyDescent="0.25">
      <c r="A87" s="8" t="s">
        <v>141</v>
      </c>
      <c r="B87" s="2">
        <v>0.138998523291717</v>
      </c>
    </row>
    <row r="88" spans="1:2" x14ac:dyDescent="0.25">
      <c r="A88" s="8" t="s">
        <v>142</v>
      </c>
      <c r="B88" s="2">
        <v>8.5380587998388994E-3</v>
      </c>
    </row>
    <row r="89" spans="1:2" x14ac:dyDescent="0.25">
      <c r="A89" s="8" t="s">
        <v>143</v>
      </c>
      <c r="B89" s="2">
        <v>8.5649080413478292E-3</v>
      </c>
    </row>
    <row r="90" spans="1:2" x14ac:dyDescent="0.25">
      <c r="A90" s="8" t="s">
        <v>144</v>
      </c>
      <c r="B90" s="2">
        <v>0.27729896630420198</v>
      </c>
    </row>
    <row r="91" spans="1:2" x14ac:dyDescent="0.25">
      <c r="A91" s="8" t="s">
        <v>145</v>
      </c>
      <c r="B91" s="2">
        <v>9.07504363001745E-2</v>
      </c>
    </row>
    <row r="92" spans="1:2" x14ac:dyDescent="0.25">
      <c r="A92" s="8" t="s">
        <v>146</v>
      </c>
      <c r="B92" s="2">
        <v>0.138730030876628</v>
      </c>
    </row>
    <row r="93" spans="1:2" x14ac:dyDescent="0.25">
      <c r="A93" s="8" t="s">
        <v>147</v>
      </c>
      <c r="B93" s="2">
        <v>1.82370820668693E-2</v>
      </c>
    </row>
    <row r="94" spans="1:2" x14ac:dyDescent="0.25">
      <c r="A94" s="8" t="s">
        <v>148</v>
      </c>
      <c r="B94" s="2">
        <v>0.25206252713851501</v>
      </c>
    </row>
    <row r="95" spans="1:2" x14ac:dyDescent="0.25">
      <c r="A95" s="8" t="s">
        <v>149</v>
      </c>
      <c r="B95" s="2">
        <v>9.1402518454190201E-2</v>
      </c>
    </row>
    <row r="96" spans="1:2" x14ac:dyDescent="0.25">
      <c r="A96" s="8" t="s">
        <v>150</v>
      </c>
      <c r="B96" s="2">
        <v>3.4737299174989098E-3</v>
      </c>
    </row>
    <row r="97" spans="1:2" x14ac:dyDescent="0.25">
      <c r="A97" s="8" t="s">
        <v>151</v>
      </c>
      <c r="B97" s="2">
        <v>0.26161528441163701</v>
      </c>
    </row>
    <row r="98" spans="1:2" x14ac:dyDescent="0.25">
      <c r="A98" s="8" t="s">
        <v>152</v>
      </c>
      <c r="B98" s="2">
        <v>6.94745983499783E-3</v>
      </c>
    </row>
    <row r="99" spans="1:2" x14ac:dyDescent="0.25">
      <c r="A99" s="8" t="s">
        <v>153</v>
      </c>
      <c r="B99" s="2">
        <v>1.12896222318715E-2</v>
      </c>
    </row>
    <row r="100" spans="1:2" x14ac:dyDescent="0.25">
      <c r="A100" s="8" t="s">
        <v>154</v>
      </c>
      <c r="B100" s="2">
        <v>0.13981762917933099</v>
      </c>
    </row>
    <row r="101" spans="1:2" x14ac:dyDescent="0.25">
      <c r="A101" s="8" t="s">
        <v>155</v>
      </c>
      <c r="B101" s="2">
        <v>7.7941815023881894E-2</v>
      </c>
    </row>
    <row r="102" spans="1:2" x14ac:dyDescent="0.25">
      <c r="A102" s="8" t="s">
        <v>156</v>
      </c>
      <c r="B102" s="2">
        <v>0.13721233174120701</v>
      </c>
    </row>
    <row r="103" spans="1:2" x14ac:dyDescent="0.25">
      <c r="A103" s="8" t="s">
        <v>157</v>
      </c>
      <c r="B103" s="2">
        <v>3.4090909090909102E-2</v>
      </c>
    </row>
    <row r="104" spans="1:2" x14ac:dyDescent="0.25">
      <c r="A104" s="8" t="s">
        <v>158</v>
      </c>
      <c r="B104" s="2">
        <v>0.243181818181818</v>
      </c>
    </row>
    <row r="105" spans="1:2" x14ac:dyDescent="0.25">
      <c r="A105" s="8" t="s">
        <v>159</v>
      </c>
      <c r="B105" s="2">
        <v>8.6363636363636406E-2</v>
      </c>
    </row>
    <row r="106" spans="1:2" x14ac:dyDescent="0.25">
      <c r="A106" s="8" t="s">
        <v>160</v>
      </c>
      <c r="B106" s="2">
        <v>4.5454545454545496E-3</v>
      </c>
    </row>
    <row r="107" spans="1:2" x14ac:dyDescent="0.25">
      <c r="A107" s="8" t="s">
        <v>161</v>
      </c>
      <c r="B107" s="2">
        <v>0.25</v>
      </c>
    </row>
    <row r="108" spans="1:2" x14ac:dyDescent="0.25">
      <c r="A108" s="8" t="s">
        <v>162</v>
      </c>
      <c r="B108" s="2">
        <v>2.27272727272727E-3</v>
      </c>
    </row>
    <row r="109" spans="1:2" x14ac:dyDescent="0.25">
      <c r="A109" s="8" t="s">
        <v>163</v>
      </c>
      <c r="B109" s="2">
        <v>1.3636363636363599E-2</v>
      </c>
    </row>
    <row r="110" spans="1:2" x14ac:dyDescent="0.25">
      <c r="A110" s="8" t="s">
        <v>164</v>
      </c>
      <c r="B110" s="2">
        <v>0.122727272727273</v>
      </c>
    </row>
    <row r="111" spans="1:2" x14ac:dyDescent="0.25">
      <c r="A111" s="8" t="s">
        <v>165</v>
      </c>
      <c r="B111" s="2">
        <v>0.109090909090909</v>
      </c>
    </row>
    <row r="112" spans="1:2" x14ac:dyDescent="0.25">
      <c r="A112" s="8" t="s">
        <v>166</v>
      </c>
      <c r="B112" s="2">
        <v>0.13409090909090901</v>
      </c>
    </row>
    <row r="113" spans="1:2" x14ac:dyDescent="0.25">
      <c r="A113" s="8" t="s">
        <v>167</v>
      </c>
      <c r="B113" s="2">
        <v>6.25E-2</v>
      </c>
    </row>
    <row r="114" spans="1:2" x14ac:dyDescent="0.25">
      <c r="A114" s="8" t="s">
        <v>168</v>
      </c>
      <c r="B114" s="2">
        <v>0.25</v>
      </c>
    </row>
    <row r="115" spans="1:2" x14ac:dyDescent="0.25">
      <c r="A115" s="8" t="s">
        <v>169</v>
      </c>
      <c r="B115" s="2">
        <v>6.25E-2</v>
      </c>
    </row>
    <row r="116" spans="1:2" x14ac:dyDescent="0.25">
      <c r="A116" s="8" t="s">
        <v>170</v>
      </c>
      <c r="B116" s="2">
        <v>0</v>
      </c>
    </row>
    <row r="117" spans="1:2" x14ac:dyDescent="0.25">
      <c r="A117" s="8" t="s">
        <v>171</v>
      </c>
      <c r="B117" s="2">
        <v>0.375</v>
      </c>
    </row>
    <row r="118" spans="1:2" x14ac:dyDescent="0.25">
      <c r="A118" s="8" t="s">
        <v>172</v>
      </c>
      <c r="B118" s="2">
        <v>0</v>
      </c>
    </row>
    <row r="119" spans="1:2" x14ac:dyDescent="0.25">
      <c r="A119" s="8" t="s">
        <v>173</v>
      </c>
      <c r="B119" s="2">
        <v>6.25E-2</v>
      </c>
    </row>
    <row r="120" spans="1:2" x14ac:dyDescent="0.25">
      <c r="A120" s="8" t="s">
        <v>174</v>
      </c>
      <c r="B120" s="2">
        <v>0</v>
      </c>
    </row>
    <row r="121" spans="1:2" x14ac:dyDescent="0.25">
      <c r="A121" s="8" t="s">
        <v>175</v>
      </c>
      <c r="B121" s="2">
        <v>0.125</v>
      </c>
    </row>
    <row r="122" spans="1:2" x14ac:dyDescent="0.25">
      <c r="A122" s="8" t="s">
        <v>176</v>
      </c>
      <c r="B122" s="2">
        <v>6.25E-2</v>
      </c>
    </row>
    <row r="123" spans="1:2" x14ac:dyDescent="0.25">
      <c r="A123" s="8" t="s">
        <v>177</v>
      </c>
      <c r="B123" s="2" t="e">
        <v>#NUM!</v>
      </c>
    </row>
    <row r="124" spans="1:2" x14ac:dyDescent="0.25">
      <c r="A124" s="8" t="s">
        <v>178</v>
      </c>
      <c r="B124" s="2" t="e">
        <v>#NUM!</v>
      </c>
    </row>
    <row r="125" spans="1:2" x14ac:dyDescent="0.25">
      <c r="A125" s="8" t="s">
        <v>179</v>
      </c>
      <c r="B125" s="2" t="e">
        <v>#NUM!</v>
      </c>
    </row>
    <row r="126" spans="1:2" x14ac:dyDescent="0.25">
      <c r="A126" s="8" t="s">
        <v>180</v>
      </c>
      <c r="B126" s="2" t="e">
        <v>#NUM!</v>
      </c>
    </row>
    <row r="127" spans="1:2" x14ac:dyDescent="0.25">
      <c r="A127" s="8" t="s">
        <v>181</v>
      </c>
      <c r="B127" s="2" t="e">
        <v>#NUM!</v>
      </c>
    </row>
    <row r="128" spans="1:2" x14ac:dyDescent="0.25">
      <c r="A128" s="8" t="s">
        <v>182</v>
      </c>
      <c r="B128" s="2" t="e">
        <v>#NUM!</v>
      </c>
    </row>
    <row r="129" spans="1:2" x14ac:dyDescent="0.25">
      <c r="A129" s="8" t="s">
        <v>183</v>
      </c>
      <c r="B129" s="2" t="e">
        <v>#NUM!</v>
      </c>
    </row>
    <row r="130" spans="1:2" x14ac:dyDescent="0.25">
      <c r="A130" s="8" t="s">
        <v>184</v>
      </c>
      <c r="B130" s="2" t="e">
        <v>#NUM!</v>
      </c>
    </row>
    <row r="131" spans="1:2" x14ac:dyDescent="0.25">
      <c r="A131" s="8" t="s">
        <v>185</v>
      </c>
      <c r="B131" s="2" t="e">
        <v>#NUM!</v>
      </c>
    </row>
    <row r="132" spans="1:2" x14ac:dyDescent="0.25">
      <c r="A132" s="8" t="s">
        <v>186</v>
      </c>
      <c r="B132" s="2" t="e">
        <v>#NUM!</v>
      </c>
    </row>
    <row r="133" spans="1:2" x14ac:dyDescent="0.25">
      <c r="A133" s="15"/>
    </row>
    <row r="134" spans="1:2" x14ac:dyDescent="0.25">
      <c r="A134" s="13" t="s">
        <v>33</v>
      </c>
    </row>
    <row r="135" spans="1:2" x14ac:dyDescent="0.25">
      <c r="A135" s="14" t="s">
        <v>34</v>
      </c>
    </row>
    <row r="136" spans="1:2" x14ac:dyDescent="0.25">
      <c r="A136" s="14" t="s">
        <v>126</v>
      </c>
    </row>
    <row r="137" spans="1:2" x14ac:dyDescent="0.25">
      <c r="A137" s="14" t="s">
        <v>188</v>
      </c>
    </row>
    <row r="138" spans="1:2" x14ac:dyDescent="0.25">
      <c r="A138" s="14" t="s">
        <v>36</v>
      </c>
    </row>
    <row r="139" spans="1:2" x14ac:dyDescent="0.25">
      <c r="A139" s="15"/>
    </row>
    <row r="140" spans="1:2" x14ac:dyDescent="0.25">
      <c r="A140" s="15"/>
    </row>
    <row r="141" spans="1:2" x14ac:dyDescent="0.25">
      <c r="A141" s="15"/>
    </row>
    <row r="142" spans="1:2" x14ac:dyDescent="0.25">
      <c r="A142" s="15"/>
    </row>
    <row r="143" spans="1:2" x14ac:dyDescent="0.25">
      <c r="A143" s="15"/>
    </row>
    <row r="144" spans="1:2"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545</v>
      </c>
    </row>
    <row r="2" spans="1:2" ht="15" x14ac:dyDescent="0.25">
      <c r="A2" s="12" t="s">
        <v>537</v>
      </c>
    </row>
    <row r="3" spans="1:2" ht="15" x14ac:dyDescent="0.25">
      <c r="A3" s="12" t="s">
        <v>67</v>
      </c>
    </row>
    <row r="4" spans="1:2" ht="15" x14ac:dyDescent="0.25">
      <c r="A4" s="12" t="s">
        <v>125</v>
      </c>
    </row>
    <row r="5" spans="1:2" x14ac:dyDescent="0.25">
      <c r="A5" s="17" t="str">
        <f>HYPERLINK("#'Table of contents'!A124", "Back to contents")</f>
        <v>Back to contents</v>
      </c>
    </row>
    <row r="6" spans="1:2" x14ac:dyDescent="0.25">
      <c r="A6" s="15"/>
      <c r="B6" s="6" t="s">
        <v>27</v>
      </c>
    </row>
    <row r="7" spans="1:2" x14ac:dyDescent="0.25">
      <c r="A7" s="9" t="s">
        <v>32</v>
      </c>
      <c r="B7" s="4" t="s">
        <v>9</v>
      </c>
    </row>
    <row r="8" spans="1:2" x14ac:dyDescent="0.25">
      <c r="A8" s="16" t="s">
        <v>189</v>
      </c>
      <c r="B8" s="1">
        <v>854</v>
      </c>
    </row>
    <row r="9" spans="1:2" x14ac:dyDescent="0.25">
      <c r="A9" s="16" t="s">
        <v>190</v>
      </c>
      <c r="B9" s="1">
        <v>11536</v>
      </c>
    </row>
    <row r="10" spans="1:2" x14ac:dyDescent="0.25">
      <c r="A10" s="16" t="s">
        <v>191</v>
      </c>
      <c r="B10" s="1">
        <v>2564</v>
      </c>
    </row>
    <row r="11" spans="1:2" x14ac:dyDescent="0.25">
      <c r="A11" s="16" t="s">
        <v>192</v>
      </c>
      <c r="B11" s="1">
        <v>233</v>
      </c>
    </row>
    <row r="12" spans="1:2" x14ac:dyDescent="0.25">
      <c r="A12" s="16" t="s">
        <v>193</v>
      </c>
      <c r="B12" s="1">
        <v>4907</v>
      </c>
    </row>
    <row r="13" spans="1:2" x14ac:dyDescent="0.25">
      <c r="A13" s="16" t="s">
        <v>194</v>
      </c>
      <c r="B13" s="1">
        <v>377</v>
      </c>
    </row>
    <row r="14" spans="1:2" x14ac:dyDescent="0.25">
      <c r="A14" s="16" t="s">
        <v>195</v>
      </c>
      <c r="B14" s="1">
        <v>381</v>
      </c>
    </row>
    <row r="15" spans="1:2" x14ac:dyDescent="0.25">
      <c r="A15" s="16" t="s">
        <v>196</v>
      </c>
      <c r="B15" s="1">
        <v>11823</v>
      </c>
    </row>
    <row r="16" spans="1:2" x14ac:dyDescent="0.25">
      <c r="A16" s="16" t="s">
        <v>197</v>
      </c>
      <c r="B16" s="1">
        <v>3156</v>
      </c>
    </row>
    <row r="17" spans="1:2" x14ac:dyDescent="0.25">
      <c r="A17" s="16" t="s">
        <v>198</v>
      </c>
      <c r="B17" s="1">
        <v>3796</v>
      </c>
    </row>
    <row r="18" spans="1:2" x14ac:dyDescent="0.25">
      <c r="A18" s="16" t="s">
        <v>199</v>
      </c>
      <c r="B18" s="1">
        <v>535</v>
      </c>
    </row>
    <row r="19" spans="1:2" x14ac:dyDescent="0.25">
      <c r="A19" s="16" t="s">
        <v>200</v>
      </c>
      <c r="B19" s="1">
        <v>6423</v>
      </c>
    </row>
    <row r="20" spans="1:2" x14ac:dyDescent="0.25">
      <c r="A20" s="16" t="s">
        <v>201</v>
      </c>
      <c r="B20" s="1">
        <v>1908</v>
      </c>
    </row>
    <row r="21" spans="1:2" x14ac:dyDescent="0.25">
      <c r="A21" s="16" t="s">
        <v>202</v>
      </c>
      <c r="B21" s="1">
        <v>180</v>
      </c>
    </row>
    <row r="22" spans="1:2" x14ac:dyDescent="0.25">
      <c r="A22" s="16" t="s">
        <v>203</v>
      </c>
      <c r="B22" s="1">
        <v>5224</v>
      </c>
    </row>
    <row r="23" spans="1:2" x14ac:dyDescent="0.25">
      <c r="A23" s="16" t="s">
        <v>204</v>
      </c>
      <c r="B23" s="1">
        <v>365</v>
      </c>
    </row>
    <row r="24" spans="1:2" x14ac:dyDescent="0.25">
      <c r="A24" s="16" t="s">
        <v>205</v>
      </c>
      <c r="B24" s="1">
        <v>321</v>
      </c>
    </row>
    <row r="25" spans="1:2" x14ac:dyDescent="0.25">
      <c r="A25" s="16" t="s">
        <v>206</v>
      </c>
      <c r="B25" s="1">
        <v>9666</v>
      </c>
    </row>
    <row r="26" spans="1:2" x14ac:dyDescent="0.25">
      <c r="A26" s="16" t="s">
        <v>207</v>
      </c>
      <c r="B26" s="1">
        <v>3170</v>
      </c>
    </row>
    <row r="27" spans="1:2" x14ac:dyDescent="0.25">
      <c r="A27" s="16" t="s">
        <v>208</v>
      </c>
      <c r="B27" s="1">
        <v>2542</v>
      </c>
    </row>
    <row r="28" spans="1:2" x14ac:dyDescent="0.25">
      <c r="A28" s="10" t="s">
        <v>12</v>
      </c>
      <c r="B28" s="5">
        <v>69961</v>
      </c>
    </row>
    <row r="29" spans="1:2" x14ac:dyDescent="0.25">
      <c r="A29" s="15"/>
    </row>
    <row r="30" spans="1:2" x14ac:dyDescent="0.25">
      <c r="A30" s="15"/>
    </row>
    <row r="31" spans="1:2" x14ac:dyDescent="0.25">
      <c r="A31" s="15"/>
      <c r="B31" s="6" t="s">
        <v>28</v>
      </c>
    </row>
    <row r="32" spans="1:2" x14ac:dyDescent="0.25">
      <c r="A32" s="9" t="s">
        <v>32</v>
      </c>
      <c r="B32" s="4" t="s">
        <v>9</v>
      </c>
    </row>
    <row r="33" spans="1:2" x14ac:dyDescent="0.25">
      <c r="A33" s="8" t="s">
        <v>189</v>
      </c>
      <c r="B33" s="2">
        <v>2.1550962727433301E-2</v>
      </c>
    </row>
    <row r="34" spans="1:2" x14ac:dyDescent="0.25">
      <c r="A34" s="8" t="s">
        <v>190</v>
      </c>
      <c r="B34" s="2">
        <v>0.29111464405582099</v>
      </c>
    </row>
    <row r="35" spans="1:2" x14ac:dyDescent="0.25">
      <c r="A35" s="8" t="s">
        <v>191</v>
      </c>
      <c r="B35" s="2">
        <v>6.4703358821005905E-2</v>
      </c>
    </row>
    <row r="36" spans="1:2" x14ac:dyDescent="0.25">
      <c r="A36" s="8" t="s">
        <v>192</v>
      </c>
      <c r="B36" s="2">
        <v>5.8798294092411701E-3</v>
      </c>
    </row>
    <row r="37" spans="1:2" x14ac:dyDescent="0.25">
      <c r="A37" s="8" t="s">
        <v>193</v>
      </c>
      <c r="B37" s="2">
        <v>0.123829712065006</v>
      </c>
    </row>
    <row r="38" spans="1:2" x14ac:dyDescent="0.25">
      <c r="A38" s="8" t="s">
        <v>194</v>
      </c>
      <c r="B38" s="2">
        <v>9.5137153960683403E-3</v>
      </c>
    </row>
    <row r="39" spans="1:2" x14ac:dyDescent="0.25">
      <c r="A39" s="8" t="s">
        <v>195</v>
      </c>
      <c r="B39" s="2">
        <v>9.6146566734801996E-3</v>
      </c>
    </row>
    <row r="40" spans="1:2" x14ac:dyDescent="0.25">
      <c r="A40" s="8" t="s">
        <v>196</v>
      </c>
      <c r="B40" s="2">
        <v>0.29835718071012202</v>
      </c>
    </row>
    <row r="41" spans="1:2" x14ac:dyDescent="0.25">
      <c r="A41" s="8" t="s">
        <v>197</v>
      </c>
      <c r="B41" s="2">
        <v>7.9642667877961995E-2</v>
      </c>
    </row>
    <row r="42" spans="1:2" x14ac:dyDescent="0.25">
      <c r="A42" s="8" t="s">
        <v>198</v>
      </c>
      <c r="B42" s="2">
        <v>9.5793272263860502E-2</v>
      </c>
    </row>
    <row r="43" spans="1:2" x14ac:dyDescent="0.25">
      <c r="A43" s="8" t="s">
        <v>199</v>
      </c>
      <c r="B43" s="2">
        <v>1.76369750115382E-2</v>
      </c>
    </row>
    <row r="44" spans="1:2" x14ac:dyDescent="0.25">
      <c r="A44" s="8" t="s">
        <v>200</v>
      </c>
      <c r="B44" s="2">
        <v>0.211742599063757</v>
      </c>
    </row>
    <row r="45" spans="1:2" x14ac:dyDescent="0.25">
      <c r="A45" s="8" t="s">
        <v>201</v>
      </c>
      <c r="B45" s="2">
        <v>6.2899716489747501E-2</v>
      </c>
    </row>
    <row r="46" spans="1:2" x14ac:dyDescent="0.25">
      <c r="A46" s="8" t="s">
        <v>202</v>
      </c>
      <c r="B46" s="2">
        <v>5.9339355179007097E-3</v>
      </c>
    </row>
    <row r="47" spans="1:2" x14ac:dyDescent="0.25">
      <c r="A47" s="8" t="s">
        <v>203</v>
      </c>
      <c r="B47" s="2">
        <v>0.172215995252852</v>
      </c>
    </row>
    <row r="48" spans="1:2" x14ac:dyDescent="0.25">
      <c r="A48" s="8" t="s">
        <v>204</v>
      </c>
      <c r="B48" s="2">
        <v>1.20327025779653E-2</v>
      </c>
    </row>
    <row r="49" spans="1:2" x14ac:dyDescent="0.25">
      <c r="A49" s="8" t="s">
        <v>205</v>
      </c>
      <c r="B49" s="2">
        <v>1.0582185006922901E-2</v>
      </c>
    </row>
    <row r="50" spans="1:2" x14ac:dyDescent="0.25">
      <c r="A50" s="8" t="s">
        <v>206</v>
      </c>
      <c r="B50" s="2">
        <v>0.31865233731126802</v>
      </c>
    </row>
    <row r="51" spans="1:2" x14ac:dyDescent="0.25">
      <c r="A51" s="8" t="s">
        <v>207</v>
      </c>
      <c r="B51" s="2">
        <v>0.104503197731918</v>
      </c>
    </row>
    <row r="52" spans="1:2" x14ac:dyDescent="0.25">
      <c r="A52" s="8" t="s">
        <v>208</v>
      </c>
      <c r="B52" s="2">
        <v>8.3800356036131105E-2</v>
      </c>
    </row>
    <row r="53" spans="1:2" x14ac:dyDescent="0.25">
      <c r="A53" s="15"/>
    </row>
    <row r="54" spans="1:2" x14ac:dyDescent="0.25">
      <c r="A54" s="13" t="s">
        <v>33</v>
      </c>
    </row>
    <row r="55" spans="1:2" x14ac:dyDescent="0.25">
      <c r="A55" s="14" t="s">
        <v>34</v>
      </c>
    </row>
    <row r="56" spans="1:2" x14ac:dyDescent="0.25">
      <c r="A56" s="14" t="s">
        <v>126</v>
      </c>
    </row>
    <row r="57" spans="1:2" x14ac:dyDescent="0.25">
      <c r="A57" s="14" t="s">
        <v>210</v>
      </c>
    </row>
    <row r="58" spans="1:2" x14ac:dyDescent="0.25">
      <c r="A58" s="14" t="s">
        <v>36</v>
      </c>
    </row>
    <row r="59" spans="1:2" x14ac:dyDescent="0.25">
      <c r="A59" s="15"/>
    </row>
    <row r="60" spans="1:2" x14ac:dyDescent="0.25">
      <c r="A60" s="15"/>
    </row>
    <row r="61" spans="1:2" x14ac:dyDescent="0.25">
      <c r="A61" s="15"/>
    </row>
    <row r="62" spans="1:2" x14ac:dyDescent="0.25">
      <c r="A62" s="15"/>
    </row>
    <row r="63" spans="1:2" x14ac:dyDescent="0.25">
      <c r="A63" s="15"/>
    </row>
    <row r="64" spans="1:2"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546</v>
      </c>
    </row>
    <row r="2" spans="1:2" ht="15" x14ac:dyDescent="0.25">
      <c r="A2" s="12" t="s">
        <v>537</v>
      </c>
    </row>
    <row r="3" spans="1:2" ht="15" x14ac:dyDescent="0.25">
      <c r="A3" s="12" t="s">
        <v>239</v>
      </c>
    </row>
    <row r="4" spans="1:2" ht="15" x14ac:dyDescent="0.25">
      <c r="A4" s="12" t="s">
        <v>125</v>
      </c>
    </row>
    <row r="5" spans="1:2" x14ac:dyDescent="0.25">
      <c r="A5" s="17" t="str">
        <f>HYPERLINK("#'Table of contents'!A125", "Back to contents")</f>
        <v>Back to contents</v>
      </c>
    </row>
    <row r="6" spans="1:2" x14ac:dyDescent="0.25">
      <c r="A6" s="15"/>
      <c r="B6" s="6" t="s">
        <v>27</v>
      </c>
    </row>
    <row r="7" spans="1:2" x14ac:dyDescent="0.25">
      <c r="A7" s="9" t="s">
        <v>32</v>
      </c>
      <c r="B7" s="4" t="s">
        <v>9</v>
      </c>
    </row>
    <row r="8" spans="1:2" x14ac:dyDescent="0.25">
      <c r="A8" s="16" t="s">
        <v>211</v>
      </c>
      <c r="B8" s="1">
        <v>882</v>
      </c>
    </row>
    <row r="9" spans="1:2" x14ac:dyDescent="0.25">
      <c r="A9" s="16" t="s">
        <v>212</v>
      </c>
      <c r="B9" s="1">
        <v>13378</v>
      </c>
    </row>
    <row r="10" spans="1:2" x14ac:dyDescent="0.25">
      <c r="A10" s="16" t="s">
        <v>213</v>
      </c>
      <c r="B10" s="1">
        <v>2672</v>
      </c>
    </row>
    <row r="11" spans="1:2" x14ac:dyDescent="0.25">
      <c r="A11" s="16" t="s">
        <v>214</v>
      </c>
      <c r="B11" s="1">
        <v>385</v>
      </c>
    </row>
    <row r="12" spans="1:2" x14ac:dyDescent="0.25">
      <c r="A12" s="16" t="s">
        <v>215</v>
      </c>
      <c r="B12" s="1">
        <v>4117</v>
      </c>
    </row>
    <row r="13" spans="1:2" x14ac:dyDescent="0.25">
      <c r="A13" s="16" t="s">
        <v>216</v>
      </c>
      <c r="B13" s="1">
        <v>620</v>
      </c>
    </row>
    <row r="14" spans="1:2" x14ac:dyDescent="0.25">
      <c r="A14" s="16" t="s">
        <v>99</v>
      </c>
      <c r="B14" s="1">
        <v>584</v>
      </c>
    </row>
    <row r="15" spans="1:2" x14ac:dyDescent="0.25">
      <c r="A15" s="16" t="s">
        <v>217</v>
      </c>
      <c r="B15" s="1">
        <v>20418</v>
      </c>
    </row>
    <row r="16" spans="1:2" x14ac:dyDescent="0.25">
      <c r="A16" s="16" t="s">
        <v>218</v>
      </c>
      <c r="B16" s="1">
        <v>5462</v>
      </c>
    </row>
    <row r="17" spans="1:2" x14ac:dyDescent="0.25">
      <c r="A17" s="16" t="s">
        <v>219</v>
      </c>
      <c r="B17" s="1">
        <v>5326</v>
      </c>
    </row>
    <row r="18" spans="1:2" x14ac:dyDescent="0.25">
      <c r="A18" s="16" t="s">
        <v>220</v>
      </c>
      <c r="B18" s="1">
        <v>32</v>
      </c>
    </row>
    <row r="19" spans="1:2" x14ac:dyDescent="0.25">
      <c r="A19" s="16" t="s">
        <v>221</v>
      </c>
      <c r="B19" s="1">
        <v>1222</v>
      </c>
    </row>
    <row r="20" spans="1:2" x14ac:dyDescent="0.25">
      <c r="A20" s="16" t="s">
        <v>222</v>
      </c>
      <c r="B20" s="1">
        <v>177</v>
      </c>
    </row>
    <row r="21" spans="1:2" x14ac:dyDescent="0.25">
      <c r="A21" s="16" t="s">
        <v>223</v>
      </c>
      <c r="B21" s="1">
        <v>18</v>
      </c>
    </row>
    <row r="22" spans="1:2" x14ac:dyDescent="0.25">
      <c r="A22" s="16" t="s">
        <v>224</v>
      </c>
      <c r="B22" s="1">
        <v>381</v>
      </c>
    </row>
    <row r="23" spans="1:2" x14ac:dyDescent="0.25">
      <c r="A23" s="16" t="s">
        <v>225</v>
      </c>
      <c r="B23" s="1">
        <v>41</v>
      </c>
    </row>
    <row r="24" spans="1:2" x14ac:dyDescent="0.25">
      <c r="A24" s="16" t="s">
        <v>105</v>
      </c>
      <c r="B24" s="1">
        <v>36</v>
      </c>
    </row>
    <row r="25" spans="1:2" x14ac:dyDescent="0.25">
      <c r="A25" s="16" t="s">
        <v>226</v>
      </c>
      <c r="B25" s="1">
        <v>639</v>
      </c>
    </row>
    <row r="26" spans="1:2" x14ac:dyDescent="0.25">
      <c r="A26" s="16" t="s">
        <v>227</v>
      </c>
      <c r="B26" s="1">
        <v>343</v>
      </c>
    </row>
    <row r="27" spans="1:2" x14ac:dyDescent="0.25">
      <c r="A27" s="16" t="s">
        <v>228</v>
      </c>
      <c r="B27" s="1">
        <v>193</v>
      </c>
    </row>
    <row r="28" spans="1:2" x14ac:dyDescent="0.25">
      <c r="A28" s="16" t="s">
        <v>229</v>
      </c>
      <c r="B28" s="1">
        <v>475</v>
      </c>
    </row>
    <row r="29" spans="1:2" x14ac:dyDescent="0.25">
      <c r="A29" s="16" t="s">
        <v>230</v>
      </c>
      <c r="B29" s="1">
        <v>3359</v>
      </c>
    </row>
    <row r="30" spans="1:2" x14ac:dyDescent="0.25">
      <c r="A30" s="16" t="s">
        <v>231</v>
      </c>
      <c r="B30" s="1">
        <v>1623</v>
      </c>
    </row>
    <row r="31" spans="1:2" x14ac:dyDescent="0.25">
      <c r="A31" s="16" t="s">
        <v>232</v>
      </c>
      <c r="B31" s="1">
        <v>10</v>
      </c>
    </row>
    <row r="32" spans="1:2" x14ac:dyDescent="0.25">
      <c r="A32" s="16" t="s">
        <v>233</v>
      </c>
      <c r="B32" s="1">
        <v>5633</v>
      </c>
    </row>
    <row r="33" spans="1:2" x14ac:dyDescent="0.25">
      <c r="A33" s="16" t="s">
        <v>234</v>
      </c>
      <c r="B33" s="1">
        <v>81</v>
      </c>
    </row>
    <row r="34" spans="1:2" x14ac:dyDescent="0.25">
      <c r="A34" s="16" t="s">
        <v>111</v>
      </c>
      <c r="B34" s="1">
        <v>82</v>
      </c>
    </row>
    <row r="35" spans="1:2" x14ac:dyDescent="0.25">
      <c r="A35" s="16" t="s">
        <v>235</v>
      </c>
      <c r="B35" s="1">
        <v>432</v>
      </c>
    </row>
    <row r="36" spans="1:2" x14ac:dyDescent="0.25">
      <c r="A36" s="16" t="s">
        <v>236</v>
      </c>
      <c r="B36" s="1">
        <v>521</v>
      </c>
    </row>
    <row r="37" spans="1:2" x14ac:dyDescent="0.25">
      <c r="A37" s="16" t="s">
        <v>237</v>
      </c>
      <c r="B37" s="1">
        <v>819</v>
      </c>
    </row>
    <row r="38" spans="1:2" x14ac:dyDescent="0.25">
      <c r="A38" s="10" t="s">
        <v>12</v>
      </c>
      <c r="B38" s="5">
        <v>69961</v>
      </c>
    </row>
    <row r="39" spans="1:2" x14ac:dyDescent="0.25">
      <c r="A39" s="15"/>
    </row>
    <row r="40" spans="1:2" x14ac:dyDescent="0.25">
      <c r="A40" s="15"/>
    </row>
    <row r="41" spans="1:2" x14ac:dyDescent="0.25">
      <c r="A41" s="15"/>
      <c r="B41" s="6" t="s">
        <v>28</v>
      </c>
    </row>
    <row r="42" spans="1:2" x14ac:dyDescent="0.25">
      <c r="A42" s="9" t="s">
        <v>32</v>
      </c>
      <c r="B42" s="4" t="s">
        <v>9</v>
      </c>
    </row>
    <row r="43" spans="1:2" x14ac:dyDescent="0.25">
      <c r="A43" s="8" t="s">
        <v>211</v>
      </c>
      <c r="B43" s="2">
        <v>1.6380655226209E-2</v>
      </c>
    </row>
    <row r="44" spans="1:2" x14ac:dyDescent="0.25">
      <c r="A44" s="8" t="s">
        <v>212</v>
      </c>
      <c r="B44" s="2">
        <v>0.248458509768962</v>
      </c>
    </row>
    <row r="45" spans="1:2" x14ac:dyDescent="0.25">
      <c r="A45" s="8" t="s">
        <v>213</v>
      </c>
      <c r="B45" s="2">
        <v>4.9624842136542599E-2</v>
      </c>
    </row>
    <row r="46" spans="1:2" x14ac:dyDescent="0.25">
      <c r="A46" s="8" t="s">
        <v>214</v>
      </c>
      <c r="B46" s="2">
        <v>7.1502860114404602E-3</v>
      </c>
    </row>
    <row r="47" spans="1:2" x14ac:dyDescent="0.25">
      <c r="A47" s="8" t="s">
        <v>215</v>
      </c>
      <c r="B47" s="2">
        <v>7.6461629893767202E-2</v>
      </c>
    </row>
    <row r="48" spans="1:2" x14ac:dyDescent="0.25">
      <c r="A48" s="8" t="s">
        <v>216</v>
      </c>
      <c r="B48" s="2">
        <v>1.15147463041379E-2</v>
      </c>
    </row>
    <row r="49" spans="1:2" x14ac:dyDescent="0.25">
      <c r="A49" s="8" t="s">
        <v>99</v>
      </c>
      <c r="B49" s="2">
        <v>1.08461481316396E-2</v>
      </c>
    </row>
    <row r="50" spans="1:2" x14ac:dyDescent="0.25">
      <c r="A50" s="8" t="s">
        <v>217</v>
      </c>
      <c r="B50" s="2">
        <v>0.379206596835302</v>
      </c>
    </row>
    <row r="51" spans="1:2" x14ac:dyDescent="0.25">
      <c r="A51" s="8" t="s">
        <v>218</v>
      </c>
      <c r="B51" s="2">
        <v>0.101441200505163</v>
      </c>
    </row>
    <row r="52" spans="1:2" x14ac:dyDescent="0.25">
      <c r="A52" s="8" t="s">
        <v>219</v>
      </c>
      <c r="B52" s="2">
        <v>9.8915385186836E-2</v>
      </c>
    </row>
    <row r="53" spans="1:2" x14ac:dyDescent="0.25">
      <c r="A53" s="8" t="s">
        <v>220</v>
      </c>
      <c r="B53" s="2">
        <v>1.0382868267358901E-2</v>
      </c>
    </row>
    <row r="54" spans="1:2" x14ac:dyDescent="0.25">
      <c r="A54" s="8" t="s">
        <v>221</v>
      </c>
      <c r="B54" s="2">
        <v>0.39649578195976598</v>
      </c>
    </row>
    <row r="55" spans="1:2" x14ac:dyDescent="0.25">
      <c r="A55" s="8" t="s">
        <v>222</v>
      </c>
      <c r="B55" s="2">
        <v>5.7430240103828703E-2</v>
      </c>
    </row>
    <row r="56" spans="1:2" x14ac:dyDescent="0.25">
      <c r="A56" s="8" t="s">
        <v>223</v>
      </c>
      <c r="B56" s="2">
        <v>5.84036340038936E-3</v>
      </c>
    </row>
    <row r="57" spans="1:2" x14ac:dyDescent="0.25">
      <c r="A57" s="8" t="s">
        <v>224</v>
      </c>
      <c r="B57" s="2">
        <v>0.123621025308241</v>
      </c>
    </row>
    <row r="58" spans="1:2" x14ac:dyDescent="0.25">
      <c r="A58" s="8" t="s">
        <v>225</v>
      </c>
      <c r="B58" s="2">
        <v>1.33030499675535E-2</v>
      </c>
    </row>
    <row r="59" spans="1:2" x14ac:dyDescent="0.25">
      <c r="A59" s="8" t="s">
        <v>105</v>
      </c>
      <c r="B59" s="2">
        <v>1.1680726800778699E-2</v>
      </c>
    </row>
    <row r="60" spans="1:2" x14ac:dyDescent="0.25">
      <c r="A60" s="8" t="s">
        <v>226</v>
      </c>
      <c r="B60" s="2">
        <v>0.20733290071382199</v>
      </c>
    </row>
    <row r="61" spans="1:2" x14ac:dyDescent="0.25">
      <c r="A61" s="8" t="s">
        <v>227</v>
      </c>
      <c r="B61" s="2">
        <v>0.111291369240753</v>
      </c>
    </row>
    <row r="62" spans="1:2" x14ac:dyDescent="0.25">
      <c r="A62" s="8" t="s">
        <v>228</v>
      </c>
      <c r="B62" s="2">
        <v>6.2621674237508099E-2</v>
      </c>
    </row>
    <row r="63" spans="1:2" x14ac:dyDescent="0.25">
      <c r="A63" s="8" t="s">
        <v>229</v>
      </c>
      <c r="B63" s="2">
        <v>3.6440352896049098E-2</v>
      </c>
    </row>
    <row r="64" spans="1:2" x14ac:dyDescent="0.25">
      <c r="A64" s="8" t="s">
        <v>230</v>
      </c>
      <c r="B64" s="2">
        <v>0.25769083237437701</v>
      </c>
    </row>
    <row r="65" spans="1:2" x14ac:dyDescent="0.25">
      <c r="A65" s="8" t="s">
        <v>231</v>
      </c>
      <c r="B65" s="2">
        <v>0.124510932105869</v>
      </c>
    </row>
    <row r="66" spans="1:2" x14ac:dyDescent="0.25">
      <c r="A66" s="8" t="s">
        <v>232</v>
      </c>
      <c r="B66" s="2">
        <v>7.6716532412734898E-4</v>
      </c>
    </row>
    <row r="67" spans="1:2" x14ac:dyDescent="0.25">
      <c r="A67" s="8" t="s">
        <v>233</v>
      </c>
      <c r="B67" s="2">
        <v>0.43214422708093603</v>
      </c>
    </row>
    <row r="68" spans="1:2" x14ac:dyDescent="0.25">
      <c r="A68" s="8" t="s">
        <v>234</v>
      </c>
      <c r="B68" s="2">
        <v>6.2140391254315299E-3</v>
      </c>
    </row>
    <row r="69" spans="1:2" x14ac:dyDescent="0.25">
      <c r="A69" s="8" t="s">
        <v>111</v>
      </c>
      <c r="B69" s="2">
        <v>6.2907556578442698E-3</v>
      </c>
    </row>
    <row r="70" spans="1:2" x14ac:dyDescent="0.25">
      <c r="A70" s="8" t="s">
        <v>235</v>
      </c>
      <c r="B70" s="2">
        <v>3.3141542002301502E-2</v>
      </c>
    </row>
    <row r="71" spans="1:2" x14ac:dyDescent="0.25">
      <c r="A71" s="8" t="s">
        <v>236</v>
      </c>
      <c r="B71" s="2">
        <v>3.9969313387034897E-2</v>
      </c>
    </row>
    <row r="72" spans="1:2" x14ac:dyDescent="0.25">
      <c r="A72" s="8" t="s">
        <v>237</v>
      </c>
      <c r="B72" s="2">
        <v>6.2830840046029901E-2</v>
      </c>
    </row>
    <row r="73" spans="1:2" x14ac:dyDescent="0.25">
      <c r="A73" s="15"/>
    </row>
    <row r="74" spans="1:2" x14ac:dyDescent="0.25">
      <c r="A74" s="13" t="s">
        <v>33</v>
      </c>
    </row>
    <row r="75" spans="1:2" x14ac:dyDescent="0.25">
      <c r="A75" s="14" t="s">
        <v>34</v>
      </c>
    </row>
    <row r="76" spans="1:2" x14ac:dyDescent="0.25">
      <c r="A76" s="14" t="s">
        <v>126</v>
      </c>
    </row>
    <row r="77" spans="1:2" x14ac:dyDescent="0.25">
      <c r="A77" s="14" t="s">
        <v>240</v>
      </c>
    </row>
    <row r="78" spans="1:2" x14ac:dyDescent="0.25">
      <c r="A78" s="14" t="s">
        <v>36</v>
      </c>
    </row>
    <row r="79" spans="1:2" x14ac:dyDescent="0.25">
      <c r="A79" s="15"/>
    </row>
    <row r="80" spans="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547</v>
      </c>
    </row>
    <row r="2" spans="1:2" ht="15" x14ac:dyDescent="0.25">
      <c r="A2" s="12" t="s">
        <v>537</v>
      </c>
    </row>
    <row r="3" spans="1:2" ht="15" x14ac:dyDescent="0.25">
      <c r="A3" s="12" t="s">
        <v>302</v>
      </c>
    </row>
    <row r="4" spans="1:2" ht="15" x14ac:dyDescent="0.25">
      <c r="A4" s="12" t="s">
        <v>125</v>
      </c>
    </row>
    <row r="5" spans="1:2" x14ac:dyDescent="0.25">
      <c r="A5" s="17" t="str">
        <f>HYPERLINK("#'Table of contents'!A126", "Back to contents")</f>
        <v>Back to contents</v>
      </c>
    </row>
    <row r="6" spans="1:2" x14ac:dyDescent="0.25">
      <c r="A6" s="15"/>
      <c r="B6" s="6" t="s">
        <v>27</v>
      </c>
    </row>
    <row r="7" spans="1:2" x14ac:dyDescent="0.25">
      <c r="A7" s="9" t="s">
        <v>32</v>
      </c>
      <c r="B7" s="4" t="s">
        <v>9</v>
      </c>
    </row>
    <row r="8" spans="1:2" x14ac:dyDescent="0.25">
      <c r="A8" s="16" t="s">
        <v>241</v>
      </c>
      <c r="B8" s="1">
        <v>1189</v>
      </c>
    </row>
    <row r="9" spans="1:2" x14ac:dyDescent="0.25">
      <c r="A9" s="16" t="s">
        <v>242</v>
      </c>
      <c r="B9" s="1">
        <v>1789</v>
      </c>
    </row>
    <row r="10" spans="1:2" x14ac:dyDescent="0.25">
      <c r="A10" s="16" t="s">
        <v>243</v>
      </c>
      <c r="B10" s="1">
        <v>4356</v>
      </c>
    </row>
    <row r="11" spans="1:2" x14ac:dyDescent="0.25">
      <c r="A11" s="16" t="s">
        <v>244</v>
      </c>
      <c r="B11" s="1">
        <v>2</v>
      </c>
    </row>
    <row r="12" spans="1:2" x14ac:dyDescent="0.25">
      <c r="A12" s="16" t="s">
        <v>245</v>
      </c>
      <c r="B12" s="1">
        <v>6440</v>
      </c>
    </row>
    <row r="13" spans="1:2" x14ac:dyDescent="0.25">
      <c r="A13" s="16" t="s">
        <v>246</v>
      </c>
      <c r="B13" s="1">
        <v>732</v>
      </c>
    </row>
    <row r="14" spans="1:2" x14ac:dyDescent="0.25">
      <c r="A14" s="16" t="s">
        <v>247</v>
      </c>
      <c r="B14" s="1">
        <v>234</v>
      </c>
    </row>
    <row r="15" spans="1:2" x14ac:dyDescent="0.25">
      <c r="A15" s="16" t="s">
        <v>248</v>
      </c>
      <c r="B15" s="1">
        <v>2515</v>
      </c>
    </row>
    <row r="16" spans="1:2" x14ac:dyDescent="0.25">
      <c r="A16" s="16" t="s">
        <v>249</v>
      </c>
      <c r="B16" s="1">
        <v>1272</v>
      </c>
    </row>
    <row r="17" spans="1:2" x14ac:dyDescent="0.25">
      <c r="A17" s="16" t="s">
        <v>250</v>
      </c>
      <c r="B17" s="1">
        <v>1564</v>
      </c>
    </row>
    <row r="18" spans="1:2" x14ac:dyDescent="0.25">
      <c r="A18" s="16" t="s">
        <v>251</v>
      </c>
      <c r="B18" s="1">
        <v>0</v>
      </c>
    </row>
    <row r="19" spans="1:2" x14ac:dyDescent="0.25">
      <c r="A19" s="16" t="s">
        <v>252</v>
      </c>
      <c r="B19" s="1">
        <v>3426</v>
      </c>
    </row>
    <row r="20" spans="1:2" x14ac:dyDescent="0.25">
      <c r="A20" s="16" t="s">
        <v>253</v>
      </c>
      <c r="B20" s="1">
        <v>2</v>
      </c>
    </row>
    <row r="21" spans="1:2" x14ac:dyDescent="0.25">
      <c r="A21" s="16" t="s">
        <v>254</v>
      </c>
      <c r="B21" s="1">
        <v>1</v>
      </c>
    </row>
    <row r="22" spans="1:2" x14ac:dyDescent="0.25">
      <c r="A22" s="16" t="s">
        <v>255</v>
      </c>
      <c r="B22" s="1">
        <v>898</v>
      </c>
    </row>
    <row r="23" spans="1:2" x14ac:dyDescent="0.25">
      <c r="A23" s="16" t="s">
        <v>256</v>
      </c>
      <c r="B23" s="1">
        <v>0</v>
      </c>
    </row>
    <row r="24" spans="1:2" x14ac:dyDescent="0.25">
      <c r="A24" s="16" t="s">
        <v>257</v>
      </c>
      <c r="B24" s="1">
        <v>27</v>
      </c>
    </row>
    <row r="25" spans="1:2" x14ac:dyDescent="0.25">
      <c r="A25" s="16" t="s">
        <v>258</v>
      </c>
      <c r="B25" s="1">
        <v>147</v>
      </c>
    </row>
    <row r="26" spans="1:2" x14ac:dyDescent="0.25">
      <c r="A26" s="16" t="s">
        <v>259</v>
      </c>
      <c r="B26" s="1">
        <v>191</v>
      </c>
    </row>
    <row r="27" spans="1:2" x14ac:dyDescent="0.25">
      <c r="A27" s="16" t="s">
        <v>260</v>
      </c>
      <c r="B27" s="1">
        <v>260</v>
      </c>
    </row>
    <row r="28" spans="1:2" x14ac:dyDescent="0.25">
      <c r="A28" s="16" t="s">
        <v>261</v>
      </c>
      <c r="B28" s="1">
        <v>22</v>
      </c>
    </row>
    <row r="29" spans="1:2" x14ac:dyDescent="0.25">
      <c r="A29" s="16" t="s">
        <v>262</v>
      </c>
      <c r="B29" s="1">
        <v>571</v>
      </c>
    </row>
    <row r="30" spans="1:2" x14ac:dyDescent="0.25">
      <c r="A30" s="16" t="s">
        <v>263</v>
      </c>
      <c r="B30" s="1">
        <v>29</v>
      </c>
    </row>
    <row r="31" spans="1:2" x14ac:dyDescent="0.25">
      <c r="A31" s="16" t="s">
        <v>264</v>
      </c>
      <c r="B31" s="1">
        <v>7</v>
      </c>
    </row>
    <row r="32" spans="1:2" x14ac:dyDescent="0.25">
      <c r="A32" s="16" t="s">
        <v>265</v>
      </c>
      <c r="B32" s="1">
        <v>350</v>
      </c>
    </row>
    <row r="33" spans="1:2" x14ac:dyDescent="0.25">
      <c r="A33" s="16" t="s">
        <v>266</v>
      </c>
      <c r="B33" s="1">
        <v>4</v>
      </c>
    </row>
    <row r="34" spans="1:2" x14ac:dyDescent="0.25">
      <c r="A34" s="16" t="s">
        <v>267</v>
      </c>
      <c r="B34" s="1">
        <v>55</v>
      </c>
    </row>
    <row r="35" spans="1:2" x14ac:dyDescent="0.25">
      <c r="A35" s="16" t="s">
        <v>268</v>
      </c>
      <c r="B35" s="1">
        <v>1037</v>
      </c>
    </row>
    <row r="36" spans="1:2" x14ac:dyDescent="0.25">
      <c r="A36" s="16" t="s">
        <v>269</v>
      </c>
      <c r="B36" s="1">
        <v>298</v>
      </c>
    </row>
    <row r="37" spans="1:2" x14ac:dyDescent="0.25">
      <c r="A37" s="16" t="s">
        <v>270</v>
      </c>
      <c r="B37" s="1">
        <v>219</v>
      </c>
    </row>
    <row r="38" spans="1:2" x14ac:dyDescent="0.25">
      <c r="A38" s="16" t="s">
        <v>271</v>
      </c>
      <c r="B38" s="1">
        <v>89</v>
      </c>
    </row>
    <row r="39" spans="1:2" x14ac:dyDescent="0.25">
      <c r="A39" s="16" t="s">
        <v>272</v>
      </c>
      <c r="B39" s="1">
        <v>73</v>
      </c>
    </row>
    <row r="40" spans="1:2" x14ac:dyDescent="0.25">
      <c r="A40" s="16" t="s">
        <v>273</v>
      </c>
      <c r="B40" s="1">
        <v>11420</v>
      </c>
    </row>
    <row r="41" spans="1:2" x14ac:dyDescent="0.25">
      <c r="A41" s="16" t="s">
        <v>274</v>
      </c>
      <c r="B41" s="1">
        <v>1</v>
      </c>
    </row>
    <row r="42" spans="1:2" x14ac:dyDescent="0.25">
      <c r="A42" s="16" t="s">
        <v>275</v>
      </c>
      <c r="B42" s="1">
        <v>386</v>
      </c>
    </row>
    <row r="43" spans="1:2" x14ac:dyDescent="0.25">
      <c r="A43" s="16" t="s">
        <v>276</v>
      </c>
      <c r="B43" s="1">
        <v>253</v>
      </c>
    </row>
    <row r="44" spans="1:2" x14ac:dyDescent="0.25">
      <c r="A44" s="16" t="s">
        <v>277</v>
      </c>
      <c r="B44" s="1">
        <v>0</v>
      </c>
    </row>
    <row r="45" spans="1:2" x14ac:dyDescent="0.25">
      <c r="A45" s="16" t="s">
        <v>278</v>
      </c>
      <c r="B45" s="1">
        <v>312</v>
      </c>
    </row>
    <row r="46" spans="1:2" x14ac:dyDescent="0.25">
      <c r="A46" s="16" t="s">
        <v>279</v>
      </c>
      <c r="B46" s="1">
        <v>17197</v>
      </c>
    </row>
    <row r="47" spans="1:2" x14ac:dyDescent="0.25">
      <c r="A47" s="16" t="s">
        <v>280</v>
      </c>
      <c r="B47" s="1">
        <v>3110</v>
      </c>
    </row>
    <row r="48" spans="1:2" x14ac:dyDescent="0.25">
      <c r="A48" s="16" t="s">
        <v>281</v>
      </c>
      <c r="B48" s="1">
        <v>3471</v>
      </c>
    </row>
    <row r="49" spans="1:2" x14ac:dyDescent="0.25">
      <c r="A49" s="16" t="s">
        <v>271</v>
      </c>
      <c r="B49" s="1">
        <v>89</v>
      </c>
    </row>
    <row r="50" spans="1:2" x14ac:dyDescent="0.25">
      <c r="A50" s="16" t="s">
        <v>282</v>
      </c>
      <c r="B50" s="1">
        <v>551</v>
      </c>
    </row>
    <row r="51" spans="1:2" x14ac:dyDescent="0.25">
      <c r="A51" s="16" t="s">
        <v>283</v>
      </c>
      <c r="B51" s="1">
        <v>63</v>
      </c>
    </row>
    <row r="52" spans="1:2" x14ac:dyDescent="0.25">
      <c r="A52" s="16" t="s">
        <v>284</v>
      </c>
      <c r="B52" s="1">
        <v>14</v>
      </c>
    </row>
    <row r="53" spans="1:2" x14ac:dyDescent="0.25">
      <c r="A53" s="16" t="s">
        <v>285</v>
      </c>
      <c r="B53" s="1">
        <v>1891</v>
      </c>
    </row>
    <row r="54" spans="1:2" x14ac:dyDescent="0.25">
      <c r="A54" s="16" t="s">
        <v>286</v>
      </c>
      <c r="B54" s="1">
        <v>4</v>
      </c>
    </row>
    <row r="55" spans="1:2" x14ac:dyDescent="0.25">
      <c r="A55" s="16" t="s">
        <v>287</v>
      </c>
      <c r="B55" s="1">
        <v>55</v>
      </c>
    </row>
    <row r="56" spans="1:2" x14ac:dyDescent="0.25">
      <c r="A56" s="16" t="s">
        <v>288</v>
      </c>
      <c r="B56" s="1">
        <v>413</v>
      </c>
    </row>
    <row r="57" spans="1:2" x14ac:dyDescent="0.25">
      <c r="A57" s="16" t="s">
        <v>289</v>
      </c>
      <c r="B57" s="1">
        <v>283</v>
      </c>
    </row>
    <row r="58" spans="1:2" x14ac:dyDescent="0.25">
      <c r="A58" s="16" t="s">
        <v>290</v>
      </c>
      <c r="B58" s="1">
        <v>243</v>
      </c>
    </row>
    <row r="59" spans="1:2" x14ac:dyDescent="0.25">
      <c r="A59" s="16" t="s">
        <v>291</v>
      </c>
      <c r="B59" s="1">
        <v>16</v>
      </c>
    </row>
    <row r="60" spans="1:2" x14ac:dyDescent="0.25">
      <c r="A60" s="16" t="s">
        <v>292</v>
      </c>
      <c r="B60" s="1">
        <v>202</v>
      </c>
    </row>
    <row r="61" spans="1:2" x14ac:dyDescent="0.25">
      <c r="A61" s="16" t="s">
        <v>293</v>
      </c>
      <c r="B61" s="1">
        <v>21</v>
      </c>
    </row>
    <row r="62" spans="1:2" x14ac:dyDescent="0.25">
      <c r="A62" s="16" t="s">
        <v>294</v>
      </c>
      <c r="B62" s="1">
        <v>3</v>
      </c>
    </row>
    <row r="63" spans="1:2" x14ac:dyDescent="0.25">
      <c r="A63" s="16" t="s">
        <v>295</v>
      </c>
      <c r="B63" s="1">
        <v>299</v>
      </c>
    </row>
    <row r="64" spans="1:2" x14ac:dyDescent="0.25">
      <c r="A64" s="16" t="s">
        <v>296</v>
      </c>
      <c r="B64" s="1">
        <v>2</v>
      </c>
    </row>
    <row r="65" spans="1:2" x14ac:dyDescent="0.25">
      <c r="A65" s="16" t="s">
        <v>297</v>
      </c>
      <c r="B65" s="1">
        <v>19</v>
      </c>
    </row>
    <row r="66" spans="1:2" x14ac:dyDescent="0.25">
      <c r="A66" s="16" t="s">
        <v>298</v>
      </c>
      <c r="B66" s="1">
        <v>180</v>
      </c>
    </row>
    <row r="67" spans="1:2" x14ac:dyDescent="0.25">
      <c r="A67" s="16" t="s">
        <v>299</v>
      </c>
      <c r="B67" s="1">
        <v>1172</v>
      </c>
    </row>
    <row r="68" spans="1:2" x14ac:dyDescent="0.25">
      <c r="A68" s="16" t="s">
        <v>300</v>
      </c>
      <c r="B68" s="1">
        <v>581</v>
      </c>
    </row>
    <row r="69" spans="1:2" x14ac:dyDescent="0.25">
      <c r="A69" s="10" t="s">
        <v>12</v>
      </c>
      <c r="B69" s="5">
        <v>70050</v>
      </c>
    </row>
    <row r="70" spans="1:2" x14ac:dyDescent="0.25">
      <c r="A70" s="15"/>
    </row>
    <row r="71" spans="1:2" x14ac:dyDescent="0.25">
      <c r="A71" s="15"/>
    </row>
    <row r="72" spans="1:2" x14ac:dyDescent="0.25">
      <c r="A72" s="15"/>
      <c r="B72" s="6" t="s">
        <v>28</v>
      </c>
    </row>
    <row r="73" spans="1:2" x14ac:dyDescent="0.25">
      <c r="A73" s="9" t="s">
        <v>32</v>
      </c>
      <c r="B73" s="4" t="s">
        <v>9</v>
      </c>
    </row>
    <row r="74" spans="1:2" x14ac:dyDescent="0.25">
      <c r="A74" s="8" t="s">
        <v>241</v>
      </c>
      <c r="B74" s="2">
        <v>5.9174837007913199E-2</v>
      </c>
    </row>
    <row r="75" spans="1:2" x14ac:dyDescent="0.25">
      <c r="A75" s="8" t="s">
        <v>242</v>
      </c>
      <c r="B75" s="2">
        <v>8.9035982680535503E-2</v>
      </c>
    </row>
    <row r="76" spans="1:2" x14ac:dyDescent="0.25">
      <c r="A76" s="8" t="s">
        <v>243</v>
      </c>
      <c r="B76" s="2">
        <v>0.21679191758323799</v>
      </c>
    </row>
    <row r="77" spans="1:2" x14ac:dyDescent="0.25">
      <c r="A77" s="8" t="s">
        <v>244</v>
      </c>
      <c r="B77" s="2">
        <v>9.9537152242074395E-5</v>
      </c>
    </row>
    <row r="78" spans="1:2" x14ac:dyDescent="0.25">
      <c r="A78" s="8" t="s">
        <v>245</v>
      </c>
      <c r="B78" s="2">
        <v>0.32050963021947898</v>
      </c>
    </row>
    <row r="79" spans="1:2" x14ac:dyDescent="0.25">
      <c r="A79" s="8" t="s">
        <v>246</v>
      </c>
      <c r="B79" s="2">
        <v>3.64305977205992E-2</v>
      </c>
    </row>
    <row r="80" spans="1:2" x14ac:dyDescent="0.25">
      <c r="A80" s="8" t="s">
        <v>247</v>
      </c>
      <c r="B80" s="2">
        <v>1.16458468123227E-2</v>
      </c>
    </row>
    <row r="81" spans="1:2" x14ac:dyDescent="0.25">
      <c r="A81" s="8" t="s">
        <v>248</v>
      </c>
      <c r="B81" s="2">
        <v>0.12516796894440901</v>
      </c>
    </row>
    <row r="82" spans="1:2" x14ac:dyDescent="0.25">
      <c r="A82" s="8" t="s">
        <v>249</v>
      </c>
      <c r="B82" s="2">
        <v>6.3305628825959304E-2</v>
      </c>
    </row>
    <row r="83" spans="1:2" x14ac:dyDescent="0.25">
      <c r="A83" s="8" t="s">
        <v>250</v>
      </c>
      <c r="B83" s="2">
        <v>7.7838053053302103E-2</v>
      </c>
    </row>
    <row r="84" spans="1:2" x14ac:dyDescent="0.25">
      <c r="A84" s="8" t="s">
        <v>251</v>
      </c>
      <c r="B84" s="2">
        <v>0</v>
      </c>
    </row>
    <row r="85" spans="1:2" x14ac:dyDescent="0.25">
      <c r="A85" s="8" t="s">
        <v>252</v>
      </c>
      <c r="B85" s="2">
        <v>0.69184168012924097</v>
      </c>
    </row>
    <row r="86" spans="1:2" x14ac:dyDescent="0.25">
      <c r="A86" s="8" t="s">
        <v>253</v>
      </c>
      <c r="B86" s="2">
        <v>4.0387722132471699E-4</v>
      </c>
    </row>
    <row r="87" spans="1:2" x14ac:dyDescent="0.25">
      <c r="A87" s="8" t="s">
        <v>254</v>
      </c>
      <c r="B87" s="2">
        <v>2.0193861066235901E-4</v>
      </c>
    </row>
    <row r="88" spans="1:2" x14ac:dyDescent="0.25">
      <c r="A88" s="8" t="s">
        <v>255</v>
      </c>
      <c r="B88" s="2">
        <v>0.18134087237479801</v>
      </c>
    </row>
    <row r="89" spans="1:2" x14ac:dyDescent="0.25">
      <c r="A89" s="8" t="s">
        <v>256</v>
      </c>
      <c r="B89" s="2">
        <v>0</v>
      </c>
    </row>
    <row r="90" spans="1:2" x14ac:dyDescent="0.25">
      <c r="A90" s="8" t="s">
        <v>257</v>
      </c>
      <c r="B90" s="2">
        <v>5.4523424878836803E-3</v>
      </c>
    </row>
    <row r="91" spans="1:2" x14ac:dyDescent="0.25">
      <c r="A91" s="8" t="s">
        <v>258</v>
      </c>
      <c r="B91" s="2">
        <v>2.96849757673667E-2</v>
      </c>
    </row>
    <row r="92" spans="1:2" x14ac:dyDescent="0.25">
      <c r="A92" s="8" t="s">
        <v>259</v>
      </c>
      <c r="B92" s="2">
        <v>3.8570274636510499E-2</v>
      </c>
    </row>
    <row r="93" spans="1:2" x14ac:dyDescent="0.25">
      <c r="A93" s="8" t="s">
        <v>260</v>
      </c>
      <c r="B93" s="2">
        <v>5.2504038772213199E-2</v>
      </c>
    </row>
    <row r="94" spans="1:2" x14ac:dyDescent="0.25">
      <c r="A94" s="8" t="s">
        <v>261</v>
      </c>
      <c r="B94" s="2">
        <v>8.4876543209876504E-3</v>
      </c>
    </row>
    <row r="95" spans="1:2" x14ac:dyDescent="0.25">
      <c r="A95" s="8" t="s">
        <v>262</v>
      </c>
      <c r="B95" s="2">
        <v>0.22029320987654299</v>
      </c>
    </row>
    <row r="96" spans="1:2" x14ac:dyDescent="0.25">
      <c r="A96" s="8" t="s">
        <v>263</v>
      </c>
      <c r="B96" s="2">
        <v>1.11882716049383E-2</v>
      </c>
    </row>
    <row r="97" spans="1:2" x14ac:dyDescent="0.25">
      <c r="A97" s="8" t="s">
        <v>264</v>
      </c>
      <c r="B97" s="2">
        <v>2.7006172839506202E-3</v>
      </c>
    </row>
    <row r="98" spans="1:2" x14ac:dyDescent="0.25">
      <c r="A98" s="8" t="s">
        <v>265</v>
      </c>
      <c r="B98" s="2">
        <v>0.13503086419753099</v>
      </c>
    </row>
    <row r="99" spans="1:2" x14ac:dyDescent="0.25">
      <c r="A99" s="8" t="s">
        <v>266</v>
      </c>
      <c r="B99" s="2">
        <v>1.54320987654321E-3</v>
      </c>
    </row>
    <row r="100" spans="1:2" x14ac:dyDescent="0.25">
      <c r="A100" s="8" t="s">
        <v>267</v>
      </c>
      <c r="B100" s="2">
        <v>2.1219135802469102E-2</v>
      </c>
    </row>
    <row r="101" spans="1:2" x14ac:dyDescent="0.25">
      <c r="A101" s="8" t="s">
        <v>268</v>
      </c>
      <c r="B101" s="2">
        <v>0.40007716049382702</v>
      </c>
    </row>
    <row r="102" spans="1:2" x14ac:dyDescent="0.25">
      <c r="A102" s="8" t="s">
        <v>269</v>
      </c>
      <c r="B102" s="2">
        <v>0.11496913580246899</v>
      </c>
    </row>
    <row r="103" spans="1:2" x14ac:dyDescent="0.25">
      <c r="A103" s="8" t="s">
        <v>270</v>
      </c>
      <c r="B103" s="2">
        <v>8.44907407407407E-2</v>
      </c>
    </row>
    <row r="104" spans="1:2" x14ac:dyDescent="0.25">
      <c r="A104" s="8" t="s">
        <v>271</v>
      </c>
      <c r="B104" s="2">
        <v>2.46810870770937E-2</v>
      </c>
    </row>
    <row r="105" spans="1:2" x14ac:dyDescent="0.25">
      <c r="A105" s="8" t="s">
        <v>272</v>
      </c>
      <c r="B105" s="2">
        <v>2.0152941501256098E-3</v>
      </c>
    </row>
    <row r="106" spans="1:2" x14ac:dyDescent="0.25">
      <c r="A106" s="8" t="s">
        <v>273</v>
      </c>
      <c r="B106" s="2">
        <v>0.31526930403334902</v>
      </c>
    </row>
    <row r="107" spans="1:2" x14ac:dyDescent="0.25">
      <c r="A107" s="8" t="s">
        <v>274</v>
      </c>
      <c r="B107" s="2">
        <v>2.7606769179802899E-5</v>
      </c>
    </row>
    <row r="108" spans="1:2" x14ac:dyDescent="0.25">
      <c r="A108" s="8" t="s">
        <v>275</v>
      </c>
      <c r="B108" s="2">
        <v>1.06562129034039E-2</v>
      </c>
    </row>
    <row r="109" spans="1:2" x14ac:dyDescent="0.25">
      <c r="A109" s="8" t="s">
        <v>276</v>
      </c>
      <c r="B109" s="2">
        <v>6.9845126024901298E-3</v>
      </c>
    </row>
    <row r="110" spans="1:2" x14ac:dyDescent="0.25">
      <c r="A110" s="8" t="s">
        <v>277</v>
      </c>
      <c r="B110" s="2">
        <v>0</v>
      </c>
    </row>
    <row r="111" spans="1:2" x14ac:dyDescent="0.25">
      <c r="A111" s="8" t="s">
        <v>278</v>
      </c>
      <c r="B111" s="2">
        <v>8.6133119840985008E-3</v>
      </c>
    </row>
    <row r="112" spans="1:2" x14ac:dyDescent="0.25">
      <c r="A112" s="8" t="s">
        <v>279</v>
      </c>
      <c r="B112" s="2">
        <v>0.47475360958507001</v>
      </c>
    </row>
    <row r="113" spans="1:2" x14ac:dyDescent="0.25">
      <c r="A113" s="8" t="s">
        <v>280</v>
      </c>
      <c r="B113" s="2">
        <v>8.5857052149186999E-2</v>
      </c>
    </row>
    <row r="114" spans="1:2" x14ac:dyDescent="0.25">
      <c r="A114" s="8" t="s">
        <v>281</v>
      </c>
      <c r="B114" s="2">
        <v>9.5823095823095797E-2</v>
      </c>
    </row>
    <row r="115" spans="1:2" x14ac:dyDescent="0.25">
      <c r="A115" s="8" t="s">
        <v>271</v>
      </c>
      <c r="B115" s="2">
        <v>2.46810870770937E-2</v>
      </c>
    </row>
    <row r="116" spans="1:2" x14ac:dyDescent="0.25">
      <c r="A116" s="8" t="s">
        <v>282</v>
      </c>
      <c r="B116" s="2">
        <v>0.15280088740987199</v>
      </c>
    </row>
    <row r="117" spans="1:2" x14ac:dyDescent="0.25">
      <c r="A117" s="8" t="s">
        <v>283</v>
      </c>
      <c r="B117" s="2">
        <v>1.7470881863560699E-2</v>
      </c>
    </row>
    <row r="118" spans="1:2" x14ac:dyDescent="0.25">
      <c r="A118" s="8" t="s">
        <v>284</v>
      </c>
      <c r="B118" s="2">
        <v>3.8824181919023802E-3</v>
      </c>
    </row>
    <row r="119" spans="1:2" x14ac:dyDescent="0.25">
      <c r="A119" s="8" t="s">
        <v>285</v>
      </c>
      <c r="B119" s="2">
        <v>0.52440377149195805</v>
      </c>
    </row>
    <row r="120" spans="1:2" x14ac:dyDescent="0.25">
      <c r="A120" s="8" t="s">
        <v>286</v>
      </c>
      <c r="B120" s="2">
        <v>1.1092623405435399E-3</v>
      </c>
    </row>
    <row r="121" spans="1:2" x14ac:dyDescent="0.25">
      <c r="A121" s="8" t="s">
        <v>287</v>
      </c>
      <c r="B121" s="2">
        <v>1.52523571824737E-2</v>
      </c>
    </row>
    <row r="122" spans="1:2" x14ac:dyDescent="0.25">
      <c r="A122" s="8" t="s">
        <v>288</v>
      </c>
      <c r="B122" s="2">
        <v>0.11453133666112</v>
      </c>
    </row>
    <row r="123" spans="1:2" x14ac:dyDescent="0.25">
      <c r="A123" s="8" t="s">
        <v>289</v>
      </c>
      <c r="B123" s="2">
        <v>7.8480310593455394E-2</v>
      </c>
    </row>
    <row r="124" spans="1:2" x14ac:dyDescent="0.25">
      <c r="A124" s="8" t="s">
        <v>290</v>
      </c>
      <c r="B124" s="2">
        <v>6.7387687188020004E-2</v>
      </c>
    </row>
    <row r="125" spans="1:2" x14ac:dyDescent="0.25">
      <c r="A125" s="8" t="s">
        <v>291</v>
      </c>
      <c r="B125" s="2">
        <v>6.4128256513026104E-3</v>
      </c>
    </row>
    <row r="126" spans="1:2" x14ac:dyDescent="0.25">
      <c r="A126" s="8" t="s">
        <v>292</v>
      </c>
      <c r="B126" s="2">
        <v>8.0961923847695405E-2</v>
      </c>
    </row>
    <row r="127" spans="1:2" x14ac:dyDescent="0.25">
      <c r="A127" s="8" t="s">
        <v>293</v>
      </c>
      <c r="B127" s="2">
        <v>8.4168336673346705E-3</v>
      </c>
    </row>
    <row r="128" spans="1:2" x14ac:dyDescent="0.25">
      <c r="A128" s="8" t="s">
        <v>294</v>
      </c>
      <c r="B128" s="2">
        <v>1.2024048096192399E-3</v>
      </c>
    </row>
    <row r="129" spans="1:2" x14ac:dyDescent="0.25">
      <c r="A129" s="8" t="s">
        <v>295</v>
      </c>
      <c r="B129" s="2">
        <v>0.11983967935871701</v>
      </c>
    </row>
    <row r="130" spans="1:2" x14ac:dyDescent="0.25">
      <c r="A130" s="8" t="s">
        <v>296</v>
      </c>
      <c r="B130" s="2">
        <v>8.0160320641282598E-4</v>
      </c>
    </row>
    <row r="131" spans="1:2" x14ac:dyDescent="0.25">
      <c r="A131" s="8" t="s">
        <v>297</v>
      </c>
      <c r="B131" s="2">
        <v>7.6152304609218404E-3</v>
      </c>
    </row>
    <row r="132" spans="1:2" x14ac:dyDescent="0.25">
      <c r="A132" s="8" t="s">
        <v>298</v>
      </c>
      <c r="B132" s="2">
        <v>7.2144288577154297E-2</v>
      </c>
    </row>
    <row r="133" spans="1:2" x14ac:dyDescent="0.25">
      <c r="A133" s="8" t="s">
        <v>299</v>
      </c>
      <c r="B133" s="2">
        <v>0.46973947895791601</v>
      </c>
    </row>
    <row r="134" spans="1:2" x14ac:dyDescent="0.25">
      <c r="A134" s="8" t="s">
        <v>300</v>
      </c>
      <c r="B134" s="2">
        <v>0.232865731462926</v>
      </c>
    </row>
    <row r="135" spans="1:2" x14ac:dyDescent="0.25">
      <c r="A135" s="15"/>
    </row>
    <row r="136" spans="1:2" x14ac:dyDescent="0.25">
      <c r="A136" s="13" t="s">
        <v>33</v>
      </c>
    </row>
    <row r="137" spans="1:2" x14ac:dyDescent="0.25">
      <c r="A137" s="14" t="s">
        <v>34</v>
      </c>
    </row>
    <row r="138" spans="1:2" x14ac:dyDescent="0.25">
      <c r="A138" s="14" t="s">
        <v>126</v>
      </c>
    </row>
    <row r="139" spans="1:2" x14ac:dyDescent="0.25">
      <c r="A139" s="14" t="s">
        <v>303</v>
      </c>
    </row>
    <row r="140" spans="1:2" x14ac:dyDescent="0.25">
      <c r="A140" s="14" t="s">
        <v>36</v>
      </c>
    </row>
    <row r="141" spans="1:2" x14ac:dyDescent="0.25">
      <c r="A141" s="15"/>
    </row>
    <row r="142" spans="1:2" x14ac:dyDescent="0.25">
      <c r="A142" s="15"/>
    </row>
    <row r="143" spans="1:2" x14ac:dyDescent="0.25">
      <c r="A143" s="15"/>
    </row>
    <row r="144" spans="1:2"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548</v>
      </c>
    </row>
    <row r="2" spans="1:2" ht="15" x14ac:dyDescent="0.25">
      <c r="A2" s="12" t="s">
        <v>537</v>
      </c>
    </row>
    <row r="3" spans="1:2" ht="15" x14ac:dyDescent="0.25">
      <c r="A3" s="12" t="s">
        <v>308</v>
      </c>
    </row>
    <row r="4" spans="1:2" x14ac:dyDescent="0.25">
      <c r="A4" s="15"/>
    </row>
    <row r="5" spans="1:2" x14ac:dyDescent="0.25">
      <c r="A5" s="17" t="str">
        <f>HYPERLINK("#'Table of contents'!A127", "Back to contents")</f>
        <v>Back to contents</v>
      </c>
    </row>
    <row r="6" spans="1:2" x14ac:dyDescent="0.25">
      <c r="A6" s="15"/>
      <c r="B6" s="6" t="s">
        <v>27</v>
      </c>
    </row>
    <row r="7" spans="1:2" x14ac:dyDescent="0.25">
      <c r="A7" s="9" t="s">
        <v>32</v>
      </c>
      <c r="B7" s="4" t="s">
        <v>9</v>
      </c>
    </row>
    <row r="8" spans="1:2" x14ac:dyDescent="0.25">
      <c r="A8" s="16" t="s">
        <v>304</v>
      </c>
      <c r="B8" s="1">
        <v>987</v>
      </c>
    </row>
    <row r="9" spans="1:2" x14ac:dyDescent="0.25">
      <c r="A9" s="16" t="s">
        <v>305</v>
      </c>
      <c r="B9" s="1">
        <v>54086</v>
      </c>
    </row>
    <row r="10" spans="1:2" x14ac:dyDescent="0.25">
      <c r="A10" s="16" t="s">
        <v>306</v>
      </c>
      <c r="B10" s="1">
        <v>1569</v>
      </c>
    </row>
    <row r="11" spans="1:2" x14ac:dyDescent="0.25">
      <c r="A11" s="16" t="s">
        <v>86</v>
      </c>
      <c r="B11" s="1">
        <v>191</v>
      </c>
    </row>
    <row r="12" spans="1:2" x14ac:dyDescent="0.25">
      <c r="A12" s="16" t="s">
        <v>122</v>
      </c>
      <c r="B12" s="1">
        <v>6789</v>
      </c>
    </row>
    <row r="13" spans="1:2" x14ac:dyDescent="0.25">
      <c r="A13" s="16" t="s">
        <v>123</v>
      </c>
      <c r="B13" s="1">
        <v>6339</v>
      </c>
    </row>
    <row r="14" spans="1:2" x14ac:dyDescent="0.25">
      <c r="A14" s="10" t="s">
        <v>12</v>
      </c>
      <c r="B14" s="5">
        <v>69961</v>
      </c>
    </row>
    <row r="15" spans="1:2" x14ac:dyDescent="0.25">
      <c r="A15" s="15"/>
    </row>
    <row r="16" spans="1:2" x14ac:dyDescent="0.25">
      <c r="A16" s="15"/>
    </row>
    <row r="17" spans="1:2" x14ac:dyDescent="0.25">
      <c r="A17" s="15"/>
      <c r="B17" s="6" t="s">
        <v>28</v>
      </c>
    </row>
    <row r="18" spans="1:2" x14ac:dyDescent="0.25">
      <c r="A18" s="9" t="s">
        <v>32</v>
      </c>
      <c r="B18" s="4" t="s">
        <v>9</v>
      </c>
    </row>
    <row r="19" spans="1:2" x14ac:dyDescent="0.25">
      <c r="A19" s="8" t="s">
        <v>304</v>
      </c>
      <c r="B19" s="2">
        <v>1.41078600934807E-2</v>
      </c>
    </row>
    <row r="20" spans="1:2" x14ac:dyDescent="0.25">
      <c r="A20" s="8" t="s">
        <v>305</v>
      </c>
      <c r="B20" s="2">
        <v>0.77308786323808998</v>
      </c>
    </row>
    <row r="21" spans="1:2" x14ac:dyDescent="0.25">
      <c r="A21" s="8" t="s">
        <v>306</v>
      </c>
      <c r="B21" s="2">
        <v>2.24267806349252E-2</v>
      </c>
    </row>
    <row r="22" spans="1:2" x14ac:dyDescent="0.25">
      <c r="A22" s="8" t="s">
        <v>86</v>
      </c>
      <c r="B22" s="2">
        <v>2.7300924800960501E-3</v>
      </c>
    </row>
    <row r="23" spans="1:2" x14ac:dyDescent="0.25">
      <c r="A23" s="8" t="s">
        <v>122</v>
      </c>
      <c r="B23" s="2">
        <v>9.7039779305613097E-2</v>
      </c>
    </row>
    <row r="24" spans="1:2" x14ac:dyDescent="0.25">
      <c r="A24" s="8" t="s">
        <v>123</v>
      </c>
      <c r="B24" s="2">
        <v>9.0607624247795199E-2</v>
      </c>
    </row>
    <row r="25" spans="1:2" x14ac:dyDescent="0.25">
      <c r="A25" s="15"/>
    </row>
    <row r="26" spans="1:2" x14ac:dyDescent="0.25">
      <c r="A26" s="13" t="s">
        <v>33</v>
      </c>
    </row>
    <row r="27" spans="1:2" x14ac:dyDescent="0.25">
      <c r="A27" s="14" t="s">
        <v>34</v>
      </c>
    </row>
    <row r="28" spans="1:2" x14ac:dyDescent="0.25">
      <c r="A28" s="14" t="s">
        <v>126</v>
      </c>
    </row>
    <row r="29" spans="1:2" x14ac:dyDescent="0.25">
      <c r="A29" s="14" t="s">
        <v>36</v>
      </c>
    </row>
    <row r="30" spans="1:2" x14ac:dyDescent="0.25">
      <c r="A30" s="15"/>
    </row>
    <row r="31" spans="1:2" x14ac:dyDescent="0.25">
      <c r="A31" s="15"/>
    </row>
    <row r="32" spans="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549</v>
      </c>
    </row>
    <row r="2" spans="1:2" ht="15" x14ac:dyDescent="0.25">
      <c r="A2" s="12" t="s">
        <v>537</v>
      </c>
    </row>
    <row r="3" spans="1:2" ht="15" x14ac:dyDescent="0.25">
      <c r="A3" s="12" t="s">
        <v>63</v>
      </c>
    </row>
    <row r="4" spans="1:2" ht="15" x14ac:dyDescent="0.25">
      <c r="A4" s="12" t="s">
        <v>308</v>
      </c>
    </row>
    <row r="5" spans="1:2" x14ac:dyDescent="0.25">
      <c r="A5" s="17" t="str">
        <f>HYPERLINK("#'Table of contents'!A128", "Back to contents")</f>
        <v>Back to contents</v>
      </c>
    </row>
    <row r="6" spans="1:2" x14ac:dyDescent="0.25">
      <c r="A6" s="15"/>
      <c r="B6" s="6" t="s">
        <v>27</v>
      </c>
    </row>
    <row r="7" spans="1:2" x14ac:dyDescent="0.25">
      <c r="A7" s="9" t="s">
        <v>32</v>
      </c>
      <c r="B7" s="4" t="s">
        <v>9</v>
      </c>
    </row>
    <row r="8" spans="1:2" x14ac:dyDescent="0.25">
      <c r="A8" s="16" t="s">
        <v>309</v>
      </c>
      <c r="B8" s="1">
        <v>624</v>
      </c>
    </row>
    <row r="9" spans="1:2" x14ac:dyDescent="0.25">
      <c r="A9" s="16" t="s">
        <v>310</v>
      </c>
      <c r="B9" s="1">
        <v>23234</v>
      </c>
    </row>
    <row r="10" spans="1:2" x14ac:dyDescent="0.25">
      <c r="A10" s="16" t="s">
        <v>311</v>
      </c>
      <c r="B10" s="1">
        <v>720</v>
      </c>
    </row>
    <row r="11" spans="1:2" x14ac:dyDescent="0.25">
      <c r="A11" s="16" t="s">
        <v>133</v>
      </c>
      <c r="B11" s="1">
        <v>95</v>
      </c>
    </row>
    <row r="12" spans="1:2" x14ac:dyDescent="0.25">
      <c r="A12" s="16" t="s">
        <v>135</v>
      </c>
      <c r="B12" s="1">
        <v>2501</v>
      </c>
    </row>
    <row r="13" spans="1:2" x14ac:dyDescent="0.25">
      <c r="A13" s="16" t="s">
        <v>136</v>
      </c>
      <c r="B13" s="1">
        <v>480</v>
      </c>
    </row>
    <row r="14" spans="1:2" x14ac:dyDescent="0.25">
      <c r="A14" s="16" t="s">
        <v>312</v>
      </c>
      <c r="B14" s="1">
        <v>328</v>
      </c>
    </row>
    <row r="15" spans="1:2" x14ac:dyDescent="0.25">
      <c r="A15" s="16" t="s">
        <v>313</v>
      </c>
      <c r="B15" s="1">
        <v>27109</v>
      </c>
    </row>
    <row r="16" spans="1:2" x14ac:dyDescent="0.25">
      <c r="A16" s="16" t="s">
        <v>314</v>
      </c>
      <c r="B16" s="1">
        <v>798</v>
      </c>
    </row>
    <row r="17" spans="1:2" x14ac:dyDescent="0.25">
      <c r="A17" s="16" t="s">
        <v>143</v>
      </c>
      <c r="B17" s="1">
        <v>81</v>
      </c>
    </row>
    <row r="18" spans="1:2" x14ac:dyDescent="0.25">
      <c r="A18" s="16" t="s">
        <v>145</v>
      </c>
      <c r="B18" s="1">
        <v>3762</v>
      </c>
    </row>
    <row r="19" spans="1:2" x14ac:dyDescent="0.25">
      <c r="A19" s="16" t="s">
        <v>146</v>
      </c>
      <c r="B19" s="1">
        <v>5167</v>
      </c>
    </row>
    <row r="20" spans="1:2" x14ac:dyDescent="0.25">
      <c r="A20" s="16" t="s">
        <v>315</v>
      </c>
      <c r="B20" s="1">
        <v>31</v>
      </c>
    </row>
    <row r="21" spans="1:2" x14ac:dyDescent="0.25">
      <c r="A21" s="16" t="s">
        <v>316</v>
      </c>
      <c r="B21" s="1">
        <v>3408</v>
      </c>
    </row>
    <row r="22" spans="1:2" x14ac:dyDescent="0.25">
      <c r="A22" s="16" t="s">
        <v>317</v>
      </c>
      <c r="B22" s="1">
        <v>46</v>
      </c>
    </row>
    <row r="23" spans="1:2" x14ac:dyDescent="0.25">
      <c r="A23" s="16" t="s">
        <v>153</v>
      </c>
      <c r="B23" s="1">
        <v>14</v>
      </c>
    </row>
    <row r="24" spans="1:2" x14ac:dyDescent="0.25">
      <c r="A24" s="16" t="s">
        <v>155</v>
      </c>
      <c r="B24" s="1">
        <v>475</v>
      </c>
    </row>
    <row r="25" spans="1:2" x14ac:dyDescent="0.25">
      <c r="A25" s="16" t="s">
        <v>156</v>
      </c>
      <c r="B25" s="1">
        <v>632</v>
      </c>
    </row>
    <row r="26" spans="1:2" x14ac:dyDescent="0.25">
      <c r="A26" s="16" t="s">
        <v>318</v>
      </c>
      <c r="B26" s="1">
        <v>4</v>
      </c>
    </row>
    <row r="27" spans="1:2" x14ac:dyDescent="0.25">
      <c r="A27" s="16" t="s">
        <v>319</v>
      </c>
      <c r="B27" s="1">
        <v>321</v>
      </c>
    </row>
    <row r="28" spans="1:2" x14ac:dyDescent="0.25">
      <c r="A28" s="16" t="s">
        <v>320</v>
      </c>
      <c r="B28" s="1">
        <v>4</v>
      </c>
    </row>
    <row r="29" spans="1:2" x14ac:dyDescent="0.25">
      <c r="A29" s="16" t="s">
        <v>163</v>
      </c>
      <c r="B29" s="1">
        <v>1</v>
      </c>
    </row>
    <row r="30" spans="1:2" x14ac:dyDescent="0.25">
      <c r="A30" s="16" t="s">
        <v>165</v>
      </c>
      <c r="B30" s="1">
        <v>51</v>
      </c>
    </row>
    <row r="31" spans="1:2" x14ac:dyDescent="0.25">
      <c r="A31" s="16" t="s">
        <v>166</v>
      </c>
      <c r="B31" s="1">
        <v>59</v>
      </c>
    </row>
    <row r="32" spans="1:2" x14ac:dyDescent="0.25">
      <c r="A32" s="16" t="s">
        <v>321</v>
      </c>
      <c r="B32" s="1">
        <v>0</v>
      </c>
    </row>
    <row r="33" spans="1:2" x14ac:dyDescent="0.25">
      <c r="A33" s="16" t="s">
        <v>322</v>
      </c>
      <c r="B33" s="1">
        <v>14</v>
      </c>
    </row>
    <row r="34" spans="1:2" x14ac:dyDescent="0.25">
      <c r="A34" s="16" t="s">
        <v>323</v>
      </c>
      <c r="B34" s="1">
        <v>1</v>
      </c>
    </row>
    <row r="35" spans="1:2" x14ac:dyDescent="0.25">
      <c r="A35" s="16" t="s">
        <v>173</v>
      </c>
      <c r="B35" s="1">
        <v>0</v>
      </c>
    </row>
    <row r="36" spans="1:2" x14ac:dyDescent="0.25">
      <c r="A36" s="16" t="s">
        <v>175</v>
      </c>
      <c r="B36" s="1">
        <v>0</v>
      </c>
    </row>
    <row r="37" spans="1:2" x14ac:dyDescent="0.25">
      <c r="A37" s="16" t="s">
        <v>176</v>
      </c>
      <c r="B37" s="1">
        <v>1</v>
      </c>
    </row>
    <row r="38" spans="1:2" x14ac:dyDescent="0.25">
      <c r="A38" s="16" t="s">
        <v>324</v>
      </c>
      <c r="B38" s="1">
        <v>0</v>
      </c>
    </row>
    <row r="39" spans="1:2" x14ac:dyDescent="0.25">
      <c r="A39" s="16" t="s">
        <v>325</v>
      </c>
      <c r="B39" s="1">
        <v>0</v>
      </c>
    </row>
    <row r="40" spans="1:2" x14ac:dyDescent="0.25">
      <c r="A40" s="16" t="s">
        <v>326</v>
      </c>
      <c r="B40" s="1">
        <v>0</v>
      </c>
    </row>
    <row r="41" spans="1:2" x14ac:dyDescent="0.25">
      <c r="A41" s="16" t="s">
        <v>183</v>
      </c>
      <c r="B41" s="1">
        <v>0</v>
      </c>
    </row>
    <row r="42" spans="1:2" x14ac:dyDescent="0.25">
      <c r="A42" s="16" t="s">
        <v>185</v>
      </c>
      <c r="B42" s="1">
        <v>0</v>
      </c>
    </row>
    <row r="43" spans="1:2" x14ac:dyDescent="0.25">
      <c r="A43" s="16" t="s">
        <v>186</v>
      </c>
      <c r="B43" s="1">
        <v>0</v>
      </c>
    </row>
    <row r="44" spans="1:2" x14ac:dyDescent="0.25">
      <c r="A44" s="10" t="s">
        <v>12</v>
      </c>
      <c r="B44" s="5">
        <v>69961</v>
      </c>
    </row>
    <row r="45" spans="1:2" x14ac:dyDescent="0.25">
      <c r="A45" s="15"/>
    </row>
    <row r="46" spans="1:2" x14ac:dyDescent="0.25">
      <c r="A46" s="15"/>
    </row>
    <row r="47" spans="1:2" x14ac:dyDescent="0.25">
      <c r="A47" s="15"/>
      <c r="B47" s="6" t="s">
        <v>28</v>
      </c>
    </row>
    <row r="48" spans="1:2" x14ac:dyDescent="0.25">
      <c r="A48" s="9" t="s">
        <v>32</v>
      </c>
      <c r="B48" s="4" t="s">
        <v>9</v>
      </c>
    </row>
    <row r="49" spans="1:2" x14ac:dyDescent="0.25">
      <c r="A49" s="8" t="s">
        <v>309</v>
      </c>
      <c r="B49" s="2">
        <v>2.2564547624213501E-2</v>
      </c>
    </row>
    <row r="50" spans="1:2" x14ac:dyDescent="0.25">
      <c r="A50" s="8" t="s">
        <v>310</v>
      </c>
      <c r="B50" s="2">
        <v>0.84016778766182099</v>
      </c>
    </row>
    <row r="51" spans="1:2" x14ac:dyDescent="0.25">
      <c r="A51" s="8" t="s">
        <v>311</v>
      </c>
      <c r="B51" s="2">
        <v>2.60360164894771E-2</v>
      </c>
    </row>
    <row r="52" spans="1:2" x14ac:dyDescent="0.25">
      <c r="A52" s="8" t="s">
        <v>133</v>
      </c>
      <c r="B52" s="2">
        <v>3.4353077312504498E-3</v>
      </c>
    </row>
    <row r="53" spans="1:2" x14ac:dyDescent="0.25">
      <c r="A53" s="8" t="s">
        <v>135</v>
      </c>
      <c r="B53" s="2">
        <v>9.0438996166919805E-2</v>
      </c>
    </row>
    <row r="54" spans="1:2" x14ac:dyDescent="0.25">
      <c r="A54" s="8" t="s">
        <v>136</v>
      </c>
      <c r="B54" s="2">
        <v>1.7357344326318101E-2</v>
      </c>
    </row>
    <row r="55" spans="1:2" x14ac:dyDescent="0.25">
      <c r="A55" s="8" t="s">
        <v>312</v>
      </c>
      <c r="B55" s="2">
        <v>8.8065512149281804E-3</v>
      </c>
    </row>
    <row r="56" spans="1:2" x14ac:dyDescent="0.25">
      <c r="A56" s="8" t="s">
        <v>313</v>
      </c>
      <c r="B56" s="2">
        <v>0.72785608806551205</v>
      </c>
    </row>
    <row r="57" spans="1:2" x14ac:dyDescent="0.25">
      <c r="A57" s="8" t="s">
        <v>314</v>
      </c>
      <c r="B57" s="2">
        <v>2.1425694724123999E-2</v>
      </c>
    </row>
    <row r="58" spans="1:2" x14ac:dyDescent="0.25">
      <c r="A58" s="8" t="s">
        <v>143</v>
      </c>
      <c r="B58" s="2">
        <v>2.17478856222312E-3</v>
      </c>
    </row>
    <row r="59" spans="1:2" x14ac:dyDescent="0.25">
      <c r="A59" s="8" t="s">
        <v>145</v>
      </c>
      <c r="B59" s="2">
        <v>0.101006846556585</v>
      </c>
    </row>
    <row r="60" spans="1:2" x14ac:dyDescent="0.25">
      <c r="A60" s="8" t="s">
        <v>146</v>
      </c>
      <c r="B60" s="2">
        <v>0.138730030876628</v>
      </c>
    </row>
    <row r="61" spans="1:2" x14ac:dyDescent="0.25">
      <c r="A61" s="8" t="s">
        <v>315</v>
      </c>
      <c r="B61" s="2">
        <v>6.7303517151541502E-3</v>
      </c>
    </row>
    <row r="62" spans="1:2" x14ac:dyDescent="0.25">
      <c r="A62" s="8" t="s">
        <v>316</v>
      </c>
      <c r="B62" s="2">
        <v>0.73990447242726898</v>
      </c>
    </row>
    <row r="63" spans="1:2" x14ac:dyDescent="0.25">
      <c r="A63" s="8" t="s">
        <v>317</v>
      </c>
      <c r="B63" s="2">
        <v>9.9869735128093797E-3</v>
      </c>
    </row>
    <row r="64" spans="1:2" x14ac:dyDescent="0.25">
      <c r="A64" s="8" t="s">
        <v>153</v>
      </c>
      <c r="B64" s="2">
        <v>3.0395136778115501E-3</v>
      </c>
    </row>
    <row r="65" spans="1:2" x14ac:dyDescent="0.25">
      <c r="A65" s="8" t="s">
        <v>155</v>
      </c>
      <c r="B65" s="2">
        <v>0.10312635692574899</v>
      </c>
    </row>
    <row r="66" spans="1:2" x14ac:dyDescent="0.25">
      <c r="A66" s="8" t="s">
        <v>156</v>
      </c>
      <c r="B66" s="2">
        <v>0.13721233174120701</v>
      </c>
    </row>
    <row r="67" spans="1:2" x14ac:dyDescent="0.25">
      <c r="A67" s="8" t="s">
        <v>318</v>
      </c>
      <c r="B67" s="2">
        <v>9.0909090909090905E-3</v>
      </c>
    </row>
    <row r="68" spans="1:2" x14ac:dyDescent="0.25">
      <c r="A68" s="8" t="s">
        <v>319</v>
      </c>
      <c r="B68" s="2">
        <v>0.72954545454545405</v>
      </c>
    </row>
    <row r="69" spans="1:2" x14ac:dyDescent="0.25">
      <c r="A69" s="8" t="s">
        <v>320</v>
      </c>
      <c r="B69" s="2">
        <v>9.0909090909090905E-3</v>
      </c>
    </row>
    <row r="70" spans="1:2" x14ac:dyDescent="0.25">
      <c r="A70" s="8" t="s">
        <v>163</v>
      </c>
      <c r="B70" s="2">
        <v>2.27272727272727E-3</v>
      </c>
    </row>
    <row r="71" spans="1:2" x14ac:dyDescent="0.25">
      <c r="A71" s="8" t="s">
        <v>165</v>
      </c>
      <c r="B71" s="2">
        <v>0.115909090909091</v>
      </c>
    </row>
    <row r="72" spans="1:2" x14ac:dyDescent="0.25">
      <c r="A72" s="8" t="s">
        <v>166</v>
      </c>
      <c r="B72" s="2">
        <v>0.13409090909090901</v>
      </c>
    </row>
    <row r="73" spans="1:2" x14ac:dyDescent="0.25">
      <c r="A73" s="8" t="s">
        <v>321</v>
      </c>
      <c r="B73" s="2">
        <v>0</v>
      </c>
    </row>
    <row r="74" spans="1:2" x14ac:dyDescent="0.25">
      <c r="A74" s="8" t="s">
        <v>322</v>
      </c>
      <c r="B74" s="2">
        <v>0.875</v>
      </c>
    </row>
    <row r="75" spans="1:2" x14ac:dyDescent="0.25">
      <c r="A75" s="8" t="s">
        <v>323</v>
      </c>
      <c r="B75" s="2">
        <v>6.25E-2</v>
      </c>
    </row>
    <row r="76" spans="1:2" x14ac:dyDescent="0.25">
      <c r="A76" s="8" t="s">
        <v>173</v>
      </c>
      <c r="B76" s="2">
        <v>0</v>
      </c>
    </row>
    <row r="77" spans="1:2" x14ac:dyDescent="0.25">
      <c r="A77" s="8" t="s">
        <v>175</v>
      </c>
      <c r="B77" s="2">
        <v>0</v>
      </c>
    </row>
    <row r="78" spans="1:2" x14ac:dyDescent="0.25">
      <c r="A78" s="8" t="s">
        <v>176</v>
      </c>
      <c r="B78" s="2">
        <v>6.25E-2</v>
      </c>
    </row>
    <row r="79" spans="1:2" x14ac:dyDescent="0.25">
      <c r="A79" s="8" t="s">
        <v>324</v>
      </c>
      <c r="B79" s="2" t="e">
        <v>#NUM!</v>
      </c>
    </row>
    <row r="80" spans="1:2" x14ac:dyDescent="0.25">
      <c r="A80" s="8" t="s">
        <v>325</v>
      </c>
      <c r="B80" s="2" t="e">
        <v>#NUM!</v>
      </c>
    </row>
    <row r="81" spans="1:2" x14ac:dyDescent="0.25">
      <c r="A81" s="8" t="s">
        <v>326</v>
      </c>
      <c r="B81" s="2" t="e">
        <v>#NUM!</v>
      </c>
    </row>
    <row r="82" spans="1:2" x14ac:dyDescent="0.25">
      <c r="A82" s="8" t="s">
        <v>183</v>
      </c>
      <c r="B82" s="2" t="e">
        <v>#NUM!</v>
      </c>
    </row>
    <row r="83" spans="1:2" x14ac:dyDescent="0.25">
      <c r="A83" s="8" t="s">
        <v>185</v>
      </c>
      <c r="B83" s="2" t="e">
        <v>#NUM!</v>
      </c>
    </row>
    <row r="84" spans="1:2" x14ac:dyDescent="0.25">
      <c r="A84" s="8" t="s">
        <v>186</v>
      </c>
      <c r="B84" s="2" t="e">
        <v>#NUM!</v>
      </c>
    </row>
    <row r="85" spans="1:2" x14ac:dyDescent="0.25">
      <c r="A85" s="15"/>
    </row>
    <row r="86" spans="1:2" x14ac:dyDescent="0.25">
      <c r="A86" s="13" t="s">
        <v>33</v>
      </c>
    </row>
    <row r="87" spans="1:2" x14ac:dyDescent="0.25">
      <c r="A87" s="14" t="s">
        <v>34</v>
      </c>
    </row>
    <row r="88" spans="1:2" x14ac:dyDescent="0.25">
      <c r="A88" s="14" t="s">
        <v>126</v>
      </c>
    </row>
    <row r="89" spans="1:2" x14ac:dyDescent="0.25">
      <c r="A89" s="14" t="s">
        <v>328</v>
      </c>
    </row>
    <row r="90" spans="1:2" x14ac:dyDescent="0.25">
      <c r="A90" s="14" t="s">
        <v>36</v>
      </c>
    </row>
    <row r="91" spans="1:2" x14ac:dyDescent="0.25">
      <c r="A91" s="15"/>
    </row>
    <row r="92" spans="1:2" x14ac:dyDescent="0.25">
      <c r="A92" s="15"/>
    </row>
    <row r="93" spans="1:2" x14ac:dyDescent="0.25">
      <c r="A93" s="15"/>
    </row>
    <row r="94" spans="1:2" x14ac:dyDescent="0.25">
      <c r="A94" s="15"/>
    </row>
    <row r="95" spans="1:2" x14ac:dyDescent="0.25">
      <c r="A95" s="15"/>
    </row>
    <row r="96" spans="1:2"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550</v>
      </c>
    </row>
    <row r="2" spans="1:2" ht="15" x14ac:dyDescent="0.25">
      <c r="A2" s="12" t="s">
        <v>537</v>
      </c>
    </row>
    <row r="3" spans="1:2" ht="15" x14ac:dyDescent="0.25">
      <c r="A3" s="12" t="s">
        <v>67</v>
      </c>
    </row>
    <row r="4" spans="1:2" ht="15" x14ac:dyDescent="0.25">
      <c r="A4" s="12" t="s">
        <v>308</v>
      </c>
    </row>
    <row r="5" spans="1:2" x14ac:dyDescent="0.25">
      <c r="A5" s="17" t="str">
        <f>HYPERLINK("#'Table of contents'!A129", "Back to contents")</f>
        <v>Back to contents</v>
      </c>
    </row>
    <row r="6" spans="1:2" x14ac:dyDescent="0.25">
      <c r="A6" s="15"/>
      <c r="B6" s="6" t="s">
        <v>27</v>
      </c>
    </row>
    <row r="7" spans="1:2" x14ac:dyDescent="0.25">
      <c r="A7" s="9" t="s">
        <v>32</v>
      </c>
      <c r="B7" s="4" t="s">
        <v>9</v>
      </c>
    </row>
    <row r="8" spans="1:2" x14ac:dyDescent="0.25">
      <c r="A8" s="16" t="s">
        <v>329</v>
      </c>
      <c r="B8" s="1">
        <v>719</v>
      </c>
    </row>
    <row r="9" spans="1:2" x14ac:dyDescent="0.25">
      <c r="A9" s="16" t="s">
        <v>330</v>
      </c>
      <c r="B9" s="1">
        <v>31028</v>
      </c>
    </row>
    <row r="10" spans="1:2" x14ac:dyDescent="0.25">
      <c r="A10" s="16" t="s">
        <v>331</v>
      </c>
      <c r="B10" s="1">
        <v>382</v>
      </c>
    </row>
    <row r="11" spans="1:2" x14ac:dyDescent="0.25">
      <c r="A11" s="16" t="s">
        <v>195</v>
      </c>
      <c r="B11" s="1">
        <v>103</v>
      </c>
    </row>
    <row r="12" spans="1:2" x14ac:dyDescent="0.25">
      <c r="A12" s="16" t="s">
        <v>197</v>
      </c>
      <c r="B12" s="1">
        <v>3599</v>
      </c>
    </row>
    <row r="13" spans="1:2" x14ac:dyDescent="0.25">
      <c r="A13" s="16" t="s">
        <v>198</v>
      </c>
      <c r="B13" s="1">
        <v>3796</v>
      </c>
    </row>
    <row r="14" spans="1:2" x14ac:dyDescent="0.25">
      <c r="A14" s="16" t="s">
        <v>332</v>
      </c>
      <c r="B14" s="1">
        <v>268</v>
      </c>
    </row>
    <row r="15" spans="1:2" x14ac:dyDescent="0.25">
      <c r="A15" s="16" t="s">
        <v>333</v>
      </c>
      <c r="B15" s="1">
        <v>23058</v>
      </c>
    </row>
    <row r="16" spans="1:2" x14ac:dyDescent="0.25">
      <c r="A16" s="16" t="s">
        <v>334</v>
      </c>
      <c r="B16" s="1">
        <v>1187</v>
      </c>
    </row>
    <row r="17" spans="1:2" x14ac:dyDescent="0.25">
      <c r="A17" s="16" t="s">
        <v>205</v>
      </c>
      <c r="B17" s="1">
        <v>88</v>
      </c>
    </row>
    <row r="18" spans="1:2" x14ac:dyDescent="0.25">
      <c r="A18" s="16" t="s">
        <v>207</v>
      </c>
      <c r="B18" s="1">
        <v>3190</v>
      </c>
    </row>
    <row r="19" spans="1:2" x14ac:dyDescent="0.25">
      <c r="A19" s="16" t="s">
        <v>208</v>
      </c>
      <c r="B19" s="1">
        <v>2543</v>
      </c>
    </row>
    <row r="20" spans="1:2" x14ac:dyDescent="0.25">
      <c r="A20" s="10" t="s">
        <v>12</v>
      </c>
      <c r="B20" s="5">
        <v>69961</v>
      </c>
    </row>
    <row r="21" spans="1:2" x14ac:dyDescent="0.25">
      <c r="A21" s="15"/>
    </row>
    <row r="22" spans="1:2" x14ac:dyDescent="0.25">
      <c r="A22" s="15"/>
    </row>
    <row r="23" spans="1:2" x14ac:dyDescent="0.25">
      <c r="A23" s="15"/>
      <c r="B23" s="6" t="s">
        <v>28</v>
      </c>
    </row>
    <row r="24" spans="1:2" x14ac:dyDescent="0.25">
      <c r="A24" s="9" t="s">
        <v>32</v>
      </c>
      <c r="B24" s="4" t="s">
        <v>9</v>
      </c>
    </row>
    <row r="25" spans="1:2" x14ac:dyDescent="0.25">
      <c r="A25" s="8" t="s">
        <v>329</v>
      </c>
      <c r="B25" s="2">
        <v>1.81441946147828E-2</v>
      </c>
    </row>
    <row r="26" spans="1:2" x14ac:dyDescent="0.25">
      <c r="A26" s="8" t="s">
        <v>330</v>
      </c>
      <c r="B26" s="2">
        <v>0.78300148888384202</v>
      </c>
    </row>
    <row r="27" spans="1:2" x14ac:dyDescent="0.25">
      <c r="A27" s="8" t="s">
        <v>331</v>
      </c>
      <c r="B27" s="2">
        <v>9.6398919928331692E-3</v>
      </c>
    </row>
    <row r="28" spans="1:2" x14ac:dyDescent="0.25">
      <c r="A28" s="8" t="s">
        <v>195</v>
      </c>
      <c r="B28" s="2">
        <v>2.5992378933555401E-3</v>
      </c>
    </row>
    <row r="29" spans="1:2" x14ac:dyDescent="0.25">
      <c r="A29" s="8" t="s">
        <v>197</v>
      </c>
      <c r="B29" s="2">
        <v>9.0821914351326097E-2</v>
      </c>
    </row>
    <row r="30" spans="1:2" x14ac:dyDescent="0.25">
      <c r="A30" s="8" t="s">
        <v>198</v>
      </c>
      <c r="B30" s="2">
        <v>9.5793272263860502E-2</v>
      </c>
    </row>
    <row r="31" spans="1:2" x14ac:dyDescent="0.25">
      <c r="A31" s="8" t="s">
        <v>332</v>
      </c>
      <c r="B31" s="2">
        <v>8.8349706599854892E-3</v>
      </c>
    </row>
    <row r="32" spans="1:2" x14ac:dyDescent="0.25">
      <c r="A32" s="8" t="s">
        <v>333</v>
      </c>
      <c r="B32" s="2">
        <v>0.76013713984307996</v>
      </c>
    </row>
    <row r="33" spans="1:2" x14ac:dyDescent="0.25">
      <c r="A33" s="8" t="s">
        <v>334</v>
      </c>
      <c r="B33" s="2">
        <v>3.9131008109711901E-2</v>
      </c>
    </row>
    <row r="34" spans="1:2" x14ac:dyDescent="0.25">
      <c r="A34" s="8" t="s">
        <v>205</v>
      </c>
      <c r="B34" s="2">
        <v>2.9010351420847898E-3</v>
      </c>
    </row>
    <row r="35" spans="1:2" x14ac:dyDescent="0.25">
      <c r="A35" s="8" t="s">
        <v>207</v>
      </c>
      <c r="B35" s="2">
        <v>0.105162523900574</v>
      </c>
    </row>
    <row r="36" spans="1:2" x14ac:dyDescent="0.25">
      <c r="A36" s="8" t="s">
        <v>208</v>
      </c>
      <c r="B36" s="2">
        <v>8.3833322344563893E-2</v>
      </c>
    </row>
    <row r="37" spans="1:2" x14ac:dyDescent="0.25">
      <c r="A37" s="15"/>
    </row>
    <row r="38" spans="1:2" x14ac:dyDescent="0.25">
      <c r="A38" s="13" t="s">
        <v>33</v>
      </c>
    </row>
    <row r="39" spans="1:2" x14ac:dyDescent="0.25">
      <c r="A39" s="14" t="s">
        <v>34</v>
      </c>
    </row>
    <row r="40" spans="1:2" x14ac:dyDescent="0.25">
      <c r="A40" s="14" t="s">
        <v>126</v>
      </c>
    </row>
    <row r="41" spans="1:2" x14ac:dyDescent="0.25">
      <c r="A41" s="14" t="s">
        <v>336</v>
      </c>
    </row>
    <row r="42" spans="1:2" x14ac:dyDescent="0.25">
      <c r="A42" s="14" t="s">
        <v>36</v>
      </c>
    </row>
    <row r="43" spans="1:2" x14ac:dyDescent="0.25">
      <c r="A43" s="15"/>
    </row>
    <row r="44" spans="1:2" x14ac:dyDescent="0.25">
      <c r="A44" s="15"/>
    </row>
    <row r="45" spans="1:2" x14ac:dyDescent="0.25">
      <c r="A45" s="15"/>
    </row>
    <row r="46" spans="1:2" x14ac:dyDescent="0.25">
      <c r="A46" s="15"/>
    </row>
    <row r="47" spans="1:2" x14ac:dyDescent="0.25">
      <c r="A47" s="15"/>
    </row>
    <row r="48" spans="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187</v>
      </c>
    </row>
    <row r="2" spans="1:2" ht="15" x14ac:dyDescent="0.25">
      <c r="A2" s="12" t="s">
        <v>25</v>
      </c>
    </row>
    <row r="3" spans="1:2" ht="15" x14ac:dyDescent="0.25">
      <c r="A3" s="12" t="s">
        <v>63</v>
      </c>
    </row>
    <row r="4" spans="1:2" ht="15" x14ac:dyDescent="0.25">
      <c r="A4" s="12" t="s">
        <v>125</v>
      </c>
    </row>
    <row r="5" spans="1:2" x14ac:dyDescent="0.25">
      <c r="A5" s="17" t="str">
        <f>HYPERLINK("#'Table of contents'!A13", "Back to contents")</f>
        <v>Back to contents</v>
      </c>
    </row>
    <row r="6" spans="1:2" x14ac:dyDescent="0.25">
      <c r="A6" s="15"/>
      <c r="B6" s="6" t="s">
        <v>27</v>
      </c>
    </row>
    <row r="7" spans="1:2" x14ac:dyDescent="0.25">
      <c r="A7" s="9" t="s">
        <v>32</v>
      </c>
      <c r="B7" s="4" t="s">
        <v>9</v>
      </c>
    </row>
    <row r="8" spans="1:2" x14ac:dyDescent="0.25">
      <c r="A8" s="16" t="s">
        <v>127</v>
      </c>
      <c r="B8" s="1">
        <v>1097</v>
      </c>
    </row>
    <row r="9" spans="1:2" x14ac:dyDescent="0.25">
      <c r="A9" s="16" t="s">
        <v>128</v>
      </c>
      <c r="B9" s="1">
        <v>11524</v>
      </c>
    </row>
    <row r="10" spans="1:2" x14ac:dyDescent="0.25">
      <c r="A10" s="16" t="s">
        <v>129</v>
      </c>
      <c r="B10" s="1">
        <v>3251</v>
      </c>
    </row>
    <row r="11" spans="1:2" x14ac:dyDescent="0.25">
      <c r="A11" s="16" t="s">
        <v>130</v>
      </c>
      <c r="B11" s="1">
        <v>249</v>
      </c>
    </row>
    <row r="12" spans="1:2" x14ac:dyDescent="0.25">
      <c r="A12" s="16" t="s">
        <v>131</v>
      </c>
      <c r="B12" s="1">
        <v>7497</v>
      </c>
    </row>
    <row r="13" spans="1:2" x14ac:dyDescent="0.25">
      <c r="A13" s="16" t="s">
        <v>132</v>
      </c>
      <c r="B13" s="1">
        <v>534</v>
      </c>
    </row>
    <row r="14" spans="1:2" x14ac:dyDescent="0.25">
      <c r="A14" s="16" t="s">
        <v>133</v>
      </c>
      <c r="B14" s="1">
        <v>462</v>
      </c>
    </row>
    <row r="15" spans="1:2" x14ac:dyDescent="0.25">
      <c r="A15" s="16" t="s">
        <v>134</v>
      </c>
      <c r="B15" s="1">
        <v>15575</v>
      </c>
    </row>
    <row r="16" spans="1:2" x14ac:dyDescent="0.25">
      <c r="A16" s="16" t="s">
        <v>135</v>
      </c>
      <c r="B16" s="1">
        <v>3936</v>
      </c>
    </row>
    <row r="17" spans="1:2" x14ac:dyDescent="0.25">
      <c r="A17" s="16" t="s">
        <v>136</v>
      </c>
      <c r="B17" s="1">
        <v>671</v>
      </c>
    </row>
    <row r="18" spans="1:2" x14ac:dyDescent="0.25">
      <c r="A18" s="16" t="s">
        <v>137</v>
      </c>
      <c r="B18" s="1">
        <v>1977</v>
      </c>
    </row>
    <row r="19" spans="1:2" x14ac:dyDescent="0.25">
      <c r="A19" s="16" t="s">
        <v>138</v>
      </c>
      <c r="B19" s="1">
        <v>27312</v>
      </c>
    </row>
    <row r="20" spans="1:2" x14ac:dyDescent="0.25">
      <c r="A20" s="16" t="s">
        <v>139</v>
      </c>
      <c r="B20" s="1">
        <v>7405</v>
      </c>
    </row>
    <row r="21" spans="1:2" x14ac:dyDescent="0.25">
      <c r="A21" s="16" t="s">
        <v>140</v>
      </c>
      <c r="B21" s="1">
        <v>499</v>
      </c>
    </row>
    <row r="22" spans="1:2" x14ac:dyDescent="0.25">
      <c r="A22" s="16" t="s">
        <v>141</v>
      </c>
      <c r="B22" s="1">
        <v>16816</v>
      </c>
    </row>
    <row r="23" spans="1:2" x14ac:dyDescent="0.25">
      <c r="A23" s="16" t="s">
        <v>142</v>
      </c>
      <c r="B23" s="1">
        <v>917</v>
      </c>
    </row>
    <row r="24" spans="1:2" x14ac:dyDescent="0.25">
      <c r="A24" s="16" t="s">
        <v>143</v>
      </c>
      <c r="B24" s="1">
        <v>897</v>
      </c>
    </row>
    <row r="25" spans="1:2" x14ac:dyDescent="0.25">
      <c r="A25" s="16" t="s">
        <v>144</v>
      </c>
      <c r="B25" s="1">
        <v>24196</v>
      </c>
    </row>
    <row r="26" spans="1:2" x14ac:dyDescent="0.25">
      <c r="A26" s="16" t="s">
        <v>145</v>
      </c>
      <c r="B26" s="1">
        <v>8507</v>
      </c>
    </row>
    <row r="27" spans="1:2" x14ac:dyDescent="0.25">
      <c r="A27" s="16" t="s">
        <v>146</v>
      </c>
      <c r="B27" s="1">
        <v>14723</v>
      </c>
    </row>
    <row r="28" spans="1:2" x14ac:dyDescent="0.25">
      <c r="A28" s="16" t="s">
        <v>147</v>
      </c>
      <c r="B28" s="1">
        <v>1460</v>
      </c>
    </row>
    <row r="29" spans="1:2" x14ac:dyDescent="0.25">
      <c r="A29" s="16" t="s">
        <v>148</v>
      </c>
      <c r="B29" s="1">
        <v>19758</v>
      </c>
    </row>
    <row r="30" spans="1:2" x14ac:dyDescent="0.25">
      <c r="A30" s="16" t="s">
        <v>149</v>
      </c>
      <c r="B30" s="1">
        <v>7484</v>
      </c>
    </row>
    <row r="31" spans="1:2" x14ac:dyDescent="0.25">
      <c r="A31" s="16" t="s">
        <v>150</v>
      </c>
      <c r="B31" s="1">
        <v>413</v>
      </c>
    </row>
    <row r="32" spans="1:2" x14ac:dyDescent="0.25">
      <c r="A32" s="16" t="s">
        <v>151</v>
      </c>
      <c r="B32" s="1">
        <v>10799</v>
      </c>
    </row>
    <row r="33" spans="1:2" x14ac:dyDescent="0.25">
      <c r="A33" s="16" t="s">
        <v>152</v>
      </c>
      <c r="B33" s="1">
        <v>542</v>
      </c>
    </row>
    <row r="34" spans="1:2" x14ac:dyDescent="0.25">
      <c r="A34" s="16" t="s">
        <v>153</v>
      </c>
      <c r="B34" s="1">
        <v>609</v>
      </c>
    </row>
    <row r="35" spans="1:2" x14ac:dyDescent="0.25">
      <c r="A35" s="16" t="s">
        <v>154</v>
      </c>
      <c r="B35" s="1">
        <v>12047</v>
      </c>
    </row>
    <row r="36" spans="1:2" x14ac:dyDescent="0.25">
      <c r="A36" s="16" t="s">
        <v>155</v>
      </c>
      <c r="B36" s="1">
        <v>5561</v>
      </c>
    </row>
    <row r="37" spans="1:2" x14ac:dyDescent="0.25">
      <c r="A37" s="16" t="s">
        <v>156</v>
      </c>
      <c r="B37" s="1">
        <v>26858</v>
      </c>
    </row>
    <row r="38" spans="1:2" x14ac:dyDescent="0.25">
      <c r="A38" s="16" t="s">
        <v>157</v>
      </c>
      <c r="B38" s="1">
        <v>691</v>
      </c>
    </row>
    <row r="39" spans="1:2" x14ac:dyDescent="0.25">
      <c r="A39" s="16" t="s">
        <v>158</v>
      </c>
      <c r="B39" s="1">
        <v>13464</v>
      </c>
    </row>
    <row r="40" spans="1:2" x14ac:dyDescent="0.25">
      <c r="A40" s="16" t="s">
        <v>159</v>
      </c>
      <c r="B40" s="1">
        <v>3653</v>
      </c>
    </row>
    <row r="41" spans="1:2" x14ac:dyDescent="0.25">
      <c r="A41" s="16" t="s">
        <v>160</v>
      </c>
      <c r="B41" s="1">
        <v>318</v>
      </c>
    </row>
    <row r="42" spans="1:2" x14ac:dyDescent="0.25">
      <c r="A42" s="16" t="s">
        <v>161</v>
      </c>
      <c r="B42" s="1">
        <v>4517</v>
      </c>
    </row>
    <row r="43" spans="1:2" x14ac:dyDescent="0.25">
      <c r="A43" s="16" t="s">
        <v>162</v>
      </c>
      <c r="B43" s="1">
        <v>225</v>
      </c>
    </row>
    <row r="44" spans="1:2" x14ac:dyDescent="0.25">
      <c r="A44" s="16" t="s">
        <v>163</v>
      </c>
      <c r="B44" s="1">
        <v>439</v>
      </c>
    </row>
    <row r="45" spans="1:2" x14ac:dyDescent="0.25">
      <c r="A45" s="16" t="s">
        <v>164</v>
      </c>
      <c r="B45" s="1">
        <v>7797</v>
      </c>
    </row>
    <row r="46" spans="1:2" x14ac:dyDescent="0.25">
      <c r="A46" s="16" t="s">
        <v>165</v>
      </c>
      <c r="B46" s="1">
        <v>3544</v>
      </c>
    </row>
    <row r="47" spans="1:2" x14ac:dyDescent="0.25">
      <c r="A47" s="16" t="s">
        <v>166</v>
      </c>
      <c r="B47" s="1">
        <v>24363</v>
      </c>
    </row>
    <row r="48" spans="1:2" x14ac:dyDescent="0.25">
      <c r="A48" s="16" t="s">
        <v>167</v>
      </c>
      <c r="B48" s="1">
        <v>192</v>
      </c>
    </row>
    <row r="49" spans="1:2" x14ac:dyDescent="0.25">
      <c r="A49" s="16" t="s">
        <v>168</v>
      </c>
      <c r="B49" s="1">
        <v>6590</v>
      </c>
    </row>
    <row r="50" spans="1:2" x14ac:dyDescent="0.25">
      <c r="A50" s="16" t="s">
        <v>169</v>
      </c>
      <c r="B50" s="1">
        <v>1184</v>
      </c>
    </row>
    <row r="51" spans="1:2" x14ac:dyDescent="0.25">
      <c r="A51" s="16" t="s">
        <v>170</v>
      </c>
      <c r="B51" s="1">
        <v>333</v>
      </c>
    </row>
    <row r="52" spans="1:2" x14ac:dyDescent="0.25">
      <c r="A52" s="16" t="s">
        <v>171</v>
      </c>
      <c r="B52" s="1">
        <v>1882</v>
      </c>
    </row>
    <row r="53" spans="1:2" x14ac:dyDescent="0.25">
      <c r="A53" s="16" t="s">
        <v>172</v>
      </c>
      <c r="B53" s="1">
        <v>88</v>
      </c>
    </row>
    <row r="54" spans="1:2" x14ac:dyDescent="0.25">
      <c r="A54" s="16" t="s">
        <v>173</v>
      </c>
      <c r="B54" s="1">
        <v>185</v>
      </c>
    </row>
    <row r="55" spans="1:2" x14ac:dyDescent="0.25">
      <c r="A55" s="16" t="s">
        <v>174</v>
      </c>
      <c r="B55" s="1">
        <v>3352</v>
      </c>
    </row>
    <row r="56" spans="1:2" x14ac:dyDescent="0.25">
      <c r="A56" s="16" t="s">
        <v>175</v>
      </c>
      <c r="B56" s="1">
        <v>1551</v>
      </c>
    </row>
    <row r="57" spans="1:2" x14ac:dyDescent="0.25">
      <c r="A57" s="16" t="s">
        <v>176</v>
      </c>
      <c r="B57" s="1">
        <v>11406</v>
      </c>
    </row>
    <row r="58" spans="1:2" x14ac:dyDescent="0.25">
      <c r="A58" s="16" t="s">
        <v>177</v>
      </c>
      <c r="B58" s="1">
        <v>60</v>
      </c>
    </row>
    <row r="59" spans="1:2" x14ac:dyDescent="0.25">
      <c r="A59" s="16" t="s">
        <v>178</v>
      </c>
      <c r="B59" s="1">
        <v>1478</v>
      </c>
    </row>
    <row r="60" spans="1:2" x14ac:dyDescent="0.25">
      <c r="A60" s="16" t="s">
        <v>179</v>
      </c>
      <c r="B60" s="1">
        <v>425</v>
      </c>
    </row>
    <row r="61" spans="1:2" x14ac:dyDescent="0.25">
      <c r="A61" s="16" t="s">
        <v>180</v>
      </c>
      <c r="B61" s="1">
        <v>151</v>
      </c>
    </row>
    <row r="62" spans="1:2" x14ac:dyDescent="0.25">
      <c r="A62" s="16" t="s">
        <v>181</v>
      </c>
      <c r="B62" s="1">
        <v>404</v>
      </c>
    </row>
    <row r="63" spans="1:2" x14ac:dyDescent="0.25">
      <c r="A63" s="16" t="s">
        <v>182</v>
      </c>
      <c r="B63" s="1">
        <v>30</v>
      </c>
    </row>
    <row r="64" spans="1:2" x14ac:dyDescent="0.25">
      <c r="A64" s="16" t="s">
        <v>183</v>
      </c>
      <c r="B64" s="1">
        <v>51</v>
      </c>
    </row>
    <row r="65" spans="1:2" x14ac:dyDescent="0.25">
      <c r="A65" s="16" t="s">
        <v>184</v>
      </c>
      <c r="B65" s="1">
        <v>659</v>
      </c>
    </row>
    <row r="66" spans="1:2" x14ac:dyDescent="0.25">
      <c r="A66" s="16" t="s">
        <v>185</v>
      </c>
      <c r="B66" s="1">
        <v>266</v>
      </c>
    </row>
    <row r="67" spans="1:2" x14ac:dyDescent="0.25">
      <c r="A67" s="16" t="s">
        <v>186</v>
      </c>
      <c r="B67" s="1">
        <v>4849</v>
      </c>
    </row>
    <row r="68" spans="1:2" x14ac:dyDescent="0.25">
      <c r="A68" s="10" t="s">
        <v>12</v>
      </c>
      <c r="B68" s="5">
        <v>327723</v>
      </c>
    </row>
    <row r="69" spans="1:2" x14ac:dyDescent="0.25">
      <c r="A69" s="15"/>
    </row>
    <row r="70" spans="1:2" x14ac:dyDescent="0.25">
      <c r="A70" s="15"/>
    </row>
    <row r="71" spans="1:2" x14ac:dyDescent="0.25">
      <c r="A71" s="15"/>
      <c r="B71" s="6" t="s">
        <v>28</v>
      </c>
    </row>
    <row r="72" spans="1:2" x14ac:dyDescent="0.25">
      <c r="A72" s="9" t="s">
        <v>32</v>
      </c>
      <c r="B72" s="4" t="s">
        <v>9</v>
      </c>
    </row>
    <row r="73" spans="1:2" x14ac:dyDescent="0.25">
      <c r="A73" s="8" t="s">
        <v>127</v>
      </c>
      <c r="B73" s="2">
        <v>2.4488793642289501E-2</v>
      </c>
    </row>
    <row r="74" spans="1:2" x14ac:dyDescent="0.25">
      <c r="A74" s="8" t="s">
        <v>128</v>
      </c>
      <c r="B74" s="2">
        <v>0.25725511206357699</v>
      </c>
    </row>
    <row r="75" spans="1:2" x14ac:dyDescent="0.25">
      <c r="A75" s="8" t="s">
        <v>129</v>
      </c>
      <c r="B75" s="2">
        <v>7.2573444057505099E-2</v>
      </c>
    </row>
    <row r="76" spans="1:2" x14ac:dyDescent="0.25">
      <c r="A76" s="8" t="s">
        <v>130</v>
      </c>
      <c r="B76" s="2">
        <v>5.5585320117867701E-3</v>
      </c>
    </row>
    <row r="77" spans="1:2" x14ac:dyDescent="0.25">
      <c r="A77" s="8" t="s">
        <v>131</v>
      </c>
      <c r="B77" s="2">
        <v>0.167358692740423</v>
      </c>
    </row>
    <row r="78" spans="1:2" x14ac:dyDescent="0.25">
      <c r="A78" s="8" t="s">
        <v>132</v>
      </c>
      <c r="B78" s="2">
        <v>1.1920707206000501E-2</v>
      </c>
    </row>
    <row r="79" spans="1:2" x14ac:dyDescent="0.25">
      <c r="A79" s="8" t="s">
        <v>133</v>
      </c>
      <c r="B79" s="2">
        <v>1.03134208411465E-2</v>
      </c>
    </row>
    <row r="80" spans="1:2" x14ac:dyDescent="0.25">
      <c r="A80" s="8" t="s">
        <v>134</v>
      </c>
      <c r="B80" s="2">
        <v>0.34768729350834898</v>
      </c>
    </row>
    <row r="81" spans="1:2" x14ac:dyDescent="0.25">
      <c r="A81" s="8" t="s">
        <v>135</v>
      </c>
      <c r="B81" s="2">
        <v>8.7864987945352302E-2</v>
      </c>
    </row>
    <row r="82" spans="1:2" x14ac:dyDescent="0.25">
      <c r="A82" s="8" t="s">
        <v>136</v>
      </c>
      <c r="B82" s="2">
        <v>1.497901598357E-2</v>
      </c>
    </row>
    <row r="83" spans="1:2" x14ac:dyDescent="0.25">
      <c r="A83" s="8" t="s">
        <v>137</v>
      </c>
      <c r="B83" s="2">
        <v>1.9147885209542002E-2</v>
      </c>
    </row>
    <row r="84" spans="1:2" x14ac:dyDescent="0.25">
      <c r="A84" s="8" t="s">
        <v>138</v>
      </c>
      <c r="B84" s="2">
        <v>0.26452556441224601</v>
      </c>
    </row>
    <row r="85" spans="1:2" x14ac:dyDescent="0.25">
      <c r="A85" s="8" t="s">
        <v>139</v>
      </c>
      <c r="B85" s="2">
        <v>7.1719822952280396E-2</v>
      </c>
    </row>
    <row r="86" spans="1:2" x14ac:dyDescent="0.25">
      <c r="A86" s="8" t="s">
        <v>140</v>
      </c>
      <c r="B86" s="2">
        <v>4.8329765905723099E-3</v>
      </c>
    </row>
    <row r="87" spans="1:2" x14ac:dyDescent="0.25">
      <c r="A87" s="8" t="s">
        <v>141</v>
      </c>
      <c r="B87" s="2">
        <v>0.16286840550513801</v>
      </c>
    </row>
    <row r="88" spans="1:2" x14ac:dyDescent="0.25">
      <c r="A88" s="8" t="s">
        <v>142</v>
      </c>
      <c r="B88" s="2">
        <v>8.8814419510116292E-3</v>
      </c>
    </row>
    <row r="89" spans="1:2" x14ac:dyDescent="0.25">
      <c r="A89" s="8" t="s">
        <v>143</v>
      </c>
      <c r="B89" s="2">
        <v>8.68773547443559E-3</v>
      </c>
    </row>
    <row r="90" spans="1:2" x14ac:dyDescent="0.25">
      <c r="A90" s="8" t="s">
        <v>144</v>
      </c>
      <c r="B90" s="2">
        <v>0.23434609536169801</v>
      </c>
    </row>
    <row r="91" spans="1:2" x14ac:dyDescent="0.25">
      <c r="A91" s="8" t="s">
        <v>145</v>
      </c>
      <c r="B91" s="2">
        <v>8.2393049811620406E-2</v>
      </c>
    </row>
    <row r="92" spans="1:2" x14ac:dyDescent="0.25">
      <c r="A92" s="8" t="s">
        <v>146</v>
      </c>
      <c r="B92" s="2">
        <v>0.142597022731455</v>
      </c>
    </row>
    <row r="93" spans="1:2" x14ac:dyDescent="0.25">
      <c r="A93" s="8" t="s">
        <v>147</v>
      </c>
      <c r="B93" s="2">
        <v>1.7069834329073701E-2</v>
      </c>
    </row>
    <row r="94" spans="1:2" x14ac:dyDescent="0.25">
      <c r="A94" s="8" t="s">
        <v>148</v>
      </c>
      <c r="B94" s="2">
        <v>0.231003963475231</v>
      </c>
    </row>
    <row r="95" spans="1:2" x14ac:dyDescent="0.25">
      <c r="A95" s="8" t="s">
        <v>149</v>
      </c>
      <c r="B95" s="2">
        <v>8.7500438437525599E-2</v>
      </c>
    </row>
    <row r="96" spans="1:2" x14ac:dyDescent="0.25">
      <c r="A96" s="8" t="s">
        <v>150</v>
      </c>
      <c r="B96" s="2">
        <v>4.8286586150050898E-3</v>
      </c>
    </row>
    <row r="97" spans="1:2" x14ac:dyDescent="0.25">
      <c r="A97" s="8" t="s">
        <v>151</v>
      </c>
      <c r="B97" s="2">
        <v>0.12625831569840201</v>
      </c>
    </row>
    <row r="98" spans="1:2" x14ac:dyDescent="0.25">
      <c r="A98" s="8" t="s">
        <v>152</v>
      </c>
      <c r="B98" s="2">
        <v>6.3368837029848801E-3</v>
      </c>
    </row>
    <row r="99" spans="1:2" x14ac:dyDescent="0.25">
      <c r="A99" s="8" t="s">
        <v>153</v>
      </c>
      <c r="B99" s="2">
        <v>7.1202254153464803E-3</v>
      </c>
    </row>
    <row r="100" spans="1:2" x14ac:dyDescent="0.25">
      <c r="A100" s="8" t="s">
        <v>154</v>
      </c>
      <c r="B100" s="2">
        <v>0.14084951654955499</v>
      </c>
    </row>
    <row r="101" spans="1:2" x14ac:dyDescent="0.25">
      <c r="A101" s="8" t="s">
        <v>155</v>
      </c>
      <c r="B101" s="2">
        <v>6.5017362126012807E-2</v>
      </c>
    </row>
    <row r="102" spans="1:2" x14ac:dyDescent="0.25">
      <c r="A102" s="8" t="s">
        <v>156</v>
      </c>
      <c r="B102" s="2">
        <v>0.31401480165086298</v>
      </c>
    </row>
    <row r="103" spans="1:2" x14ac:dyDescent="0.25">
      <c r="A103" s="8" t="s">
        <v>157</v>
      </c>
      <c r="B103" s="2">
        <v>1.1709681245869401E-2</v>
      </c>
    </row>
    <row r="104" spans="1:2" x14ac:dyDescent="0.25">
      <c r="A104" s="8" t="s">
        <v>158</v>
      </c>
      <c r="B104" s="2">
        <v>0.22816085136669401</v>
      </c>
    </row>
    <row r="105" spans="1:2" x14ac:dyDescent="0.25">
      <c r="A105" s="8" t="s">
        <v>159</v>
      </c>
      <c r="B105" s="2">
        <v>6.1903712867092599E-2</v>
      </c>
    </row>
    <row r="106" spans="1:2" x14ac:dyDescent="0.25">
      <c r="A106" s="8" t="s">
        <v>160</v>
      </c>
      <c r="B106" s="2">
        <v>5.3888258121367197E-3</v>
      </c>
    </row>
    <row r="107" spans="1:2" x14ac:dyDescent="0.25">
      <c r="A107" s="8" t="s">
        <v>161</v>
      </c>
      <c r="B107" s="2">
        <v>7.6545050922709301E-2</v>
      </c>
    </row>
    <row r="108" spans="1:2" x14ac:dyDescent="0.25">
      <c r="A108" s="8" t="s">
        <v>162</v>
      </c>
      <c r="B108" s="2">
        <v>3.8128484519835298E-3</v>
      </c>
    </row>
    <row r="109" spans="1:2" x14ac:dyDescent="0.25">
      <c r="A109" s="8" t="s">
        <v>163</v>
      </c>
      <c r="B109" s="2">
        <v>7.4392909796478597E-3</v>
      </c>
    </row>
    <row r="110" spans="1:2" x14ac:dyDescent="0.25">
      <c r="A110" s="8" t="s">
        <v>164</v>
      </c>
      <c r="B110" s="2">
        <v>0.132127908356069</v>
      </c>
    </row>
    <row r="111" spans="1:2" x14ac:dyDescent="0.25">
      <c r="A111" s="8" t="s">
        <v>165</v>
      </c>
      <c r="B111" s="2">
        <v>6.0056599617020603E-2</v>
      </c>
    </row>
    <row r="112" spans="1:2" x14ac:dyDescent="0.25">
      <c r="A112" s="8" t="s">
        <v>166</v>
      </c>
      <c r="B112" s="2">
        <v>0.41285523038077598</v>
      </c>
    </row>
    <row r="113" spans="1:2" x14ac:dyDescent="0.25">
      <c r="A113" s="8" t="s">
        <v>167</v>
      </c>
      <c r="B113" s="2">
        <v>7.17408362291223E-3</v>
      </c>
    </row>
    <row r="114" spans="1:2" x14ac:dyDescent="0.25">
      <c r="A114" s="8" t="s">
        <v>168</v>
      </c>
      <c r="B114" s="2">
        <v>0.24623547434891499</v>
      </c>
    </row>
    <row r="115" spans="1:2" x14ac:dyDescent="0.25">
      <c r="A115" s="8" t="s">
        <v>169</v>
      </c>
      <c r="B115" s="2">
        <v>4.4240182341292102E-2</v>
      </c>
    </row>
    <row r="116" spans="1:2" x14ac:dyDescent="0.25">
      <c r="A116" s="8" t="s">
        <v>170</v>
      </c>
      <c r="B116" s="2">
        <v>1.2442551283488401E-2</v>
      </c>
    </row>
    <row r="117" spans="1:2" x14ac:dyDescent="0.25">
      <c r="A117" s="8" t="s">
        <v>171</v>
      </c>
      <c r="B117" s="2">
        <v>7.0320965512087594E-2</v>
      </c>
    </row>
    <row r="118" spans="1:2" x14ac:dyDescent="0.25">
      <c r="A118" s="8" t="s">
        <v>172</v>
      </c>
      <c r="B118" s="2">
        <v>3.2881216605014402E-3</v>
      </c>
    </row>
    <row r="119" spans="1:2" x14ac:dyDescent="0.25">
      <c r="A119" s="8" t="s">
        <v>173</v>
      </c>
      <c r="B119" s="2">
        <v>6.9125284908268898E-3</v>
      </c>
    </row>
    <row r="120" spans="1:2" x14ac:dyDescent="0.25">
      <c r="A120" s="8" t="s">
        <v>174</v>
      </c>
      <c r="B120" s="2">
        <v>0.125247543250009</v>
      </c>
    </row>
    <row r="121" spans="1:2" x14ac:dyDescent="0.25">
      <c r="A121" s="8" t="s">
        <v>175</v>
      </c>
      <c r="B121" s="2">
        <v>5.7953144266337901E-2</v>
      </c>
    </row>
    <row r="122" spans="1:2" x14ac:dyDescent="0.25">
      <c r="A122" s="8" t="s">
        <v>176</v>
      </c>
      <c r="B122" s="2">
        <v>0.42618540522363002</v>
      </c>
    </row>
    <row r="123" spans="1:2" x14ac:dyDescent="0.25">
      <c r="A123" s="8" t="s">
        <v>177</v>
      </c>
      <c r="B123" s="2">
        <v>7.1658903618774597E-3</v>
      </c>
    </row>
    <row r="124" spans="1:2" x14ac:dyDescent="0.25">
      <c r="A124" s="8" t="s">
        <v>178</v>
      </c>
      <c r="B124" s="2">
        <v>0.17651976591424801</v>
      </c>
    </row>
    <row r="125" spans="1:2" x14ac:dyDescent="0.25">
      <c r="A125" s="8" t="s">
        <v>179</v>
      </c>
      <c r="B125" s="2">
        <v>5.07583900632987E-2</v>
      </c>
    </row>
    <row r="126" spans="1:2" x14ac:dyDescent="0.25">
      <c r="A126" s="8" t="s">
        <v>180</v>
      </c>
      <c r="B126" s="2">
        <v>1.8034157410724901E-2</v>
      </c>
    </row>
    <row r="127" spans="1:2" x14ac:dyDescent="0.25">
      <c r="A127" s="8" t="s">
        <v>181</v>
      </c>
      <c r="B127" s="2">
        <v>4.82503284366416E-2</v>
      </c>
    </row>
    <row r="128" spans="1:2" x14ac:dyDescent="0.25">
      <c r="A128" s="8" t="s">
        <v>182</v>
      </c>
      <c r="B128" s="2">
        <v>3.5829451809387299E-3</v>
      </c>
    </row>
    <row r="129" spans="1:2" x14ac:dyDescent="0.25">
      <c r="A129" s="8" t="s">
        <v>183</v>
      </c>
      <c r="B129" s="2">
        <v>6.0910068075958404E-3</v>
      </c>
    </row>
    <row r="130" spans="1:2" x14ac:dyDescent="0.25">
      <c r="A130" s="8" t="s">
        <v>184</v>
      </c>
      <c r="B130" s="2">
        <v>7.8705362474620802E-2</v>
      </c>
    </row>
    <row r="131" spans="1:2" x14ac:dyDescent="0.25">
      <c r="A131" s="8" t="s">
        <v>185</v>
      </c>
      <c r="B131" s="2">
        <v>3.17687806043234E-2</v>
      </c>
    </row>
    <row r="132" spans="1:2" x14ac:dyDescent="0.25">
      <c r="A132" s="8" t="s">
        <v>186</v>
      </c>
      <c r="B132" s="2">
        <v>0.57912337274573</v>
      </c>
    </row>
    <row r="133" spans="1:2" x14ac:dyDescent="0.25">
      <c r="A133" s="15"/>
    </row>
    <row r="134" spans="1:2" x14ac:dyDescent="0.25">
      <c r="A134" s="13" t="s">
        <v>33</v>
      </c>
    </row>
    <row r="135" spans="1:2" x14ac:dyDescent="0.25">
      <c r="A135" s="14" t="s">
        <v>34</v>
      </c>
    </row>
    <row r="136" spans="1:2" x14ac:dyDescent="0.25">
      <c r="A136" s="14" t="s">
        <v>126</v>
      </c>
    </row>
    <row r="137" spans="1:2" x14ac:dyDescent="0.25">
      <c r="A137" s="14" t="s">
        <v>188</v>
      </c>
    </row>
    <row r="138" spans="1:2" x14ac:dyDescent="0.25">
      <c r="A138" s="14" t="s">
        <v>36</v>
      </c>
    </row>
    <row r="139" spans="1:2" x14ac:dyDescent="0.25">
      <c r="A139" s="15"/>
    </row>
    <row r="140" spans="1:2" x14ac:dyDescent="0.25">
      <c r="A140" s="15"/>
    </row>
    <row r="141" spans="1:2" x14ac:dyDescent="0.25">
      <c r="A141" s="15"/>
    </row>
    <row r="142" spans="1:2" x14ac:dyDescent="0.25">
      <c r="A142" s="15"/>
    </row>
    <row r="143" spans="1:2" x14ac:dyDescent="0.25">
      <c r="A143" s="15"/>
    </row>
    <row r="144" spans="1:2"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551</v>
      </c>
    </row>
    <row r="2" spans="1:2" ht="15" x14ac:dyDescent="0.25">
      <c r="A2" s="12" t="s">
        <v>537</v>
      </c>
    </row>
    <row r="3" spans="1:2" ht="15" x14ac:dyDescent="0.25">
      <c r="A3" s="12" t="s">
        <v>239</v>
      </c>
    </row>
    <row r="4" spans="1:2" ht="15" x14ac:dyDescent="0.25">
      <c r="A4" s="12" t="s">
        <v>308</v>
      </c>
    </row>
    <row r="5" spans="1:2" x14ac:dyDescent="0.25">
      <c r="A5" s="17" t="str">
        <f>HYPERLINK("#'Table of contents'!A130", "Back to contents")</f>
        <v>Back to contents</v>
      </c>
    </row>
    <row r="6" spans="1:2" x14ac:dyDescent="0.25">
      <c r="A6" s="15"/>
      <c r="B6" s="6" t="s">
        <v>27</v>
      </c>
    </row>
    <row r="7" spans="1:2" x14ac:dyDescent="0.25">
      <c r="A7" s="9" t="s">
        <v>32</v>
      </c>
      <c r="B7" s="4" t="s">
        <v>9</v>
      </c>
    </row>
    <row r="8" spans="1:2" x14ac:dyDescent="0.25">
      <c r="A8" s="16" t="s">
        <v>337</v>
      </c>
      <c r="B8" s="1">
        <v>889</v>
      </c>
    </row>
    <row r="9" spans="1:2" x14ac:dyDescent="0.25">
      <c r="A9" s="16" t="s">
        <v>338</v>
      </c>
      <c r="B9" s="1">
        <v>40207</v>
      </c>
    </row>
    <row r="10" spans="1:2" x14ac:dyDescent="0.25">
      <c r="A10" s="16" t="s">
        <v>339</v>
      </c>
      <c r="B10" s="1">
        <v>1440</v>
      </c>
    </row>
    <row r="11" spans="1:2" x14ac:dyDescent="0.25">
      <c r="A11" s="16" t="s">
        <v>99</v>
      </c>
      <c r="B11" s="1">
        <v>155</v>
      </c>
    </row>
    <row r="12" spans="1:2" x14ac:dyDescent="0.25">
      <c r="A12" s="16" t="s">
        <v>218</v>
      </c>
      <c r="B12" s="1">
        <v>5826</v>
      </c>
    </row>
    <row r="13" spans="1:2" x14ac:dyDescent="0.25">
      <c r="A13" s="16" t="s">
        <v>219</v>
      </c>
      <c r="B13" s="1">
        <v>5327</v>
      </c>
    </row>
    <row r="14" spans="1:2" x14ac:dyDescent="0.25">
      <c r="A14" s="16" t="s">
        <v>340</v>
      </c>
      <c r="B14" s="1">
        <v>35</v>
      </c>
    </row>
    <row r="15" spans="1:2" x14ac:dyDescent="0.25">
      <c r="A15" s="16" t="s">
        <v>341</v>
      </c>
      <c r="B15" s="1">
        <v>2492</v>
      </c>
    </row>
    <row r="16" spans="1:2" x14ac:dyDescent="0.25">
      <c r="A16" s="16" t="s">
        <v>342</v>
      </c>
      <c r="B16" s="1">
        <v>71</v>
      </c>
    </row>
    <row r="17" spans="1:2" x14ac:dyDescent="0.25">
      <c r="A17" s="16" t="s">
        <v>105</v>
      </c>
      <c r="B17" s="1">
        <v>9</v>
      </c>
    </row>
    <row r="18" spans="1:2" x14ac:dyDescent="0.25">
      <c r="A18" s="16" t="s">
        <v>227</v>
      </c>
      <c r="B18" s="1">
        <v>282</v>
      </c>
    </row>
    <row r="19" spans="1:2" x14ac:dyDescent="0.25">
      <c r="A19" s="16" t="s">
        <v>228</v>
      </c>
      <c r="B19" s="1">
        <v>193</v>
      </c>
    </row>
    <row r="20" spans="1:2" x14ac:dyDescent="0.25">
      <c r="A20" s="16" t="s">
        <v>343</v>
      </c>
      <c r="B20" s="1">
        <v>63</v>
      </c>
    </row>
    <row r="21" spans="1:2" x14ac:dyDescent="0.25">
      <c r="A21" s="16" t="s">
        <v>344</v>
      </c>
      <c r="B21" s="1">
        <v>11387</v>
      </c>
    </row>
    <row r="22" spans="1:2" x14ac:dyDescent="0.25">
      <c r="A22" s="16" t="s">
        <v>345</v>
      </c>
      <c r="B22" s="1">
        <v>58</v>
      </c>
    </row>
    <row r="23" spans="1:2" x14ac:dyDescent="0.25">
      <c r="A23" s="16" t="s">
        <v>111</v>
      </c>
      <c r="B23" s="1">
        <v>27</v>
      </c>
    </row>
    <row r="24" spans="1:2" x14ac:dyDescent="0.25">
      <c r="A24" s="16" t="s">
        <v>236</v>
      </c>
      <c r="B24" s="1">
        <v>681</v>
      </c>
    </row>
    <row r="25" spans="1:2" x14ac:dyDescent="0.25">
      <c r="A25" s="16" t="s">
        <v>237</v>
      </c>
      <c r="B25" s="1">
        <v>819</v>
      </c>
    </row>
    <row r="26" spans="1:2" x14ac:dyDescent="0.25">
      <c r="A26" s="10" t="s">
        <v>12</v>
      </c>
      <c r="B26" s="5">
        <v>69961</v>
      </c>
    </row>
    <row r="27" spans="1:2" x14ac:dyDescent="0.25">
      <c r="A27" s="15"/>
    </row>
    <row r="28" spans="1:2" x14ac:dyDescent="0.25">
      <c r="A28" s="15"/>
    </row>
    <row r="29" spans="1:2" x14ac:dyDescent="0.25">
      <c r="A29" s="15"/>
      <c r="B29" s="6" t="s">
        <v>28</v>
      </c>
    </row>
    <row r="30" spans="1:2" x14ac:dyDescent="0.25">
      <c r="A30" s="9" t="s">
        <v>32</v>
      </c>
      <c r="B30" s="4" t="s">
        <v>9</v>
      </c>
    </row>
    <row r="31" spans="1:2" x14ac:dyDescent="0.25">
      <c r="A31" s="8" t="s">
        <v>337</v>
      </c>
      <c r="B31" s="2">
        <v>1.6510660426417099E-2</v>
      </c>
    </row>
    <row r="32" spans="1:2" x14ac:dyDescent="0.25">
      <c r="A32" s="8" t="s">
        <v>338</v>
      </c>
      <c r="B32" s="2">
        <v>0.74673129782334102</v>
      </c>
    </row>
    <row r="33" spans="1:2" x14ac:dyDescent="0.25">
      <c r="A33" s="8" t="s">
        <v>339</v>
      </c>
      <c r="B33" s="2">
        <v>2.6743926899933101E-2</v>
      </c>
    </row>
    <row r="34" spans="1:2" x14ac:dyDescent="0.25">
      <c r="A34" s="8" t="s">
        <v>99</v>
      </c>
      <c r="B34" s="2">
        <v>2.8786865760344702E-3</v>
      </c>
    </row>
    <row r="35" spans="1:2" x14ac:dyDescent="0.25">
      <c r="A35" s="8" t="s">
        <v>218</v>
      </c>
      <c r="B35" s="2">
        <v>0.108201470915979</v>
      </c>
    </row>
    <row r="36" spans="1:2" x14ac:dyDescent="0.25">
      <c r="A36" s="8" t="s">
        <v>219</v>
      </c>
      <c r="B36" s="2">
        <v>9.89339573582943E-2</v>
      </c>
    </row>
    <row r="37" spans="1:2" x14ac:dyDescent="0.25">
      <c r="A37" s="8" t="s">
        <v>340</v>
      </c>
      <c r="B37" s="2">
        <v>1.1356262167423799E-2</v>
      </c>
    </row>
    <row r="38" spans="1:2" x14ac:dyDescent="0.25">
      <c r="A38" s="8" t="s">
        <v>341</v>
      </c>
      <c r="B38" s="2">
        <v>0.80856586632057104</v>
      </c>
    </row>
    <row r="39" spans="1:2" x14ac:dyDescent="0.25">
      <c r="A39" s="8" t="s">
        <v>342</v>
      </c>
      <c r="B39" s="2">
        <v>2.3036988968202499E-2</v>
      </c>
    </row>
    <row r="40" spans="1:2" x14ac:dyDescent="0.25">
      <c r="A40" s="8" t="s">
        <v>105</v>
      </c>
      <c r="B40" s="2">
        <v>2.92018170019468E-3</v>
      </c>
    </row>
    <row r="41" spans="1:2" x14ac:dyDescent="0.25">
      <c r="A41" s="8" t="s">
        <v>227</v>
      </c>
      <c r="B41" s="2">
        <v>9.1499026606099904E-2</v>
      </c>
    </row>
    <row r="42" spans="1:2" x14ac:dyDescent="0.25">
      <c r="A42" s="8" t="s">
        <v>228</v>
      </c>
      <c r="B42" s="2">
        <v>6.2621674237508099E-2</v>
      </c>
    </row>
    <row r="43" spans="1:2" x14ac:dyDescent="0.25">
      <c r="A43" s="8" t="s">
        <v>343</v>
      </c>
      <c r="B43" s="2">
        <v>4.8331415420022998E-3</v>
      </c>
    </row>
    <row r="44" spans="1:2" x14ac:dyDescent="0.25">
      <c r="A44" s="8" t="s">
        <v>344</v>
      </c>
      <c r="B44" s="2">
        <v>0.87357115458381296</v>
      </c>
    </row>
    <row r="45" spans="1:2" x14ac:dyDescent="0.25">
      <c r="A45" s="8" t="s">
        <v>345</v>
      </c>
      <c r="B45" s="2">
        <v>4.4495588799386299E-3</v>
      </c>
    </row>
    <row r="46" spans="1:2" x14ac:dyDescent="0.25">
      <c r="A46" s="8" t="s">
        <v>111</v>
      </c>
      <c r="B46" s="2">
        <v>2.07134637514384E-3</v>
      </c>
    </row>
    <row r="47" spans="1:2" x14ac:dyDescent="0.25">
      <c r="A47" s="8" t="s">
        <v>236</v>
      </c>
      <c r="B47" s="2">
        <v>5.2243958573072499E-2</v>
      </c>
    </row>
    <row r="48" spans="1:2" x14ac:dyDescent="0.25">
      <c r="A48" s="8" t="s">
        <v>237</v>
      </c>
      <c r="B48" s="2">
        <v>6.2830840046029901E-2</v>
      </c>
    </row>
    <row r="49" spans="1:1" x14ac:dyDescent="0.25">
      <c r="A49" s="15"/>
    </row>
    <row r="50" spans="1:1" x14ac:dyDescent="0.25">
      <c r="A50" s="13" t="s">
        <v>33</v>
      </c>
    </row>
    <row r="51" spans="1:1" x14ac:dyDescent="0.25">
      <c r="A51" s="14" t="s">
        <v>34</v>
      </c>
    </row>
    <row r="52" spans="1:1" x14ac:dyDescent="0.25">
      <c r="A52" s="14" t="s">
        <v>126</v>
      </c>
    </row>
    <row r="53" spans="1:1" x14ac:dyDescent="0.25">
      <c r="A53" s="14" t="s">
        <v>347</v>
      </c>
    </row>
    <row r="54" spans="1:1" x14ac:dyDescent="0.25">
      <c r="A54" s="14" t="s">
        <v>36</v>
      </c>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552</v>
      </c>
    </row>
    <row r="2" spans="1:2" ht="15" x14ac:dyDescent="0.25">
      <c r="A2" s="12" t="s">
        <v>537</v>
      </c>
    </row>
    <row r="3" spans="1:2" ht="15" x14ac:dyDescent="0.25">
      <c r="A3" s="12" t="s">
        <v>302</v>
      </c>
    </row>
    <row r="4" spans="1:2" ht="15" x14ac:dyDescent="0.25">
      <c r="A4" s="12" t="s">
        <v>308</v>
      </c>
    </row>
    <row r="5" spans="1:2" x14ac:dyDescent="0.25">
      <c r="A5" s="17" t="str">
        <f>HYPERLINK("#'Table of contents'!A131", "Back to contents")</f>
        <v>Back to contents</v>
      </c>
    </row>
    <row r="6" spans="1:2" x14ac:dyDescent="0.25">
      <c r="A6" s="15"/>
      <c r="B6" s="6" t="s">
        <v>27</v>
      </c>
    </row>
    <row r="7" spans="1:2" x14ac:dyDescent="0.25">
      <c r="A7" s="9" t="s">
        <v>32</v>
      </c>
      <c r="B7" s="4" t="s">
        <v>9</v>
      </c>
    </row>
    <row r="8" spans="1:2" x14ac:dyDescent="0.25">
      <c r="A8" s="16" t="s">
        <v>348</v>
      </c>
      <c r="B8" s="1">
        <v>121</v>
      </c>
    </row>
    <row r="9" spans="1:2" x14ac:dyDescent="0.25">
      <c r="A9" s="16" t="s">
        <v>349</v>
      </c>
      <c r="B9" s="1">
        <v>16858</v>
      </c>
    </row>
    <row r="10" spans="1:2" x14ac:dyDescent="0.25">
      <c r="A10" s="16" t="s">
        <v>350</v>
      </c>
      <c r="B10" s="1">
        <v>175</v>
      </c>
    </row>
    <row r="11" spans="1:2" x14ac:dyDescent="0.25">
      <c r="A11" s="16" t="s">
        <v>247</v>
      </c>
      <c r="B11" s="1">
        <v>30</v>
      </c>
    </row>
    <row r="12" spans="1:2" x14ac:dyDescent="0.25">
      <c r="A12" s="16" t="s">
        <v>249</v>
      </c>
      <c r="B12" s="1">
        <v>1344</v>
      </c>
    </row>
    <row r="13" spans="1:2" x14ac:dyDescent="0.25">
      <c r="A13" s="16" t="s">
        <v>250</v>
      </c>
      <c r="B13" s="1">
        <v>1565</v>
      </c>
    </row>
    <row r="14" spans="1:2" x14ac:dyDescent="0.25">
      <c r="A14" s="16" t="s">
        <v>351</v>
      </c>
      <c r="B14" s="1">
        <v>33</v>
      </c>
    </row>
    <row r="15" spans="1:2" x14ac:dyDescent="0.25">
      <c r="A15" s="16" t="s">
        <v>352</v>
      </c>
      <c r="B15" s="1">
        <v>4432</v>
      </c>
    </row>
    <row r="16" spans="1:2" x14ac:dyDescent="0.25">
      <c r="A16" s="16" t="s">
        <v>353</v>
      </c>
      <c r="B16" s="1">
        <v>14</v>
      </c>
    </row>
    <row r="17" spans="1:2" x14ac:dyDescent="0.25">
      <c r="A17" s="16" t="s">
        <v>257</v>
      </c>
      <c r="B17" s="1">
        <v>10</v>
      </c>
    </row>
    <row r="18" spans="1:2" x14ac:dyDescent="0.25">
      <c r="A18" s="16" t="s">
        <v>259</v>
      </c>
      <c r="B18" s="1">
        <v>203</v>
      </c>
    </row>
    <row r="19" spans="1:2" x14ac:dyDescent="0.25">
      <c r="A19" s="16" t="s">
        <v>260</v>
      </c>
      <c r="B19" s="1">
        <v>260</v>
      </c>
    </row>
    <row r="20" spans="1:2" x14ac:dyDescent="0.25">
      <c r="A20" s="16" t="s">
        <v>354</v>
      </c>
      <c r="B20" s="1">
        <v>45</v>
      </c>
    </row>
    <row r="21" spans="1:2" x14ac:dyDescent="0.25">
      <c r="A21" s="16" t="s">
        <v>355</v>
      </c>
      <c r="B21" s="1">
        <v>1966</v>
      </c>
    </row>
    <row r="22" spans="1:2" x14ac:dyDescent="0.25">
      <c r="A22" s="16" t="s">
        <v>356</v>
      </c>
      <c r="B22" s="1">
        <v>74</v>
      </c>
    </row>
    <row r="23" spans="1:2" x14ac:dyDescent="0.25">
      <c r="A23" s="16" t="s">
        <v>267</v>
      </c>
      <c r="B23" s="1">
        <v>12</v>
      </c>
    </row>
    <row r="24" spans="1:2" x14ac:dyDescent="0.25">
      <c r="A24" s="16" t="s">
        <v>269</v>
      </c>
      <c r="B24" s="1">
        <v>276</v>
      </c>
    </row>
    <row r="25" spans="1:2" x14ac:dyDescent="0.25">
      <c r="A25" s="16" t="s">
        <v>270</v>
      </c>
      <c r="B25" s="1">
        <v>219</v>
      </c>
    </row>
    <row r="26" spans="1:2" x14ac:dyDescent="0.25">
      <c r="A26" s="16" t="s">
        <v>357</v>
      </c>
      <c r="B26" s="1">
        <v>760</v>
      </c>
    </row>
    <row r="27" spans="1:2" x14ac:dyDescent="0.25">
      <c r="A27" s="16" t="s">
        <v>358</v>
      </c>
      <c r="B27" s="1">
        <v>27022</v>
      </c>
    </row>
    <row r="28" spans="1:2" x14ac:dyDescent="0.25">
      <c r="A28" s="16" t="s">
        <v>359</v>
      </c>
      <c r="B28" s="1">
        <v>1268</v>
      </c>
    </row>
    <row r="29" spans="1:2" x14ac:dyDescent="0.25">
      <c r="A29" s="16" t="s">
        <v>278</v>
      </c>
      <c r="B29" s="1">
        <v>106</v>
      </c>
    </row>
    <row r="30" spans="1:2" x14ac:dyDescent="0.25">
      <c r="A30" s="16" t="s">
        <v>280</v>
      </c>
      <c r="B30" s="1">
        <v>3596</v>
      </c>
    </row>
    <row r="31" spans="1:2" x14ac:dyDescent="0.25">
      <c r="A31" s="16" t="s">
        <v>281</v>
      </c>
      <c r="B31" s="1">
        <v>3471</v>
      </c>
    </row>
    <row r="32" spans="1:2" x14ac:dyDescent="0.25">
      <c r="A32" s="16" t="s">
        <v>360</v>
      </c>
      <c r="B32" s="1">
        <v>20</v>
      </c>
    </row>
    <row r="33" spans="1:2" x14ac:dyDescent="0.25">
      <c r="A33" s="16" t="s">
        <v>361</v>
      </c>
      <c r="B33" s="1">
        <v>3085</v>
      </c>
    </row>
    <row r="34" spans="1:2" x14ac:dyDescent="0.25">
      <c r="A34" s="16" t="s">
        <v>362</v>
      </c>
      <c r="B34" s="1">
        <v>33</v>
      </c>
    </row>
    <row r="35" spans="1:2" x14ac:dyDescent="0.25">
      <c r="A35" s="16" t="s">
        <v>287</v>
      </c>
      <c r="B35" s="1">
        <v>20</v>
      </c>
    </row>
    <row r="36" spans="1:2" x14ac:dyDescent="0.25">
      <c r="A36" s="16" t="s">
        <v>289</v>
      </c>
      <c r="B36" s="1">
        <v>205</v>
      </c>
    </row>
    <row r="37" spans="1:2" x14ac:dyDescent="0.25">
      <c r="A37" s="16" t="s">
        <v>290</v>
      </c>
      <c r="B37" s="1">
        <v>243</v>
      </c>
    </row>
    <row r="38" spans="1:2" x14ac:dyDescent="0.25">
      <c r="A38" s="16" t="s">
        <v>363</v>
      </c>
      <c r="B38" s="1">
        <v>8</v>
      </c>
    </row>
    <row r="39" spans="1:2" x14ac:dyDescent="0.25">
      <c r="A39" s="16" t="s">
        <v>364</v>
      </c>
      <c r="B39" s="1">
        <v>723</v>
      </c>
    </row>
    <row r="40" spans="1:2" x14ac:dyDescent="0.25">
      <c r="A40" s="16" t="s">
        <v>365</v>
      </c>
      <c r="B40" s="1">
        <v>5</v>
      </c>
    </row>
    <row r="41" spans="1:2" x14ac:dyDescent="0.25">
      <c r="A41" s="16" t="s">
        <v>297</v>
      </c>
      <c r="B41" s="1">
        <v>13</v>
      </c>
    </row>
    <row r="42" spans="1:2" x14ac:dyDescent="0.25">
      <c r="A42" s="16" t="s">
        <v>299</v>
      </c>
      <c r="B42" s="1">
        <v>1165</v>
      </c>
    </row>
    <row r="43" spans="1:2" x14ac:dyDescent="0.25">
      <c r="A43" s="16" t="s">
        <v>300</v>
      </c>
      <c r="B43" s="1">
        <v>581</v>
      </c>
    </row>
    <row r="44" spans="1:2" x14ac:dyDescent="0.25">
      <c r="A44" s="10" t="s">
        <v>12</v>
      </c>
      <c r="B44" s="5">
        <v>69961</v>
      </c>
    </row>
    <row r="45" spans="1:2" x14ac:dyDescent="0.25">
      <c r="A45" s="15"/>
    </row>
    <row r="46" spans="1:2" x14ac:dyDescent="0.25">
      <c r="A46" s="15"/>
    </row>
    <row r="47" spans="1:2" x14ac:dyDescent="0.25">
      <c r="A47" s="15"/>
      <c r="B47" s="6" t="s">
        <v>28</v>
      </c>
    </row>
    <row r="48" spans="1:2" x14ac:dyDescent="0.25">
      <c r="A48" s="9" t="s">
        <v>32</v>
      </c>
      <c r="B48" s="4" t="s">
        <v>9</v>
      </c>
    </row>
    <row r="49" spans="1:2" x14ac:dyDescent="0.25">
      <c r="A49" s="8" t="s">
        <v>348</v>
      </c>
      <c r="B49" s="2">
        <v>6.0219977106455002E-3</v>
      </c>
    </row>
    <row r="50" spans="1:2" x14ac:dyDescent="0.25">
      <c r="A50" s="8" t="s">
        <v>349</v>
      </c>
      <c r="B50" s="2">
        <v>0.83899865624844505</v>
      </c>
    </row>
    <row r="51" spans="1:2" x14ac:dyDescent="0.25">
      <c r="A51" s="8" t="s">
        <v>350</v>
      </c>
      <c r="B51" s="2">
        <v>8.7095008211815102E-3</v>
      </c>
    </row>
    <row r="52" spans="1:2" x14ac:dyDescent="0.25">
      <c r="A52" s="8" t="s">
        <v>247</v>
      </c>
      <c r="B52" s="2">
        <v>1.49305728363112E-3</v>
      </c>
    </row>
    <row r="53" spans="1:2" x14ac:dyDescent="0.25">
      <c r="A53" s="8" t="s">
        <v>249</v>
      </c>
      <c r="B53" s="2">
        <v>6.6888966306674E-2</v>
      </c>
    </row>
    <row r="54" spans="1:2" x14ac:dyDescent="0.25">
      <c r="A54" s="8" t="s">
        <v>250</v>
      </c>
      <c r="B54" s="2">
        <v>7.7887821629423204E-2</v>
      </c>
    </row>
    <row r="55" spans="1:2" x14ac:dyDescent="0.25">
      <c r="A55" s="8" t="s">
        <v>351</v>
      </c>
      <c r="B55" s="2">
        <v>6.6639741518578297E-3</v>
      </c>
    </row>
    <row r="56" spans="1:2" x14ac:dyDescent="0.25">
      <c r="A56" s="8" t="s">
        <v>352</v>
      </c>
      <c r="B56" s="2">
        <v>0.89499192245557302</v>
      </c>
    </row>
    <row r="57" spans="1:2" x14ac:dyDescent="0.25">
      <c r="A57" s="8" t="s">
        <v>353</v>
      </c>
      <c r="B57" s="2">
        <v>2.82714054927302E-3</v>
      </c>
    </row>
    <row r="58" spans="1:2" x14ac:dyDescent="0.25">
      <c r="A58" s="8" t="s">
        <v>257</v>
      </c>
      <c r="B58" s="2">
        <v>2.0193861066235899E-3</v>
      </c>
    </row>
    <row r="59" spans="1:2" x14ac:dyDescent="0.25">
      <c r="A59" s="8" t="s">
        <v>259</v>
      </c>
      <c r="B59" s="2">
        <v>4.0993537964458801E-2</v>
      </c>
    </row>
    <row r="60" spans="1:2" x14ac:dyDescent="0.25">
      <c r="A60" s="8" t="s">
        <v>260</v>
      </c>
      <c r="B60" s="2">
        <v>5.2504038772213199E-2</v>
      </c>
    </row>
    <row r="61" spans="1:2" x14ac:dyDescent="0.25">
      <c r="A61" s="8" t="s">
        <v>354</v>
      </c>
      <c r="B61" s="2">
        <v>1.7361111111111101E-2</v>
      </c>
    </row>
    <row r="62" spans="1:2" x14ac:dyDescent="0.25">
      <c r="A62" s="8" t="s">
        <v>355</v>
      </c>
      <c r="B62" s="2">
        <v>0.75848765432098797</v>
      </c>
    </row>
    <row r="63" spans="1:2" x14ac:dyDescent="0.25">
      <c r="A63" s="8" t="s">
        <v>356</v>
      </c>
      <c r="B63" s="2">
        <v>2.8549382716049398E-2</v>
      </c>
    </row>
    <row r="64" spans="1:2" x14ac:dyDescent="0.25">
      <c r="A64" s="8" t="s">
        <v>267</v>
      </c>
      <c r="B64" s="2">
        <v>4.6296296296296302E-3</v>
      </c>
    </row>
    <row r="65" spans="1:2" x14ac:dyDescent="0.25">
      <c r="A65" s="8" t="s">
        <v>269</v>
      </c>
      <c r="B65" s="2">
        <v>0.106481481481481</v>
      </c>
    </row>
    <row r="66" spans="1:2" x14ac:dyDescent="0.25">
      <c r="A66" s="8" t="s">
        <v>270</v>
      </c>
      <c r="B66" s="2">
        <v>8.44907407407407E-2</v>
      </c>
    </row>
    <row r="67" spans="1:2" x14ac:dyDescent="0.25">
      <c r="A67" s="8" t="s">
        <v>357</v>
      </c>
      <c r="B67" s="2">
        <v>2.09811445766502E-2</v>
      </c>
    </row>
    <row r="68" spans="1:2" x14ac:dyDescent="0.25">
      <c r="A68" s="8" t="s">
        <v>358</v>
      </c>
      <c r="B68" s="2">
        <v>0.74599011677663396</v>
      </c>
    </row>
    <row r="69" spans="1:2" x14ac:dyDescent="0.25">
      <c r="A69" s="8" t="s">
        <v>359</v>
      </c>
      <c r="B69" s="2">
        <v>3.5005383319990098E-2</v>
      </c>
    </row>
    <row r="70" spans="1:2" x14ac:dyDescent="0.25">
      <c r="A70" s="8" t="s">
        <v>278</v>
      </c>
      <c r="B70" s="2">
        <v>2.9263175330591102E-3</v>
      </c>
    </row>
    <row r="71" spans="1:2" x14ac:dyDescent="0.25">
      <c r="A71" s="8" t="s">
        <v>280</v>
      </c>
      <c r="B71" s="2">
        <v>9.9273941970571197E-2</v>
      </c>
    </row>
    <row r="72" spans="1:2" x14ac:dyDescent="0.25">
      <c r="A72" s="8" t="s">
        <v>281</v>
      </c>
      <c r="B72" s="2">
        <v>9.5823095823095797E-2</v>
      </c>
    </row>
    <row r="73" spans="1:2" x14ac:dyDescent="0.25">
      <c r="A73" s="8" t="s">
        <v>360</v>
      </c>
      <c r="B73" s="2">
        <v>5.5463117027176904E-3</v>
      </c>
    </row>
    <row r="74" spans="1:2" x14ac:dyDescent="0.25">
      <c r="A74" s="8" t="s">
        <v>361</v>
      </c>
      <c r="B74" s="2">
        <v>0.85551858014420401</v>
      </c>
    </row>
    <row r="75" spans="1:2" x14ac:dyDescent="0.25">
      <c r="A75" s="8" t="s">
        <v>362</v>
      </c>
      <c r="B75" s="2">
        <v>9.1514143094841901E-3</v>
      </c>
    </row>
    <row r="76" spans="1:2" x14ac:dyDescent="0.25">
      <c r="A76" s="8" t="s">
        <v>287</v>
      </c>
      <c r="B76" s="2">
        <v>5.5463117027176904E-3</v>
      </c>
    </row>
    <row r="77" spans="1:2" x14ac:dyDescent="0.25">
      <c r="A77" s="8" t="s">
        <v>289</v>
      </c>
      <c r="B77" s="2">
        <v>5.68496949528563E-2</v>
      </c>
    </row>
    <row r="78" spans="1:2" x14ac:dyDescent="0.25">
      <c r="A78" s="8" t="s">
        <v>290</v>
      </c>
      <c r="B78" s="2">
        <v>6.7387687188020004E-2</v>
      </c>
    </row>
    <row r="79" spans="1:2" x14ac:dyDescent="0.25">
      <c r="A79" s="8" t="s">
        <v>363</v>
      </c>
      <c r="B79" s="2">
        <v>3.2064128256513E-3</v>
      </c>
    </row>
    <row r="80" spans="1:2" x14ac:dyDescent="0.25">
      <c r="A80" s="8" t="s">
        <v>364</v>
      </c>
      <c r="B80" s="2">
        <v>0.289779559118236</v>
      </c>
    </row>
    <row r="81" spans="1:2" x14ac:dyDescent="0.25">
      <c r="A81" s="8" t="s">
        <v>365</v>
      </c>
      <c r="B81" s="2">
        <v>2.0040080160320601E-3</v>
      </c>
    </row>
    <row r="82" spans="1:2" x14ac:dyDescent="0.25">
      <c r="A82" s="8" t="s">
        <v>297</v>
      </c>
      <c r="B82" s="2">
        <v>5.21042084168337E-3</v>
      </c>
    </row>
    <row r="83" spans="1:2" x14ac:dyDescent="0.25">
      <c r="A83" s="8" t="s">
        <v>299</v>
      </c>
      <c r="B83" s="2">
        <v>0.46693386773547102</v>
      </c>
    </row>
    <row r="84" spans="1:2" x14ac:dyDescent="0.25">
      <c r="A84" s="8" t="s">
        <v>300</v>
      </c>
      <c r="B84" s="2">
        <v>0.232865731462926</v>
      </c>
    </row>
    <row r="85" spans="1:2" x14ac:dyDescent="0.25">
      <c r="A85" s="15"/>
    </row>
    <row r="86" spans="1:2" x14ac:dyDescent="0.25">
      <c r="A86" s="13" t="s">
        <v>33</v>
      </c>
    </row>
    <row r="87" spans="1:2" x14ac:dyDescent="0.25">
      <c r="A87" s="14" t="s">
        <v>34</v>
      </c>
    </row>
    <row r="88" spans="1:2" x14ac:dyDescent="0.25">
      <c r="A88" s="14" t="s">
        <v>126</v>
      </c>
    </row>
    <row r="89" spans="1:2" x14ac:dyDescent="0.25">
      <c r="A89" s="14" t="s">
        <v>367</v>
      </c>
    </row>
    <row r="90" spans="1:2" x14ac:dyDescent="0.25">
      <c r="A90" s="14" t="s">
        <v>36</v>
      </c>
    </row>
    <row r="91" spans="1:2" x14ac:dyDescent="0.25">
      <c r="A91" s="15"/>
    </row>
    <row r="92" spans="1:2" x14ac:dyDescent="0.25">
      <c r="A92" s="15"/>
    </row>
    <row r="93" spans="1:2" x14ac:dyDescent="0.25">
      <c r="A93" s="15"/>
    </row>
    <row r="94" spans="1:2" x14ac:dyDescent="0.25">
      <c r="A94" s="15"/>
    </row>
    <row r="95" spans="1:2" x14ac:dyDescent="0.25">
      <c r="A95" s="15"/>
    </row>
    <row r="96" spans="1:2"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553</v>
      </c>
    </row>
    <row r="2" spans="1:2" ht="15" x14ac:dyDescent="0.25">
      <c r="A2" s="12" t="s">
        <v>537</v>
      </c>
    </row>
    <row r="3" spans="1:2" ht="15" x14ac:dyDescent="0.25">
      <c r="A3" s="12" t="s">
        <v>308</v>
      </c>
    </row>
    <row r="4" spans="1:2" ht="15" x14ac:dyDescent="0.25">
      <c r="A4" s="12" t="s">
        <v>125</v>
      </c>
    </row>
    <row r="5" spans="1:2" x14ac:dyDescent="0.25">
      <c r="A5" s="17" t="str">
        <f>HYPERLINK("#'Table of contents'!A132", "Back to contents")</f>
        <v>Back to contents</v>
      </c>
    </row>
    <row r="6" spans="1:2" x14ac:dyDescent="0.25">
      <c r="A6" s="15"/>
      <c r="B6" s="6" t="s">
        <v>27</v>
      </c>
    </row>
    <row r="7" spans="1:2" x14ac:dyDescent="0.25">
      <c r="A7" s="9" t="s">
        <v>32</v>
      </c>
      <c r="B7" s="4" t="s">
        <v>9</v>
      </c>
    </row>
    <row r="8" spans="1:2" x14ac:dyDescent="0.25">
      <c r="A8" s="16" t="s">
        <v>368</v>
      </c>
      <c r="B8" s="1">
        <v>17</v>
      </c>
    </row>
    <row r="9" spans="1:2" x14ac:dyDescent="0.25">
      <c r="A9" s="16" t="s">
        <v>369</v>
      </c>
      <c r="B9" s="1">
        <v>149</v>
      </c>
    </row>
    <row r="10" spans="1:2" x14ac:dyDescent="0.25">
      <c r="A10" s="16" t="s">
        <v>370</v>
      </c>
      <c r="B10" s="1">
        <v>22</v>
      </c>
    </row>
    <row r="11" spans="1:2" x14ac:dyDescent="0.25">
      <c r="A11" s="16" t="s">
        <v>371</v>
      </c>
      <c r="B11" s="1">
        <v>9</v>
      </c>
    </row>
    <row r="12" spans="1:2" x14ac:dyDescent="0.25">
      <c r="A12" s="16" t="s">
        <v>372</v>
      </c>
      <c r="B12" s="1">
        <v>42</v>
      </c>
    </row>
    <row r="13" spans="1:2" x14ac:dyDescent="0.25">
      <c r="A13" s="16" t="s">
        <v>373</v>
      </c>
      <c r="B13" s="1">
        <v>4</v>
      </c>
    </row>
    <row r="14" spans="1:2" x14ac:dyDescent="0.25">
      <c r="A14" s="16" t="s">
        <v>374</v>
      </c>
      <c r="B14" s="1">
        <v>667</v>
      </c>
    </row>
    <row r="15" spans="1:2" x14ac:dyDescent="0.25">
      <c r="A15" s="16" t="s">
        <v>375</v>
      </c>
      <c r="B15" s="1">
        <v>47</v>
      </c>
    </row>
    <row r="16" spans="1:2" x14ac:dyDescent="0.25">
      <c r="A16" s="16" t="s">
        <v>376</v>
      </c>
      <c r="B16" s="1">
        <v>30</v>
      </c>
    </row>
    <row r="17" spans="1:2" x14ac:dyDescent="0.25">
      <c r="A17" s="16" t="s">
        <v>377</v>
      </c>
      <c r="B17" s="1">
        <v>0</v>
      </c>
    </row>
    <row r="18" spans="1:2" x14ac:dyDescent="0.25">
      <c r="A18" s="16" t="s">
        <v>378</v>
      </c>
      <c r="B18" s="1">
        <v>1244</v>
      </c>
    </row>
    <row r="19" spans="1:2" x14ac:dyDescent="0.25">
      <c r="A19" s="16" t="s">
        <v>379</v>
      </c>
      <c r="B19" s="1">
        <v>17002</v>
      </c>
    </row>
    <row r="20" spans="1:2" x14ac:dyDescent="0.25">
      <c r="A20" s="16" t="s">
        <v>380</v>
      </c>
      <c r="B20" s="1">
        <v>4307</v>
      </c>
    </row>
    <row r="21" spans="1:2" x14ac:dyDescent="0.25">
      <c r="A21" s="16" t="s">
        <v>381</v>
      </c>
      <c r="B21" s="1">
        <v>357</v>
      </c>
    </row>
    <row r="22" spans="1:2" x14ac:dyDescent="0.25">
      <c r="A22" s="16" t="s">
        <v>382</v>
      </c>
      <c r="B22" s="1">
        <v>9693</v>
      </c>
    </row>
    <row r="23" spans="1:2" x14ac:dyDescent="0.25">
      <c r="A23" s="16" t="s">
        <v>383</v>
      </c>
      <c r="B23" s="1">
        <v>717</v>
      </c>
    </row>
    <row r="24" spans="1:2" x14ac:dyDescent="0.25">
      <c r="A24" s="16" t="s">
        <v>384</v>
      </c>
      <c r="B24" s="1">
        <v>17885</v>
      </c>
    </row>
    <row r="25" spans="1:2" x14ac:dyDescent="0.25">
      <c r="A25" s="16" t="s">
        <v>385</v>
      </c>
      <c r="B25" s="1">
        <v>552</v>
      </c>
    </row>
    <row r="26" spans="1:2" x14ac:dyDescent="0.25">
      <c r="A26" s="16" t="s">
        <v>386</v>
      </c>
      <c r="B26" s="1">
        <v>2329</v>
      </c>
    </row>
    <row r="27" spans="1:2" x14ac:dyDescent="0.25">
      <c r="A27" s="16" t="s">
        <v>387</v>
      </c>
      <c r="B27" s="1">
        <v>0</v>
      </c>
    </row>
    <row r="28" spans="1:2" x14ac:dyDescent="0.25">
      <c r="A28" s="16" t="s">
        <v>388</v>
      </c>
      <c r="B28" s="1">
        <v>24</v>
      </c>
    </row>
    <row r="29" spans="1:2" x14ac:dyDescent="0.25">
      <c r="A29" s="16" t="s">
        <v>389</v>
      </c>
      <c r="B29" s="1">
        <v>267</v>
      </c>
    </row>
    <row r="30" spans="1:2" x14ac:dyDescent="0.25">
      <c r="A30" s="16" t="s">
        <v>390</v>
      </c>
      <c r="B30" s="1">
        <v>21</v>
      </c>
    </row>
    <row r="31" spans="1:2" x14ac:dyDescent="0.25">
      <c r="A31" s="16" t="s">
        <v>391</v>
      </c>
      <c r="B31" s="1">
        <v>15</v>
      </c>
    </row>
    <row r="32" spans="1:2" x14ac:dyDescent="0.25">
      <c r="A32" s="16" t="s">
        <v>392</v>
      </c>
      <c r="B32" s="1">
        <v>22</v>
      </c>
    </row>
    <row r="33" spans="1:2" x14ac:dyDescent="0.25">
      <c r="A33" s="16" t="s">
        <v>393</v>
      </c>
      <c r="B33" s="1">
        <v>8</v>
      </c>
    </row>
    <row r="34" spans="1:2" x14ac:dyDescent="0.25">
      <c r="A34" s="16" t="s">
        <v>394</v>
      </c>
      <c r="B34" s="1">
        <v>1140</v>
      </c>
    </row>
    <row r="35" spans="1:2" x14ac:dyDescent="0.25">
      <c r="A35" s="16" t="s">
        <v>395</v>
      </c>
      <c r="B35" s="1">
        <v>23</v>
      </c>
    </row>
    <row r="36" spans="1:2" x14ac:dyDescent="0.25">
      <c r="A36" s="16" t="s">
        <v>396</v>
      </c>
      <c r="B36" s="1">
        <v>49</v>
      </c>
    </row>
    <row r="37" spans="1:2" x14ac:dyDescent="0.25">
      <c r="A37" s="16" t="s">
        <v>397</v>
      </c>
      <c r="B37" s="1">
        <v>0</v>
      </c>
    </row>
    <row r="38" spans="1:2" x14ac:dyDescent="0.25">
      <c r="A38" s="16" t="s">
        <v>271</v>
      </c>
      <c r="B38" s="1">
        <v>6</v>
      </c>
    </row>
    <row r="39" spans="1:2" x14ac:dyDescent="0.25">
      <c r="A39" s="16" t="s">
        <v>271</v>
      </c>
      <c r="B39" s="1">
        <v>6</v>
      </c>
    </row>
    <row r="40" spans="1:2" x14ac:dyDescent="0.25">
      <c r="A40" s="16" t="s">
        <v>282</v>
      </c>
      <c r="B40" s="1">
        <v>27</v>
      </c>
    </row>
    <row r="41" spans="1:2" x14ac:dyDescent="0.25">
      <c r="A41" s="16" t="s">
        <v>283</v>
      </c>
      <c r="B41" s="1">
        <v>3</v>
      </c>
    </row>
    <row r="42" spans="1:2" x14ac:dyDescent="0.25">
      <c r="A42" s="16" t="s">
        <v>284</v>
      </c>
      <c r="B42" s="1">
        <v>2</v>
      </c>
    </row>
    <row r="43" spans="1:2" x14ac:dyDescent="0.25">
      <c r="A43" s="16" t="s">
        <v>285</v>
      </c>
      <c r="B43" s="1">
        <v>20</v>
      </c>
    </row>
    <row r="44" spans="1:2" x14ac:dyDescent="0.25">
      <c r="A44" s="16" t="s">
        <v>286</v>
      </c>
      <c r="B44" s="1">
        <v>0</v>
      </c>
    </row>
    <row r="45" spans="1:2" x14ac:dyDescent="0.25">
      <c r="A45" s="16" t="s">
        <v>287</v>
      </c>
      <c r="B45" s="1">
        <v>28</v>
      </c>
    </row>
    <row r="46" spans="1:2" x14ac:dyDescent="0.25">
      <c r="A46" s="16" t="s">
        <v>288</v>
      </c>
      <c r="B46" s="1">
        <v>99</v>
      </c>
    </row>
    <row r="47" spans="1:2" x14ac:dyDescent="0.25">
      <c r="A47" s="16" t="s">
        <v>289</v>
      </c>
      <c r="B47" s="1">
        <v>6</v>
      </c>
    </row>
    <row r="48" spans="1:2" x14ac:dyDescent="0.25">
      <c r="A48" s="16" t="s">
        <v>290</v>
      </c>
      <c r="B48" s="1">
        <v>0</v>
      </c>
    </row>
    <row r="49" spans="1:2" x14ac:dyDescent="0.25">
      <c r="A49" s="16" t="s">
        <v>398</v>
      </c>
      <c r="B49" s="1">
        <v>98</v>
      </c>
    </row>
    <row r="50" spans="1:2" x14ac:dyDescent="0.25">
      <c r="A50" s="16" t="s">
        <v>399</v>
      </c>
      <c r="B50" s="1">
        <v>514</v>
      </c>
    </row>
    <row r="51" spans="1:2" x14ac:dyDescent="0.25">
      <c r="A51" s="16" t="s">
        <v>400</v>
      </c>
      <c r="B51" s="1">
        <v>118</v>
      </c>
    </row>
    <row r="52" spans="1:2" x14ac:dyDescent="0.25">
      <c r="A52" s="16" t="s">
        <v>401</v>
      </c>
      <c r="B52" s="1">
        <v>30</v>
      </c>
    </row>
    <row r="53" spans="1:2" x14ac:dyDescent="0.25">
      <c r="A53" s="16" t="s">
        <v>402</v>
      </c>
      <c r="B53" s="1">
        <v>354</v>
      </c>
    </row>
    <row r="54" spans="1:2" x14ac:dyDescent="0.25">
      <c r="A54" s="16" t="s">
        <v>403</v>
      </c>
      <c r="B54" s="1">
        <v>13</v>
      </c>
    </row>
    <row r="55" spans="1:2" x14ac:dyDescent="0.25">
      <c r="A55" s="16" t="s">
        <v>404</v>
      </c>
      <c r="B55" s="1">
        <v>1698</v>
      </c>
    </row>
    <row r="56" spans="1:2" x14ac:dyDescent="0.25">
      <c r="A56" s="16" t="s">
        <v>405</v>
      </c>
      <c r="B56" s="1">
        <v>52</v>
      </c>
    </row>
    <row r="57" spans="1:2" x14ac:dyDescent="0.25">
      <c r="A57" s="16" t="s">
        <v>406</v>
      </c>
      <c r="B57" s="1">
        <v>3912</v>
      </c>
    </row>
    <row r="58" spans="1:2" x14ac:dyDescent="0.25">
      <c r="A58" s="16" t="s">
        <v>407</v>
      </c>
      <c r="B58" s="1">
        <v>0</v>
      </c>
    </row>
    <row r="59" spans="1:2" x14ac:dyDescent="0.25">
      <c r="A59" s="16" t="s">
        <v>408</v>
      </c>
      <c r="B59" s="1">
        <v>0</v>
      </c>
    </row>
    <row r="60" spans="1:2" x14ac:dyDescent="0.25">
      <c r="A60" s="16" t="s">
        <v>409</v>
      </c>
      <c r="B60" s="1">
        <v>0</v>
      </c>
    </row>
    <row r="61" spans="1:2" x14ac:dyDescent="0.25">
      <c r="A61" s="16" t="s">
        <v>410</v>
      </c>
      <c r="B61" s="1">
        <v>1</v>
      </c>
    </row>
    <row r="62" spans="1:2" x14ac:dyDescent="0.25">
      <c r="A62" s="16" t="s">
        <v>411</v>
      </c>
      <c r="B62" s="1">
        <v>0</v>
      </c>
    </row>
    <row r="63" spans="1:2" x14ac:dyDescent="0.25">
      <c r="A63" s="16" t="s">
        <v>412</v>
      </c>
      <c r="B63" s="1">
        <v>0</v>
      </c>
    </row>
    <row r="64" spans="1:2" x14ac:dyDescent="0.25">
      <c r="A64" s="16" t="s">
        <v>413</v>
      </c>
      <c r="B64" s="1">
        <v>0</v>
      </c>
    </row>
    <row r="65" spans="1:2" x14ac:dyDescent="0.25">
      <c r="A65" s="16" t="s">
        <v>414</v>
      </c>
      <c r="B65" s="1">
        <v>0</v>
      </c>
    </row>
    <row r="66" spans="1:2" x14ac:dyDescent="0.25">
      <c r="A66" s="16" t="s">
        <v>415</v>
      </c>
      <c r="B66" s="1">
        <v>0</v>
      </c>
    </row>
    <row r="67" spans="1:2" x14ac:dyDescent="0.25">
      <c r="A67" s="16" t="s">
        <v>416</v>
      </c>
      <c r="B67" s="1">
        <v>0</v>
      </c>
    </row>
    <row r="68" spans="1:2" x14ac:dyDescent="0.25">
      <c r="A68" s="16" t="s">
        <v>417</v>
      </c>
      <c r="B68" s="1">
        <v>6338</v>
      </c>
    </row>
    <row r="69" spans="1:2" x14ac:dyDescent="0.25">
      <c r="A69" s="10" t="s">
        <v>12</v>
      </c>
      <c r="B69" s="5">
        <v>69967</v>
      </c>
    </row>
    <row r="70" spans="1:2" x14ac:dyDescent="0.25">
      <c r="A70" s="15"/>
    </row>
    <row r="71" spans="1:2" x14ac:dyDescent="0.25">
      <c r="A71" s="15"/>
    </row>
    <row r="72" spans="1:2" x14ac:dyDescent="0.25">
      <c r="A72" s="15"/>
      <c r="B72" s="6" t="s">
        <v>28</v>
      </c>
    </row>
    <row r="73" spans="1:2" x14ac:dyDescent="0.25">
      <c r="A73" s="9" t="s">
        <v>32</v>
      </c>
      <c r="B73" s="4" t="s">
        <v>9</v>
      </c>
    </row>
    <row r="74" spans="1:2" x14ac:dyDescent="0.25">
      <c r="A74" s="8" t="s">
        <v>368</v>
      </c>
      <c r="B74" s="2">
        <v>1.72239108409321E-2</v>
      </c>
    </row>
    <row r="75" spans="1:2" x14ac:dyDescent="0.25">
      <c r="A75" s="8" t="s">
        <v>369</v>
      </c>
      <c r="B75" s="2">
        <v>0.15096251266464</v>
      </c>
    </row>
    <row r="76" spans="1:2" x14ac:dyDescent="0.25">
      <c r="A76" s="8" t="s">
        <v>370</v>
      </c>
      <c r="B76" s="2">
        <v>2.2289766970618002E-2</v>
      </c>
    </row>
    <row r="77" spans="1:2" x14ac:dyDescent="0.25">
      <c r="A77" s="8" t="s">
        <v>371</v>
      </c>
      <c r="B77" s="2">
        <v>9.11854103343465E-3</v>
      </c>
    </row>
    <row r="78" spans="1:2" x14ac:dyDescent="0.25">
      <c r="A78" s="8" t="s">
        <v>372</v>
      </c>
      <c r="B78" s="2">
        <v>4.2553191489361701E-2</v>
      </c>
    </row>
    <row r="79" spans="1:2" x14ac:dyDescent="0.25">
      <c r="A79" s="8" t="s">
        <v>373</v>
      </c>
      <c r="B79" s="2">
        <v>4.0526849037487303E-3</v>
      </c>
    </row>
    <row r="80" spans="1:2" x14ac:dyDescent="0.25">
      <c r="A80" s="8" t="s">
        <v>374</v>
      </c>
      <c r="B80" s="2">
        <v>0.67578520770010098</v>
      </c>
    </row>
    <row r="81" spans="1:2" x14ac:dyDescent="0.25">
      <c r="A81" s="8" t="s">
        <v>375</v>
      </c>
      <c r="B81" s="2">
        <v>4.7619047619047603E-2</v>
      </c>
    </row>
    <row r="82" spans="1:2" x14ac:dyDescent="0.25">
      <c r="A82" s="8" t="s">
        <v>376</v>
      </c>
      <c r="B82" s="2">
        <v>3.0395136778115499E-2</v>
      </c>
    </row>
    <row r="83" spans="1:2" x14ac:dyDescent="0.25">
      <c r="A83" s="8" t="s">
        <v>377</v>
      </c>
      <c r="B83" s="2">
        <v>0</v>
      </c>
    </row>
    <row r="84" spans="1:2" x14ac:dyDescent="0.25">
      <c r="A84" s="8" t="s">
        <v>378</v>
      </c>
      <c r="B84" s="2">
        <v>2.3000406759605099E-2</v>
      </c>
    </row>
    <row r="85" spans="1:2" x14ac:dyDescent="0.25">
      <c r="A85" s="8" t="s">
        <v>379</v>
      </c>
      <c r="B85" s="2">
        <v>0.31435121842990799</v>
      </c>
    </row>
    <row r="86" spans="1:2" x14ac:dyDescent="0.25">
      <c r="A86" s="8" t="s">
        <v>380</v>
      </c>
      <c r="B86" s="2">
        <v>7.96324372295973E-2</v>
      </c>
    </row>
    <row r="87" spans="1:2" x14ac:dyDescent="0.25">
      <c r="A87" s="8" t="s">
        <v>381</v>
      </c>
      <c r="B87" s="2">
        <v>6.6005990459638399E-3</v>
      </c>
    </row>
    <row r="88" spans="1:2" x14ac:dyDescent="0.25">
      <c r="A88" s="8" t="s">
        <v>382</v>
      </c>
      <c r="B88" s="2">
        <v>0.17921458418074901</v>
      </c>
    </row>
    <row r="89" spans="1:2" x14ac:dyDescent="0.25">
      <c r="A89" s="8" t="s">
        <v>383</v>
      </c>
      <c r="B89" s="2">
        <v>1.32566653108013E-2</v>
      </c>
    </row>
    <row r="90" spans="1:2" x14ac:dyDescent="0.25">
      <c r="A90" s="8" t="s">
        <v>384</v>
      </c>
      <c r="B90" s="2">
        <v>0.33067706985171802</v>
      </c>
    </row>
    <row r="91" spans="1:2" x14ac:dyDescent="0.25">
      <c r="A91" s="8" t="s">
        <v>385</v>
      </c>
      <c r="B91" s="2">
        <v>1.02059682727508E-2</v>
      </c>
    </row>
    <row r="92" spans="1:2" x14ac:dyDescent="0.25">
      <c r="A92" s="8" t="s">
        <v>386</v>
      </c>
      <c r="B92" s="2">
        <v>4.3061050918906899E-2</v>
      </c>
    </row>
    <row r="93" spans="1:2" x14ac:dyDescent="0.25">
      <c r="A93" s="8" t="s">
        <v>387</v>
      </c>
      <c r="B93" s="2">
        <v>0</v>
      </c>
    </row>
    <row r="94" spans="1:2" x14ac:dyDescent="0.25">
      <c r="A94" s="8" t="s">
        <v>388</v>
      </c>
      <c r="B94" s="2">
        <v>1.52963671128107E-2</v>
      </c>
    </row>
    <row r="95" spans="1:2" x14ac:dyDescent="0.25">
      <c r="A95" s="8" t="s">
        <v>389</v>
      </c>
      <c r="B95" s="2">
        <v>0.170172084130019</v>
      </c>
    </row>
    <row r="96" spans="1:2" x14ac:dyDescent="0.25">
      <c r="A96" s="8" t="s">
        <v>390</v>
      </c>
      <c r="B96" s="2">
        <v>1.3384321223709399E-2</v>
      </c>
    </row>
    <row r="97" spans="1:2" x14ac:dyDescent="0.25">
      <c r="A97" s="8" t="s">
        <v>391</v>
      </c>
      <c r="B97" s="2">
        <v>9.5602294455066905E-3</v>
      </c>
    </row>
    <row r="98" spans="1:2" x14ac:dyDescent="0.25">
      <c r="A98" s="8" t="s">
        <v>392</v>
      </c>
      <c r="B98" s="2">
        <v>1.40216698534098E-2</v>
      </c>
    </row>
    <row r="99" spans="1:2" x14ac:dyDescent="0.25">
      <c r="A99" s="8" t="s">
        <v>393</v>
      </c>
      <c r="B99" s="2">
        <v>5.0987890376035698E-3</v>
      </c>
    </row>
    <row r="100" spans="1:2" x14ac:dyDescent="0.25">
      <c r="A100" s="8" t="s">
        <v>394</v>
      </c>
      <c r="B100" s="2">
        <v>0.72657743785850903</v>
      </c>
    </row>
    <row r="101" spans="1:2" x14ac:dyDescent="0.25">
      <c r="A101" s="8" t="s">
        <v>395</v>
      </c>
      <c r="B101" s="2">
        <v>1.4659018483110299E-2</v>
      </c>
    </row>
    <row r="102" spans="1:2" x14ac:dyDescent="0.25">
      <c r="A102" s="8" t="s">
        <v>396</v>
      </c>
      <c r="B102" s="2">
        <v>3.1230082855321899E-2</v>
      </c>
    </row>
    <row r="103" spans="1:2" x14ac:dyDescent="0.25">
      <c r="A103" s="8" t="s">
        <v>397</v>
      </c>
      <c r="B103" s="2">
        <v>0</v>
      </c>
    </row>
    <row r="104" spans="1:2" x14ac:dyDescent="0.25">
      <c r="A104" s="8" t="s">
        <v>271</v>
      </c>
      <c r="B104" s="2">
        <v>3.1413612565444997E-2</v>
      </c>
    </row>
    <row r="105" spans="1:2" x14ac:dyDescent="0.25">
      <c r="A105" s="8" t="s">
        <v>271</v>
      </c>
      <c r="B105" s="2">
        <v>3.1413612565444997E-2</v>
      </c>
    </row>
    <row r="106" spans="1:2" x14ac:dyDescent="0.25">
      <c r="A106" s="8" t="s">
        <v>282</v>
      </c>
      <c r="B106" s="2">
        <v>0.14136125654450299</v>
      </c>
    </row>
    <row r="107" spans="1:2" x14ac:dyDescent="0.25">
      <c r="A107" s="8" t="s">
        <v>283</v>
      </c>
      <c r="B107" s="2">
        <v>1.5706806282722498E-2</v>
      </c>
    </row>
    <row r="108" spans="1:2" x14ac:dyDescent="0.25">
      <c r="A108" s="8" t="s">
        <v>284</v>
      </c>
      <c r="B108" s="2">
        <v>1.04712041884817E-2</v>
      </c>
    </row>
    <row r="109" spans="1:2" x14ac:dyDescent="0.25">
      <c r="A109" s="8" t="s">
        <v>285</v>
      </c>
      <c r="B109" s="2">
        <v>0.104712041884817</v>
      </c>
    </row>
    <row r="110" spans="1:2" x14ac:dyDescent="0.25">
      <c r="A110" s="8" t="s">
        <v>286</v>
      </c>
      <c r="B110" s="2">
        <v>0</v>
      </c>
    </row>
    <row r="111" spans="1:2" x14ac:dyDescent="0.25">
      <c r="A111" s="8" t="s">
        <v>287</v>
      </c>
      <c r="B111" s="2">
        <v>0.146596858638743</v>
      </c>
    </row>
    <row r="112" spans="1:2" x14ac:dyDescent="0.25">
      <c r="A112" s="8" t="s">
        <v>288</v>
      </c>
      <c r="B112" s="2">
        <v>0.51832460732984298</v>
      </c>
    </row>
    <row r="113" spans="1:2" x14ac:dyDescent="0.25">
      <c r="A113" s="8" t="s">
        <v>289</v>
      </c>
      <c r="B113" s="2">
        <v>3.1413612565444997E-2</v>
      </c>
    </row>
    <row r="114" spans="1:2" x14ac:dyDescent="0.25">
      <c r="A114" s="8" t="s">
        <v>290</v>
      </c>
      <c r="B114" s="2">
        <v>0</v>
      </c>
    </row>
    <row r="115" spans="1:2" x14ac:dyDescent="0.25">
      <c r="A115" s="8" t="s">
        <v>398</v>
      </c>
      <c r="B115" s="2">
        <v>1.4435115628222099E-2</v>
      </c>
    </row>
    <row r="116" spans="1:2" x14ac:dyDescent="0.25">
      <c r="A116" s="8" t="s">
        <v>399</v>
      </c>
      <c r="B116" s="2">
        <v>7.57107084990426E-2</v>
      </c>
    </row>
    <row r="117" spans="1:2" x14ac:dyDescent="0.25">
      <c r="A117" s="8" t="s">
        <v>400</v>
      </c>
      <c r="B117" s="2">
        <v>1.7381057593165401E-2</v>
      </c>
    </row>
    <row r="118" spans="1:2" x14ac:dyDescent="0.25">
      <c r="A118" s="8" t="s">
        <v>401</v>
      </c>
      <c r="B118" s="2">
        <v>4.4189129474149396E-3</v>
      </c>
    </row>
    <row r="119" spans="1:2" x14ac:dyDescent="0.25">
      <c r="A119" s="8" t="s">
        <v>402</v>
      </c>
      <c r="B119" s="2">
        <v>5.2143172779496198E-2</v>
      </c>
    </row>
    <row r="120" spans="1:2" x14ac:dyDescent="0.25">
      <c r="A120" s="8" t="s">
        <v>403</v>
      </c>
      <c r="B120" s="2">
        <v>1.9148622772131401E-3</v>
      </c>
    </row>
    <row r="121" spans="1:2" x14ac:dyDescent="0.25">
      <c r="A121" s="8" t="s">
        <v>404</v>
      </c>
      <c r="B121" s="2">
        <v>0.25011047282368498</v>
      </c>
    </row>
    <row r="122" spans="1:2" x14ac:dyDescent="0.25">
      <c r="A122" s="8" t="s">
        <v>405</v>
      </c>
      <c r="B122" s="2">
        <v>7.6594491088525602E-3</v>
      </c>
    </row>
    <row r="123" spans="1:2" x14ac:dyDescent="0.25">
      <c r="A123" s="8" t="s">
        <v>406</v>
      </c>
      <c r="B123" s="2">
        <v>0.57622624834290803</v>
      </c>
    </row>
    <row r="124" spans="1:2" x14ac:dyDescent="0.25">
      <c r="A124" s="8" t="s">
        <v>407</v>
      </c>
      <c r="B124" s="2">
        <v>0</v>
      </c>
    </row>
    <row r="125" spans="1:2" x14ac:dyDescent="0.25">
      <c r="A125" s="8" t="s">
        <v>408</v>
      </c>
      <c r="B125" s="2">
        <v>0</v>
      </c>
    </row>
    <row r="126" spans="1:2" x14ac:dyDescent="0.25">
      <c r="A126" s="8" t="s">
        <v>409</v>
      </c>
      <c r="B126" s="2">
        <v>0</v>
      </c>
    </row>
    <row r="127" spans="1:2" x14ac:dyDescent="0.25">
      <c r="A127" s="8" t="s">
        <v>410</v>
      </c>
      <c r="B127" s="2">
        <v>1.5775358889414699E-4</v>
      </c>
    </row>
    <row r="128" spans="1:2" x14ac:dyDescent="0.25">
      <c r="A128" s="8" t="s">
        <v>411</v>
      </c>
      <c r="B128" s="2">
        <v>0</v>
      </c>
    </row>
    <row r="129" spans="1:2" x14ac:dyDescent="0.25">
      <c r="A129" s="8" t="s">
        <v>412</v>
      </c>
      <c r="B129" s="2">
        <v>0</v>
      </c>
    </row>
    <row r="130" spans="1:2" x14ac:dyDescent="0.25">
      <c r="A130" s="8" t="s">
        <v>413</v>
      </c>
      <c r="B130" s="2">
        <v>0</v>
      </c>
    </row>
    <row r="131" spans="1:2" x14ac:dyDescent="0.25">
      <c r="A131" s="8" t="s">
        <v>414</v>
      </c>
      <c r="B131" s="2">
        <v>0</v>
      </c>
    </row>
    <row r="132" spans="1:2" x14ac:dyDescent="0.25">
      <c r="A132" s="8" t="s">
        <v>415</v>
      </c>
      <c r="B132" s="2">
        <v>0</v>
      </c>
    </row>
    <row r="133" spans="1:2" x14ac:dyDescent="0.25">
      <c r="A133" s="8" t="s">
        <v>416</v>
      </c>
      <c r="B133" s="2">
        <v>0</v>
      </c>
    </row>
    <row r="134" spans="1:2" x14ac:dyDescent="0.25">
      <c r="A134" s="8" t="s">
        <v>417</v>
      </c>
      <c r="B134" s="2">
        <v>0.99984224641110597</v>
      </c>
    </row>
    <row r="135" spans="1:2" x14ac:dyDescent="0.25">
      <c r="A135" s="15"/>
    </row>
    <row r="136" spans="1:2" x14ac:dyDescent="0.25">
      <c r="A136" s="13" t="s">
        <v>33</v>
      </c>
    </row>
    <row r="137" spans="1:2" x14ac:dyDescent="0.25">
      <c r="A137" s="14" t="s">
        <v>34</v>
      </c>
    </row>
    <row r="138" spans="1:2" x14ac:dyDescent="0.25">
      <c r="A138" s="14" t="s">
        <v>126</v>
      </c>
    </row>
    <row r="139" spans="1:2" x14ac:dyDescent="0.25">
      <c r="A139" s="14" t="s">
        <v>419</v>
      </c>
    </row>
    <row r="140" spans="1:2" x14ac:dyDescent="0.25">
      <c r="A140" s="14" t="s">
        <v>36</v>
      </c>
    </row>
    <row r="141" spans="1:2" x14ac:dyDescent="0.25">
      <c r="A141" s="15"/>
    </row>
    <row r="142" spans="1:2" x14ac:dyDescent="0.25">
      <c r="A142" s="15"/>
    </row>
    <row r="143" spans="1:2" x14ac:dyDescent="0.25">
      <c r="A143" s="15"/>
    </row>
    <row r="144" spans="1:2"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554</v>
      </c>
    </row>
    <row r="2" spans="1:2" ht="15" x14ac:dyDescent="0.25">
      <c r="A2" s="12" t="s">
        <v>537</v>
      </c>
    </row>
    <row r="3" spans="1:2" ht="15" x14ac:dyDescent="0.25">
      <c r="A3" s="12" t="s">
        <v>423</v>
      </c>
    </row>
    <row r="4" spans="1:2" x14ac:dyDescent="0.25">
      <c r="A4" s="15"/>
    </row>
    <row r="5" spans="1:2" x14ac:dyDescent="0.25">
      <c r="A5" s="17" t="str">
        <f>HYPERLINK("#'Table of contents'!A133", "Back to contents")</f>
        <v>Back to contents</v>
      </c>
    </row>
    <row r="6" spans="1:2" x14ac:dyDescent="0.25">
      <c r="A6" s="15"/>
      <c r="B6" s="6" t="s">
        <v>27</v>
      </c>
    </row>
    <row r="7" spans="1:2" x14ac:dyDescent="0.25">
      <c r="A7" s="9" t="s">
        <v>32</v>
      </c>
      <c r="B7" s="4" t="s">
        <v>9</v>
      </c>
    </row>
    <row r="8" spans="1:2" x14ac:dyDescent="0.25">
      <c r="A8" s="16" t="s">
        <v>420</v>
      </c>
      <c r="B8" s="1">
        <v>5242</v>
      </c>
    </row>
    <row r="9" spans="1:2" x14ac:dyDescent="0.25">
      <c r="A9" s="16" t="s">
        <v>421</v>
      </c>
      <c r="B9" s="1">
        <v>64719</v>
      </c>
    </row>
    <row r="10" spans="1:2" x14ac:dyDescent="0.25">
      <c r="A10" s="10" t="s">
        <v>12</v>
      </c>
      <c r="B10" s="5">
        <v>69961</v>
      </c>
    </row>
    <row r="11" spans="1:2" x14ac:dyDescent="0.25">
      <c r="A11" s="15"/>
    </row>
    <row r="12" spans="1:2" x14ac:dyDescent="0.25">
      <c r="A12" s="15"/>
    </row>
    <row r="13" spans="1:2" x14ac:dyDescent="0.25">
      <c r="A13" s="15"/>
      <c r="B13" s="6" t="s">
        <v>28</v>
      </c>
    </row>
    <row r="14" spans="1:2" x14ac:dyDescent="0.25">
      <c r="A14" s="9" t="s">
        <v>32</v>
      </c>
      <c r="B14" s="4" t="s">
        <v>9</v>
      </c>
    </row>
    <row r="15" spans="1:2" x14ac:dyDescent="0.25">
      <c r="A15" s="8" t="s">
        <v>420</v>
      </c>
      <c r="B15" s="2">
        <v>7.4927459584625697E-2</v>
      </c>
    </row>
    <row r="16" spans="1:2" x14ac:dyDescent="0.25">
      <c r="A16" s="8" t="s">
        <v>421</v>
      </c>
      <c r="B16" s="2">
        <v>0.92507254041537401</v>
      </c>
    </row>
    <row r="17" spans="1:1" x14ac:dyDescent="0.25">
      <c r="A17" s="15"/>
    </row>
    <row r="18" spans="1:1" x14ac:dyDescent="0.25">
      <c r="A18" s="13" t="s">
        <v>33</v>
      </c>
    </row>
    <row r="19" spans="1:1" x14ac:dyDescent="0.25">
      <c r="A19" s="14" t="s">
        <v>34</v>
      </c>
    </row>
    <row r="20" spans="1:1" x14ac:dyDescent="0.25">
      <c r="A20" s="14" t="s">
        <v>126</v>
      </c>
    </row>
    <row r="21" spans="1:1" x14ac:dyDescent="0.25">
      <c r="A21" s="14" t="s">
        <v>36</v>
      </c>
    </row>
    <row r="22" spans="1:1" x14ac:dyDescent="0.25">
      <c r="A22" s="15"/>
    </row>
    <row r="23" spans="1:1" x14ac:dyDescent="0.25">
      <c r="A23" s="15"/>
    </row>
    <row r="24" spans="1:1" x14ac:dyDescent="0.25">
      <c r="A24" s="15"/>
    </row>
    <row r="25" spans="1:1" x14ac:dyDescent="0.25">
      <c r="A25" s="15"/>
    </row>
    <row r="26" spans="1:1" x14ac:dyDescent="0.25">
      <c r="A26" s="15"/>
    </row>
    <row r="27" spans="1:1" x14ac:dyDescent="0.25">
      <c r="A27" s="15"/>
    </row>
    <row r="28" spans="1:1" x14ac:dyDescent="0.25">
      <c r="A28" s="15"/>
    </row>
    <row r="29" spans="1:1" x14ac:dyDescent="0.25">
      <c r="A29" s="15"/>
    </row>
    <row r="30" spans="1:1" x14ac:dyDescent="0.25">
      <c r="A30" s="15"/>
    </row>
    <row r="31" spans="1:1" x14ac:dyDescent="0.25">
      <c r="A31" s="15"/>
    </row>
    <row r="32" spans="1:1"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568</v>
      </c>
    </row>
    <row r="2" spans="1:11" ht="15" x14ac:dyDescent="0.25">
      <c r="A2" s="12" t="s">
        <v>480</v>
      </c>
    </row>
    <row r="3" spans="1:11" ht="15" x14ac:dyDescent="0.25">
      <c r="A3" s="12" t="s">
        <v>569</v>
      </c>
    </row>
    <row r="4" spans="1:11" x14ac:dyDescent="0.25">
      <c r="A4" s="15"/>
    </row>
    <row r="5" spans="1:11" x14ac:dyDescent="0.25">
      <c r="A5" s="17" t="str">
        <f>HYPERLINK("#'Table of contents'!A134",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555</v>
      </c>
      <c r="B8" s="1">
        <v>9605</v>
      </c>
      <c r="C8" s="1">
        <v>9784</v>
      </c>
      <c r="D8" s="1">
        <v>9809</v>
      </c>
      <c r="E8" s="1">
        <v>9834</v>
      </c>
      <c r="F8" s="1">
        <v>10004</v>
      </c>
      <c r="G8" s="1">
        <v>10236</v>
      </c>
      <c r="H8" s="1">
        <v>10420</v>
      </c>
      <c r="I8" s="1">
        <v>10586</v>
      </c>
      <c r="J8" s="1">
        <v>10897</v>
      </c>
      <c r="K8" s="1">
        <v>11125</v>
      </c>
    </row>
    <row r="9" spans="1:11" x14ac:dyDescent="0.25">
      <c r="A9" s="16" t="s">
        <v>556</v>
      </c>
      <c r="B9" s="1">
        <v>17025</v>
      </c>
      <c r="C9" s="1">
        <v>17869</v>
      </c>
      <c r="D9" s="1">
        <v>18336</v>
      </c>
      <c r="E9" s="1">
        <v>18641</v>
      </c>
      <c r="F9" s="1">
        <v>19201</v>
      </c>
      <c r="G9" s="1">
        <v>19807</v>
      </c>
      <c r="H9" s="1">
        <v>20483</v>
      </c>
      <c r="I9" s="1">
        <v>21157</v>
      </c>
      <c r="J9" s="1">
        <v>22015</v>
      </c>
      <c r="K9" s="1">
        <v>22625</v>
      </c>
    </row>
    <row r="10" spans="1:11" x14ac:dyDescent="0.25">
      <c r="A10" s="16" t="s">
        <v>557</v>
      </c>
      <c r="B10" s="1">
        <v>1749</v>
      </c>
      <c r="C10" s="1">
        <v>1902</v>
      </c>
      <c r="D10" s="1">
        <v>1953</v>
      </c>
      <c r="E10" s="1">
        <v>1971</v>
      </c>
      <c r="F10" s="1">
        <v>2073</v>
      </c>
      <c r="G10" s="1">
        <v>2175</v>
      </c>
      <c r="H10" s="1">
        <v>2300</v>
      </c>
      <c r="I10" s="1">
        <v>2413</v>
      </c>
      <c r="J10" s="1">
        <v>2581</v>
      </c>
      <c r="K10" s="1">
        <v>2737</v>
      </c>
    </row>
    <row r="11" spans="1:11" x14ac:dyDescent="0.25">
      <c r="A11" s="16" t="s">
        <v>558</v>
      </c>
      <c r="B11" s="1">
        <v>3672</v>
      </c>
      <c r="C11" s="1">
        <v>3804</v>
      </c>
      <c r="D11" s="1">
        <v>3865</v>
      </c>
      <c r="E11" s="1">
        <v>3786</v>
      </c>
      <c r="F11" s="1">
        <v>3842</v>
      </c>
      <c r="G11" s="1">
        <v>3904</v>
      </c>
      <c r="H11" s="1">
        <v>4005</v>
      </c>
      <c r="I11" s="1">
        <v>4131</v>
      </c>
      <c r="J11" s="1">
        <v>4323</v>
      </c>
      <c r="K11" s="1">
        <v>4429</v>
      </c>
    </row>
    <row r="12" spans="1:11" x14ac:dyDescent="0.25">
      <c r="A12" s="16" t="s">
        <v>559</v>
      </c>
      <c r="B12" s="1">
        <v>702</v>
      </c>
      <c r="C12" s="1">
        <v>682</v>
      </c>
      <c r="D12" s="1">
        <v>664</v>
      </c>
      <c r="E12" s="1">
        <v>626</v>
      </c>
      <c r="F12" s="1">
        <v>593</v>
      </c>
      <c r="G12" s="1">
        <v>583</v>
      </c>
      <c r="H12" s="1">
        <v>569</v>
      </c>
      <c r="I12" s="1">
        <v>565</v>
      </c>
      <c r="J12" s="1">
        <v>547</v>
      </c>
      <c r="K12" s="1">
        <v>528</v>
      </c>
    </row>
    <row r="13" spans="1:11" x14ac:dyDescent="0.25">
      <c r="A13" s="16" t="s">
        <v>560</v>
      </c>
      <c r="B13" s="1">
        <v>2096</v>
      </c>
      <c r="C13" s="1">
        <v>2171</v>
      </c>
      <c r="D13" s="1">
        <v>2199</v>
      </c>
      <c r="E13" s="1">
        <v>2201</v>
      </c>
      <c r="F13" s="1">
        <v>2226</v>
      </c>
      <c r="G13" s="1">
        <v>2270</v>
      </c>
      <c r="H13" s="1">
        <v>2359</v>
      </c>
      <c r="I13" s="1">
        <v>2378</v>
      </c>
      <c r="J13" s="1">
        <v>2451</v>
      </c>
      <c r="K13" s="1">
        <v>2446</v>
      </c>
    </row>
    <row r="14" spans="1:11" x14ac:dyDescent="0.25">
      <c r="A14" s="16" t="s">
        <v>561</v>
      </c>
      <c r="B14" s="1">
        <v>4944</v>
      </c>
      <c r="C14" s="1">
        <v>5159</v>
      </c>
      <c r="D14" s="1">
        <v>5276</v>
      </c>
      <c r="E14" s="1">
        <v>5367</v>
      </c>
      <c r="F14" s="1">
        <v>5485</v>
      </c>
      <c r="G14" s="1">
        <v>5699</v>
      </c>
      <c r="H14" s="1">
        <v>5925</v>
      </c>
      <c r="I14" s="1">
        <v>6146</v>
      </c>
      <c r="J14" s="1">
        <v>6422</v>
      </c>
      <c r="K14" s="1">
        <v>6586</v>
      </c>
    </row>
    <row r="15" spans="1:11" x14ac:dyDescent="0.25">
      <c r="A15" s="16" t="s">
        <v>562</v>
      </c>
      <c r="B15" s="1">
        <v>3108</v>
      </c>
      <c r="C15" s="1">
        <v>3107</v>
      </c>
      <c r="D15" s="1">
        <v>3045</v>
      </c>
      <c r="E15" s="1">
        <v>2970</v>
      </c>
      <c r="F15" s="1">
        <v>2958</v>
      </c>
      <c r="G15" s="1">
        <v>2976</v>
      </c>
      <c r="H15" s="1">
        <v>3014</v>
      </c>
      <c r="I15" s="1">
        <v>3041</v>
      </c>
      <c r="J15" s="1">
        <v>3073</v>
      </c>
      <c r="K15" s="1">
        <v>3104</v>
      </c>
    </row>
    <row r="16" spans="1:11" x14ac:dyDescent="0.25">
      <c r="A16" s="16" t="s">
        <v>563</v>
      </c>
      <c r="B16" s="1">
        <v>8222</v>
      </c>
      <c r="C16" s="1">
        <v>8322</v>
      </c>
      <c r="D16" s="1">
        <v>8179</v>
      </c>
      <c r="E16" s="1">
        <v>8063</v>
      </c>
      <c r="F16" s="1">
        <v>8100</v>
      </c>
      <c r="G16" s="1">
        <v>8123</v>
      </c>
      <c r="H16" s="1">
        <v>8203</v>
      </c>
      <c r="I16" s="1">
        <v>8269</v>
      </c>
      <c r="J16" s="1">
        <v>8432</v>
      </c>
      <c r="K16" s="1">
        <v>8516</v>
      </c>
    </row>
    <row r="17" spans="1:11" x14ac:dyDescent="0.25">
      <c r="A17" s="16" t="s">
        <v>564</v>
      </c>
      <c r="B17" s="1">
        <v>1305</v>
      </c>
      <c r="C17" s="1">
        <v>1262</v>
      </c>
      <c r="D17" s="1">
        <v>1180</v>
      </c>
      <c r="E17" s="1">
        <v>1135</v>
      </c>
      <c r="F17" s="1">
        <v>1102</v>
      </c>
      <c r="G17" s="1">
        <v>1063</v>
      </c>
      <c r="H17" s="1">
        <v>1053</v>
      </c>
      <c r="I17" s="1">
        <v>1016</v>
      </c>
      <c r="J17" s="1">
        <v>1033</v>
      </c>
      <c r="K17" s="1">
        <v>1014</v>
      </c>
    </row>
    <row r="18" spans="1:11" x14ac:dyDescent="0.25">
      <c r="A18" s="16" t="s">
        <v>565</v>
      </c>
      <c r="B18" s="1">
        <v>5261</v>
      </c>
      <c r="C18" s="1">
        <v>5351</v>
      </c>
      <c r="D18" s="1">
        <v>5447</v>
      </c>
      <c r="E18" s="1">
        <v>5447</v>
      </c>
      <c r="F18" s="1">
        <v>5602</v>
      </c>
      <c r="G18" s="1">
        <v>5795</v>
      </c>
      <c r="H18" s="1">
        <v>5976</v>
      </c>
      <c r="I18" s="1">
        <v>6153</v>
      </c>
      <c r="J18" s="1">
        <v>6406</v>
      </c>
      <c r="K18" s="1">
        <v>6584</v>
      </c>
    </row>
    <row r="19" spans="1:11" x14ac:dyDescent="0.25">
      <c r="A19" s="16" t="s">
        <v>566</v>
      </c>
      <c r="B19" s="1">
        <v>12708</v>
      </c>
      <c r="C19" s="1">
        <v>13173</v>
      </c>
      <c r="D19" s="1">
        <v>13264</v>
      </c>
      <c r="E19" s="1">
        <v>13075</v>
      </c>
      <c r="F19" s="1">
        <v>13309</v>
      </c>
      <c r="G19" s="1">
        <v>13731</v>
      </c>
      <c r="H19" s="1">
        <v>14030</v>
      </c>
      <c r="I19" s="1">
        <v>14273</v>
      </c>
      <c r="J19" s="1">
        <v>14791</v>
      </c>
      <c r="K19" s="1">
        <v>14952</v>
      </c>
    </row>
    <row r="20" spans="1:11" x14ac:dyDescent="0.25">
      <c r="A20" s="16" t="s">
        <v>567</v>
      </c>
      <c r="B20" s="1">
        <v>181</v>
      </c>
      <c r="C20" s="1">
        <v>179</v>
      </c>
      <c r="D20" s="1">
        <v>179</v>
      </c>
      <c r="E20" s="1">
        <v>165</v>
      </c>
      <c r="F20" s="1">
        <v>161</v>
      </c>
      <c r="G20" s="1">
        <v>161</v>
      </c>
      <c r="H20" s="1">
        <v>161</v>
      </c>
      <c r="I20" s="1">
        <v>162</v>
      </c>
      <c r="J20" s="1">
        <v>162</v>
      </c>
      <c r="K20" s="1">
        <v>156</v>
      </c>
    </row>
    <row r="21" spans="1:11" x14ac:dyDescent="0.25">
      <c r="A21" s="10" t="s">
        <v>12</v>
      </c>
      <c r="B21" s="5">
        <v>70578</v>
      </c>
      <c r="C21" s="5">
        <v>72765</v>
      </c>
      <c r="D21" s="5">
        <v>73396</v>
      </c>
      <c r="E21" s="5">
        <v>73281</v>
      </c>
      <c r="F21" s="5">
        <v>74656</v>
      </c>
      <c r="G21" s="5">
        <v>76523</v>
      </c>
      <c r="H21" s="5">
        <v>78498</v>
      </c>
      <c r="I21" s="5">
        <v>80290</v>
      </c>
      <c r="J21" s="5">
        <v>83133</v>
      </c>
      <c r="K21" s="5">
        <v>84802</v>
      </c>
    </row>
    <row r="22" spans="1:11" x14ac:dyDescent="0.25">
      <c r="A22" s="15"/>
    </row>
    <row r="23" spans="1:11" x14ac:dyDescent="0.25">
      <c r="A23" s="15"/>
    </row>
    <row r="24" spans="1:11" x14ac:dyDescent="0.25">
      <c r="A24" s="15"/>
      <c r="B24" s="21" t="s">
        <v>28</v>
      </c>
      <c r="C24" s="22"/>
      <c r="D24" s="22"/>
      <c r="E24" s="22"/>
      <c r="F24" s="22"/>
      <c r="G24" s="22"/>
      <c r="H24" s="22"/>
      <c r="I24" s="22"/>
      <c r="J24" s="22"/>
      <c r="K24" s="22"/>
    </row>
    <row r="25" spans="1:11" x14ac:dyDescent="0.25">
      <c r="A25" s="9" t="s">
        <v>32</v>
      </c>
      <c r="B25" s="4" t="s">
        <v>0</v>
      </c>
      <c r="C25" s="4" t="s">
        <v>1</v>
      </c>
      <c r="D25" s="4" t="s">
        <v>2</v>
      </c>
      <c r="E25" s="4" t="s">
        <v>3</v>
      </c>
      <c r="F25" s="4" t="s">
        <v>4</v>
      </c>
      <c r="G25" s="4" t="s">
        <v>5</v>
      </c>
      <c r="H25" s="4" t="s">
        <v>6</v>
      </c>
      <c r="I25" s="4" t="s">
        <v>7</v>
      </c>
      <c r="J25" s="4" t="s">
        <v>8</v>
      </c>
      <c r="K25" s="4" t="s">
        <v>9</v>
      </c>
    </row>
    <row r="26" spans="1:11" x14ac:dyDescent="0.25">
      <c r="A26" s="8" t="s">
        <v>555</v>
      </c>
      <c r="B26" s="2">
        <v>0.13609056646547099</v>
      </c>
      <c r="C26" s="2">
        <v>0.13446024874596299</v>
      </c>
      <c r="D26" s="2">
        <v>0.13364488527985199</v>
      </c>
      <c r="E26" s="2">
        <v>0.134195766979162</v>
      </c>
      <c r="F26" s="2">
        <v>0.13400128589798499</v>
      </c>
      <c r="G26" s="2">
        <v>0.13376370502986001</v>
      </c>
      <c r="H26" s="2">
        <v>0.132742235470967</v>
      </c>
      <c r="I26" s="2">
        <v>0.13184705442770001</v>
      </c>
      <c r="J26" s="2">
        <v>0.13107911419051399</v>
      </c>
      <c r="K26" s="2">
        <v>0.13118794368057399</v>
      </c>
    </row>
    <row r="27" spans="1:11" x14ac:dyDescent="0.25">
      <c r="A27" s="8" t="s">
        <v>556</v>
      </c>
      <c r="B27" s="2">
        <v>0.24122247725920301</v>
      </c>
      <c r="C27" s="2">
        <v>0.24557135985707401</v>
      </c>
      <c r="D27" s="2">
        <v>0.24982287863098801</v>
      </c>
      <c r="E27" s="2">
        <v>0.25437698721360202</v>
      </c>
      <c r="F27" s="2">
        <v>0.25719299185597899</v>
      </c>
      <c r="G27" s="2">
        <v>0.25883721234138801</v>
      </c>
      <c r="H27" s="2">
        <v>0.26093658437157602</v>
      </c>
      <c r="I27" s="2">
        <v>0.263507286087931</v>
      </c>
      <c r="J27" s="2">
        <v>0.26481661915244198</v>
      </c>
      <c r="K27" s="2">
        <v>0.26679795287847002</v>
      </c>
    </row>
    <row r="28" spans="1:11" x14ac:dyDescent="0.25">
      <c r="A28" s="8" t="s">
        <v>557</v>
      </c>
      <c r="B28" s="2">
        <v>2.4781093258522499E-2</v>
      </c>
      <c r="C28" s="2">
        <v>2.61389404246547E-2</v>
      </c>
      <c r="D28" s="2">
        <v>2.6609079513869999E-2</v>
      </c>
      <c r="E28" s="2">
        <v>2.6896467024194501E-2</v>
      </c>
      <c r="F28" s="2">
        <v>2.77673596228033E-2</v>
      </c>
      <c r="G28" s="2">
        <v>2.84228271238713E-2</v>
      </c>
      <c r="H28" s="2">
        <v>2.9300109556931402E-2</v>
      </c>
      <c r="I28" s="2">
        <v>3.0053555860007498E-2</v>
      </c>
      <c r="J28" s="2">
        <v>3.1046636113216199E-2</v>
      </c>
      <c r="K28" s="2">
        <v>3.2275182189099298E-2</v>
      </c>
    </row>
    <row r="29" spans="1:11" x14ac:dyDescent="0.25">
      <c r="A29" s="8" t="s">
        <v>558</v>
      </c>
      <c r="B29" s="2">
        <v>5.20275439938791E-2</v>
      </c>
      <c r="C29" s="2">
        <v>5.2277880849309399E-2</v>
      </c>
      <c r="D29" s="2">
        <v>5.2659545479317699E-2</v>
      </c>
      <c r="E29" s="2">
        <v>5.1664142137798297E-2</v>
      </c>
      <c r="F29" s="2">
        <v>5.1462708958422601E-2</v>
      </c>
      <c r="G29" s="2">
        <v>5.1017341191537197E-2</v>
      </c>
      <c r="H29" s="2">
        <v>5.10204081632653E-2</v>
      </c>
      <c r="I29" s="2">
        <v>5.1450990160667599E-2</v>
      </c>
      <c r="J29" s="2">
        <v>5.2001010429071501E-2</v>
      </c>
      <c r="K29" s="2">
        <v>5.2227541803259399E-2</v>
      </c>
    </row>
    <row r="30" spans="1:11" x14ac:dyDescent="0.25">
      <c r="A30" s="8" t="s">
        <v>559</v>
      </c>
      <c r="B30" s="2">
        <v>9.9464422341239492E-3</v>
      </c>
      <c r="C30" s="2">
        <v>9.3726379440665208E-3</v>
      </c>
      <c r="D30" s="2">
        <v>9.0468145403019198E-3</v>
      </c>
      <c r="E30" s="2">
        <v>8.5424598463448905E-3</v>
      </c>
      <c r="F30" s="2">
        <v>7.9430990141448801E-3</v>
      </c>
      <c r="G30" s="2">
        <v>7.6186244658468698E-3</v>
      </c>
      <c r="H30" s="2">
        <v>7.2485923208234597E-3</v>
      </c>
      <c r="I30" s="2">
        <v>7.03699090795865E-3</v>
      </c>
      <c r="J30" s="2">
        <v>6.5798178821887803E-3</v>
      </c>
      <c r="K30" s="2">
        <v>6.22626824839037E-3</v>
      </c>
    </row>
    <row r="31" spans="1:11" x14ac:dyDescent="0.25">
      <c r="A31" s="8" t="s">
        <v>560</v>
      </c>
      <c r="B31" s="2">
        <v>2.96976394910595E-2</v>
      </c>
      <c r="C31" s="2">
        <v>2.98357726929156E-2</v>
      </c>
      <c r="D31" s="2">
        <v>2.9960760804403502E-2</v>
      </c>
      <c r="E31" s="2">
        <v>3.0035070482116798E-2</v>
      </c>
      <c r="F31" s="2">
        <v>2.9816759537076701E-2</v>
      </c>
      <c r="G31" s="2">
        <v>2.9664283940775998E-2</v>
      </c>
      <c r="H31" s="2">
        <v>3.0051721062957001E-2</v>
      </c>
      <c r="I31" s="2">
        <v>2.9617636069249002E-2</v>
      </c>
      <c r="J31" s="2">
        <v>2.94828768359135E-2</v>
      </c>
      <c r="K31" s="2">
        <v>2.88436593476569E-2</v>
      </c>
    </row>
    <row r="32" spans="1:11" x14ac:dyDescent="0.25">
      <c r="A32" s="8" t="s">
        <v>561</v>
      </c>
      <c r="B32" s="2">
        <v>7.00501572728046E-2</v>
      </c>
      <c r="C32" s="2">
        <v>7.0899470899470907E-2</v>
      </c>
      <c r="D32" s="2">
        <v>7.1884026377459304E-2</v>
      </c>
      <c r="E32" s="2">
        <v>7.3238629385515994E-2</v>
      </c>
      <c r="F32" s="2">
        <v>7.3470317188169695E-2</v>
      </c>
      <c r="G32" s="2">
        <v>7.4474341047789494E-2</v>
      </c>
      <c r="H32" s="2">
        <v>7.5479630054268901E-2</v>
      </c>
      <c r="I32" s="2">
        <v>7.6547515257192694E-2</v>
      </c>
      <c r="J32" s="2">
        <v>7.7249708298750205E-2</v>
      </c>
      <c r="K32" s="2">
        <v>7.7663262658899598E-2</v>
      </c>
    </row>
    <row r="33" spans="1:12" x14ac:dyDescent="0.25">
      <c r="A33" s="8" t="s">
        <v>562</v>
      </c>
      <c r="B33" s="2">
        <v>4.4036385275865002E-2</v>
      </c>
      <c r="C33" s="2">
        <v>4.2699099841957001E-2</v>
      </c>
      <c r="D33" s="2">
        <v>4.1487274510872502E-2</v>
      </c>
      <c r="E33" s="2">
        <v>4.0528922913169903E-2</v>
      </c>
      <c r="F33" s="2">
        <v>3.9621731675953703E-2</v>
      </c>
      <c r="G33" s="2">
        <v>3.8890268285352102E-2</v>
      </c>
      <c r="H33" s="2">
        <v>3.8395882697648299E-2</v>
      </c>
      <c r="I33" s="2">
        <v>3.7875202391331401E-2</v>
      </c>
      <c r="J33" s="2">
        <v>3.6964863531930799E-2</v>
      </c>
      <c r="K33" s="2">
        <v>3.6602910308719101E-2</v>
      </c>
    </row>
    <row r="34" spans="1:12" x14ac:dyDescent="0.25">
      <c r="A34" s="8" t="s">
        <v>563</v>
      </c>
      <c r="B34" s="2">
        <v>0.116495225140979</v>
      </c>
      <c r="C34" s="2">
        <v>0.114368171511029</v>
      </c>
      <c r="D34" s="2">
        <v>0.11143659054989399</v>
      </c>
      <c r="E34" s="2">
        <v>0.11002852035316101</v>
      </c>
      <c r="F34" s="2">
        <v>0.10849764252036</v>
      </c>
      <c r="G34" s="2">
        <v>0.106151091828601</v>
      </c>
      <c r="H34" s="2">
        <v>0.10449947769369899</v>
      </c>
      <c r="I34" s="2">
        <v>0.102989164279487</v>
      </c>
      <c r="J34" s="2">
        <v>0.101427832509352</v>
      </c>
      <c r="K34" s="2">
        <v>0.10042215985472</v>
      </c>
    </row>
    <row r="35" spans="1:12" x14ac:dyDescent="0.25">
      <c r="A35" s="8" t="s">
        <v>564</v>
      </c>
      <c r="B35" s="2">
        <v>1.84901810762561E-2</v>
      </c>
      <c r="C35" s="2">
        <v>1.7343503057788801E-2</v>
      </c>
      <c r="D35" s="2">
        <v>1.6077170418006399E-2</v>
      </c>
      <c r="E35" s="2">
        <v>1.54883257597467E-2</v>
      </c>
      <c r="F35" s="2">
        <v>1.47610372910416E-2</v>
      </c>
      <c r="G35" s="2">
        <v>1.3891248382839101E-2</v>
      </c>
      <c r="H35" s="2">
        <v>1.34143545058473E-2</v>
      </c>
      <c r="I35" s="2">
        <v>1.2654128783161E-2</v>
      </c>
      <c r="J35" s="2">
        <v>1.24258717957971E-2</v>
      </c>
      <c r="K35" s="2">
        <v>1.19572651588406E-2</v>
      </c>
    </row>
    <row r="36" spans="1:12" x14ac:dyDescent="0.25">
      <c r="A36" s="8" t="s">
        <v>565</v>
      </c>
      <c r="B36" s="2">
        <v>7.4541641871404704E-2</v>
      </c>
      <c r="C36" s="2">
        <v>7.3538102109530698E-2</v>
      </c>
      <c r="D36" s="2">
        <v>7.4213853616000899E-2</v>
      </c>
      <c r="E36" s="2">
        <v>7.4330317544793301E-2</v>
      </c>
      <c r="F36" s="2">
        <v>7.5037505357908305E-2</v>
      </c>
      <c r="G36" s="2">
        <v>7.5728865831188E-2</v>
      </c>
      <c r="H36" s="2">
        <v>7.61293281357487E-2</v>
      </c>
      <c r="I36" s="2">
        <v>7.6634699215344396E-2</v>
      </c>
      <c r="J36" s="2">
        <v>7.7057245618466802E-2</v>
      </c>
      <c r="K36" s="2">
        <v>7.7639678309473797E-2</v>
      </c>
    </row>
    <row r="37" spans="1:12" x14ac:dyDescent="0.25">
      <c r="A37" s="8" t="s">
        <v>566</v>
      </c>
      <c r="B37" s="2">
        <v>0.18005610813567999</v>
      </c>
      <c r="C37" s="2">
        <v>0.181034838177695</v>
      </c>
      <c r="D37" s="2">
        <v>0.18071829527494701</v>
      </c>
      <c r="E37" s="2">
        <v>0.17842278353188401</v>
      </c>
      <c r="F37" s="2">
        <v>0.178271003000429</v>
      </c>
      <c r="G37" s="2">
        <v>0.17943624792546001</v>
      </c>
      <c r="H37" s="2">
        <v>0.17873066829728099</v>
      </c>
      <c r="I37" s="2">
        <v>0.17776809067131599</v>
      </c>
      <c r="J37" s="2">
        <v>0.177919719004487</v>
      </c>
      <c r="K37" s="2">
        <v>0.176316596306691</v>
      </c>
    </row>
    <row r="38" spans="1:12" x14ac:dyDescent="0.25">
      <c r="A38" s="8" t="s">
        <v>567</v>
      </c>
      <c r="B38" s="2">
        <v>2.5645385247527598E-3</v>
      </c>
      <c r="C38" s="2">
        <v>2.4599738885453201E-3</v>
      </c>
      <c r="D38" s="2">
        <v>2.43882500408742E-3</v>
      </c>
      <c r="E38" s="2">
        <v>2.2516068285094401E-3</v>
      </c>
      <c r="F38" s="2">
        <v>2.1565580797256799E-3</v>
      </c>
      <c r="G38" s="2">
        <v>2.10394260549116E-3</v>
      </c>
      <c r="H38" s="2">
        <v>2.0510076689851998E-3</v>
      </c>
      <c r="I38" s="2">
        <v>2.0176858886536298E-3</v>
      </c>
      <c r="J38" s="2">
        <v>1.94868463786944E-3</v>
      </c>
      <c r="K38" s="2">
        <v>1.8395792552062501E-3</v>
      </c>
    </row>
    <row r="39" spans="1:12" x14ac:dyDescent="0.25">
      <c r="A39" s="15"/>
    </row>
    <row r="40" spans="1:12" x14ac:dyDescent="0.25">
      <c r="A40" s="15"/>
    </row>
    <row r="41" spans="1:12" x14ac:dyDescent="0.25">
      <c r="A41" s="15"/>
      <c r="B41" s="21" t="s">
        <v>29</v>
      </c>
      <c r="C41" s="21"/>
      <c r="D41" s="21"/>
      <c r="E41" s="21"/>
      <c r="F41" s="21"/>
      <c r="G41" s="21"/>
      <c r="H41" s="21"/>
      <c r="I41" s="21"/>
      <c r="J41" s="21"/>
      <c r="K41" s="6" t="s">
        <v>30</v>
      </c>
      <c r="L41" s="6" t="s">
        <v>31</v>
      </c>
    </row>
    <row r="42" spans="1:12" x14ac:dyDescent="0.25">
      <c r="A42" s="9" t="s">
        <v>32</v>
      </c>
      <c r="B42" s="4" t="s">
        <v>13</v>
      </c>
      <c r="C42" s="4" t="s">
        <v>14</v>
      </c>
      <c r="D42" s="4" t="s">
        <v>15</v>
      </c>
      <c r="E42" s="4" t="s">
        <v>16</v>
      </c>
      <c r="F42" s="4" t="s">
        <v>17</v>
      </c>
      <c r="G42" s="4" t="s">
        <v>18</v>
      </c>
      <c r="H42" s="4" t="s">
        <v>19</v>
      </c>
      <c r="I42" s="4" t="s">
        <v>20</v>
      </c>
      <c r="J42" s="4" t="s">
        <v>21</v>
      </c>
      <c r="K42" s="4" t="s">
        <v>22</v>
      </c>
      <c r="L42" s="4" t="s">
        <v>23</v>
      </c>
    </row>
    <row r="43" spans="1:12" x14ac:dyDescent="0.25">
      <c r="A43" s="8" t="s">
        <v>555</v>
      </c>
      <c r="B43" s="2">
        <v>1.8636127017178601E-2</v>
      </c>
      <c r="C43" s="2">
        <v>2.5551921504497099E-3</v>
      </c>
      <c r="D43" s="2">
        <v>2.5486797838719499E-3</v>
      </c>
      <c r="E43" s="2">
        <v>1.72869635956884E-2</v>
      </c>
      <c r="F43" s="2">
        <v>2.3190723710515799E-2</v>
      </c>
      <c r="G43" s="2">
        <v>1.79757717858538E-2</v>
      </c>
      <c r="H43" s="2">
        <v>1.5930902111324401E-2</v>
      </c>
      <c r="I43" s="2">
        <v>2.9378424334026099E-2</v>
      </c>
      <c r="J43" s="2">
        <v>2.0923189868771199E-2</v>
      </c>
      <c r="K43" s="3">
        <v>8.6850332161000396E-2</v>
      </c>
      <c r="L43" s="3">
        <v>0.15825091098386301</v>
      </c>
    </row>
    <row r="44" spans="1:12" x14ac:dyDescent="0.25">
      <c r="A44" s="8" t="s">
        <v>556</v>
      </c>
      <c r="B44" s="2">
        <v>4.9574155653450802E-2</v>
      </c>
      <c r="C44" s="2">
        <v>2.6134646594661099E-2</v>
      </c>
      <c r="D44" s="2">
        <v>1.66339441535777E-2</v>
      </c>
      <c r="E44" s="2">
        <v>3.0041306796845701E-2</v>
      </c>
      <c r="F44" s="2">
        <v>3.1560856205406003E-2</v>
      </c>
      <c r="G44" s="2">
        <v>3.4129348210228699E-2</v>
      </c>
      <c r="H44" s="2">
        <v>3.2905336132402499E-2</v>
      </c>
      <c r="I44" s="2">
        <v>4.0553953774164597E-2</v>
      </c>
      <c r="J44" s="2">
        <v>2.77083806495571E-2</v>
      </c>
      <c r="K44" s="3">
        <v>0.14227293381127901</v>
      </c>
      <c r="L44" s="3">
        <v>0.328928046989721</v>
      </c>
    </row>
    <row r="45" spans="1:12" x14ac:dyDescent="0.25">
      <c r="A45" s="8" t="s">
        <v>557</v>
      </c>
      <c r="B45" s="2">
        <v>8.7478559176672396E-2</v>
      </c>
      <c r="C45" s="2">
        <v>2.6813880126183E-2</v>
      </c>
      <c r="D45" s="2">
        <v>9.2165898617511503E-3</v>
      </c>
      <c r="E45" s="2">
        <v>5.1750380517503802E-2</v>
      </c>
      <c r="F45" s="2">
        <v>4.9204052098408099E-2</v>
      </c>
      <c r="G45" s="2">
        <v>5.7471264367816098E-2</v>
      </c>
      <c r="H45" s="2">
        <v>4.9130434782608701E-2</v>
      </c>
      <c r="I45" s="2">
        <v>6.9622876087857402E-2</v>
      </c>
      <c r="J45" s="2">
        <v>6.0441689267725703E-2</v>
      </c>
      <c r="K45" s="3">
        <v>0.25839080459770097</v>
      </c>
      <c r="L45" s="3">
        <v>0.56489422527158395</v>
      </c>
    </row>
    <row r="46" spans="1:12" x14ac:dyDescent="0.25">
      <c r="A46" s="8" t="s">
        <v>558</v>
      </c>
      <c r="B46" s="2">
        <v>3.5947712418300699E-2</v>
      </c>
      <c r="C46" s="2">
        <v>1.60357518401682E-2</v>
      </c>
      <c r="D46" s="2">
        <v>-2.0439844760672701E-2</v>
      </c>
      <c r="E46" s="2">
        <v>1.47913365029054E-2</v>
      </c>
      <c r="F46" s="2">
        <v>1.6137428422696502E-2</v>
      </c>
      <c r="G46" s="2">
        <v>2.5870901639344301E-2</v>
      </c>
      <c r="H46" s="2">
        <v>3.14606741573034E-2</v>
      </c>
      <c r="I46" s="2">
        <v>4.6477850399418999E-2</v>
      </c>
      <c r="J46" s="2">
        <v>2.4520009252833701E-2</v>
      </c>
      <c r="K46" s="3">
        <v>0.13447745901639299</v>
      </c>
      <c r="L46" s="3">
        <v>0.20615468409586099</v>
      </c>
    </row>
    <row r="47" spans="1:12" x14ac:dyDescent="0.25">
      <c r="A47" s="8" t="s">
        <v>559</v>
      </c>
      <c r="B47" s="2">
        <v>-2.8490028490028501E-2</v>
      </c>
      <c r="C47" s="2">
        <v>-2.63929618768328E-2</v>
      </c>
      <c r="D47" s="2">
        <v>-5.7228915662650599E-2</v>
      </c>
      <c r="E47" s="2">
        <v>-5.2715654952076703E-2</v>
      </c>
      <c r="F47" s="2">
        <v>-1.6863406408094399E-2</v>
      </c>
      <c r="G47" s="2">
        <v>-2.4013722126929701E-2</v>
      </c>
      <c r="H47" s="2">
        <v>-7.0298769771529003E-3</v>
      </c>
      <c r="I47" s="2">
        <v>-3.1858407079646003E-2</v>
      </c>
      <c r="J47" s="2">
        <v>-3.47349177330896E-2</v>
      </c>
      <c r="K47" s="3">
        <v>-9.4339622641509399E-2</v>
      </c>
      <c r="L47" s="3">
        <v>-0.24786324786324801</v>
      </c>
    </row>
    <row r="48" spans="1:12" x14ac:dyDescent="0.25">
      <c r="A48" s="8" t="s">
        <v>560</v>
      </c>
      <c r="B48" s="2">
        <v>3.57824427480916E-2</v>
      </c>
      <c r="C48" s="2">
        <v>1.28972823583602E-2</v>
      </c>
      <c r="D48" s="2">
        <v>9.0950432014552099E-4</v>
      </c>
      <c r="E48" s="2">
        <v>1.13584734211722E-2</v>
      </c>
      <c r="F48" s="2">
        <v>1.9766397124887699E-2</v>
      </c>
      <c r="G48" s="2">
        <v>3.9207048458149797E-2</v>
      </c>
      <c r="H48" s="2">
        <v>8.0542602797795699E-3</v>
      </c>
      <c r="I48" s="2">
        <v>3.0698065601345699E-2</v>
      </c>
      <c r="J48" s="2">
        <v>-2.0399836801305599E-3</v>
      </c>
      <c r="K48" s="3">
        <v>7.7533039647577101E-2</v>
      </c>
      <c r="L48" s="3">
        <v>0.166984732824427</v>
      </c>
    </row>
    <row r="49" spans="1:12" x14ac:dyDescent="0.25">
      <c r="A49" s="8" t="s">
        <v>561</v>
      </c>
      <c r="B49" s="2">
        <v>4.3487055016181199E-2</v>
      </c>
      <c r="C49" s="2">
        <v>2.2678813723589802E-2</v>
      </c>
      <c r="D49" s="2">
        <v>1.7247915087187302E-2</v>
      </c>
      <c r="E49" s="2">
        <v>2.1986212036519501E-2</v>
      </c>
      <c r="F49" s="2">
        <v>3.9015496809480403E-2</v>
      </c>
      <c r="G49" s="2">
        <v>3.9656080014037601E-2</v>
      </c>
      <c r="H49" s="2">
        <v>3.7299578059071699E-2</v>
      </c>
      <c r="I49" s="2">
        <v>4.4907256752359299E-2</v>
      </c>
      <c r="J49" s="2">
        <v>2.5537215820616601E-2</v>
      </c>
      <c r="K49" s="3">
        <v>0.15564134058606799</v>
      </c>
      <c r="L49" s="3">
        <v>0.332119741100324</v>
      </c>
    </row>
    <row r="50" spans="1:12" x14ac:dyDescent="0.25">
      <c r="A50" s="8" t="s">
        <v>562</v>
      </c>
      <c r="B50" s="2">
        <v>-3.2175032175032201E-4</v>
      </c>
      <c r="C50" s="2">
        <v>-1.99549404570325E-2</v>
      </c>
      <c r="D50" s="2">
        <v>-2.4630541871921201E-2</v>
      </c>
      <c r="E50" s="2">
        <v>-4.0404040404040404E-3</v>
      </c>
      <c r="F50" s="2">
        <v>6.08519269776876E-3</v>
      </c>
      <c r="G50" s="2">
        <v>1.27688172043011E-2</v>
      </c>
      <c r="H50" s="2">
        <v>8.9581950895819499E-3</v>
      </c>
      <c r="I50" s="2">
        <v>1.0522854324235401E-2</v>
      </c>
      <c r="J50" s="2">
        <v>1.00878620240807E-2</v>
      </c>
      <c r="K50" s="3">
        <v>4.3010752688171998E-2</v>
      </c>
      <c r="L50" s="3">
        <v>-1.28700128700129E-3</v>
      </c>
    </row>
    <row r="51" spans="1:12" x14ac:dyDescent="0.25">
      <c r="A51" s="8" t="s">
        <v>563</v>
      </c>
      <c r="B51" s="2">
        <v>1.21624908781318E-2</v>
      </c>
      <c r="C51" s="2">
        <v>-1.7183369382360002E-2</v>
      </c>
      <c r="D51" s="2">
        <v>-1.4182662917227E-2</v>
      </c>
      <c r="E51" s="2">
        <v>4.5888627061887602E-3</v>
      </c>
      <c r="F51" s="2">
        <v>2.83950617283951E-3</v>
      </c>
      <c r="G51" s="2">
        <v>9.8485781115351494E-3</v>
      </c>
      <c r="H51" s="2">
        <v>8.0458368889430708E-3</v>
      </c>
      <c r="I51" s="2">
        <v>1.97121780142702E-2</v>
      </c>
      <c r="J51" s="2">
        <v>9.9620493358633794E-3</v>
      </c>
      <c r="K51" s="3">
        <v>4.8381139972916397E-2</v>
      </c>
      <c r="L51" s="3">
        <v>3.5757723181707599E-2</v>
      </c>
    </row>
    <row r="52" spans="1:12" x14ac:dyDescent="0.25">
      <c r="A52" s="8" t="s">
        <v>564</v>
      </c>
      <c r="B52" s="2">
        <v>-3.29501915708812E-2</v>
      </c>
      <c r="C52" s="2">
        <v>-6.49762282091918E-2</v>
      </c>
      <c r="D52" s="2">
        <v>-3.8135593220338999E-2</v>
      </c>
      <c r="E52" s="2">
        <v>-2.9074889867841399E-2</v>
      </c>
      <c r="F52" s="2">
        <v>-3.5390199637023598E-2</v>
      </c>
      <c r="G52" s="2">
        <v>-9.4073377234242701E-3</v>
      </c>
      <c r="H52" s="2">
        <v>-3.5137701804368503E-2</v>
      </c>
      <c r="I52" s="2">
        <v>1.6732283464566899E-2</v>
      </c>
      <c r="J52" s="2">
        <v>-1.8393030009680501E-2</v>
      </c>
      <c r="K52" s="3">
        <v>-4.6095954844778901E-2</v>
      </c>
      <c r="L52" s="3">
        <v>-0.222988505747126</v>
      </c>
    </row>
    <row r="53" spans="1:12" x14ac:dyDescent="0.25">
      <c r="A53" s="8" t="s">
        <v>565</v>
      </c>
      <c r="B53" s="2">
        <v>1.7107013875689001E-2</v>
      </c>
      <c r="C53" s="2">
        <v>1.7940571855727901E-2</v>
      </c>
      <c r="D53" s="2">
        <v>0</v>
      </c>
      <c r="E53" s="2">
        <v>2.8456030842665701E-2</v>
      </c>
      <c r="F53" s="2">
        <v>3.4451981435201701E-2</v>
      </c>
      <c r="G53" s="2">
        <v>3.1233822260569501E-2</v>
      </c>
      <c r="H53" s="2">
        <v>2.9618473895582299E-2</v>
      </c>
      <c r="I53" s="2">
        <v>4.1118153746140099E-2</v>
      </c>
      <c r="J53" s="2">
        <v>2.7786450202934701E-2</v>
      </c>
      <c r="K53" s="3">
        <v>0.136151855047455</v>
      </c>
      <c r="L53" s="3">
        <v>0.25147310397262901</v>
      </c>
    </row>
    <row r="54" spans="1:12" x14ac:dyDescent="0.25">
      <c r="A54" s="8" t="s">
        <v>566</v>
      </c>
      <c r="B54" s="2">
        <v>3.6591123701605298E-2</v>
      </c>
      <c r="C54" s="2">
        <v>6.9080695361724703E-3</v>
      </c>
      <c r="D54" s="2">
        <v>-1.42490952955368E-2</v>
      </c>
      <c r="E54" s="2">
        <v>1.7896749521988501E-2</v>
      </c>
      <c r="F54" s="2">
        <v>3.17078668570141E-2</v>
      </c>
      <c r="G54" s="2">
        <v>2.1775544388609701E-2</v>
      </c>
      <c r="H54" s="2">
        <v>1.7320028510335001E-2</v>
      </c>
      <c r="I54" s="2">
        <v>3.6292300147130897E-2</v>
      </c>
      <c r="J54" s="2">
        <v>1.08849976336962E-2</v>
      </c>
      <c r="K54" s="3">
        <v>8.8922875245794203E-2</v>
      </c>
      <c r="L54" s="3">
        <v>0.176581680830973</v>
      </c>
    </row>
    <row r="55" spans="1:12" x14ac:dyDescent="0.25">
      <c r="A55" s="8" t="s">
        <v>567</v>
      </c>
      <c r="B55" s="2">
        <v>-1.1049723756906099E-2</v>
      </c>
      <c r="C55" s="2">
        <v>0</v>
      </c>
      <c r="D55" s="2">
        <v>-7.8212290502793297E-2</v>
      </c>
      <c r="E55" s="2">
        <v>-2.4242424242424201E-2</v>
      </c>
      <c r="F55" s="2">
        <v>0</v>
      </c>
      <c r="G55" s="2">
        <v>0</v>
      </c>
      <c r="H55" s="2">
        <v>6.2111801242236003E-3</v>
      </c>
      <c r="I55" s="2">
        <v>0</v>
      </c>
      <c r="J55" s="2">
        <v>-3.7037037037037E-2</v>
      </c>
      <c r="K55" s="3">
        <v>-3.1055900621118002E-2</v>
      </c>
      <c r="L55" s="3">
        <v>-0.138121546961326</v>
      </c>
    </row>
    <row r="56" spans="1:12" x14ac:dyDescent="0.25">
      <c r="A56" s="11" t="s">
        <v>12</v>
      </c>
      <c r="B56" s="3">
        <v>3.09869931140015E-2</v>
      </c>
      <c r="C56" s="3">
        <v>8.6717515288943902E-3</v>
      </c>
      <c r="D56" s="3">
        <v>-1.56684287972097E-3</v>
      </c>
      <c r="E56" s="3">
        <v>1.87633902375786E-2</v>
      </c>
      <c r="F56" s="3">
        <v>2.5008036862408899E-2</v>
      </c>
      <c r="G56" s="3">
        <v>2.5809233825124501E-2</v>
      </c>
      <c r="H56" s="3">
        <v>2.2828607098270001E-2</v>
      </c>
      <c r="I56" s="3">
        <v>3.5409141860754799E-2</v>
      </c>
      <c r="J56" s="3">
        <v>2.0076263337062299E-2</v>
      </c>
      <c r="K56" s="3">
        <v>0.108189694601623</v>
      </c>
      <c r="L56" s="3">
        <v>0.201535889370625</v>
      </c>
    </row>
    <row r="57" spans="1:12" x14ac:dyDescent="0.25">
      <c r="A57" s="15"/>
    </row>
    <row r="58" spans="1:12" x14ac:dyDescent="0.25">
      <c r="A58" s="13" t="s">
        <v>33</v>
      </c>
    </row>
    <row r="59" spans="1:12" x14ac:dyDescent="0.25">
      <c r="A59" s="14" t="s">
        <v>34</v>
      </c>
    </row>
    <row r="60" spans="1:12" x14ac:dyDescent="0.25">
      <c r="A60" s="14" t="s">
        <v>35</v>
      </c>
    </row>
    <row r="61" spans="1:12" x14ac:dyDescent="0.25">
      <c r="A61" s="14" t="s">
        <v>570</v>
      </c>
    </row>
    <row r="62" spans="1:12" x14ac:dyDescent="0.25">
      <c r="A62" s="14" t="s">
        <v>36</v>
      </c>
    </row>
    <row r="63" spans="1:12" x14ac:dyDescent="0.25">
      <c r="A63" s="15"/>
    </row>
    <row r="64" spans="1:12"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4:K24"/>
    <mergeCell ref="B41:J4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597</v>
      </c>
    </row>
    <row r="2" spans="1:2" ht="15" x14ac:dyDescent="0.25">
      <c r="A2" s="12" t="s">
        <v>480</v>
      </c>
    </row>
    <row r="3" spans="1:2" ht="15" x14ac:dyDescent="0.25">
      <c r="A3" s="12" t="s">
        <v>569</v>
      </c>
    </row>
    <row r="4" spans="1:2" ht="15" x14ac:dyDescent="0.25">
      <c r="A4" s="12" t="s">
        <v>423</v>
      </c>
    </row>
    <row r="5" spans="1:2" x14ac:dyDescent="0.25">
      <c r="A5" s="17" t="str">
        <f>HYPERLINK("#'Table of contents'!A135", "Back to contents")</f>
        <v>Back to contents</v>
      </c>
    </row>
    <row r="6" spans="1:2" x14ac:dyDescent="0.25">
      <c r="A6" s="15"/>
      <c r="B6" s="6" t="s">
        <v>27</v>
      </c>
    </row>
    <row r="7" spans="1:2" x14ac:dyDescent="0.25">
      <c r="A7" s="9" t="s">
        <v>32</v>
      </c>
      <c r="B7" s="4" t="s">
        <v>9</v>
      </c>
    </row>
    <row r="8" spans="1:2" x14ac:dyDescent="0.25">
      <c r="A8" s="16" t="s">
        <v>571</v>
      </c>
      <c r="B8" s="1">
        <v>10865</v>
      </c>
    </row>
    <row r="9" spans="1:2" x14ac:dyDescent="0.25">
      <c r="A9" s="16" t="s">
        <v>572</v>
      </c>
      <c r="B9" s="1">
        <v>260</v>
      </c>
    </row>
    <row r="10" spans="1:2" x14ac:dyDescent="0.25">
      <c r="A10" s="16" t="s">
        <v>573</v>
      </c>
      <c r="B10" s="1">
        <v>2617</v>
      </c>
    </row>
    <row r="11" spans="1:2" x14ac:dyDescent="0.25">
      <c r="A11" s="16" t="s">
        <v>574</v>
      </c>
      <c r="B11" s="1">
        <v>120</v>
      </c>
    </row>
    <row r="12" spans="1:2" x14ac:dyDescent="0.25">
      <c r="A12" s="16" t="s">
        <v>575</v>
      </c>
      <c r="B12" s="1">
        <v>22029</v>
      </c>
    </row>
    <row r="13" spans="1:2" x14ac:dyDescent="0.25">
      <c r="A13" s="16" t="s">
        <v>576</v>
      </c>
      <c r="B13" s="1">
        <v>596</v>
      </c>
    </row>
    <row r="14" spans="1:2" x14ac:dyDescent="0.25">
      <c r="A14" s="16" t="s">
        <v>577</v>
      </c>
      <c r="B14" s="1">
        <v>4298</v>
      </c>
    </row>
    <row r="15" spans="1:2" x14ac:dyDescent="0.25">
      <c r="A15" s="16" t="s">
        <v>578</v>
      </c>
      <c r="B15" s="1">
        <v>131</v>
      </c>
    </row>
    <row r="16" spans="1:2" x14ac:dyDescent="0.25">
      <c r="A16" s="16" t="s">
        <v>579</v>
      </c>
      <c r="B16" s="1">
        <v>486</v>
      </c>
    </row>
    <row r="17" spans="1:2" x14ac:dyDescent="0.25">
      <c r="A17" s="16" t="s">
        <v>580</v>
      </c>
      <c r="B17" s="1">
        <v>42</v>
      </c>
    </row>
    <row r="18" spans="1:2" x14ac:dyDescent="0.25">
      <c r="A18" s="16" t="s">
        <v>581</v>
      </c>
      <c r="B18" s="1">
        <v>2416</v>
      </c>
    </row>
    <row r="19" spans="1:2" x14ac:dyDescent="0.25">
      <c r="A19" s="16" t="s">
        <v>582</v>
      </c>
      <c r="B19" s="1">
        <v>30</v>
      </c>
    </row>
    <row r="20" spans="1:2" x14ac:dyDescent="0.25">
      <c r="A20" s="16" t="s">
        <v>583</v>
      </c>
      <c r="B20" s="1">
        <v>147</v>
      </c>
    </row>
    <row r="21" spans="1:2" x14ac:dyDescent="0.25">
      <c r="A21" s="16" t="s">
        <v>584</v>
      </c>
      <c r="B21" s="1">
        <v>9</v>
      </c>
    </row>
    <row r="22" spans="1:2" x14ac:dyDescent="0.25">
      <c r="A22" s="16" t="s">
        <v>585</v>
      </c>
      <c r="B22" s="1">
        <v>6397</v>
      </c>
    </row>
    <row r="23" spans="1:2" x14ac:dyDescent="0.25">
      <c r="A23" s="16" t="s">
        <v>586</v>
      </c>
      <c r="B23" s="1">
        <v>189</v>
      </c>
    </row>
    <row r="24" spans="1:2" x14ac:dyDescent="0.25">
      <c r="A24" s="16" t="s">
        <v>587</v>
      </c>
      <c r="B24" s="1">
        <v>2994</v>
      </c>
    </row>
    <row r="25" spans="1:2" x14ac:dyDescent="0.25">
      <c r="A25" s="16" t="s">
        <v>588</v>
      </c>
      <c r="B25" s="1">
        <v>110</v>
      </c>
    </row>
    <row r="26" spans="1:2" x14ac:dyDescent="0.25">
      <c r="A26" s="16" t="s">
        <v>589</v>
      </c>
      <c r="B26" s="1">
        <v>8070</v>
      </c>
    </row>
    <row r="27" spans="1:2" x14ac:dyDescent="0.25">
      <c r="A27" s="16" t="s">
        <v>590</v>
      </c>
      <c r="B27" s="1">
        <v>446</v>
      </c>
    </row>
    <row r="28" spans="1:2" x14ac:dyDescent="0.25">
      <c r="A28" s="16" t="s">
        <v>591</v>
      </c>
      <c r="B28" s="1">
        <v>931</v>
      </c>
    </row>
    <row r="29" spans="1:2" x14ac:dyDescent="0.25">
      <c r="A29" s="16" t="s">
        <v>592</v>
      </c>
      <c r="B29" s="1">
        <v>83</v>
      </c>
    </row>
    <row r="30" spans="1:2" x14ac:dyDescent="0.25">
      <c r="A30" s="16" t="s">
        <v>593</v>
      </c>
      <c r="B30" s="1">
        <v>6431</v>
      </c>
    </row>
    <row r="31" spans="1:2" x14ac:dyDescent="0.25">
      <c r="A31" s="16" t="s">
        <v>594</v>
      </c>
      <c r="B31" s="1">
        <v>153</v>
      </c>
    </row>
    <row r="32" spans="1:2" x14ac:dyDescent="0.25">
      <c r="A32" s="16" t="s">
        <v>595</v>
      </c>
      <c r="B32" s="1">
        <v>14667</v>
      </c>
    </row>
    <row r="33" spans="1:2" x14ac:dyDescent="0.25">
      <c r="A33" s="16" t="s">
        <v>596</v>
      </c>
      <c r="B33" s="1">
        <v>285</v>
      </c>
    </row>
    <row r="34" spans="1:2" x14ac:dyDescent="0.25">
      <c r="A34" s="10" t="s">
        <v>12</v>
      </c>
      <c r="B34" s="5">
        <v>84802</v>
      </c>
    </row>
    <row r="35" spans="1:2" x14ac:dyDescent="0.25">
      <c r="A35" s="15"/>
    </row>
    <row r="36" spans="1:2" x14ac:dyDescent="0.25">
      <c r="A36" s="15"/>
    </row>
    <row r="37" spans="1:2" x14ac:dyDescent="0.25">
      <c r="A37" s="15"/>
      <c r="B37" s="6" t="s">
        <v>28</v>
      </c>
    </row>
    <row r="38" spans="1:2" x14ac:dyDescent="0.25">
      <c r="A38" s="9" t="s">
        <v>32</v>
      </c>
      <c r="B38" s="4" t="s">
        <v>9</v>
      </c>
    </row>
    <row r="39" spans="1:2" x14ac:dyDescent="0.25">
      <c r="A39" s="8" t="s">
        <v>571</v>
      </c>
      <c r="B39" s="2">
        <v>0.97662921348314602</v>
      </c>
    </row>
    <row r="40" spans="1:2" x14ac:dyDescent="0.25">
      <c r="A40" s="8" t="s">
        <v>572</v>
      </c>
      <c r="B40" s="2">
        <v>2.3370786516853901E-2</v>
      </c>
    </row>
    <row r="41" spans="1:2" x14ac:dyDescent="0.25">
      <c r="A41" s="8" t="s">
        <v>573</v>
      </c>
      <c r="B41" s="2">
        <v>0.95615637559371602</v>
      </c>
    </row>
    <row r="42" spans="1:2" x14ac:dyDescent="0.25">
      <c r="A42" s="8" t="s">
        <v>574</v>
      </c>
      <c r="B42" s="2">
        <v>4.3843624406284303E-2</v>
      </c>
    </row>
    <row r="43" spans="1:2" x14ac:dyDescent="0.25">
      <c r="A43" s="8" t="s">
        <v>575</v>
      </c>
      <c r="B43" s="2">
        <v>0.97365745856353603</v>
      </c>
    </row>
    <row r="44" spans="1:2" x14ac:dyDescent="0.25">
      <c r="A44" s="8" t="s">
        <v>576</v>
      </c>
      <c r="B44" s="2">
        <v>2.6342541436464102E-2</v>
      </c>
    </row>
    <row r="45" spans="1:2" x14ac:dyDescent="0.25">
      <c r="A45" s="8" t="s">
        <v>577</v>
      </c>
      <c r="B45" s="2">
        <v>0.97042221720478705</v>
      </c>
    </row>
    <row r="46" spans="1:2" x14ac:dyDescent="0.25">
      <c r="A46" s="8" t="s">
        <v>578</v>
      </c>
      <c r="B46" s="2">
        <v>2.9577782795213399E-2</v>
      </c>
    </row>
    <row r="47" spans="1:2" x14ac:dyDescent="0.25">
      <c r="A47" s="8" t="s">
        <v>579</v>
      </c>
      <c r="B47" s="2">
        <v>0.92045454545454497</v>
      </c>
    </row>
    <row r="48" spans="1:2" x14ac:dyDescent="0.25">
      <c r="A48" s="8" t="s">
        <v>580</v>
      </c>
      <c r="B48" s="2">
        <v>7.9545454545454503E-2</v>
      </c>
    </row>
    <row r="49" spans="1:2" x14ac:dyDescent="0.25">
      <c r="A49" s="8" t="s">
        <v>581</v>
      </c>
      <c r="B49" s="2">
        <v>0.98773507767784097</v>
      </c>
    </row>
    <row r="50" spans="1:2" x14ac:dyDescent="0.25">
      <c r="A50" s="8" t="s">
        <v>582</v>
      </c>
      <c r="B50" s="2">
        <v>1.2264922322158599E-2</v>
      </c>
    </row>
    <row r="51" spans="1:2" x14ac:dyDescent="0.25">
      <c r="A51" s="8" t="s">
        <v>583</v>
      </c>
      <c r="B51" s="2">
        <v>0.94230769230769196</v>
      </c>
    </row>
    <row r="52" spans="1:2" x14ac:dyDescent="0.25">
      <c r="A52" s="8" t="s">
        <v>584</v>
      </c>
      <c r="B52" s="2">
        <v>5.7692307692307702E-2</v>
      </c>
    </row>
    <row r="53" spans="1:2" x14ac:dyDescent="0.25">
      <c r="A53" s="8" t="s">
        <v>585</v>
      </c>
      <c r="B53" s="2">
        <v>0.97130276343759503</v>
      </c>
    </row>
    <row r="54" spans="1:2" x14ac:dyDescent="0.25">
      <c r="A54" s="8" t="s">
        <v>586</v>
      </c>
      <c r="B54" s="2">
        <v>2.8697236562405099E-2</v>
      </c>
    </row>
    <row r="55" spans="1:2" x14ac:dyDescent="0.25">
      <c r="A55" s="8" t="s">
        <v>587</v>
      </c>
      <c r="B55" s="2">
        <v>0.964561855670103</v>
      </c>
    </row>
    <row r="56" spans="1:2" x14ac:dyDescent="0.25">
      <c r="A56" s="8" t="s">
        <v>588</v>
      </c>
      <c r="B56" s="2">
        <v>3.5438144329896899E-2</v>
      </c>
    </row>
    <row r="57" spans="1:2" x14ac:dyDescent="0.25">
      <c r="A57" s="8" t="s">
        <v>589</v>
      </c>
      <c r="B57" s="2">
        <v>0.94762799436355105</v>
      </c>
    </row>
    <row r="58" spans="1:2" x14ac:dyDescent="0.25">
      <c r="A58" s="8" t="s">
        <v>590</v>
      </c>
      <c r="B58" s="2">
        <v>5.2372005636448997E-2</v>
      </c>
    </row>
    <row r="59" spans="1:2" x14ac:dyDescent="0.25">
      <c r="A59" s="8" t="s">
        <v>591</v>
      </c>
      <c r="B59" s="2">
        <v>0.91814595660749498</v>
      </c>
    </row>
    <row r="60" spans="1:2" x14ac:dyDescent="0.25">
      <c r="A60" s="8" t="s">
        <v>592</v>
      </c>
      <c r="B60" s="2">
        <v>8.1854043392504905E-2</v>
      </c>
    </row>
    <row r="61" spans="1:2" x14ac:dyDescent="0.25">
      <c r="A61" s="8" t="s">
        <v>593</v>
      </c>
      <c r="B61" s="2">
        <v>0.97676184690157997</v>
      </c>
    </row>
    <row r="62" spans="1:2" x14ac:dyDescent="0.25">
      <c r="A62" s="8" t="s">
        <v>594</v>
      </c>
      <c r="B62" s="2">
        <v>2.3238153098420401E-2</v>
      </c>
    </row>
    <row r="63" spans="1:2" x14ac:dyDescent="0.25">
      <c r="A63" s="8" t="s">
        <v>595</v>
      </c>
      <c r="B63" s="2">
        <v>0.98093900481540897</v>
      </c>
    </row>
    <row r="64" spans="1:2" x14ac:dyDescent="0.25">
      <c r="A64" s="8" t="s">
        <v>596</v>
      </c>
      <c r="B64" s="2">
        <v>1.9060995184590701E-2</v>
      </c>
    </row>
    <row r="65" spans="1:1" x14ac:dyDescent="0.25">
      <c r="A65" s="15"/>
    </row>
    <row r="66" spans="1:1" x14ac:dyDescent="0.25">
      <c r="A66" s="13" t="s">
        <v>33</v>
      </c>
    </row>
    <row r="67" spans="1:1" x14ac:dyDescent="0.25">
      <c r="A67" s="14" t="s">
        <v>34</v>
      </c>
    </row>
    <row r="68" spans="1:1" x14ac:dyDescent="0.25">
      <c r="A68" s="14" t="s">
        <v>35</v>
      </c>
    </row>
    <row r="69" spans="1:1" x14ac:dyDescent="0.25">
      <c r="A69" s="14" t="s">
        <v>570</v>
      </c>
    </row>
    <row r="70" spans="1:1" x14ac:dyDescent="0.25">
      <c r="A70" s="14" t="s">
        <v>36</v>
      </c>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599</v>
      </c>
    </row>
    <row r="2" spans="1:11" ht="15" x14ac:dyDescent="0.25">
      <c r="A2" s="12" t="s">
        <v>600</v>
      </c>
    </row>
    <row r="3" spans="1:11" ht="15" x14ac:dyDescent="0.25">
      <c r="A3" s="12" t="s">
        <v>63</v>
      </c>
    </row>
    <row r="4" spans="1:11" x14ac:dyDescent="0.25">
      <c r="A4" s="15"/>
    </row>
    <row r="5" spans="1:11" x14ac:dyDescent="0.25">
      <c r="A5" s="17" t="str">
        <f>HYPERLINK("#'Table of contents'!A136",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598</v>
      </c>
      <c r="B8" s="1">
        <v>3298</v>
      </c>
      <c r="C8" s="1">
        <v>3603</v>
      </c>
      <c r="D8" s="1">
        <v>3787</v>
      </c>
      <c r="E8" s="1">
        <v>3798</v>
      </c>
      <c r="F8" s="1">
        <v>3693</v>
      </c>
      <c r="G8" s="1">
        <v>3637</v>
      </c>
      <c r="H8" s="1">
        <v>3533</v>
      </c>
      <c r="I8" s="1">
        <v>3359</v>
      </c>
      <c r="J8" s="1">
        <v>3356</v>
      </c>
      <c r="K8" s="1">
        <v>3351</v>
      </c>
    </row>
    <row r="9" spans="1:11" x14ac:dyDescent="0.25">
      <c r="A9" s="16" t="s">
        <v>58</v>
      </c>
      <c r="B9" s="1">
        <v>7099</v>
      </c>
      <c r="C9" s="1">
        <v>7370</v>
      </c>
      <c r="D9" s="1">
        <v>7656</v>
      </c>
      <c r="E9" s="1">
        <v>7811</v>
      </c>
      <c r="F9" s="1">
        <v>8142</v>
      </c>
      <c r="G9" s="1">
        <v>8317</v>
      </c>
      <c r="H9" s="1">
        <v>8650</v>
      </c>
      <c r="I9" s="1">
        <v>8997</v>
      </c>
      <c r="J9" s="1">
        <v>9260</v>
      </c>
      <c r="K9" s="1">
        <v>9403</v>
      </c>
    </row>
    <row r="10" spans="1:11" x14ac:dyDescent="0.25">
      <c r="A10" s="16" t="s">
        <v>59</v>
      </c>
      <c r="B10" s="1">
        <v>4273</v>
      </c>
      <c r="C10" s="1">
        <v>4465</v>
      </c>
      <c r="D10" s="1">
        <v>4601</v>
      </c>
      <c r="E10" s="1">
        <v>4785</v>
      </c>
      <c r="F10" s="1">
        <v>5021</v>
      </c>
      <c r="G10" s="1">
        <v>5350</v>
      </c>
      <c r="H10" s="1">
        <v>5686</v>
      </c>
      <c r="I10" s="1">
        <v>6009</v>
      </c>
      <c r="J10" s="1">
        <v>6380</v>
      </c>
      <c r="K10" s="1">
        <v>6690</v>
      </c>
    </row>
    <row r="11" spans="1:11" x14ac:dyDescent="0.25">
      <c r="A11" s="16" t="s">
        <v>60</v>
      </c>
      <c r="B11" s="1">
        <v>1975</v>
      </c>
      <c r="C11" s="1">
        <v>2035</v>
      </c>
      <c r="D11" s="1">
        <v>1932</v>
      </c>
      <c r="E11" s="1">
        <v>1934</v>
      </c>
      <c r="F11" s="1">
        <v>2012</v>
      </c>
      <c r="G11" s="1">
        <v>2104</v>
      </c>
      <c r="H11" s="1">
        <v>2150</v>
      </c>
      <c r="I11" s="1">
        <v>2293</v>
      </c>
      <c r="J11" s="1">
        <v>2473</v>
      </c>
      <c r="K11" s="1">
        <v>2589</v>
      </c>
    </row>
    <row r="12" spans="1:11" x14ac:dyDescent="0.25">
      <c r="A12" s="16" t="s">
        <v>61</v>
      </c>
      <c r="B12" s="1">
        <v>380</v>
      </c>
      <c r="C12" s="1">
        <v>396</v>
      </c>
      <c r="D12" s="1">
        <v>360</v>
      </c>
      <c r="E12" s="1">
        <v>313</v>
      </c>
      <c r="F12" s="1">
        <v>333</v>
      </c>
      <c r="G12" s="1">
        <v>399</v>
      </c>
      <c r="H12" s="1">
        <v>464</v>
      </c>
      <c r="I12" s="1">
        <v>499</v>
      </c>
      <c r="J12" s="1">
        <v>546</v>
      </c>
      <c r="K12" s="1">
        <v>592</v>
      </c>
    </row>
    <row r="13" spans="1:11" x14ac:dyDescent="0.25">
      <c r="A13" s="10" t="s">
        <v>12</v>
      </c>
      <c r="B13" s="5">
        <v>17025</v>
      </c>
      <c r="C13" s="5">
        <v>17869</v>
      </c>
      <c r="D13" s="5">
        <v>18336</v>
      </c>
      <c r="E13" s="5">
        <v>18641</v>
      </c>
      <c r="F13" s="5">
        <v>19201</v>
      </c>
      <c r="G13" s="5">
        <v>19807</v>
      </c>
      <c r="H13" s="5">
        <v>20483</v>
      </c>
      <c r="I13" s="5">
        <v>21157</v>
      </c>
      <c r="J13" s="5">
        <v>22015</v>
      </c>
      <c r="K13" s="5">
        <v>22625</v>
      </c>
    </row>
    <row r="14" spans="1:11" x14ac:dyDescent="0.25">
      <c r="A14" s="15"/>
    </row>
    <row r="15" spans="1:11" x14ac:dyDescent="0.25">
      <c r="A15" s="15"/>
    </row>
    <row r="16" spans="1:11" x14ac:dyDescent="0.25">
      <c r="A16" s="15"/>
      <c r="B16" s="21" t="s">
        <v>28</v>
      </c>
      <c r="C16" s="22"/>
      <c r="D16" s="22"/>
      <c r="E16" s="22"/>
      <c r="F16" s="22"/>
      <c r="G16" s="22"/>
      <c r="H16" s="22"/>
      <c r="I16" s="22"/>
      <c r="J16" s="22"/>
      <c r="K16" s="22"/>
    </row>
    <row r="17" spans="1:12" x14ac:dyDescent="0.25">
      <c r="A17" s="9" t="s">
        <v>32</v>
      </c>
      <c r="B17" s="4" t="s">
        <v>0</v>
      </c>
      <c r="C17" s="4" t="s">
        <v>1</v>
      </c>
      <c r="D17" s="4" t="s">
        <v>2</v>
      </c>
      <c r="E17" s="4" t="s">
        <v>3</v>
      </c>
      <c r="F17" s="4" t="s">
        <v>4</v>
      </c>
      <c r="G17" s="4" t="s">
        <v>5</v>
      </c>
      <c r="H17" s="4" t="s">
        <v>6</v>
      </c>
      <c r="I17" s="4" t="s">
        <v>7</v>
      </c>
      <c r="J17" s="4" t="s">
        <v>8</v>
      </c>
      <c r="K17" s="4" t="s">
        <v>9</v>
      </c>
    </row>
    <row r="18" spans="1:12" x14ac:dyDescent="0.25">
      <c r="A18" s="8" t="s">
        <v>598</v>
      </c>
      <c r="B18" s="2">
        <v>0.19371512481644601</v>
      </c>
      <c r="C18" s="2">
        <v>0.201634114947675</v>
      </c>
      <c r="D18" s="2">
        <v>0.206533595113438</v>
      </c>
      <c r="E18" s="2">
        <v>0.203744434311464</v>
      </c>
      <c r="F18" s="2">
        <v>0.192333732618093</v>
      </c>
      <c r="G18" s="2">
        <v>0.18362195183520999</v>
      </c>
      <c r="H18" s="2">
        <v>0.172484499340917</v>
      </c>
      <c r="I18" s="2">
        <v>0.158765420428227</v>
      </c>
      <c r="J18" s="2">
        <v>0.15244151714740001</v>
      </c>
      <c r="K18" s="2">
        <v>0.148110497237569</v>
      </c>
    </row>
    <row r="19" spans="1:12" x14ac:dyDescent="0.25">
      <c r="A19" s="8" t="s">
        <v>58</v>
      </c>
      <c r="B19" s="2">
        <v>0.41697503671072</v>
      </c>
      <c r="C19" s="2">
        <v>0.41244613576585099</v>
      </c>
      <c r="D19" s="2">
        <v>0.41753926701570698</v>
      </c>
      <c r="E19" s="2">
        <v>0.41902258462528802</v>
      </c>
      <c r="F19" s="2">
        <v>0.42404041456174202</v>
      </c>
      <c r="G19" s="2">
        <v>0.41990205482910098</v>
      </c>
      <c r="H19" s="2">
        <v>0.422301420690329</v>
      </c>
      <c r="I19" s="2">
        <v>0.425249326464054</v>
      </c>
      <c r="J19" s="2">
        <v>0.420622302975244</v>
      </c>
      <c r="K19" s="2">
        <v>0.415602209944751</v>
      </c>
    </row>
    <row r="20" spans="1:12" x14ac:dyDescent="0.25">
      <c r="A20" s="8" t="s">
        <v>59</v>
      </c>
      <c r="B20" s="2">
        <v>0.250983847283407</v>
      </c>
      <c r="C20" s="2">
        <v>0.24987408360848401</v>
      </c>
      <c r="D20" s="2">
        <v>0.25092713787085502</v>
      </c>
      <c r="E20" s="2">
        <v>0.25669223754090398</v>
      </c>
      <c r="F20" s="2">
        <v>0.26149679704182099</v>
      </c>
      <c r="G20" s="2">
        <v>0.270106527995153</v>
      </c>
      <c r="H20" s="2">
        <v>0.27759605526534198</v>
      </c>
      <c r="I20" s="2">
        <v>0.28401947346032003</v>
      </c>
      <c r="J20" s="2">
        <v>0.289802407449466</v>
      </c>
      <c r="K20" s="2">
        <v>0.29569060773480699</v>
      </c>
    </row>
    <row r="21" spans="1:12" x14ac:dyDescent="0.25">
      <c r="A21" s="8" t="s">
        <v>60</v>
      </c>
      <c r="B21" s="2">
        <v>0.116005873715125</v>
      </c>
      <c r="C21" s="2">
        <v>0.113884380771168</v>
      </c>
      <c r="D21" s="2">
        <v>0.105366492146597</v>
      </c>
      <c r="E21" s="2">
        <v>0.10374979883053501</v>
      </c>
      <c r="F21" s="2">
        <v>0.104786209051612</v>
      </c>
      <c r="G21" s="2">
        <v>0.10622507194426201</v>
      </c>
      <c r="H21" s="2">
        <v>0.104965093003954</v>
      </c>
      <c r="I21" s="2">
        <v>0.10838020513305301</v>
      </c>
      <c r="J21" s="2">
        <v>0.11233250056779499</v>
      </c>
      <c r="K21" s="2">
        <v>0.11443093922651899</v>
      </c>
    </row>
    <row r="22" spans="1:12" x14ac:dyDescent="0.25">
      <c r="A22" s="8" t="s">
        <v>61</v>
      </c>
      <c r="B22" s="2">
        <v>2.23201174743025E-2</v>
      </c>
      <c r="C22" s="2">
        <v>2.2161284906821899E-2</v>
      </c>
      <c r="D22" s="2">
        <v>1.96335078534031E-2</v>
      </c>
      <c r="E22" s="2">
        <v>1.6790944691808401E-2</v>
      </c>
      <c r="F22" s="2">
        <v>1.7342846726732999E-2</v>
      </c>
      <c r="G22" s="2">
        <v>2.0144393396274E-2</v>
      </c>
      <c r="H22" s="2">
        <v>2.26529316994581E-2</v>
      </c>
      <c r="I22" s="2">
        <v>2.3585574514345099E-2</v>
      </c>
      <c r="J22" s="2">
        <v>2.4801271860095401E-2</v>
      </c>
      <c r="K22" s="2">
        <v>2.61657458563536E-2</v>
      </c>
    </row>
    <row r="23" spans="1:12" x14ac:dyDescent="0.25">
      <c r="A23" s="15"/>
    </row>
    <row r="24" spans="1:12" x14ac:dyDescent="0.25">
      <c r="A24" s="15"/>
    </row>
    <row r="25" spans="1:12" x14ac:dyDescent="0.25">
      <c r="A25" s="15"/>
      <c r="B25" s="21" t="s">
        <v>29</v>
      </c>
      <c r="C25" s="21"/>
      <c r="D25" s="21"/>
      <c r="E25" s="21"/>
      <c r="F25" s="21"/>
      <c r="G25" s="21"/>
      <c r="H25" s="21"/>
      <c r="I25" s="21"/>
      <c r="J25" s="21"/>
      <c r="K25" s="6" t="s">
        <v>30</v>
      </c>
      <c r="L25" s="6" t="s">
        <v>31</v>
      </c>
    </row>
    <row r="26" spans="1:12" x14ac:dyDescent="0.25">
      <c r="A26" s="9" t="s">
        <v>32</v>
      </c>
      <c r="B26" s="4" t="s">
        <v>13</v>
      </c>
      <c r="C26" s="4" t="s">
        <v>14</v>
      </c>
      <c r="D26" s="4" t="s">
        <v>15</v>
      </c>
      <c r="E26" s="4" t="s">
        <v>16</v>
      </c>
      <c r="F26" s="4" t="s">
        <v>17</v>
      </c>
      <c r="G26" s="4" t="s">
        <v>18</v>
      </c>
      <c r="H26" s="4" t="s">
        <v>19</v>
      </c>
      <c r="I26" s="4" t="s">
        <v>20</v>
      </c>
      <c r="J26" s="4" t="s">
        <v>21</v>
      </c>
      <c r="K26" s="4" t="s">
        <v>22</v>
      </c>
      <c r="L26" s="4" t="s">
        <v>23</v>
      </c>
    </row>
    <row r="27" spans="1:12" x14ac:dyDescent="0.25">
      <c r="A27" s="8" t="s">
        <v>598</v>
      </c>
      <c r="B27" s="2">
        <v>9.24802910855064E-2</v>
      </c>
      <c r="C27" s="2">
        <v>5.10685539827921E-2</v>
      </c>
      <c r="D27" s="2">
        <v>2.9046738843411701E-3</v>
      </c>
      <c r="E27" s="2">
        <v>-2.7646129541864101E-2</v>
      </c>
      <c r="F27" s="2">
        <v>-1.5163823449769799E-2</v>
      </c>
      <c r="G27" s="2">
        <v>-2.8594995875721799E-2</v>
      </c>
      <c r="H27" s="2">
        <v>-4.9249929238607403E-2</v>
      </c>
      <c r="I27" s="2">
        <v>-8.9312295325989896E-4</v>
      </c>
      <c r="J27" s="2">
        <v>-1.4898688915375401E-3</v>
      </c>
      <c r="K27" s="3">
        <v>-7.8636238658234797E-2</v>
      </c>
      <c r="L27" s="3">
        <v>1.6070345664038799E-2</v>
      </c>
    </row>
    <row r="28" spans="1:12" x14ac:dyDescent="0.25">
      <c r="A28" s="8" t="s">
        <v>58</v>
      </c>
      <c r="B28" s="2">
        <v>3.8174390759261899E-2</v>
      </c>
      <c r="C28" s="2">
        <v>3.8805970149253702E-2</v>
      </c>
      <c r="D28" s="2">
        <v>2.02455590386625E-2</v>
      </c>
      <c r="E28" s="2">
        <v>4.2376136218153899E-2</v>
      </c>
      <c r="F28" s="2">
        <v>2.1493490542864199E-2</v>
      </c>
      <c r="G28" s="2">
        <v>4.0038475411807099E-2</v>
      </c>
      <c r="H28" s="2">
        <v>4.01156069364162E-2</v>
      </c>
      <c r="I28" s="2">
        <v>2.92319662109592E-2</v>
      </c>
      <c r="J28" s="2">
        <v>1.5442764578833699E-2</v>
      </c>
      <c r="K28" s="3">
        <v>0.13057592882048799</v>
      </c>
      <c r="L28" s="3">
        <v>0.32455275390900101</v>
      </c>
    </row>
    <row r="29" spans="1:12" x14ac:dyDescent="0.25">
      <c r="A29" s="8" t="s">
        <v>59</v>
      </c>
      <c r="B29" s="2">
        <v>4.4933302129651298E-2</v>
      </c>
      <c r="C29" s="2">
        <v>3.0459126539753599E-2</v>
      </c>
      <c r="D29" s="2">
        <v>3.9991306237774402E-2</v>
      </c>
      <c r="E29" s="2">
        <v>4.9320794148380399E-2</v>
      </c>
      <c r="F29" s="2">
        <v>6.5524795857398899E-2</v>
      </c>
      <c r="G29" s="2">
        <v>6.2803738317756999E-2</v>
      </c>
      <c r="H29" s="2">
        <v>5.6806190643686201E-2</v>
      </c>
      <c r="I29" s="2">
        <v>6.1740722249958399E-2</v>
      </c>
      <c r="J29" s="2">
        <v>4.858934169279E-2</v>
      </c>
      <c r="K29" s="3">
        <v>0.25046728971962601</v>
      </c>
      <c r="L29" s="3">
        <v>0.56564474608003701</v>
      </c>
    </row>
    <row r="30" spans="1:12" x14ac:dyDescent="0.25">
      <c r="A30" s="8" t="s">
        <v>60</v>
      </c>
      <c r="B30" s="2">
        <v>3.0379746835442999E-2</v>
      </c>
      <c r="C30" s="2">
        <v>-5.0614250614250601E-2</v>
      </c>
      <c r="D30" s="2">
        <v>1.0351966873706001E-3</v>
      </c>
      <c r="E30" s="2">
        <v>4.0330920372285403E-2</v>
      </c>
      <c r="F30" s="2">
        <v>4.5725646123260397E-2</v>
      </c>
      <c r="G30" s="2">
        <v>2.1863117870722398E-2</v>
      </c>
      <c r="H30" s="2">
        <v>6.6511627906976706E-2</v>
      </c>
      <c r="I30" s="2">
        <v>7.8499781945050195E-2</v>
      </c>
      <c r="J30" s="2">
        <v>4.6906591184795801E-2</v>
      </c>
      <c r="K30" s="3">
        <v>0.230513307984791</v>
      </c>
      <c r="L30" s="3">
        <v>0.31088607594936701</v>
      </c>
    </row>
    <row r="31" spans="1:12" x14ac:dyDescent="0.25">
      <c r="A31" s="8" t="s">
        <v>61</v>
      </c>
      <c r="B31" s="2">
        <v>4.2105263157894701E-2</v>
      </c>
      <c r="C31" s="2">
        <v>-9.0909090909090898E-2</v>
      </c>
      <c r="D31" s="2">
        <v>-0.13055555555555601</v>
      </c>
      <c r="E31" s="2">
        <v>6.3897763578274799E-2</v>
      </c>
      <c r="F31" s="2">
        <v>0.19819819819819801</v>
      </c>
      <c r="G31" s="2">
        <v>0.162907268170426</v>
      </c>
      <c r="H31" s="2">
        <v>7.5431034482758605E-2</v>
      </c>
      <c r="I31" s="2">
        <v>9.4188376753506997E-2</v>
      </c>
      <c r="J31" s="2">
        <v>8.4249084249084297E-2</v>
      </c>
      <c r="K31" s="3">
        <v>0.48370927318295698</v>
      </c>
      <c r="L31" s="3">
        <v>0.557894736842105</v>
      </c>
    </row>
    <row r="32" spans="1:12" x14ac:dyDescent="0.25">
      <c r="A32" s="11" t="s">
        <v>12</v>
      </c>
      <c r="B32" s="3">
        <v>4.9574155653450802E-2</v>
      </c>
      <c r="C32" s="3">
        <v>2.6134646594661099E-2</v>
      </c>
      <c r="D32" s="3">
        <v>1.66339441535777E-2</v>
      </c>
      <c r="E32" s="3">
        <v>3.0041306796845701E-2</v>
      </c>
      <c r="F32" s="3">
        <v>3.1560856205406003E-2</v>
      </c>
      <c r="G32" s="3">
        <v>3.4129348210228699E-2</v>
      </c>
      <c r="H32" s="3">
        <v>3.2905336132402499E-2</v>
      </c>
      <c r="I32" s="3">
        <v>4.0553953774164597E-2</v>
      </c>
      <c r="J32" s="3">
        <v>2.77083806495571E-2</v>
      </c>
      <c r="K32" s="3">
        <v>0.14227293381127901</v>
      </c>
      <c r="L32" s="3">
        <v>0.328928046989721</v>
      </c>
    </row>
    <row r="33" spans="1:1" x14ac:dyDescent="0.25">
      <c r="A33" s="15"/>
    </row>
    <row r="34" spans="1:1" x14ac:dyDescent="0.25">
      <c r="A34" s="13" t="s">
        <v>33</v>
      </c>
    </row>
    <row r="35" spans="1:1" x14ac:dyDescent="0.25">
      <c r="A35" s="14" t="s">
        <v>34</v>
      </c>
    </row>
    <row r="36" spans="1:1" x14ac:dyDescent="0.25">
      <c r="A36" s="14" t="s">
        <v>35</v>
      </c>
    </row>
    <row r="37" spans="1:1" x14ac:dyDescent="0.25">
      <c r="A37" s="14" t="s">
        <v>570</v>
      </c>
    </row>
    <row r="38" spans="1:1" x14ac:dyDescent="0.25">
      <c r="A38" s="14" t="s">
        <v>36</v>
      </c>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6:K16"/>
    <mergeCell ref="B25:J2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601</v>
      </c>
    </row>
    <row r="2" spans="1:11" ht="15" x14ac:dyDescent="0.25">
      <c r="A2" s="12" t="s">
        <v>600</v>
      </c>
    </row>
    <row r="3" spans="1:11" ht="15" x14ac:dyDescent="0.25">
      <c r="A3" s="12" t="s">
        <v>67</v>
      </c>
    </row>
    <row r="4" spans="1:11" x14ac:dyDescent="0.25">
      <c r="A4" s="15"/>
    </row>
    <row r="5" spans="1:11" x14ac:dyDescent="0.25">
      <c r="A5" s="17" t="str">
        <f>HYPERLINK("#'Table of contents'!A137",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64</v>
      </c>
      <c r="B8" s="1">
        <v>5321</v>
      </c>
      <c r="C8" s="1">
        <v>5801</v>
      </c>
      <c r="D8" s="1">
        <v>6185</v>
      </c>
      <c r="E8" s="1">
        <v>6497</v>
      </c>
      <c r="F8" s="1">
        <v>6876</v>
      </c>
      <c r="G8" s="1">
        <v>7275</v>
      </c>
      <c r="H8" s="1">
        <v>7726</v>
      </c>
      <c r="I8" s="1">
        <v>8150</v>
      </c>
      <c r="J8" s="1">
        <v>8638</v>
      </c>
      <c r="K8" s="1">
        <v>9033</v>
      </c>
    </row>
    <row r="9" spans="1:11" x14ac:dyDescent="0.25">
      <c r="A9" s="16" t="s">
        <v>65</v>
      </c>
      <c r="B9" s="1">
        <v>11704</v>
      </c>
      <c r="C9" s="1">
        <v>12068</v>
      </c>
      <c r="D9" s="1">
        <v>12151</v>
      </c>
      <c r="E9" s="1">
        <v>12144</v>
      </c>
      <c r="F9" s="1">
        <v>12325</v>
      </c>
      <c r="G9" s="1">
        <v>12532</v>
      </c>
      <c r="H9" s="1">
        <v>12757</v>
      </c>
      <c r="I9" s="1">
        <v>13007</v>
      </c>
      <c r="J9" s="1">
        <v>13377</v>
      </c>
      <c r="K9" s="1">
        <v>13592</v>
      </c>
    </row>
    <row r="10" spans="1:11" x14ac:dyDescent="0.25">
      <c r="A10" s="10" t="s">
        <v>12</v>
      </c>
      <c r="B10" s="5">
        <v>17025</v>
      </c>
      <c r="C10" s="5">
        <v>17869</v>
      </c>
      <c r="D10" s="5">
        <v>18336</v>
      </c>
      <c r="E10" s="5">
        <v>18641</v>
      </c>
      <c r="F10" s="5">
        <v>19201</v>
      </c>
      <c r="G10" s="5">
        <v>19807</v>
      </c>
      <c r="H10" s="5">
        <v>20483</v>
      </c>
      <c r="I10" s="5">
        <v>21157</v>
      </c>
      <c r="J10" s="5">
        <v>22015</v>
      </c>
      <c r="K10" s="5">
        <v>22625</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64</v>
      </c>
      <c r="B15" s="2">
        <v>0.31254038179148302</v>
      </c>
      <c r="C15" s="2">
        <v>0.32464043874867099</v>
      </c>
      <c r="D15" s="2">
        <v>0.33731457242582902</v>
      </c>
      <c r="E15" s="2">
        <v>0.34853280403411802</v>
      </c>
      <c r="F15" s="2">
        <v>0.35810634862767599</v>
      </c>
      <c r="G15" s="2">
        <v>0.36729439087191401</v>
      </c>
      <c r="H15" s="2">
        <v>0.37719084118537299</v>
      </c>
      <c r="I15" s="2">
        <v>0.38521529517417402</v>
      </c>
      <c r="J15" s="2">
        <v>0.39236883942766299</v>
      </c>
      <c r="K15" s="2">
        <v>0.39924861878453</v>
      </c>
    </row>
    <row r="16" spans="1:11" x14ac:dyDescent="0.25">
      <c r="A16" s="8" t="s">
        <v>65</v>
      </c>
      <c r="B16" s="2">
        <v>0.68745961820851698</v>
      </c>
      <c r="C16" s="2">
        <v>0.67535956125132901</v>
      </c>
      <c r="D16" s="2">
        <v>0.66268542757417104</v>
      </c>
      <c r="E16" s="2">
        <v>0.65146719596588198</v>
      </c>
      <c r="F16" s="2">
        <v>0.64189365137232401</v>
      </c>
      <c r="G16" s="2">
        <v>0.63270560912808604</v>
      </c>
      <c r="H16" s="2">
        <v>0.62280915881462695</v>
      </c>
      <c r="I16" s="2">
        <v>0.61478470482582603</v>
      </c>
      <c r="J16" s="2">
        <v>0.60763116057233701</v>
      </c>
      <c r="K16" s="2">
        <v>0.60075138121547</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64</v>
      </c>
      <c r="B21" s="2">
        <v>9.0208607404623206E-2</v>
      </c>
      <c r="C21" s="2">
        <v>6.6195483537321104E-2</v>
      </c>
      <c r="D21" s="2">
        <v>5.0444624090541602E-2</v>
      </c>
      <c r="E21" s="2">
        <v>5.8334615976604602E-2</v>
      </c>
      <c r="F21" s="2">
        <v>5.8027923211169299E-2</v>
      </c>
      <c r="G21" s="2">
        <v>6.1993127147766301E-2</v>
      </c>
      <c r="H21" s="2">
        <v>5.4879627232720697E-2</v>
      </c>
      <c r="I21" s="2">
        <v>5.98773006134969E-2</v>
      </c>
      <c r="J21" s="2">
        <v>4.5728177818939598E-2</v>
      </c>
      <c r="K21" s="3">
        <v>0.24164948453608201</v>
      </c>
      <c r="L21" s="3">
        <v>0.69761323059575298</v>
      </c>
    </row>
    <row r="22" spans="1:12" x14ac:dyDescent="0.25">
      <c r="A22" s="8" t="s">
        <v>65</v>
      </c>
      <c r="B22" s="2">
        <v>3.11004784688995E-2</v>
      </c>
      <c r="C22" s="2">
        <v>6.8776930725886597E-3</v>
      </c>
      <c r="D22" s="2">
        <v>-5.7608427289934996E-4</v>
      </c>
      <c r="E22" s="2">
        <v>1.4904479578392599E-2</v>
      </c>
      <c r="F22" s="2">
        <v>1.6795131845841801E-2</v>
      </c>
      <c r="G22" s="2">
        <v>1.7954037663581199E-2</v>
      </c>
      <c r="H22" s="2">
        <v>1.9597083953907701E-2</v>
      </c>
      <c r="I22" s="2">
        <v>2.8446221265472402E-2</v>
      </c>
      <c r="J22" s="2">
        <v>1.6072363011138499E-2</v>
      </c>
      <c r="K22" s="3">
        <v>8.4583466326204906E-2</v>
      </c>
      <c r="L22" s="3">
        <v>0.16131237183868799</v>
      </c>
    </row>
    <row r="23" spans="1:12" x14ac:dyDescent="0.25">
      <c r="A23" s="11" t="s">
        <v>12</v>
      </c>
      <c r="B23" s="3">
        <v>4.9574155653450802E-2</v>
      </c>
      <c r="C23" s="3">
        <v>2.6134646594661099E-2</v>
      </c>
      <c r="D23" s="3">
        <v>1.66339441535777E-2</v>
      </c>
      <c r="E23" s="3">
        <v>3.0041306796845701E-2</v>
      </c>
      <c r="F23" s="3">
        <v>3.1560856205406003E-2</v>
      </c>
      <c r="G23" s="3">
        <v>3.4129348210228699E-2</v>
      </c>
      <c r="H23" s="3">
        <v>3.2905336132402499E-2</v>
      </c>
      <c r="I23" s="3">
        <v>4.0553953774164597E-2</v>
      </c>
      <c r="J23" s="3">
        <v>2.77083806495571E-2</v>
      </c>
      <c r="K23" s="3">
        <v>0.14227293381127901</v>
      </c>
      <c r="L23" s="3">
        <v>0.328928046989721</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570</v>
      </c>
    </row>
    <row r="29" spans="1:12" x14ac:dyDescent="0.25">
      <c r="A29" s="14" t="s">
        <v>36</v>
      </c>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604</v>
      </c>
    </row>
    <row r="2" spans="1:11" ht="15" x14ac:dyDescent="0.25">
      <c r="A2" s="12" t="s">
        <v>600</v>
      </c>
    </row>
    <row r="3" spans="1:11" ht="15" x14ac:dyDescent="0.25">
      <c r="A3" s="12" t="s">
        <v>67</v>
      </c>
    </row>
    <row r="4" spans="1:11" ht="15" x14ac:dyDescent="0.25">
      <c r="A4" s="12" t="s">
        <v>63</v>
      </c>
    </row>
    <row r="5" spans="1:11" x14ac:dyDescent="0.25">
      <c r="A5" s="17" t="str">
        <f>HYPERLINK("#'Table of contents'!A138",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70</v>
      </c>
      <c r="B8" s="1">
        <v>2471</v>
      </c>
      <c r="C8" s="1">
        <v>2666</v>
      </c>
      <c r="D8" s="1">
        <v>2863</v>
      </c>
      <c r="E8" s="1">
        <v>2996</v>
      </c>
      <c r="F8" s="1">
        <v>3230</v>
      </c>
      <c r="G8" s="1">
        <v>3442</v>
      </c>
      <c r="H8" s="1">
        <v>3683</v>
      </c>
      <c r="I8" s="1">
        <v>3950</v>
      </c>
      <c r="J8" s="1">
        <v>4170</v>
      </c>
      <c r="K8" s="1">
        <v>4348</v>
      </c>
    </row>
    <row r="9" spans="1:11" x14ac:dyDescent="0.25">
      <c r="A9" s="16" t="s">
        <v>71</v>
      </c>
      <c r="B9" s="1">
        <v>1037</v>
      </c>
      <c r="C9" s="1">
        <v>1112</v>
      </c>
      <c r="D9" s="1">
        <v>1198</v>
      </c>
      <c r="E9" s="1">
        <v>1310</v>
      </c>
      <c r="F9" s="1">
        <v>1435</v>
      </c>
      <c r="G9" s="1">
        <v>1575</v>
      </c>
      <c r="H9" s="1">
        <v>1756</v>
      </c>
      <c r="I9" s="1">
        <v>1911</v>
      </c>
      <c r="J9" s="1">
        <v>2087</v>
      </c>
      <c r="K9" s="1">
        <v>2268</v>
      </c>
    </row>
    <row r="10" spans="1:11" x14ac:dyDescent="0.25">
      <c r="A10" s="16" t="s">
        <v>72</v>
      </c>
      <c r="B10" s="1">
        <v>267</v>
      </c>
      <c r="C10" s="1">
        <v>292</v>
      </c>
      <c r="D10" s="1">
        <v>295</v>
      </c>
      <c r="E10" s="1">
        <v>310</v>
      </c>
      <c r="F10" s="1">
        <v>327</v>
      </c>
      <c r="G10" s="1">
        <v>362</v>
      </c>
      <c r="H10" s="1">
        <v>377</v>
      </c>
      <c r="I10" s="1">
        <v>419</v>
      </c>
      <c r="J10" s="1">
        <v>487</v>
      </c>
      <c r="K10" s="1">
        <v>531</v>
      </c>
    </row>
    <row r="11" spans="1:11" x14ac:dyDescent="0.25">
      <c r="A11" s="16" t="s">
        <v>73</v>
      </c>
      <c r="B11" s="1">
        <v>30</v>
      </c>
      <c r="C11" s="1">
        <v>34</v>
      </c>
      <c r="D11" s="1">
        <v>28</v>
      </c>
      <c r="E11" s="1">
        <v>29</v>
      </c>
      <c r="F11" s="1">
        <v>31</v>
      </c>
      <c r="G11" s="1">
        <v>39</v>
      </c>
      <c r="H11" s="1">
        <v>49</v>
      </c>
      <c r="I11" s="1">
        <v>51</v>
      </c>
      <c r="J11" s="1">
        <v>56</v>
      </c>
      <c r="K11" s="1">
        <v>67</v>
      </c>
    </row>
    <row r="12" spans="1:11" x14ac:dyDescent="0.25">
      <c r="A12" s="16" t="s">
        <v>76</v>
      </c>
      <c r="B12" s="1">
        <v>4628</v>
      </c>
      <c r="C12" s="1">
        <v>4704</v>
      </c>
      <c r="D12" s="1">
        <v>4793</v>
      </c>
      <c r="E12" s="1">
        <v>4815</v>
      </c>
      <c r="F12" s="1">
        <v>4912</v>
      </c>
      <c r="G12" s="1">
        <v>4875</v>
      </c>
      <c r="H12" s="1">
        <v>4967</v>
      </c>
      <c r="I12" s="1">
        <v>5047</v>
      </c>
      <c r="J12" s="1">
        <v>5090</v>
      </c>
      <c r="K12" s="1">
        <v>5055</v>
      </c>
    </row>
    <row r="13" spans="1:11" x14ac:dyDescent="0.25">
      <c r="A13" s="16" t="s">
        <v>77</v>
      </c>
      <c r="B13" s="1">
        <v>3236</v>
      </c>
      <c r="C13" s="1">
        <v>3353</v>
      </c>
      <c r="D13" s="1">
        <v>3403</v>
      </c>
      <c r="E13" s="1">
        <v>3475</v>
      </c>
      <c r="F13" s="1">
        <v>3586</v>
      </c>
      <c r="G13" s="1">
        <v>3775</v>
      </c>
      <c r="H13" s="1">
        <v>3930</v>
      </c>
      <c r="I13" s="1">
        <v>4098</v>
      </c>
      <c r="J13" s="1">
        <v>4293</v>
      </c>
      <c r="K13" s="1">
        <v>4422</v>
      </c>
    </row>
    <row r="14" spans="1:11" x14ac:dyDescent="0.25">
      <c r="A14" s="16" t="s">
        <v>78</v>
      </c>
      <c r="B14" s="1">
        <v>1708</v>
      </c>
      <c r="C14" s="1">
        <v>1743</v>
      </c>
      <c r="D14" s="1">
        <v>1637</v>
      </c>
      <c r="E14" s="1">
        <v>1624</v>
      </c>
      <c r="F14" s="1">
        <v>1685</v>
      </c>
      <c r="G14" s="1">
        <v>1742</v>
      </c>
      <c r="H14" s="1">
        <v>1773</v>
      </c>
      <c r="I14" s="1">
        <v>1874</v>
      </c>
      <c r="J14" s="1">
        <v>1986</v>
      </c>
      <c r="K14" s="1">
        <v>2058</v>
      </c>
    </row>
    <row r="15" spans="1:11" x14ac:dyDescent="0.25">
      <c r="A15" s="16" t="s">
        <v>79</v>
      </c>
      <c r="B15" s="1">
        <v>350</v>
      </c>
      <c r="C15" s="1">
        <v>362</v>
      </c>
      <c r="D15" s="1">
        <v>332</v>
      </c>
      <c r="E15" s="1">
        <v>284</v>
      </c>
      <c r="F15" s="1">
        <v>302</v>
      </c>
      <c r="G15" s="1">
        <v>360</v>
      </c>
      <c r="H15" s="1">
        <v>415</v>
      </c>
      <c r="I15" s="1">
        <v>448</v>
      </c>
      <c r="J15" s="1">
        <v>490</v>
      </c>
      <c r="K15" s="1">
        <v>525</v>
      </c>
    </row>
    <row r="16" spans="1:11" x14ac:dyDescent="0.25">
      <c r="A16" s="16" t="s">
        <v>602</v>
      </c>
      <c r="B16" s="1">
        <v>1516</v>
      </c>
      <c r="C16" s="1">
        <v>1697</v>
      </c>
      <c r="D16" s="1">
        <v>1801</v>
      </c>
      <c r="E16" s="1">
        <v>1852</v>
      </c>
      <c r="F16" s="1">
        <v>1853</v>
      </c>
      <c r="G16" s="1">
        <v>1857</v>
      </c>
      <c r="H16" s="1">
        <v>1861</v>
      </c>
      <c r="I16" s="1">
        <v>1819</v>
      </c>
      <c r="J16" s="1">
        <v>1838</v>
      </c>
      <c r="K16" s="1">
        <v>1819</v>
      </c>
    </row>
    <row r="17" spans="1:11" x14ac:dyDescent="0.25">
      <c r="A17" s="16" t="s">
        <v>603</v>
      </c>
      <c r="B17" s="1">
        <v>1782</v>
      </c>
      <c r="C17" s="1">
        <v>1906</v>
      </c>
      <c r="D17" s="1">
        <v>1986</v>
      </c>
      <c r="E17" s="1">
        <v>1946</v>
      </c>
      <c r="F17" s="1">
        <v>1840</v>
      </c>
      <c r="G17" s="1">
        <v>1780</v>
      </c>
      <c r="H17" s="1">
        <v>1672</v>
      </c>
      <c r="I17" s="1">
        <v>1540</v>
      </c>
      <c r="J17" s="1">
        <v>1518</v>
      </c>
      <c r="K17" s="1">
        <v>1532</v>
      </c>
    </row>
    <row r="18" spans="1:11" x14ac:dyDescent="0.25">
      <c r="A18" s="10" t="s">
        <v>12</v>
      </c>
      <c r="B18" s="5">
        <v>17025</v>
      </c>
      <c r="C18" s="5">
        <v>17869</v>
      </c>
      <c r="D18" s="5">
        <v>18336</v>
      </c>
      <c r="E18" s="5">
        <v>18641</v>
      </c>
      <c r="F18" s="5">
        <v>19201</v>
      </c>
      <c r="G18" s="5">
        <v>19807</v>
      </c>
      <c r="H18" s="5">
        <v>20483</v>
      </c>
      <c r="I18" s="5">
        <v>21157</v>
      </c>
      <c r="J18" s="5">
        <v>22015</v>
      </c>
      <c r="K18" s="5">
        <v>22625</v>
      </c>
    </row>
    <row r="19" spans="1:11" x14ac:dyDescent="0.25">
      <c r="A19" s="15"/>
    </row>
    <row r="20" spans="1:11" x14ac:dyDescent="0.25">
      <c r="A20" s="15"/>
    </row>
    <row r="21" spans="1:11" x14ac:dyDescent="0.25">
      <c r="A21" s="15"/>
      <c r="B21" s="21" t="s">
        <v>28</v>
      </c>
      <c r="C21" s="22"/>
      <c r="D21" s="22"/>
      <c r="E21" s="22"/>
      <c r="F21" s="22"/>
      <c r="G21" s="22"/>
      <c r="H21" s="22"/>
      <c r="I21" s="22"/>
      <c r="J21" s="22"/>
      <c r="K21" s="22"/>
    </row>
    <row r="22" spans="1:11" x14ac:dyDescent="0.25">
      <c r="A22" s="9" t="s">
        <v>32</v>
      </c>
      <c r="B22" s="4" t="s">
        <v>0</v>
      </c>
      <c r="C22" s="4" t="s">
        <v>1</v>
      </c>
      <c r="D22" s="4" t="s">
        <v>2</v>
      </c>
      <c r="E22" s="4" t="s">
        <v>3</v>
      </c>
      <c r="F22" s="4" t="s">
        <v>4</v>
      </c>
      <c r="G22" s="4" t="s">
        <v>5</v>
      </c>
      <c r="H22" s="4" t="s">
        <v>6</v>
      </c>
      <c r="I22" s="4" t="s">
        <v>7</v>
      </c>
      <c r="J22" s="4" t="s">
        <v>8</v>
      </c>
      <c r="K22" s="4" t="s">
        <v>9</v>
      </c>
    </row>
    <row r="23" spans="1:11" x14ac:dyDescent="0.25">
      <c r="A23" s="8" t="s">
        <v>70</v>
      </c>
      <c r="B23" s="2">
        <v>0.46438639353505001</v>
      </c>
      <c r="C23" s="2">
        <v>0.45957593518358902</v>
      </c>
      <c r="D23" s="2">
        <v>0.46289409862570702</v>
      </c>
      <c r="E23" s="2">
        <v>0.46113590888102202</v>
      </c>
      <c r="F23" s="2">
        <v>0.469749854566609</v>
      </c>
      <c r="G23" s="2">
        <v>0.47312714776632298</v>
      </c>
      <c r="H23" s="2">
        <v>0.47670204504271302</v>
      </c>
      <c r="I23" s="2">
        <v>0.48466257668711699</v>
      </c>
      <c r="J23" s="2">
        <v>0.48275063672146301</v>
      </c>
      <c r="K23" s="2">
        <v>0.48134617513561401</v>
      </c>
    </row>
    <row r="24" spans="1:11" x14ac:dyDescent="0.25">
      <c r="A24" s="8" t="s">
        <v>71</v>
      </c>
      <c r="B24" s="2">
        <v>0.194888178913738</v>
      </c>
      <c r="C24" s="2">
        <v>0.191691087743492</v>
      </c>
      <c r="D24" s="2">
        <v>0.193694421988682</v>
      </c>
      <c r="E24" s="2">
        <v>0.20163152224103401</v>
      </c>
      <c r="F24" s="2">
        <v>0.20869691681210001</v>
      </c>
      <c r="G24" s="2">
        <v>0.216494845360825</v>
      </c>
      <c r="H24" s="2">
        <v>0.22728449391664499</v>
      </c>
      <c r="I24" s="2">
        <v>0.23447852760736199</v>
      </c>
      <c r="J24" s="2">
        <v>0.24160685343829599</v>
      </c>
      <c r="K24" s="2">
        <v>0.25107937562271698</v>
      </c>
    </row>
    <row r="25" spans="1:11" x14ac:dyDescent="0.25">
      <c r="A25" s="8" t="s">
        <v>72</v>
      </c>
      <c r="B25" s="2">
        <v>5.01785378688216E-2</v>
      </c>
      <c r="C25" s="2">
        <v>5.0336148939838003E-2</v>
      </c>
      <c r="D25" s="2">
        <v>4.7696038803557002E-2</v>
      </c>
      <c r="E25" s="2">
        <v>4.7714329690626403E-2</v>
      </c>
      <c r="F25" s="2">
        <v>4.7556719022687599E-2</v>
      </c>
      <c r="G25" s="2">
        <v>4.9759450171821297E-2</v>
      </c>
      <c r="H25" s="2">
        <v>4.8796272327206798E-2</v>
      </c>
      <c r="I25" s="2">
        <v>5.1411042944785303E-2</v>
      </c>
      <c r="J25" s="2">
        <v>5.6378791386895097E-2</v>
      </c>
      <c r="K25" s="2">
        <v>5.87844569910329E-2</v>
      </c>
    </row>
    <row r="26" spans="1:11" x14ac:dyDescent="0.25">
      <c r="A26" s="8" t="s">
        <v>73</v>
      </c>
      <c r="B26" s="2">
        <v>5.6380379627889504E-3</v>
      </c>
      <c r="C26" s="2">
        <v>5.86105843820031E-3</v>
      </c>
      <c r="D26" s="2">
        <v>4.52708164915117E-3</v>
      </c>
      <c r="E26" s="2">
        <v>4.4635985839618303E-3</v>
      </c>
      <c r="F26" s="2">
        <v>4.5084351367073901E-3</v>
      </c>
      <c r="G26" s="2">
        <v>5.3608247422680397E-3</v>
      </c>
      <c r="H26" s="2">
        <v>6.3422210717059297E-3</v>
      </c>
      <c r="I26" s="2">
        <v>6.2576687116564396E-3</v>
      </c>
      <c r="J26" s="2">
        <v>6.4829821717990298E-3</v>
      </c>
      <c r="K26" s="2">
        <v>7.41724786892505E-3</v>
      </c>
    </row>
    <row r="27" spans="1:11" x14ac:dyDescent="0.25">
      <c r="A27" s="8" t="s">
        <v>76</v>
      </c>
      <c r="B27" s="2">
        <v>0.39542036910458001</v>
      </c>
      <c r="C27" s="2">
        <v>0.389791183294664</v>
      </c>
      <c r="D27" s="2">
        <v>0.39445313142951199</v>
      </c>
      <c r="E27" s="2">
        <v>0.39649209486165998</v>
      </c>
      <c r="F27" s="2">
        <v>0.39853955375253503</v>
      </c>
      <c r="G27" s="2">
        <v>0.38900414937759298</v>
      </c>
      <c r="H27" s="2">
        <v>0.38935486399623698</v>
      </c>
      <c r="I27" s="2">
        <v>0.388021834396863</v>
      </c>
      <c r="J27" s="2">
        <v>0.38050384989160502</v>
      </c>
      <c r="K27" s="2">
        <v>0.371909947027663</v>
      </c>
    </row>
    <row r="28" spans="1:11" x14ac:dyDescent="0.25">
      <c r="A28" s="8" t="s">
        <v>77</v>
      </c>
      <c r="B28" s="2">
        <v>0.276486671223513</v>
      </c>
      <c r="C28" s="2">
        <v>0.27784222737818998</v>
      </c>
      <c r="D28" s="2">
        <v>0.28005925438235502</v>
      </c>
      <c r="E28" s="2">
        <v>0.28614953886693001</v>
      </c>
      <c r="F28" s="2">
        <v>0.29095334685598401</v>
      </c>
      <c r="G28" s="2">
        <v>0.30122885413341799</v>
      </c>
      <c r="H28" s="2">
        <v>0.308066159755428</v>
      </c>
      <c r="I28" s="2">
        <v>0.31506112093488098</v>
      </c>
      <c r="J28" s="2">
        <v>0.32092397398519801</v>
      </c>
      <c r="K28" s="2">
        <v>0.32533843437316101</v>
      </c>
    </row>
    <row r="29" spans="1:11" x14ac:dyDescent="0.25">
      <c r="A29" s="8" t="s">
        <v>78</v>
      </c>
      <c r="B29" s="2">
        <v>0.145933014354067</v>
      </c>
      <c r="C29" s="2">
        <v>0.14443155452436199</v>
      </c>
      <c r="D29" s="2">
        <v>0.13472142210517701</v>
      </c>
      <c r="E29" s="2">
        <v>0.13372859025032899</v>
      </c>
      <c r="F29" s="2">
        <v>0.13671399594320499</v>
      </c>
      <c r="G29" s="2">
        <v>0.13900414937759301</v>
      </c>
      <c r="H29" s="2">
        <v>0.138982519401113</v>
      </c>
      <c r="I29" s="2">
        <v>0.144076266625663</v>
      </c>
      <c r="J29" s="2">
        <v>0.148463781116842</v>
      </c>
      <c r="K29" s="2">
        <v>0.15141259564449699</v>
      </c>
    </row>
    <row r="30" spans="1:11" x14ac:dyDescent="0.25">
      <c r="A30" s="8" t="s">
        <v>79</v>
      </c>
      <c r="B30" s="2">
        <v>2.9904306220095701E-2</v>
      </c>
      <c r="C30" s="2">
        <v>2.99966854491216E-2</v>
      </c>
      <c r="D30" s="2">
        <v>2.7322854086083401E-2</v>
      </c>
      <c r="E30" s="2">
        <v>2.33860342555995E-2</v>
      </c>
      <c r="F30" s="2">
        <v>2.45030425963489E-2</v>
      </c>
      <c r="G30" s="2">
        <v>2.8726460261730001E-2</v>
      </c>
      <c r="H30" s="2">
        <v>3.2531159363486703E-2</v>
      </c>
      <c r="I30" s="2">
        <v>3.4442992234950398E-2</v>
      </c>
      <c r="J30" s="2">
        <v>3.6630036630036597E-2</v>
      </c>
      <c r="K30" s="2">
        <v>3.8625662154208401E-2</v>
      </c>
    </row>
    <row r="31" spans="1:11" x14ac:dyDescent="0.25">
      <c r="A31" s="8" t="s">
        <v>602</v>
      </c>
      <c r="B31" s="2">
        <v>0.28490885171960201</v>
      </c>
      <c r="C31" s="2">
        <v>0.29253576969487999</v>
      </c>
      <c r="D31" s="2">
        <v>0.29118835893290201</v>
      </c>
      <c r="E31" s="2">
        <v>0.285054640603355</v>
      </c>
      <c r="F31" s="2">
        <v>0.26948807446189599</v>
      </c>
      <c r="G31" s="2">
        <v>0.255257731958763</v>
      </c>
      <c r="H31" s="2">
        <v>0.240874967641729</v>
      </c>
      <c r="I31" s="2">
        <v>0.22319018404908</v>
      </c>
      <c r="J31" s="2">
        <v>0.21278073628154701</v>
      </c>
      <c r="K31" s="2">
        <v>0.20137274438171199</v>
      </c>
    </row>
    <row r="32" spans="1:11" x14ac:dyDescent="0.25">
      <c r="A32" s="8" t="s">
        <v>603</v>
      </c>
      <c r="B32" s="2">
        <v>0.15225563909774401</v>
      </c>
      <c r="C32" s="2">
        <v>0.15793834935366299</v>
      </c>
      <c r="D32" s="2">
        <v>0.16344333799687299</v>
      </c>
      <c r="E32" s="2">
        <v>0.16024374176548101</v>
      </c>
      <c r="F32" s="2">
        <v>0.149290060851927</v>
      </c>
      <c r="G32" s="2">
        <v>0.14203638684966499</v>
      </c>
      <c r="H32" s="2">
        <v>0.13106529748373399</v>
      </c>
      <c r="I32" s="2">
        <v>0.118397785807642</v>
      </c>
      <c r="J32" s="2">
        <v>0.11347835837631801</v>
      </c>
      <c r="K32" s="2">
        <v>0.11271336080047099</v>
      </c>
    </row>
    <row r="33" spans="1:12" x14ac:dyDescent="0.25">
      <c r="A33" s="15"/>
    </row>
    <row r="34" spans="1:12" x14ac:dyDescent="0.25">
      <c r="A34" s="15"/>
    </row>
    <row r="35" spans="1:12" x14ac:dyDescent="0.25">
      <c r="A35" s="15"/>
      <c r="B35" s="21" t="s">
        <v>29</v>
      </c>
      <c r="C35" s="21"/>
      <c r="D35" s="21"/>
      <c r="E35" s="21"/>
      <c r="F35" s="21"/>
      <c r="G35" s="21"/>
      <c r="H35" s="21"/>
      <c r="I35" s="21"/>
      <c r="J35" s="21"/>
      <c r="K35" s="6" t="s">
        <v>30</v>
      </c>
      <c r="L35" s="6" t="s">
        <v>31</v>
      </c>
    </row>
    <row r="36" spans="1:12" x14ac:dyDescent="0.25">
      <c r="A36" s="9" t="s">
        <v>32</v>
      </c>
      <c r="B36" s="4" t="s">
        <v>13</v>
      </c>
      <c r="C36" s="4" t="s">
        <v>14</v>
      </c>
      <c r="D36" s="4" t="s">
        <v>15</v>
      </c>
      <c r="E36" s="4" t="s">
        <v>16</v>
      </c>
      <c r="F36" s="4" t="s">
        <v>17</v>
      </c>
      <c r="G36" s="4" t="s">
        <v>18</v>
      </c>
      <c r="H36" s="4" t="s">
        <v>19</v>
      </c>
      <c r="I36" s="4" t="s">
        <v>20</v>
      </c>
      <c r="J36" s="4" t="s">
        <v>21</v>
      </c>
      <c r="K36" s="4" t="s">
        <v>22</v>
      </c>
      <c r="L36" s="4" t="s">
        <v>23</v>
      </c>
    </row>
    <row r="37" spans="1:12" x14ac:dyDescent="0.25">
      <c r="A37" s="8" t="s">
        <v>70</v>
      </c>
      <c r="B37" s="2">
        <v>7.8915418858761605E-2</v>
      </c>
      <c r="C37" s="2">
        <v>7.3893473368342094E-2</v>
      </c>
      <c r="D37" s="2">
        <v>4.6454767726161403E-2</v>
      </c>
      <c r="E37" s="2">
        <v>7.8104138851802396E-2</v>
      </c>
      <c r="F37" s="2">
        <v>6.5634674922600597E-2</v>
      </c>
      <c r="G37" s="2">
        <v>7.0017431725740806E-2</v>
      </c>
      <c r="H37" s="2">
        <v>7.2495248438772697E-2</v>
      </c>
      <c r="I37" s="2">
        <v>5.5696202531645603E-2</v>
      </c>
      <c r="J37" s="2">
        <v>4.2685851318944798E-2</v>
      </c>
      <c r="K37" s="3">
        <v>0.26321905868681</v>
      </c>
      <c r="L37" s="3">
        <v>0.75961149332254196</v>
      </c>
    </row>
    <row r="38" spans="1:12" x14ac:dyDescent="0.25">
      <c r="A38" s="8" t="s">
        <v>71</v>
      </c>
      <c r="B38" s="2">
        <v>7.2324011571841804E-2</v>
      </c>
      <c r="C38" s="2">
        <v>7.7338129496402896E-2</v>
      </c>
      <c r="D38" s="2">
        <v>9.3489148580968295E-2</v>
      </c>
      <c r="E38" s="2">
        <v>9.5419847328244295E-2</v>
      </c>
      <c r="F38" s="2">
        <v>9.7560975609756101E-2</v>
      </c>
      <c r="G38" s="2">
        <v>0.11492063492063501</v>
      </c>
      <c r="H38" s="2">
        <v>8.8268792710706104E-2</v>
      </c>
      <c r="I38" s="2">
        <v>9.2098377812663501E-2</v>
      </c>
      <c r="J38" s="2">
        <v>8.6727359846669905E-2</v>
      </c>
      <c r="K38" s="3">
        <v>0.44</v>
      </c>
      <c r="L38" s="3">
        <v>1.1870781099325001</v>
      </c>
    </row>
    <row r="39" spans="1:12" x14ac:dyDescent="0.25">
      <c r="A39" s="8" t="s">
        <v>72</v>
      </c>
      <c r="B39" s="2">
        <v>9.3632958801498106E-2</v>
      </c>
      <c r="C39" s="2">
        <v>1.0273972602739699E-2</v>
      </c>
      <c r="D39" s="2">
        <v>5.0847457627118599E-2</v>
      </c>
      <c r="E39" s="2">
        <v>5.4838709677419398E-2</v>
      </c>
      <c r="F39" s="2">
        <v>0.107033639143731</v>
      </c>
      <c r="G39" s="2">
        <v>4.1436464088397802E-2</v>
      </c>
      <c r="H39" s="2">
        <v>0.111405835543767</v>
      </c>
      <c r="I39" s="2">
        <v>0.162291169451074</v>
      </c>
      <c r="J39" s="2">
        <v>9.0349075975359294E-2</v>
      </c>
      <c r="K39" s="3">
        <v>0.46685082872928202</v>
      </c>
      <c r="L39" s="3">
        <v>0.98876404494381998</v>
      </c>
    </row>
    <row r="40" spans="1:12" x14ac:dyDescent="0.25">
      <c r="A40" s="8" t="s">
        <v>73</v>
      </c>
      <c r="B40" s="2">
        <v>0.133333333333333</v>
      </c>
      <c r="C40" s="2">
        <v>-0.17647058823529399</v>
      </c>
      <c r="D40" s="2">
        <v>3.5714285714285698E-2</v>
      </c>
      <c r="E40" s="2">
        <v>6.8965517241379296E-2</v>
      </c>
      <c r="F40" s="2">
        <v>0.25806451612903197</v>
      </c>
      <c r="G40" s="2">
        <v>0.256410256410256</v>
      </c>
      <c r="H40" s="2">
        <v>4.08163265306122E-2</v>
      </c>
      <c r="I40" s="2">
        <v>9.8039215686274495E-2</v>
      </c>
      <c r="J40" s="2">
        <v>0.19642857142857101</v>
      </c>
      <c r="K40" s="3">
        <v>0.71794871794871795</v>
      </c>
      <c r="L40" s="3">
        <v>1.2333333333333301</v>
      </c>
    </row>
    <row r="41" spans="1:12" x14ac:dyDescent="0.25">
      <c r="A41" s="8" t="s">
        <v>76</v>
      </c>
      <c r="B41" s="2">
        <v>1.6421780466724299E-2</v>
      </c>
      <c r="C41" s="2">
        <v>1.8920068027210898E-2</v>
      </c>
      <c r="D41" s="2">
        <v>4.5900271228875404E-3</v>
      </c>
      <c r="E41" s="2">
        <v>2.0145379023883699E-2</v>
      </c>
      <c r="F41" s="2">
        <v>-7.53257328990228E-3</v>
      </c>
      <c r="G41" s="2">
        <v>1.8871794871794901E-2</v>
      </c>
      <c r="H41" s="2">
        <v>1.61063015904973E-2</v>
      </c>
      <c r="I41" s="2">
        <v>8.5199128194967302E-3</v>
      </c>
      <c r="J41" s="2">
        <v>-6.8762278978389E-3</v>
      </c>
      <c r="K41" s="3">
        <v>3.6923076923076899E-2</v>
      </c>
      <c r="L41" s="3">
        <v>9.2264477095937797E-2</v>
      </c>
    </row>
    <row r="42" spans="1:12" x14ac:dyDescent="0.25">
      <c r="A42" s="8" t="s">
        <v>77</v>
      </c>
      <c r="B42" s="2">
        <v>3.6155747836835603E-2</v>
      </c>
      <c r="C42" s="2">
        <v>1.49120190873844E-2</v>
      </c>
      <c r="D42" s="2">
        <v>2.11578019394652E-2</v>
      </c>
      <c r="E42" s="2">
        <v>3.1942446043165498E-2</v>
      </c>
      <c r="F42" s="2">
        <v>5.27049637479085E-2</v>
      </c>
      <c r="G42" s="2">
        <v>4.1059602649006599E-2</v>
      </c>
      <c r="H42" s="2">
        <v>4.2748091603053401E-2</v>
      </c>
      <c r="I42" s="2">
        <v>4.75841874084919E-2</v>
      </c>
      <c r="J42" s="2">
        <v>3.0048916841369702E-2</v>
      </c>
      <c r="K42" s="3">
        <v>0.17139072847682099</v>
      </c>
      <c r="L42" s="3">
        <v>0.36650185414091502</v>
      </c>
    </row>
    <row r="43" spans="1:12" x14ac:dyDescent="0.25">
      <c r="A43" s="8" t="s">
        <v>78</v>
      </c>
      <c r="B43" s="2">
        <v>2.0491803278688499E-2</v>
      </c>
      <c r="C43" s="2">
        <v>-6.0814687320711401E-2</v>
      </c>
      <c r="D43" s="2">
        <v>-7.9413561392791699E-3</v>
      </c>
      <c r="E43" s="2">
        <v>3.7561576354679799E-2</v>
      </c>
      <c r="F43" s="2">
        <v>3.3827893175074203E-2</v>
      </c>
      <c r="G43" s="2">
        <v>1.7795637198622299E-2</v>
      </c>
      <c r="H43" s="2">
        <v>5.6965595036661001E-2</v>
      </c>
      <c r="I43" s="2">
        <v>5.97652081109925E-2</v>
      </c>
      <c r="J43" s="2">
        <v>3.62537764350453E-2</v>
      </c>
      <c r="K43" s="3">
        <v>0.18140068886337499</v>
      </c>
      <c r="L43" s="3">
        <v>0.204918032786885</v>
      </c>
    </row>
    <row r="44" spans="1:12" x14ac:dyDescent="0.25">
      <c r="A44" s="8" t="s">
        <v>79</v>
      </c>
      <c r="B44" s="2">
        <v>3.4285714285714301E-2</v>
      </c>
      <c r="C44" s="2">
        <v>-8.2872928176795604E-2</v>
      </c>
      <c r="D44" s="2">
        <v>-0.14457831325301199</v>
      </c>
      <c r="E44" s="2">
        <v>6.3380281690140802E-2</v>
      </c>
      <c r="F44" s="2">
        <v>0.19205298013245001</v>
      </c>
      <c r="G44" s="2">
        <v>0.15277777777777801</v>
      </c>
      <c r="H44" s="2">
        <v>7.9518072289156597E-2</v>
      </c>
      <c r="I44" s="2">
        <v>9.375E-2</v>
      </c>
      <c r="J44" s="2">
        <v>7.1428571428571397E-2</v>
      </c>
      <c r="K44" s="3">
        <v>0.45833333333333298</v>
      </c>
      <c r="L44" s="3">
        <v>0.5</v>
      </c>
    </row>
    <row r="45" spans="1:12" x14ac:dyDescent="0.25">
      <c r="A45" s="8" t="s">
        <v>602</v>
      </c>
      <c r="B45" s="2">
        <v>0.11939313984168901</v>
      </c>
      <c r="C45" s="2">
        <v>6.1284619917501497E-2</v>
      </c>
      <c r="D45" s="2">
        <v>2.8317601332593E-2</v>
      </c>
      <c r="E45" s="2">
        <v>5.3995680345572401E-4</v>
      </c>
      <c r="F45" s="2">
        <v>2.1586616297895301E-3</v>
      </c>
      <c r="G45" s="2">
        <v>2.1540118470651601E-3</v>
      </c>
      <c r="H45" s="2">
        <v>-2.2568511552928501E-2</v>
      </c>
      <c r="I45" s="2">
        <v>1.04452996151732E-2</v>
      </c>
      <c r="J45" s="2">
        <v>-1.03373231773667E-2</v>
      </c>
      <c r="K45" s="3">
        <v>-2.0463112547119001E-2</v>
      </c>
      <c r="L45" s="3">
        <v>0.19986807387862801</v>
      </c>
    </row>
    <row r="46" spans="1:12" x14ac:dyDescent="0.25">
      <c r="A46" s="8" t="s">
        <v>603</v>
      </c>
      <c r="B46" s="2">
        <v>6.9584736251402907E-2</v>
      </c>
      <c r="C46" s="2">
        <v>4.1972717733473199E-2</v>
      </c>
      <c r="D46" s="2">
        <v>-2.0140986908358499E-2</v>
      </c>
      <c r="E46" s="2">
        <v>-5.4470709146968103E-2</v>
      </c>
      <c r="F46" s="2">
        <v>-3.2608695652173898E-2</v>
      </c>
      <c r="G46" s="2">
        <v>-6.06741573033708E-2</v>
      </c>
      <c r="H46" s="2">
        <v>-7.8947368421052599E-2</v>
      </c>
      <c r="I46" s="2">
        <v>-1.4285714285714299E-2</v>
      </c>
      <c r="J46" s="2">
        <v>9.22266139657444E-3</v>
      </c>
      <c r="K46" s="3">
        <v>-0.13932584269662901</v>
      </c>
      <c r="L46" s="3">
        <v>-0.14029180695847401</v>
      </c>
    </row>
    <row r="47" spans="1:12" x14ac:dyDescent="0.25">
      <c r="A47" s="11" t="s">
        <v>12</v>
      </c>
      <c r="B47" s="3">
        <v>4.9574155653450802E-2</v>
      </c>
      <c r="C47" s="3">
        <v>2.6134646594661099E-2</v>
      </c>
      <c r="D47" s="3">
        <v>1.66339441535777E-2</v>
      </c>
      <c r="E47" s="3">
        <v>3.0041306796845701E-2</v>
      </c>
      <c r="F47" s="3">
        <v>3.1560856205406003E-2</v>
      </c>
      <c r="G47" s="3">
        <v>3.4129348210228699E-2</v>
      </c>
      <c r="H47" s="3">
        <v>3.2905336132402499E-2</v>
      </c>
      <c r="I47" s="3">
        <v>4.0553953774164597E-2</v>
      </c>
      <c r="J47" s="3">
        <v>2.77083806495571E-2</v>
      </c>
      <c r="K47" s="3">
        <v>0.14227293381127901</v>
      </c>
      <c r="L47" s="3">
        <v>0.328928046989721</v>
      </c>
    </row>
    <row r="48" spans="1:12" x14ac:dyDescent="0.25">
      <c r="A48" s="15"/>
    </row>
    <row r="49" spans="1:1" x14ac:dyDescent="0.25">
      <c r="A49" s="13" t="s">
        <v>33</v>
      </c>
    </row>
    <row r="50" spans="1:1" x14ac:dyDescent="0.25">
      <c r="A50" s="14" t="s">
        <v>34</v>
      </c>
    </row>
    <row r="51" spans="1:1" x14ac:dyDescent="0.25">
      <c r="A51" s="14" t="s">
        <v>35</v>
      </c>
    </row>
    <row r="52" spans="1:1" x14ac:dyDescent="0.25">
      <c r="A52" s="14" t="s">
        <v>81</v>
      </c>
    </row>
    <row r="53" spans="1:1" x14ac:dyDescent="0.25">
      <c r="A53" s="14" t="s">
        <v>570</v>
      </c>
    </row>
    <row r="54" spans="1:1" x14ac:dyDescent="0.25">
      <c r="A54" s="14" t="s">
        <v>36</v>
      </c>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1:K21"/>
    <mergeCell ref="B35:J3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sheetPr>
    <pageSetUpPr fitToPage="1"/>
  </sheetPr>
  <dimension ref="A1:L200"/>
  <sheetViews>
    <sheetView showGridLines="0" workbookViewId="0">
      <selection activeCell="A5" sqref="A5"/>
    </sheetView>
  </sheetViews>
  <sheetFormatPr defaultColWidth="11.5546875" defaultRowHeight="13.2" x14ac:dyDescent="0.25"/>
  <cols>
    <col min="1" max="1" width="40.6640625" customWidth="1"/>
    <col min="2" max="12" width="10.5546875" customWidth="1"/>
  </cols>
  <sheetData>
    <row r="1" spans="1:11" ht="15" x14ac:dyDescent="0.25">
      <c r="A1" s="12" t="s">
        <v>605</v>
      </c>
    </row>
    <row r="2" spans="1:11" ht="15" x14ac:dyDescent="0.25">
      <c r="A2" s="12" t="s">
        <v>600</v>
      </c>
    </row>
    <row r="3" spans="1:11" ht="15" x14ac:dyDescent="0.25">
      <c r="A3" s="12" t="s">
        <v>89</v>
      </c>
    </row>
    <row r="4" spans="1:11" x14ac:dyDescent="0.25">
      <c r="A4" s="15"/>
    </row>
    <row r="5" spans="1:11" x14ac:dyDescent="0.25">
      <c r="A5" s="17" t="str">
        <f>HYPERLINK("#'Table of contents'!A139",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82</v>
      </c>
      <c r="B8" s="1">
        <v>3467</v>
      </c>
      <c r="C8" s="1">
        <v>3750</v>
      </c>
      <c r="D8" s="1">
        <v>4032</v>
      </c>
      <c r="E8" s="1">
        <v>4258</v>
      </c>
      <c r="F8" s="1">
        <v>4520</v>
      </c>
      <c r="G8" s="1">
        <v>4755</v>
      </c>
      <c r="H8" s="1">
        <v>5027</v>
      </c>
      <c r="I8" s="1">
        <v>5265</v>
      </c>
      <c r="J8" s="1">
        <v>5593</v>
      </c>
      <c r="K8" s="1">
        <v>5853</v>
      </c>
    </row>
    <row r="9" spans="1:11" x14ac:dyDescent="0.25">
      <c r="A9" s="16" t="s">
        <v>83</v>
      </c>
      <c r="B9" s="1">
        <v>383</v>
      </c>
      <c r="C9" s="1">
        <v>419</v>
      </c>
      <c r="D9" s="1">
        <v>426</v>
      </c>
      <c r="E9" s="1">
        <v>435</v>
      </c>
      <c r="F9" s="1">
        <v>461</v>
      </c>
      <c r="G9" s="1">
        <v>474</v>
      </c>
      <c r="H9" s="1">
        <v>502</v>
      </c>
      <c r="I9" s="1">
        <v>541</v>
      </c>
      <c r="J9" s="1">
        <v>579</v>
      </c>
      <c r="K9" s="1">
        <v>609</v>
      </c>
    </row>
    <row r="10" spans="1:11" x14ac:dyDescent="0.25">
      <c r="A10" s="16" t="s">
        <v>84</v>
      </c>
      <c r="B10" s="1">
        <v>250</v>
      </c>
      <c r="C10" s="1">
        <v>264</v>
      </c>
      <c r="D10" s="1">
        <v>280</v>
      </c>
      <c r="E10" s="1">
        <v>299</v>
      </c>
      <c r="F10" s="1">
        <v>318</v>
      </c>
      <c r="G10" s="1">
        <v>344</v>
      </c>
      <c r="H10" s="1">
        <v>375</v>
      </c>
      <c r="I10" s="1">
        <v>405</v>
      </c>
      <c r="J10" s="1">
        <v>450</v>
      </c>
      <c r="K10" s="1">
        <v>474</v>
      </c>
    </row>
    <row r="11" spans="1:11" x14ac:dyDescent="0.25">
      <c r="A11" s="16" t="s">
        <v>85</v>
      </c>
      <c r="B11" s="1">
        <v>10898</v>
      </c>
      <c r="C11" s="1">
        <v>11436</v>
      </c>
      <c r="D11" s="1">
        <v>11645</v>
      </c>
      <c r="E11" s="1">
        <v>11719</v>
      </c>
      <c r="F11" s="1">
        <v>11929</v>
      </c>
      <c r="G11" s="1">
        <v>12239</v>
      </c>
      <c r="H11" s="1">
        <v>12552</v>
      </c>
      <c r="I11" s="1">
        <v>12849</v>
      </c>
      <c r="J11" s="1">
        <v>13221</v>
      </c>
      <c r="K11" s="1">
        <v>13449</v>
      </c>
    </row>
    <row r="12" spans="1:11" x14ac:dyDescent="0.25">
      <c r="A12" s="16" t="s">
        <v>86</v>
      </c>
      <c r="B12" s="1">
        <v>459</v>
      </c>
      <c r="C12" s="1">
        <v>493</v>
      </c>
      <c r="D12" s="1">
        <v>528</v>
      </c>
      <c r="E12" s="1">
        <v>538</v>
      </c>
      <c r="F12" s="1">
        <v>569</v>
      </c>
      <c r="G12" s="1">
        <v>600</v>
      </c>
      <c r="H12" s="1">
        <v>642</v>
      </c>
      <c r="I12" s="1">
        <v>696</v>
      </c>
      <c r="J12" s="1">
        <v>747</v>
      </c>
      <c r="K12" s="1">
        <v>810</v>
      </c>
    </row>
    <row r="13" spans="1:11" x14ac:dyDescent="0.25">
      <c r="A13" s="16" t="s">
        <v>87</v>
      </c>
      <c r="B13" s="1">
        <v>1568</v>
      </c>
      <c r="C13" s="1">
        <v>1507</v>
      </c>
      <c r="D13" s="1">
        <v>1425</v>
      </c>
      <c r="E13" s="1">
        <v>1392</v>
      </c>
      <c r="F13" s="1">
        <v>1404</v>
      </c>
      <c r="G13" s="1">
        <v>1395</v>
      </c>
      <c r="H13" s="1">
        <v>1385</v>
      </c>
      <c r="I13" s="1">
        <v>1401</v>
      </c>
      <c r="J13" s="1">
        <v>1425</v>
      </c>
      <c r="K13" s="1">
        <v>1430</v>
      </c>
    </row>
    <row r="14" spans="1:11" x14ac:dyDescent="0.25">
      <c r="A14" s="10" t="s">
        <v>12</v>
      </c>
      <c r="B14" s="5">
        <v>17025</v>
      </c>
      <c r="C14" s="5">
        <v>17869</v>
      </c>
      <c r="D14" s="5">
        <v>18336</v>
      </c>
      <c r="E14" s="5">
        <v>18641</v>
      </c>
      <c r="F14" s="5">
        <v>19201</v>
      </c>
      <c r="G14" s="5">
        <v>19807</v>
      </c>
      <c r="H14" s="5">
        <v>20483</v>
      </c>
      <c r="I14" s="5">
        <v>21157</v>
      </c>
      <c r="J14" s="5">
        <v>22015</v>
      </c>
      <c r="K14" s="5">
        <v>22625</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82</v>
      </c>
      <c r="B19" s="2">
        <v>0.20364170337738599</v>
      </c>
      <c r="C19" s="2">
        <v>0.20986065252672201</v>
      </c>
      <c r="D19" s="2">
        <v>0.219895287958115</v>
      </c>
      <c r="E19" s="2">
        <v>0.228421222037444</v>
      </c>
      <c r="F19" s="2">
        <v>0.23540440602052001</v>
      </c>
      <c r="G19" s="2">
        <v>0.240066643105973</v>
      </c>
      <c r="H19" s="2">
        <v>0.24542303373529301</v>
      </c>
      <c r="I19" s="2">
        <v>0.248853807250555</v>
      </c>
      <c r="J19" s="2">
        <v>0.25405405405405401</v>
      </c>
      <c r="K19" s="2">
        <v>0.258696132596685</v>
      </c>
    </row>
    <row r="20" spans="1:12" x14ac:dyDescent="0.25">
      <c r="A20" s="8" t="s">
        <v>83</v>
      </c>
      <c r="B20" s="2">
        <v>2.2496328928047E-2</v>
      </c>
      <c r="C20" s="2">
        <v>2.3448430242319102E-2</v>
      </c>
      <c r="D20" s="2">
        <v>2.32329842931937E-2</v>
      </c>
      <c r="E20" s="2">
        <v>2.3335657958263999E-2</v>
      </c>
      <c r="F20" s="2">
        <v>2.4009166189261001E-2</v>
      </c>
      <c r="G20" s="2">
        <v>2.3930933508355599E-2</v>
      </c>
      <c r="H20" s="2">
        <v>2.4508128692086101E-2</v>
      </c>
      <c r="I20" s="2">
        <v>2.5570733090702801E-2</v>
      </c>
      <c r="J20" s="2">
        <v>2.6300249829661601E-2</v>
      </c>
      <c r="K20" s="2">
        <v>2.6917127071823199E-2</v>
      </c>
    </row>
    <row r="21" spans="1:12" x14ac:dyDescent="0.25">
      <c r="A21" s="8" t="s">
        <v>84</v>
      </c>
      <c r="B21" s="2">
        <v>1.46842878120411E-2</v>
      </c>
      <c r="C21" s="2">
        <v>1.47741899378812E-2</v>
      </c>
      <c r="D21" s="2">
        <v>1.52705061082024E-2</v>
      </c>
      <c r="E21" s="2">
        <v>1.60399120218872E-2</v>
      </c>
      <c r="F21" s="2">
        <v>1.6561637414718E-2</v>
      </c>
      <c r="G21" s="2">
        <v>1.7367597314080899E-2</v>
      </c>
      <c r="H21" s="2">
        <v>1.8307865058829299E-2</v>
      </c>
      <c r="I21" s="2">
        <v>1.9142600557735E-2</v>
      </c>
      <c r="J21" s="2">
        <v>2.0440608675902801E-2</v>
      </c>
      <c r="K21" s="2">
        <v>2.0950276243093899E-2</v>
      </c>
    </row>
    <row r="22" spans="1:12" x14ac:dyDescent="0.25">
      <c r="A22" s="8" t="s">
        <v>85</v>
      </c>
      <c r="B22" s="2">
        <v>0.64011747430249599</v>
      </c>
      <c r="C22" s="2">
        <v>0.63999104594549205</v>
      </c>
      <c r="D22" s="2">
        <v>0.63508944153577696</v>
      </c>
      <c r="E22" s="2">
        <v>0.62866798991470396</v>
      </c>
      <c r="F22" s="2">
        <v>0.62126972553512805</v>
      </c>
      <c r="G22" s="2">
        <v>0.61791285909022098</v>
      </c>
      <c r="H22" s="2">
        <v>0.61280085924913297</v>
      </c>
      <c r="I22" s="2">
        <v>0.60731672732428998</v>
      </c>
      <c r="J22" s="2">
        <v>0.600545082898024</v>
      </c>
      <c r="K22" s="2">
        <v>0.59443093922651902</v>
      </c>
    </row>
    <row r="23" spans="1:12" x14ac:dyDescent="0.25">
      <c r="A23" s="8" t="s">
        <v>86</v>
      </c>
      <c r="B23" s="2">
        <v>2.6960352422907501E-2</v>
      </c>
      <c r="C23" s="2">
        <v>2.7589680452179799E-2</v>
      </c>
      <c r="D23" s="2">
        <v>2.87958115183246E-2</v>
      </c>
      <c r="E23" s="2">
        <v>2.88611126012553E-2</v>
      </c>
      <c r="F23" s="2">
        <v>2.9633873235769E-2</v>
      </c>
      <c r="G23" s="2">
        <v>3.0292320896652701E-2</v>
      </c>
      <c r="H23" s="2">
        <v>3.13430649807157E-2</v>
      </c>
      <c r="I23" s="2">
        <v>3.2896913551070599E-2</v>
      </c>
      <c r="J23" s="2">
        <v>3.3931410401998603E-2</v>
      </c>
      <c r="K23" s="2">
        <v>3.5801104972375701E-2</v>
      </c>
    </row>
    <row r="24" spans="1:12" x14ac:dyDescent="0.25">
      <c r="A24" s="8" t="s">
        <v>87</v>
      </c>
      <c r="B24" s="2">
        <v>9.2099853157121894E-2</v>
      </c>
      <c r="C24" s="2">
        <v>8.4336000895405494E-2</v>
      </c>
      <c r="D24" s="2">
        <v>7.7715968586387393E-2</v>
      </c>
      <c r="E24" s="2">
        <v>7.4674105466444901E-2</v>
      </c>
      <c r="F24" s="2">
        <v>7.3121191604603897E-2</v>
      </c>
      <c r="G24" s="2">
        <v>7.0429646084717495E-2</v>
      </c>
      <c r="H24" s="2">
        <v>6.7617048283942799E-2</v>
      </c>
      <c r="I24" s="2">
        <v>6.6219218225646401E-2</v>
      </c>
      <c r="J24" s="2">
        <v>6.4728594140358794E-2</v>
      </c>
      <c r="K24" s="2">
        <v>6.3204419889502803E-2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82</v>
      </c>
      <c r="B29" s="2">
        <v>8.1626766657052194E-2</v>
      </c>
      <c r="C29" s="2">
        <v>7.5200000000000003E-2</v>
      </c>
      <c r="D29" s="2">
        <v>5.6051587301587297E-2</v>
      </c>
      <c r="E29" s="2">
        <v>6.1531235321747299E-2</v>
      </c>
      <c r="F29" s="2">
        <v>5.1991150442477901E-2</v>
      </c>
      <c r="G29" s="2">
        <v>5.7202944269190301E-2</v>
      </c>
      <c r="H29" s="2">
        <v>4.7344340560970803E-2</v>
      </c>
      <c r="I29" s="2">
        <v>6.2298195631529003E-2</v>
      </c>
      <c r="J29" s="2">
        <v>4.64866797782943E-2</v>
      </c>
      <c r="K29" s="3">
        <v>0.23091482649842299</v>
      </c>
      <c r="L29" s="3">
        <v>0.68820305739832699</v>
      </c>
    </row>
    <row r="30" spans="1:12" x14ac:dyDescent="0.25">
      <c r="A30" s="8" t="s">
        <v>83</v>
      </c>
      <c r="B30" s="2">
        <v>9.3994778067885101E-2</v>
      </c>
      <c r="C30" s="2">
        <v>1.67064439140811E-2</v>
      </c>
      <c r="D30" s="2">
        <v>2.1126760563380299E-2</v>
      </c>
      <c r="E30" s="2">
        <v>5.97701149425287E-2</v>
      </c>
      <c r="F30" s="2">
        <v>2.8199566160520599E-2</v>
      </c>
      <c r="G30" s="2">
        <v>5.90717299578059E-2</v>
      </c>
      <c r="H30" s="2">
        <v>7.7689243027888405E-2</v>
      </c>
      <c r="I30" s="2">
        <v>7.0240295748613693E-2</v>
      </c>
      <c r="J30" s="2">
        <v>5.1813471502590698E-2</v>
      </c>
      <c r="K30" s="3">
        <v>0.284810126582278</v>
      </c>
      <c r="L30" s="3">
        <v>0.59007832898172297</v>
      </c>
    </row>
    <row r="31" spans="1:12" x14ac:dyDescent="0.25">
      <c r="A31" s="8" t="s">
        <v>84</v>
      </c>
      <c r="B31" s="2">
        <v>5.6000000000000001E-2</v>
      </c>
      <c r="C31" s="2">
        <v>6.0606060606060601E-2</v>
      </c>
      <c r="D31" s="2">
        <v>6.7857142857142894E-2</v>
      </c>
      <c r="E31" s="2">
        <v>6.3545150501672198E-2</v>
      </c>
      <c r="F31" s="2">
        <v>8.17610062893082E-2</v>
      </c>
      <c r="G31" s="2">
        <v>9.0116279069767394E-2</v>
      </c>
      <c r="H31" s="2">
        <v>0.08</v>
      </c>
      <c r="I31" s="2">
        <v>0.11111111111111099</v>
      </c>
      <c r="J31" s="2">
        <v>5.3333333333333302E-2</v>
      </c>
      <c r="K31" s="3">
        <v>0.377906976744186</v>
      </c>
      <c r="L31" s="3">
        <v>0.89600000000000002</v>
      </c>
    </row>
    <row r="32" spans="1:12" x14ac:dyDescent="0.25">
      <c r="A32" s="8" t="s">
        <v>85</v>
      </c>
      <c r="B32" s="2">
        <v>4.9366856303909003E-2</v>
      </c>
      <c r="C32" s="2">
        <v>1.8275620846449799E-2</v>
      </c>
      <c r="D32" s="2">
        <v>6.3546586517818802E-3</v>
      </c>
      <c r="E32" s="2">
        <v>1.79196177148221E-2</v>
      </c>
      <c r="F32" s="2">
        <v>2.5987090284181402E-2</v>
      </c>
      <c r="G32" s="2">
        <v>2.557398480268E-2</v>
      </c>
      <c r="H32" s="2">
        <v>2.3661567877629099E-2</v>
      </c>
      <c r="I32" s="2">
        <v>2.8951669390614099E-2</v>
      </c>
      <c r="J32" s="2">
        <v>1.7245291581574802E-2</v>
      </c>
      <c r="K32" s="3">
        <v>9.88642862979002E-2</v>
      </c>
      <c r="L32" s="3">
        <v>0.234079647641769</v>
      </c>
    </row>
    <row r="33" spans="1:12" x14ac:dyDescent="0.25">
      <c r="A33" s="8" t="s">
        <v>86</v>
      </c>
      <c r="B33" s="2">
        <v>7.4074074074074098E-2</v>
      </c>
      <c r="C33" s="2">
        <v>7.0993914807302202E-2</v>
      </c>
      <c r="D33" s="2">
        <v>1.8939393939393898E-2</v>
      </c>
      <c r="E33" s="2">
        <v>5.7620817843866197E-2</v>
      </c>
      <c r="F33" s="2">
        <v>5.4481546572934997E-2</v>
      </c>
      <c r="G33" s="2">
        <v>7.0000000000000007E-2</v>
      </c>
      <c r="H33" s="2">
        <v>8.4112149532710304E-2</v>
      </c>
      <c r="I33" s="2">
        <v>7.3275862068965497E-2</v>
      </c>
      <c r="J33" s="2">
        <v>8.4337349397590397E-2</v>
      </c>
      <c r="K33" s="3">
        <v>0.35</v>
      </c>
      <c r="L33" s="3">
        <v>0.76470588235294101</v>
      </c>
    </row>
    <row r="34" spans="1:12" x14ac:dyDescent="0.25">
      <c r="A34" s="8" t="s">
        <v>87</v>
      </c>
      <c r="B34" s="2">
        <v>-3.8903061224489797E-2</v>
      </c>
      <c r="C34" s="2">
        <v>-5.4412740544127397E-2</v>
      </c>
      <c r="D34" s="2">
        <v>-2.31578947368421E-2</v>
      </c>
      <c r="E34" s="2">
        <v>8.6206896551724102E-3</v>
      </c>
      <c r="F34" s="2">
        <v>-6.41025641025641E-3</v>
      </c>
      <c r="G34" s="2">
        <v>-7.1684587813620098E-3</v>
      </c>
      <c r="H34" s="2">
        <v>1.1552346570397099E-2</v>
      </c>
      <c r="I34" s="2">
        <v>1.7130620985010701E-2</v>
      </c>
      <c r="J34" s="2">
        <v>3.5087719298245602E-3</v>
      </c>
      <c r="K34" s="3">
        <v>2.5089605734767002E-2</v>
      </c>
      <c r="L34" s="3">
        <v>-8.8010204081632695E-2</v>
      </c>
    </row>
    <row r="35" spans="1:12" x14ac:dyDescent="0.25">
      <c r="A35" s="11" t="s">
        <v>12</v>
      </c>
      <c r="B35" s="3">
        <v>4.9574155653450802E-2</v>
      </c>
      <c r="C35" s="3">
        <v>2.6134646594661099E-2</v>
      </c>
      <c r="D35" s="3">
        <v>1.66339441535777E-2</v>
      </c>
      <c r="E35" s="3">
        <v>3.0041306796845701E-2</v>
      </c>
      <c r="F35" s="3">
        <v>3.1560856205406003E-2</v>
      </c>
      <c r="G35" s="3">
        <v>3.4129348210228699E-2</v>
      </c>
      <c r="H35" s="3">
        <v>3.2905336132402499E-2</v>
      </c>
      <c r="I35" s="3">
        <v>4.0553953774164597E-2</v>
      </c>
      <c r="J35" s="3">
        <v>2.77083806495571E-2</v>
      </c>
      <c r="K35" s="3">
        <v>0.14227293381127901</v>
      </c>
      <c r="L35" s="3">
        <v>0.328928046989721</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570</v>
      </c>
    </row>
    <row r="41" spans="1:12" x14ac:dyDescent="0.25">
      <c r="A41" s="14" t="s">
        <v>36</v>
      </c>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209</v>
      </c>
    </row>
    <row r="2" spans="1:2" ht="15" x14ac:dyDescent="0.25">
      <c r="A2" s="12" t="s">
        <v>25</v>
      </c>
    </row>
    <row r="3" spans="1:2" ht="15" x14ac:dyDescent="0.25">
      <c r="A3" s="12" t="s">
        <v>67</v>
      </c>
    </row>
    <row r="4" spans="1:2" ht="15" x14ac:dyDescent="0.25">
      <c r="A4" s="12" t="s">
        <v>125</v>
      </c>
    </row>
    <row r="5" spans="1:2" x14ac:dyDescent="0.25">
      <c r="A5" s="17" t="str">
        <f>HYPERLINK("#'Table of contents'!A14", "Back to contents")</f>
        <v>Back to contents</v>
      </c>
    </row>
    <row r="6" spans="1:2" x14ac:dyDescent="0.25">
      <c r="A6" s="15"/>
      <c r="B6" s="6" t="s">
        <v>27</v>
      </c>
    </row>
    <row r="7" spans="1:2" x14ac:dyDescent="0.25">
      <c r="A7" s="9" t="s">
        <v>32</v>
      </c>
      <c r="B7" s="4" t="s">
        <v>9</v>
      </c>
    </row>
    <row r="8" spans="1:2" x14ac:dyDescent="0.25">
      <c r="A8" s="16" t="s">
        <v>189</v>
      </c>
      <c r="B8" s="1">
        <v>2833</v>
      </c>
    </row>
    <row r="9" spans="1:2" x14ac:dyDescent="0.25">
      <c r="A9" s="16" t="s">
        <v>190</v>
      </c>
      <c r="B9" s="1">
        <v>42974</v>
      </c>
    </row>
    <row r="10" spans="1:2" x14ac:dyDescent="0.25">
      <c r="A10" s="16" t="s">
        <v>191</v>
      </c>
      <c r="B10" s="1">
        <v>9972</v>
      </c>
    </row>
    <row r="11" spans="1:2" x14ac:dyDescent="0.25">
      <c r="A11" s="16" t="s">
        <v>192</v>
      </c>
      <c r="B11" s="1">
        <v>810</v>
      </c>
    </row>
    <row r="12" spans="1:2" x14ac:dyDescent="0.25">
      <c r="A12" s="16" t="s">
        <v>193</v>
      </c>
      <c r="B12" s="1">
        <v>16175</v>
      </c>
    </row>
    <row r="13" spans="1:2" x14ac:dyDescent="0.25">
      <c r="A13" s="16" t="s">
        <v>194</v>
      </c>
      <c r="B13" s="1">
        <v>1052</v>
      </c>
    </row>
    <row r="14" spans="1:2" x14ac:dyDescent="0.25">
      <c r="A14" s="16" t="s">
        <v>195</v>
      </c>
      <c r="B14" s="1">
        <v>1194</v>
      </c>
    </row>
    <row r="15" spans="1:2" x14ac:dyDescent="0.25">
      <c r="A15" s="16" t="s">
        <v>196</v>
      </c>
      <c r="B15" s="1">
        <v>31488</v>
      </c>
    </row>
    <row r="16" spans="1:2" x14ac:dyDescent="0.25">
      <c r="A16" s="16" t="s">
        <v>197</v>
      </c>
      <c r="B16" s="1">
        <v>10437</v>
      </c>
    </row>
    <row r="17" spans="1:2" x14ac:dyDescent="0.25">
      <c r="A17" s="16" t="s">
        <v>198</v>
      </c>
      <c r="B17" s="1">
        <v>38201</v>
      </c>
    </row>
    <row r="18" spans="1:2" x14ac:dyDescent="0.25">
      <c r="A18" s="16" t="s">
        <v>199</v>
      </c>
      <c r="B18" s="1">
        <v>2644</v>
      </c>
    </row>
    <row r="19" spans="1:2" x14ac:dyDescent="0.25">
      <c r="A19" s="16" t="s">
        <v>200</v>
      </c>
      <c r="B19" s="1">
        <v>37152</v>
      </c>
    </row>
    <row r="20" spans="1:2" x14ac:dyDescent="0.25">
      <c r="A20" s="16" t="s">
        <v>201</v>
      </c>
      <c r="B20" s="1">
        <v>13430</v>
      </c>
    </row>
    <row r="21" spans="1:2" x14ac:dyDescent="0.25">
      <c r="A21" s="16" t="s">
        <v>202</v>
      </c>
      <c r="B21" s="1">
        <v>1153</v>
      </c>
    </row>
    <row r="22" spans="1:2" x14ac:dyDescent="0.25">
      <c r="A22" s="16" t="s">
        <v>203</v>
      </c>
      <c r="B22" s="1">
        <v>25740</v>
      </c>
    </row>
    <row r="23" spans="1:2" x14ac:dyDescent="0.25">
      <c r="A23" s="16" t="s">
        <v>204</v>
      </c>
      <c r="B23" s="1">
        <v>1284</v>
      </c>
    </row>
    <row r="24" spans="1:2" x14ac:dyDescent="0.25">
      <c r="A24" s="16" t="s">
        <v>205</v>
      </c>
      <c r="B24" s="1">
        <v>1449</v>
      </c>
    </row>
    <row r="25" spans="1:2" x14ac:dyDescent="0.25">
      <c r="A25" s="16" t="s">
        <v>206</v>
      </c>
      <c r="B25" s="1">
        <v>32138</v>
      </c>
    </row>
    <row r="26" spans="1:2" x14ac:dyDescent="0.25">
      <c r="A26" s="16" t="s">
        <v>207</v>
      </c>
      <c r="B26" s="1">
        <v>12928</v>
      </c>
    </row>
    <row r="27" spans="1:2" x14ac:dyDescent="0.25">
      <c r="A27" s="16" t="s">
        <v>208</v>
      </c>
      <c r="B27" s="1">
        <v>44669</v>
      </c>
    </row>
    <row r="28" spans="1:2" x14ac:dyDescent="0.25">
      <c r="A28" s="10" t="s">
        <v>12</v>
      </c>
      <c r="B28" s="5">
        <v>327723</v>
      </c>
    </row>
    <row r="29" spans="1:2" x14ac:dyDescent="0.25">
      <c r="A29" s="15"/>
    </row>
    <row r="30" spans="1:2" x14ac:dyDescent="0.25">
      <c r="A30" s="15"/>
    </row>
    <row r="31" spans="1:2" x14ac:dyDescent="0.25">
      <c r="A31" s="15"/>
      <c r="B31" s="6" t="s">
        <v>28</v>
      </c>
    </row>
    <row r="32" spans="1:2" x14ac:dyDescent="0.25">
      <c r="A32" s="9" t="s">
        <v>32</v>
      </c>
      <c r="B32" s="4" t="s">
        <v>9</v>
      </c>
    </row>
    <row r="33" spans="1:2" x14ac:dyDescent="0.25">
      <c r="A33" s="8" t="s">
        <v>189</v>
      </c>
      <c r="B33" s="2">
        <v>1.8261396452145199E-2</v>
      </c>
    </row>
    <row r="34" spans="1:2" x14ac:dyDescent="0.25">
      <c r="A34" s="8" t="s">
        <v>190</v>
      </c>
      <c r="B34" s="2">
        <v>0.27700856023102299</v>
      </c>
    </row>
    <row r="35" spans="1:2" x14ac:dyDescent="0.25">
      <c r="A35" s="8" t="s">
        <v>191</v>
      </c>
      <c r="B35" s="2">
        <v>6.4279084158415795E-2</v>
      </c>
    </row>
    <row r="36" spans="1:2" x14ac:dyDescent="0.25">
      <c r="A36" s="8" t="s">
        <v>192</v>
      </c>
      <c r="B36" s="2">
        <v>5.2212252475247502E-3</v>
      </c>
    </row>
    <row r="37" spans="1:2" x14ac:dyDescent="0.25">
      <c r="A37" s="8" t="s">
        <v>193</v>
      </c>
      <c r="B37" s="2">
        <v>0.10426335602310199</v>
      </c>
    </row>
    <row r="38" spans="1:2" x14ac:dyDescent="0.25">
      <c r="A38" s="8" t="s">
        <v>194</v>
      </c>
      <c r="B38" s="2">
        <v>6.78114686468647E-3</v>
      </c>
    </row>
    <row r="39" spans="1:2" x14ac:dyDescent="0.25">
      <c r="A39" s="8" t="s">
        <v>195</v>
      </c>
      <c r="B39" s="2">
        <v>7.6964727722772302E-3</v>
      </c>
    </row>
    <row r="40" spans="1:2" x14ac:dyDescent="0.25">
      <c r="A40" s="8" t="s">
        <v>196</v>
      </c>
      <c r="B40" s="2">
        <v>0.20297029702970301</v>
      </c>
    </row>
    <row r="41" spans="1:2" x14ac:dyDescent="0.25">
      <c r="A41" s="8" t="s">
        <v>197</v>
      </c>
      <c r="B41" s="2">
        <v>6.7276454207920805E-2</v>
      </c>
    </row>
    <row r="42" spans="1:2" x14ac:dyDescent="0.25">
      <c r="A42" s="8" t="s">
        <v>198</v>
      </c>
      <c r="B42" s="2">
        <v>0.24624200701320101</v>
      </c>
    </row>
    <row r="43" spans="1:2" x14ac:dyDescent="0.25">
      <c r="A43" s="8" t="s">
        <v>199</v>
      </c>
      <c r="B43" s="2">
        <v>1.5319809719156099E-2</v>
      </c>
    </row>
    <row r="44" spans="1:2" x14ac:dyDescent="0.25">
      <c r="A44" s="8" t="s">
        <v>200</v>
      </c>
      <c r="B44" s="2">
        <v>0.21526534443498099</v>
      </c>
    </row>
    <row r="45" spans="1:2" x14ac:dyDescent="0.25">
      <c r="A45" s="8" t="s">
        <v>201</v>
      </c>
      <c r="B45" s="2">
        <v>7.7815826220978407E-2</v>
      </c>
    </row>
    <row r="46" spans="1:2" x14ac:dyDescent="0.25">
      <c r="A46" s="8" t="s">
        <v>202</v>
      </c>
      <c r="B46" s="2">
        <v>6.68068858025228E-3</v>
      </c>
    </row>
    <row r="47" spans="1:2" x14ac:dyDescent="0.25">
      <c r="A47" s="8" t="s">
        <v>203</v>
      </c>
      <c r="B47" s="2">
        <v>0.149142171774236</v>
      </c>
    </row>
    <row r="48" spans="1:2" x14ac:dyDescent="0.25">
      <c r="A48" s="8" t="s">
        <v>204</v>
      </c>
      <c r="B48" s="2">
        <v>7.4397260512089596E-3</v>
      </c>
    </row>
    <row r="49" spans="1:2" x14ac:dyDescent="0.25">
      <c r="A49" s="8" t="s">
        <v>205</v>
      </c>
      <c r="B49" s="2">
        <v>8.3957656138643096E-3</v>
      </c>
    </row>
    <row r="50" spans="1:2" x14ac:dyDescent="0.25">
      <c r="A50" s="8" t="s">
        <v>206</v>
      </c>
      <c r="B50" s="2">
        <v>0.186213330088593</v>
      </c>
    </row>
    <row r="51" spans="1:2" x14ac:dyDescent="0.25">
      <c r="A51" s="8" t="s">
        <v>207</v>
      </c>
      <c r="B51" s="2">
        <v>7.4907148278839097E-2</v>
      </c>
    </row>
    <row r="52" spans="1:2" x14ac:dyDescent="0.25">
      <c r="A52" s="8" t="s">
        <v>208</v>
      </c>
      <c r="B52" s="2">
        <v>0.25882018923789202</v>
      </c>
    </row>
    <row r="53" spans="1:2" x14ac:dyDescent="0.25">
      <c r="A53" s="15"/>
    </row>
    <row r="54" spans="1:2" x14ac:dyDescent="0.25">
      <c r="A54" s="13" t="s">
        <v>33</v>
      </c>
    </row>
    <row r="55" spans="1:2" x14ac:dyDescent="0.25">
      <c r="A55" s="14" t="s">
        <v>34</v>
      </c>
    </row>
    <row r="56" spans="1:2" x14ac:dyDescent="0.25">
      <c r="A56" s="14" t="s">
        <v>126</v>
      </c>
    </row>
    <row r="57" spans="1:2" x14ac:dyDescent="0.25">
      <c r="A57" s="14" t="s">
        <v>210</v>
      </c>
    </row>
    <row r="58" spans="1:2" x14ac:dyDescent="0.25">
      <c r="A58" s="14" t="s">
        <v>36</v>
      </c>
    </row>
    <row r="59" spans="1:2" x14ac:dyDescent="0.25">
      <c r="A59" s="15"/>
    </row>
    <row r="60" spans="1:2" x14ac:dyDescent="0.25">
      <c r="A60" s="15"/>
    </row>
    <row r="61" spans="1:2" x14ac:dyDescent="0.25">
      <c r="A61" s="15"/>
    </row>
    <row r="62" spans="1:2" x14ac:dyDescent="0.25">
      <c r="A62" s="15"/>
    </row>
    <row r="63" spans="1:2" x14ac:dyDescent="0.25">
      <c r="A63" s="15"/>
    </row>
    <row r="64" spans="1:2"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606</v>
      </c>
    </row>
    <row r="2" spans="1:11" ht="15" x14ac:dyDescent="0.25">
      <c r="A2" s="12" t="s">
        <v>600</v>
      </c>
    </row>
    <row r="3" spans="1:11" ht="15" x14ac:dyDescent="0.25">
      <c r="A3" s="12" t="s">
        <v>94</v>
      </c>
    </row>
    <row r="4" spans="1:11" x14ac:dyDescent="0.25">
      <c r="A4" s="15"/>
    </row>
    <row r="5" spans="1:11" x14ac:dyDescent="0.25">
      <c r="A5" s="17" t="str">
        <f>HYPERLINK("#'Table of contents'!A140",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90</v>
      </c>
      <c r="B8" s="1">
        <v>11431</v>
      </c>
      <c r="C8" s="1">
        <v>11859</v>
      </c>
      <c r="D8" s="1">
        <v>12054</v>
      </c>
      <c r="E8" s="1">
        <v>12291</v>
      </c>
      <c r="F8" s="1">
        <v>12651</v>
      </c>
      <c r="G8" s="1">
        <v>13070</v>
      </c>
      <c r="H8" s="1">
        <v>13504</v>
      </c>
      <c r="I8" s="1">
        <v>13993</v>
      </c>
      <c r="J8" s="1">
        <v>14585</v>
      </c>
      <c r="K8" s="1">
        <v>15072</v>
      </c>
    </row>
    <row r="9" spans="1:11" x14ac:dyDescent="0.25">
      <c r="A9" s="16" t="s">
        <v>91</v>
      </c>
      <c r="B9" s="1">
        <v>2192</v>
      </c>
      <c r="C9" s="1">
        <v>2419</v>
      </c>
      <c r="D9" s="1">
        <v>2525</v>
      </c>
      <c r="E9" s="1">
        <v>2477</v>
      </c>
      <c r="F9" s="1">
        <v>2516</v>
      </c>
      <c r="G9" s="1">
        <v>2574</v>
      </c>
      <c r="H9" s="1">
        <v>2658</v>
      </c>
      <c r="I9" s="1">
        <v>2687</v>
      </c>
      <c r="J9" s="1">
        <v>2741</v>
      </c>
      <c r="K9" s="1">
        <v>2699</v>
      </c>
    </row>
    <row r="10" spans="1:11" x14ac:dyDescent="0.25">
      <c r="A10" s="16" t="s">
        <v>92</v>
      </c>
      <c r="B10" s="1">
        <v>3402</v>
      </c>
      <c r="C10" s="1">
        <v>3591</v>
      </c>
      <c r="D10" s="1">
        <v>3757</v>
      </c>
      <c r="E10" s="1">
        <v>3873</v>
      </c>
      <c r="F10" s="1">
        <v>4034</v>
      </c>
      <c r="G10" s="1">
        <v>4163</v>
      </c>
      <c r="H10" s="1">
        <v>4321</v>
      </c>
      <c r="I10" s="1">
        <v>4477</v>
      </c>
      <c r="J10" s="1">
        <v>4689</v>
      </c>
      <c r="K10" s="1">
        <v>4854</v>
      </c>
    </row>
    <row r="11" spans="1:11" x14ac:dyDescent="0.25">
      <c r="A11" s="10" t="s">
        <v>12</v>
      </c>
      <c r="B11" s="5">
        <v>17025</v>
      </c>
      <c r="C11" s="5">
        <v>17869</v>
      </c>
      <c r="D11" s="5">
        <v>18336</v>
      </c>
      <c r="E11" s="5">
        <v>18641</v>
      </c>
      <c r="F11" s="5">
        <v>19201</v>
      </c>
      <c r="G11" s="5">
        <v>19807</v>
      </c>
      <c r="H11" s="5">
        <v>20483</v>
      </c>
      <c r="I11" s="5">
        <v>21157</v>
      </c>
      <c r="J11" s="5">
        <v>22015</v>
      </c>
      <c r="K11" s="5">
        <v>22625</v>
      </c>
    </row>
    <row r="12" spans="1:11" x14ac:dyDescent="0.25">
      <c r="A12" s="15"/>
    </row>
    <row r="13" spans="1:11" x14ac:dyDescent="0.25">
      <c r="A13" s="15"/>
    </row>
    <row r="14" spans="1:11" x14ac:dyDescent="0.25">
      <c r="A14" s="15"/>
      <c r="B14" s="21" t="s">
        <v>28</v>
      </c>
      <c r="C14" s="22"/>
      <c r="D14" s="22"/>
      <c r="E14" s="22"/>
      <c r="F14" s="22"/>
      <c r="G14" s="22"/>
      <c r="H14" s="22"/>
      <c r="I14" s="22"/>
      <c r="J14" s="22"/>
      <c r="K14" s="22"/>
    </row>
    <row r="15" spans="1:11" x14ac:dyDescent="0.25">
      <c r="A15" s="9" t="s">
        <v>32</v>
      </c>
      <c r="B15" s="4" t="s">
        <v>0</v>
      </c>
      <c r="C15" s="4" t="s">
        <v>1</v>
      </c>
      <c r="D15" s="4" t="s">
        <v>2</v>
      </c>
      <c r="E15" s="4" t="s">
        <v>3</v>
      </c>
      <c r="F15" s="4" t="s">
        <v>4</v>
      </c>
      <c r="G15" s="4" t="s">
        <v>5</v>
      </c>
      <c r="H15" s="4" t="s">
        <v>6</v>
      </c>
      <c r="I15" s="4" t="s">
        <v>7</v>
      </c>
      <c r="J15" s="4" t="s">
        <v>8</v>
      </c>
      <c r="K15" s="4" t="s">
        <v>9</v>
      </c>
    </row>
    <row r="16" spans="1:11" x14ac:dyDescent="0.25">
      <c r="A16" s="8" t="s">
        <v>90</v>
      </c>
      <c r="B16" s="2">
        <v>0.67142437591776805</v>
      </c>
      <c r="C16" s="2">
        <v>0.66366332755050605</v>
      </c>
      <c r="D16" s="2">
        <v>0.65739528795811497</v>
      </c>
      <c r="E16" s="2">
        <v>0.65935303900005404</v>
      </c>
      <c r="F16" s="2">
        <v>0.65887193375344999</v>
      </c>
      <c r="G16" s="2">
        <v>0.659867723532085</v>
      </c>
      <c r="H16" s="2">
        <v>0.65927842601181497</v>
      </c>
      <c r="I16" s="2">
        <v>0.661388665689843</v>
      </c>
      <c r="J16" s="2">
        <v>0.66250283897342699</v>
      </c>
      <c r="K16" s="2">
        <v>0.66616574585635402</v>
      </c>
    </row>
    <row r="17" spans="1:12" x14ac:dyDescent="0.25">
      <c r="A17" s="8" t="s">
        <v>91</v>
      </c>
      <c r="B17" s="2">
        <v>0.12875183553597599</v>
      </c>
      <c r="C17" s="2">
        <v>0.13537411158990401</v>
      </c>
      <c r="D17" s="2">
        <v>0.13770724258289699</v>
      </c>
      <c r="E17" s="2">
        <v>0.132879137385333</v>
      </c>
      <c r="F17" s="2">
        <v>0.131034841935316</v>
      </c>
      <c r="G17" s="2">
        <v>0.12995405664664</v>
      </c>
      <c r="H17" s="2">
        <v>0.12976614753698201</v>
      </c>
      <c r="I17" s="2">
        <v>0.12700288320650399</v>
      </c>
      <c r="J17" s="2">
        <v>0.124506018623666</v>
      </c>
      <c r="K17" s="2">
        <v>0.119292817679558</v>
      </c>
    </row>
    <row r="18" spans="1:12" x14ac:dyDescent="0.25">
      <c r="A18" s="8" t="s">
        <v>92</v>
      </c>
      <c r="B18" s="2">
        <v>0.19982378854625599</v>
      </c>
      <c r="C18" s="2">
        <v>0.200962560859589</v>
      </c>
      <c r="D18" s="2">
        <v>0.20489746945898801</v>
      </c>
      <c r="E18" s="2">
        <v>0.20776782361461299</v>
      </c>
      <c r="F18" s="2">
        <v>0.21009322431123401</v>
      </c>
      <c r="G18" s="2">
        <v>0.21017821982127499</v>
      </c>
      <c r="H18" s="2">
        <v>0.21095542645120299</v>
      </c>
      <c r="I18" s="2">
        <v>0.21160845110365401</v>
      </c>
      <c r="J18" s="2">
        <v>0.21299114240290701</v>
      </c>
      <c r="K18" s="2">
        <v>0.21454143646408799</v>
      </c>
    </row>
    <row r="19" spans="1:12" x14ac:dyDescent="0.25">
      <c r="A19" s="15"/>
    </row>
    <row r="20" spans="1:12" x14ac:dyDescent="0.25">
      <c r="A20" s="15"/>
    </row>
    <row r="21" spans="1:12" x14ac:dyDescent="0.25">
      <c r="A21" s="15"/>
      <c r="B21" s="21" t="s">
        <v>29</v>
      </c>
      <c r="C21" s="21"/>
      <c r="D21" s="21"/>
      <c r="E21" s="21"/>
      <c r="F21" s="21"/>
      <c r="G21" s="21"/>
      <c r="H21" s="21"/>
      <c r="I21" s="21"/>
      <c r="J21" s="21"/>
      <c r="K21" s="6" t="s">
        <v>30</v>
      </c>
      <c r="L21" s="6" t="s">
        <v>31</v>
      </c>
    </row>
    <row r="22" spans="1:12" x14ac:dyDescent="0.25">
      <c r="A22" s="9" t="s">
        <v>32</v>
      </c>
      <c r="B22" s="4" t="s">
        <v>13</v>
      </c>
      <c r="C22" s="4" t="s">
        <v>14</v>
      </c>
      <c r="D22" s="4" t="s">
        <v>15</v>
      </c>
      <c r="E22" s="4" t="s">
        <v>16</v>
      </c>
      <c r="F22" s="4" t="s">
        <v>17</v>
      </c>
      <c r="G22" s="4" t="s">
        <v>18</v>
      </c>
      <c r="H22" s="4" t="s">
        <v>19</v>
      </c>
      <c r="I22" s="4" t="s">
        <v>20</v>
      </c>
      <c r="J22" s="4" t="s">
        <v>21</v>
      </c>
      <c r="K22" s="4" t="s">
        <v>22</v>
      </c>
      <c r="L22" s="4" t="s">
        <v>23</v>
      </c>
    </row>
    <row r="23" spans="1:12" x14ac:dyDescent="0.25">
      <c r="A23" s="8" t="s">
        <v>90</v>
      </c>
      <c r="B23" s="2">
        <v>3.7442043565742301E-2</v>
      </c>
      <c r="C23" s="2">
        <v>1.64432076903618E-2</v>
      </c>
      <c r="D23" s="2">
        <v>1.9661523145843698E-2</v>
      </c>
      <c r="E23" s="2">
        <v>2.9289724188430601E-2</v>
      </c>
      <c r="F23" s="2">
        <v>3.31199114694491E-2</v>
      </c>
      <c r="G23" s="2">
        <v>3.3205814843152298E-2</v>
      </c>
      <c r="H23" s="2">
        <v>3.6211492890995303E-2</v>
      </c>
      <c r="I23" s="2">
        <v>4.23068677195741E-2</v>
      </c>
      <c r="J23" s="2">
        <v>3.3390469660610197E-2</v>
      </c>
      <c r="K23" s="3">
        <v>0.15317521040550899</v>
      </c>
      <c r="L23" s="3">
        <v>0.31851981453940997</v>
      </c>
    </row>
    <row r="24" spans="1:12" x14ac:dyDescent="0.25">
      <c r="A24" s="8" t="s">
        <v>91</v>
      </c>
      <c r="B24" s="2">
        <v>0.103558394160584</v>
      </c>
      <c r="C24" s="2">
        <v>4.3819760231500603E-2</v>
      </c>
      <c r="D24" s="2">
        <v>-1.9009900990098999E-2</v>
      </c>
      <c r="E24" s="2">
        <v>1.57448526443278E-2</v>
      </c>
      <c r="F24" s="2">
        <v>2.30524642289348E-2</v>
      </c>
      <c r="G24" s="2">
        <v>3.2634032634032598E-2</v>
      </c>
      <c r="H24" s="2">
        <v>1.0910458991723101E-2</v>
      </c>
      <c r="I24" s="2">
        <v>2.0096762188314101E-2</v>
      </c>
      <c r="J24" s="2">
        <v>-1.5322874863188601E-2</v>
      </c>
      <c r="K24" s="3">
        <v>4.8562548562548602E-2</v>
      </c>
      <c r="L24" s="3">
        <v>0.23129562043795601</v>
      </c>
    </row>
    <row r="25" spans="1:12" x14ac:dyDescent="0.25">
      <c r="A25" s="8" t="s">
        <v>92</v>
      </c>
      <c r="B25" s="2">
        <v>5.5555555555555601E-2</v>
      </c>
      <c r="C25" s="2">
        <v>4.6226677805625199E-2</v>
      </c>
      <c r="D25" s="2">
        <v>3.0875698695767902E-2</v>
      </c>
      <c r="E25" s="2">
        <v>4.1569842499354498E-2</v>
      </c>
      <c r="F25" s="2">
        <v>3.1978185423896903E-2</v>
      </c>
      <c r="G25" s="2">
        <v>3.7953398991112199E-2</v>
      </c>
      <c r="H25" s="2">
        <v>3.6102753992131399E-2</v>
      </c>
      <c r="I25" s="2">
        <v>4.73531382622292E-2</v>
      </c>
      <c r="J25" s="2">
        <v>3.5188739603326899E-2</v>
      </c>
      <c r="K25" s="3">
        <v>0.165986067739611</v>
      </c>
      <c r="L25" s="3">
        <v>0.42680776014109301</v>
      </c>
    </row>
    <row r="26" spans="1:12" x14ac:dyDescent="0.25">
      <c r="A26" s="11" t="s">
        <v>12</v>
      </c>
      <c r="B26" s="3">
        <v>4.9574155653450802E-2</v>
      </c>
      <c r="C26" s="3">
        <v>2.6134646594661099E-2</v>
      </c>
      <c r="D26" s="3">
        <v>1.66339441535777E-2</v>
      </c>
      <c r="E26" s="3">
        <v>3.0041306796845701E-2</v>
      </c>
      <c r="F26" s="3">
        <v>3.1560856205406003E-2</v>
      </c>
      <c r="G26" s="3">
        <v>3.4129348210228699E-2</v>
      </c>
      <c r="H26" s="3">
        <v>3.2905336132402499E-2</v>
      </c>
      <c r="I26" s="3">
        <v>4.0553953774164597E-2</v>
      </c>
      <c r="J26" s="3">
        <v>2.77083806495571E-2</v>
      </c>
      <c r="K26" s="3">
        <v>0.14227293381127901</v>
      </c>
      <c r="L26" s="3">
        <v>0.328928046989721</v>
      </c>
    </row>
    <row r="27" spans="1:12" x14ac:dyDescent="0.25">
      <c r="A27" s="15"/>
    </row>
    <row r="28" spans="1:12" x14ac:dyDescent="0.25">
      <c r="A28" s="13" t="s">
        <v>33</v>
      </c>
    </row>
    <row r="29" spans="1:12" x14ac:dyDescent="0.25">
      <c r="A29" s="14" t="s">
        <v>34</v>
      </c>
    </row>
    <row r="30" spans="1:12" x14ac:dyDescent="0.25">
      <c r="A30" s="14" t="s">
        <v>35</v>
      </c>
    </row>
    <row r="31" spans="1:12" x14ac:dyDescent="0.25">
      <c r="A31" s="14" t="s">
        <v>570</v>
      </c>
    </row>
    <row r="32" spans="1:12" x14ac:dyDescent="0.25">
      <c r="A32" s="14" t="s">
        <v>36</v>
      </c>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607</v>
      </c>
    </row>
    <row r="2" spans="1:11" ht="15" x14ac:dyDescent="0.25">
      <c r="A2" s="12" t="s">
        <v>600</v>
      </c>
    </row>
    <row r="3" spans="1:11" ht="15" x14ac:dyDescent="0.25">
      <c r="A3" s="12" t="s">
        <v>94</v>
      </c>
    </row>
    <row r="4" spans="1:11" ht="15" x14ac:dyDescent="0.25">
      <c r="A4" s="12" t="s">
        <v>89</v>
      </c>
    </row>
    <row r="5" spans="1:11" x14ac:dyDescent="0.25">
      <c r="A5" s="17" t="str">
        <f>HYPERLINK("#'Table of contents'!A141",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95</v>
      </c>
      <c r="B8" s="1">
        <v>1330</v>
      </c>
      <c r="C8" s="1">
        <v>1455</v>
      </c>
      <c r="D8" s="1">
        <v>1561</v>
      </c>
      <c r="E8" s="1">
        <v>1679</v>
      </c>
      <c r="F8" s="1">
        <v>1820</v>
      </c>
      <c r="G8" s="1">
        <v>1953</v>
      </c>
      <c r="H8" s="1">
        <v>2104</v>
      </c>
      <c r="I8" s="1">
        <v>2244</v>
      </c>
      <c r="J8" s="1">
        <v>2435</v>
      </c>
      <c r="K8" s="1">
        <v>2579</v>
      </c>
    </row>
    <row r="9" spans="1:11" x14ac:dyDescent="0.25">
      <c r="A9" s="16" t="s">
        <v>96</v>
      </c>
      <c r="B9" s="1">
        <v>87</v>
      </c>
      <c r="C9" s="1">
        <v>101</v>
      </c>
      <c r="D9" s="1">
        <v>108</v>
      </c>
      <c r="E9" s="1">
        <v>108</v>
      </c>
      <c r="F9" s="1">
        <v>116</v>
      </c>
      <c r="G9" s="1">
        <v>122</v>
      </c>
      <c r="H9" s="1">
        <v>135</v>
      </c>
      <c r="I9" s="1">
        <v>144</v>
      </c>
      <c r="J9" s="1">
        <v>159</v>
      </c>
      <c r="K9" s="1">
        <v>169</v>
      </c>
    </row>
    <row r="10" spans="1:11" x14ac:dyDescent="0.25">
      <c r="A10" s="16" t="s">
        <v>97</v>
      </c>
      <c r="B10" s="1">
        <v>171</v>
      </c>
      <c r="C10" s="1">
        <v>182</v>
      </c>
      <c r="D10" s="1">
        <v>201</v>
      </c>
      <c r="E10" s="1">
        <v>218</v>
      </c>
      <c r="F10" s="1">
        <v>227</v>
      </c>
      <c r="G10" s="1">
        <v>247</v>
      </c>
      <c r="H10" s="1">
        <v>270</v>
      </c>
      <c r="I10" s="1">
        <v>292</v>
      </c>
      <c r="J10" s="1">
        <v>322</v>
      </c>
      <c r="K10" s="1">
        <v>341</v>
      </c>
    </row>
    <row r="11" spans="1:11" x14ac:dyDescent="0.25">
      <c r="A11" s="16" t="s">
        <v>98</v>
      </c>
      <c r="B11" s="1">
        <v>8691</v>
      </c>
      <c r="C11" s="1">
        <v>8967</v>
      </c>
      <c r="D11" s="1">
        <v>9056</v>
      </c>
      <c r="E11" s="1">
        <v>9161</v>
      </c>
      <c r="F11" s="1">
        <v>9344</v>
      </c>
      <c r="G11" s="1">
        <v>9596</v>
      </c>
      <c r="H11" s="1">
        <v>9833</v>
      </c>
      <c r="I11" s="1">
        <v>10095</v>
      </c>
      <c r="J11" s="1">
        <v>10416</v>
      </c>
      <c r="K11" s="1">
        <v>10698</v>
      </c>
    </row>
    <row r="12" spans="1:11" x14ac:dyDescent="0.25">
      <c r="A12" s="16" t="s">
        <v>99</v>
      </c>
      <c r="B12" s="1">
        <v>122</v>
      </c>
      <c r="C12" s="1">
        <v>134</v>
      </c>
      <c r="D12" s="1">
        <v>144</v>
      </c>
      <c r="E12" s="1">
        <v>152</v>
      </c>
      <c r="F12" s="1">
        <v>167</v>
      </c>
      <c r="G12" s="1">
        <v>180</v>
      </c>
      <c r="H12" s="1">
        <v>200</v>
      </c>
      <c r="I12" s="1">
        <v>235</v>
      </c>
      <c r="J12" s="1">
        <v>259</v>
      </c>
      <c r="K12" s="1">
        <v>282</v>
      </c>
    </row>
    <row r="13" spans="1:11" x14ac:dyDescent="0.25">
      <c r="A13" s="16" t="s">
        <v>100</v>
      </c>
      <c r="B13" s="1">
        <v>1030</v>
      </c>
      <c r="C13" s="1">
        <v>1020</v>
      </c>
      <c r="D13" s="1">
        <v>984</v>
      </c>
      <c r="E13" s="1">
        <v>973</v>
      </c>
      <c r="F13" s="1">
        <v>977</v>
      </c>
      <c r="G13" s="1">
        <v>972</v>
      </c>
      <c r="H13" s="1">
        <v>962</v>
      </c>
      <c r="I13" s="1">
        <v>983</v>
      </c>
      <c r="J13" s="1">
        <v>994</v>
      </c>
      <c r="K13" s="1">
        <v>1003</v>
      </c>
    </row>
    <row r="14" spans="1:11" x14ac:dyDescent="0.25">
      <c r="A14" s="16" t="s">
        <v>101</v>
      </c>
      <c r="B14" s="1">
        <v>76</v>
      </c>
      <c r="C14" s="1">
        <v>84</v>
      </c>
      <c r="D14" s="1">
        <v>83</v>
      </c>
      <c r="E14" s="1">
        <v>80</v>
      </c>
      <c r="F14" s="1">
        <v>85</v>
      </c>
      <c r="G14" s="1">
        <v>89</v>
      </c>
      <c r="H14" s="1">
        <v>94</v>
      </c>
      <c r="I14" s="1">
        <v>99</v>
      </c>
      <c r="J14" s="1">
        <v>105</v>
      </c>
      <c r="K14" s="1">
        <v>119</v>
      </c>
    </row>
    <row r="15" spans="1:11" x14ac:dyDescent="0.25">
      <c r="A15" s="16" t="s">
        <v>102</v>
      </c>
      <c r="B15" s="1">
        <v>26</v>
      </c>
      <c r="C15" s="1">
        <v>32</v>
      </c>
      <c r="D15" s="1">
        <v>36</v>
      </c>
      <c r="E15" s="1">
        <v>37</v>
      </c>
      <c r="F15" s="1">
        <v>38</v>
      </c>
      <c r="G15" s="1">
        <v>38</v>
      </c>
      <c r="H15" s="1">
        <v>41</v>
      </c>
      <c r="I15" s="1">
        <v>44</v>
      </c>
      <c r="J15" s="1">
        <v>47</v>
      </c>
      <c r="K15" s="1">
        <v>49</v>
      </c>
    </row>
    <row r="16" spans="1:11" x14ac:dyDescent="0.25">
      <c r="A16" s="16" t="s">
        <v>103</v>
      </c>
      <c r="B16" s="1">
        <v>13</v>
      </c>
      <c r="C16" s="1">
        <v>16</v>
      </c>
      <c r="D16" s="1">
        <v>17</v>
      </c>
      <c r="E16" s="1">
        <v>16</v>
      </c>
      <c r="F16" s="1">
        <v>17</v>
      </c>
      <c r="G16" s="1">
        <v>21</v>
      </c>
      <c r="H16" s="1">
        <v>23</v>
      </c>
      <c r="I16" s="1">
        <v>24</v>
      </c>
      <c r="J16" s="1">
        <v>26</v>
      </c>
      <c r="K16" s="1">
        <v>26</v>
      </c>
    </row>
    <row r="17" spans="1:11" x14ac:dyDescent="0.25">
      <c r="A17" s="16" t="s">
        <v>104</v>
      </c>
      <c r="B17" s="1">
        <v>1773</v>
      </c>
      <c r="C17" s="1">
        <v>2015</v>
      </c>
      <c r="D17" s="1">
        <v>2139</v>
      </c>
      <c r="E17" s="1">
        <v>2118</v>
      </c>
      <c r="F17" s="1">
        <v>2150</v>
      </c>
      <c r="G17" s="1">
        <v>2200</v>
      </c>
      <c r="H17" s="1">
        <v>2274</v>
      </c>
      <c r="I17" s="1">
        <v>2303</v>
      </c>
      <c r="J17" s="1">
        <v>2349</v>
      </c>
      <c r="K17" s="1">
        <v>2293</v>
      </c>
    </row>
    <row r="18" spans="1:11" x14ac:dyDescent="0.25">
      <c r="A18" s="16" t="s">
        <v>105</v>
      </c>
      <c r="B18" s="1">
        <v>39</v>
      </c>
      <c r="C18" s="1">
        <v>38</v>
      </c>
      <c r="D18" s="1">
        <v>41</v>
      </c>
      <c r="E18" s="1">
        <v>37</v>
      </c>
      <c r="F18" s="1">
        <v>41</v>
      </c>
      <c r="G18" s="1">
        <v>48</v>
      </c>
      <c r="H18" s="1">
        <v>50</v>
      </c>
      <c r="I18" s="1">
        <v>48</v>
      </c>
      <c r="J18" s="1">
        <v>48</v>
      </c>
      <c r="K18" s="1">
        <v>53</v>
      </c>
    </row>
    <row r="19" spans="1:11" x14ac:dyDescent="0.25">
      <c r="A19" s="16" t="s">
        <v>106</v>
      </c>
      <c r="B19" s="1">
        <v>265</v>
      </c>
      <c r="C19" s="1">
        <v>234</v>
      </c>
      <c r="D19" s="1">
        <v>209</v>
      </c>
      <c r="E19" s="1">
        <v>189</v>
      </c>
      <c r="F19" s="1">
        <v>185</v>
      </c>
      <c r="G19" s="1">
        <v>178</v>
      </c>
      <c r="H19" s="1">
        <v>176</v>
      </c>
      <c r="I19" s="1">
        <v>169</v>
      </c>
      <c r="J19" s="1">
        <v>166</v>
      </c>
      <c r="K19" s="1">
        <v>159</v>
      </c>
    </row>
    <row r="20" spans="1:11" x14ac:dyDescent="0.25">
      <c r="A20" s="16" t="s">
        <v>107</v>
      </c>
      <c r="B20" s="1">
        <v>2061</v>
      </c>
      <c r="C20" s="1">
        <v>2211</v>
      </c>
      <c r="D20" s="1">
        <v>2388</v>
      </c>
      <c r="E20" s="1">
        <v>2499</v>
      </c>
      <c r="F20" s="1">
        <v>2615</v>
      </c>
      <c r="G20" s="1">
        <v>2713</v>
      </c>
      <c r="H20" s="1">
        <v>2829</v>
      </c>
      <c r="I20" s="1">
        <v>2922</v>
      </c>
      <c r="J20" s="1">
        <v>3053</v>
      </c>
      <c r="K20" s="1">
        <v>3155</v>
      </c>
    </row>
    <row r="21" spans="1:11" x14ac:dyDescent="0.25">
      <c r="A21" s="16" t="s">
        <v>108</v>
      </c>
      <c r="B21" s="1">
        <v>270</v>
      </c>
      <c r="C21" s="1">
        <v>286</v>
      </c>
      <c r="D21" s="1">
        <v>282</v>
      </c>
      <c r="E21" s="1">
        <v>290</v>
      </c>
      <c r="F21" s="1">
        <v>307</v>
      </c>
      <c r="G21" s="1">
        <v>314</v>
      </c>
      <c r="H21" s="1">
        <v>326</v>
      </c>
      <c r="I21" s="1">
        <v>353</v>
      </c>
      <c r="J21" s="1">
        <v>373</v>
      </c>
      <c r="K21" s="1">
        <v>391</v>
      </c>
    </row>
    <row r="22" spans="1:11" x14ac:dyDescent="0.25">
      <c r="A22" s="16" t="s">
        <v>109</v>
      </c>
      <c r="B22" s="1">
        <v>66</v>
      </c>
      <c r="C22" s="1">
        <v>66</v>
      </c>
      <c r="D22" s="1">
        <v>62</v>
      </c>
      <c r="E22" s="1">
        <v>65</v>
      </c>
      <c r="F22" s="1">
        <v>74</v>
      </c>
      <c r="G22" s="1">
        <v>76</v>
      </c>
      <c r="H22" s="1">
        <v>82</v>
      </c>
      <c r="I22" s="1">
        <v>89</v>
      </c>
      <c r="J22" s="1">
        <v>102</v>
      </c>
      <c r="K22" s="1">
        <v>107</v>
      </c>
    </row>
    <row r="23" spans="1:11" x14ac:dyDescent="0.25">
      <c r="A23" s="16" t="s">
        <v>110</v>
      </c>
      <c r="B23" s="1">
        <v>434</v>
      </c>
      <c r="C23" s="1">
        <v>454</v>
      </c>
      <c r="D23" s="1">
        <v>450</v>
      </c>
      <c r="E23" s="1">
        <v>440</v>
      </c>
      <c r="F23" s="1">
        <v>435</v>
      </c>
      <c r="G23" s="1">
        <v>443</v>
      </c>
      <c r="H23" s="1">
        <v>445</v>
      </c>
      <c r="I23" s="1">
        <v>451</v>
      </c>
      <c r="J23" s="1">
        <v>456</v>
      </c>
      <c r="K23" s="1">
        <v>458</v>
      </c>
    </row>
    <row r="24" spans="1:11" x14ac:dyDescent="0.25">
      <c r="A24" s="16" t="s">
        <v>111</v>
      </c>
      <c r="B24" s="1">
        <v>298</v>
      </c>
      <c r="C24" s="1">
        <v>321</v>
      </c>
      <c r="D24" s="1">
        <v>343</v>
      </c>
      <c r="E24" s="1">
        <v>349</v>
      </c>
      <c r="F24" s="1">
        <v>361</v>
      </c>
      <c r="G24" s="1">
        <v>372</v>
      </c>
      <c r="H24" s="1">
        <v>392</v>
      </c>
      <c r="I24" s="1">
        <v>413</v>
      </c>
      <c r="J24" s="1">
        <v>440</v>
      </c>
      <c r="K24" s="1">
        <v>475</v>
      </c>
    </row>
    <row r="25" spans="1:11" x14ac:dyDescent="0.25">
      <c r="A25" s="16" t="s">
        <v>112</v>
      </c>
      <c r="B25" s="1">
        <v>273</v>
      </c>
      <c r="C25" s="1">
        <v>253</v>
      </c>
      <c r="D25" s="1">
        <v>232</v>
      </c>
      <c r="E25" s="1">
        <v>230</v>
      </c>
      <c r="F25" s="1">
        <v>242</v>
      </c>
      <c r="G25" s="1">
        <v>245</v>
      </c>
      <c r="H25" s="1">
        <v>247</v>
      </c>
      <c r="I25" s="1">
        <v>249</v>
      </c>
      <c r="J25" s="1">
        <v>265</v>
      </c>
      <c r="K25" s="1">
        <v>268</v>
      </c>
    </row>
    <row r="26" spans="1:11" x14ac:dyDescent="0.25">
      <c r="A26" s="10" t="s">
        <v>12</v>
      </c>
      <c r="B26" s="5">
        <v>17025</v>
      </c>
      <c r="C26" s="5">
        <v>17869</v>
      </c>
      <c r="D26" s="5">
        <v>18336</v>
      </c>
      <c r="E26" s="5">
        <v>18641</v>
      </c>
      <c r="F26" s="5">
        <v>19201</v>
      </c>
      <c r="G26" s="5">
        <v>19807</v>
      </c>
      <c r="H26" s="5">
        <v>20483</v>
      </c>
      <c r="I26" s="5">
        <v>21157</v>
      </c>
      <c r="J26" s="5">
        <v>22015</v>
      </c>
      <c r="K26" s="5">
        <v>22625</v>
      </c>
    </row>
    <row r="27" spans="1:11" x14ac:dyDescent="0.25">
      <c r="A27" s="15"/>
    </row>
    <row r="28" spans="1:11" x14ac:dyDescent="0.25">
      <c r="A28" s="15"/>
    </row>
    <row r="29" spans="1:11" x14ac:dyDescent="0.25">
      <c r="A29" s="15"/>
      <c r="B29" s="21" t="s">
        <v>28</v>
      </c>
      <c r="C29" s="22"/>
      <c r="D29" s="22"/>
      <c r="E29" s="22"/>
      <c r="F29" s="22"/>
      <c r="G29" s="22"/>
      <c r="H29" s="22"/>
      <c r="I29" s="22"/>
      <c r="J29" s="22"/>
      <c r="K29" s="22"/>
    </row>
    <row r="30" spans="1:11" x14ac:dyDescent="0.25">
      <c r="A30" s="9" t="s">
        <v>32</v>
      </c>
      <c r="B30" s="4" t="s">
        <v>0</v>
      </c>
      <c r="C30" s="4" t="s">
        <v>1</v>
      </c>
      <c r="D30" s="4" t="s">
        <v>2</v>
      </c>
      <c r="E30" s="4" t="s">
        <v>3</v>
      </c>
      <c r="F30" s="4" t="s">
        <v>4</v>
      </c>
      <c r="G30" s="4" t="s">
        <v>5</v>
      </c>
      <c r="H30" s="4" t="s">
        <v>6</v>
      </c>
      <c r="I30" s="4" t="s">
        <v>7</v>
      </c>
      <c r="J30" s="4" t="s">
        <v>8</v>
      </c>
      <c r="K30" s="4" t="s">
        <v>9</v>
      </c>
    </row>
    <row r="31" spans="1:11" x14ac:dyDescent="0.25">
      <c r="A31" s="8" t="s">
        <v>95</v>
      </c>
      <c r="B31" s="2">
        <v>0.11635027556644199</v>
      </c>
      <c r="C31" s="2">
        <v>0.122691626612699</v>
      </c>
      <c r="D31" s="2">
        <v>0.12950058072009299</v>
      </c>
      <c r="E31" s="2">
        <v>0.13660401920104101</v>
      </c>
      <c r="F31" s="2">
        <v>0.143862145284958</v>
      </c>
      <c r="G31" s="2">
        <v>0.14942616679418499</v>
      </c>
      <c r="H31" s="2">
        <v>0.15580568720379101</v>
      </c>
      <c r="I31" s="2">
        <v>0.16036589723433101</v>
      </c>
      <c r="J31" s="2">
        <v>0.166952348303051</v>
      </c>
      <c r="K31" s="2">
        <v>0.171111995753715</v>
      </c>
    </row>
    <row r="32" spans="1:11" x14ac:dyDescent="0.25">
      <c r="A32" s="8" t="s">
        <v>96</v>
      </c>
      <c r="B32" s="2">
        <v>7.6108826874289196E-3</v>
      </c>
      <c r="C32" s="2">
        <v>8.5167383421873698E-3</v>
      </c>
      <c r="D32" s="2">
        <v>8.9596814335490306E-3</v>
      </c>
      <c r="E32" s="2">
        <v>8.7869172565291694E-3</v>
      </c>
      <c r="F32" s="2">
        <v>9.1692356335467493E-3</v>
      </c>
      <c r="G32" s="2">
        <v>9.3343534812547792E-3</v>
      </c>
      <c r="H32" s="2">
        <v>9.9970379146919405E-3</v>
      </c>
      <c r="I32" s="2">
        <v>1.0290859715572099E-2</v>
      </c>
      <c r="J32" s="2">
        <v>1.0901611244429199E-2</v>
      </c>
      <c r="K32" s="2">
        <v>1.12128450106157E-2</v>
      </c>
    </row>
    <row r="33" spans="1:11" x14ac:dyDescent="0.25">
      <c r="A33" s="8" t="s">
        <v>97</v>
      </c>
      <c r="B33" s="2">
        <v>1.49593211442568E-2</v>
      </c>
      <c r="C33" s="2">
        <v>1.53469938443376E-2</v>
      </c>
      <c r="D33" s="2">
        <v>1.6674962667993998E-2</v>
      </c>
      <c r="E33" s="2">
        <v>1.7736555202994098E-2</v>
      </c>
      <c r="F33" s="2">
        <v>1.7943245593233698E-2</v>
      </c>
      <c r="G33" s="2">
        <v>1.8898240244835499E-2</v>
      </c>
      <c r="H33" s="2">
        <v>1.9994075829383898E-2</v>
      </c>
      <c r="I33" s="2">
        <v>2.08675766454656E-2</v>
      </c>
      <c r="J33" s="2">
        <v>2.20774768597875E-2</v>
      </c>
      <c r="K33" s="2">
        <v>2.2624734607218699E-2</v>
      </c>
    </row>
    <row r="34" spans="1:11" x14ac:dyDescent="0.25">
      <c r="A34" s="8" t="s">
        <v>98</v>
      </c>
      <c r="B34" s="2">
        <v>0.76030093605108895</v>
      </c>
      <c r="C34" s="2">
        <v>0.75613458133063505</v>
      </c>
      <c r="D34" s="2">
        <v>0.75128588020574105</v>
      </c>
      <c r="E34" s="2">
        <v>0.74534212025058999</v>
      </c>
      <c r="F34" s="2">
        <v>0.73859773930914596</v>
      </c>
      <c r="G34" s="2">
        <v>0.73420045906656495</v>
      </c>
      <c r="H34" s="2">
        <v>0.72815462085308102</v>
      </c>
      <c r="I34" s="2">
        <v>0.72143214464375005</v>
      </c>
      <c r="J34" s="2">
        <v>0.71415838189921199</v>
      </c>
      <c r="K34" s="2">
        <v>0.70979299363057302</v>
      </c>
    </row>
    <row r="35" spans="1:11" x14ac:dyDescent="0.25">
      <c r="A35" s="8" t="s">
        <v>99</v>
      </c>
      <c r="B35" s="2">
        <v>1.06727320444406E-2</v>
      </c>
      <c r="C35" s="2">
        <v>1.12994350282486E-2</v>
      </c>
      <c r="D35" s="2">
        <v>1.1946241911398699E-2</v>
      </c>
      <c r="E35" s="2">
        <v>1.23667724351151E-2</v>
      </c>
      <c r="F35" s="2">
        <v>1.32005375069164E-2</v>
      </c>
      <c r="G35" s="2">
        <v>1.37719969395562E-2</v>
      </c>
      <c r="H35" s="2">
        <v>1.48104265402844E-2</v>
      </c>
      <c r="I35" s="2">
        <v>1.6794111341385001E-2</v>
      </c>
      <c r="J35" s="2">
        <v>1.7757970517655101E-2</v>
      </c>
      <c r="K35" s="2">
        <v>1.8710191082802499E-2</v>
      </c>
    </row>
    <row r="36" spans="1:11" x14ac:dyDescent="0.25">
      <c r="A36" s="8" t="s">
        <v>100</v>
      </c>
      <c r="B36" s="2">
        <v>9.0105852506342399E-2</v>
      </c>
      <c r="C36" s="2">
        <v>8.6010624841892203E-2</v>
      </c>
      <c r="D36" s="2">
        <v>8.1632653061224497E-2</v>
      </c>
      <c r="E36" s="2">
        <v>7.9163615653730396E-2</v>
      </c>
      <c r="F36" s="2">
        <v>7.7227096672199805E-2</v>
      </c>
      <c r="G36" s="2">
        <v>7.4368783473603706E-2</v>
      </c>
      <c r="H36" s="2">
        <v>7.1238151658767804E-2</v>
      </c>
      <c r="I36" s="2">
        <v>7.0249410419495506E-2</v>
      </c>
      <c r="J36" s="2">
        <v>6.8152211175865604E-2</v>
      </c>
      <c r="K36" s="2">
        <v>6.6547239915074302E-2</v>
      </c>
    </row>
    <row r="37" spans="1:11" x14ac:dyDescent="0.25">
      <c r="A37" s="8" t="s">
        <v>101</v>
      </c>
      <c r="B37" s="2">
        <v>3.46715328467153E-2</v>
      </c>
      <c r="C37" s="2">
        <v>3.4725093013642003E-2</v>
      </c>
      <c r="D37" s="2">
        <v>3.28712871287129E-2</v>
      </c>
      <c r="E37" s="2">
        <v>3.22971336293904E-2</v>
      </c>
      <c r="F37" s="2">
        <v>3.37837837837838E-2</v>
      </c>
      <c r="G37" s="2">
        <v>3.4576534576534597E-2</v>
      </c>
      <c r="H37" s="2">
        <v>3.5364936042136898E-2</v>
      </c>
      <c r="I37" s="2">
        <v>3.6844064011909199E-2</v>
      </c>
      <c r="J37" s="2">
        <v>3.8307187157971503E-2</v>
      </c>
      <c r="K37" s="2">
        <v>4.4090403853279003E-2</v>
      </c>
    </row>
    <row r="38" spans="1:11" x14ac:dyDescent="0.25">
      <c r="A38" s="8" t="s">
        <v>102</v>
      </c>
      <c r="B38" s="2">
        <v>1.18613138686131E-2</v>
      </c>
      <c r="C38" s="2">
        <v>1.3228606862339801E-2</v>
      </c>
      <c r="D38" s="2">
        <v>1.42574257425743E-2</v>
      </c>
      <c r="E38" s="2">
        <v>1.49374243035931E-2</v>
      </c>
      <c r="F38" s="2">
        <v>1.51033386327504E-2</v>
      </c>
      <c r="G38" s="2">
        <v>1.47630147630148E-2</v>
      </c>
      <c r="H38" s="2">
        <v>1.5425131677953299E-2</v>
      </c>
      <c r="I38" s="2">
        <v>1.63751395608485E-2</v>
      </c>
      <c r="J38" s="2">
        <v>1.7147026632615799E-2</v>
      </c>
      <c r="K38" s="2">
        <v>1.8154872174879599E-2</v>
      </c>
    </row>
    <row r="39" spans="1:11" x14ac:dyDescent="0.25">
      <c r="A39" s="8" t="s">
        <v>103</v>
      </c>
      <c r="B39" s="2">
        <v>5.9306569343065699E-3</v>
      </c>
      <c r="C39" s="2">
        <v>6.6143034311699003E-3</v>
      </c>
      <c r="D39" s="2">
        <v>6.73267326732673E-3</v>
      </c>
      <c r="E39" s="2">
        <v>6.4594267258780797E-3</v>
      </c>
      <c r="F39" s="2">
        <v>6.7567567567567597E-3</v>
      </c>
      <c r="G39" s="2">
        <v>8.1585081585081598E-3</v>
      </c>
      <c r="H39" s="2">
        <v>8.6531226486079808E-3</v>
      </c>
      <c r="I39" s="2">
        <v>8.9318943059173792E-3</v>
      </c>
      <c r="J39" s="2">
        <v>9.4855892010215197E-3</v>
      </c>
      <c r="K39" s="2">
        <v>9.6331974805483507E-3</v>
      </c>
    </row>
    <row r="40" spans="1:11" x14ac:dyDescent="0.25">
      <c r="A40" s="8" t="s">
        <v>104</v>
      </c>
      <c r="B40" s="2">
        <v>0.80885036496350404</v>
      </c>
      <c r="C40" s="2">
        <v>0.83298883836296</v>
      </c>
      <c r="D40" s="2">
        <v>0.84712871287128699</v>
      </c>
      <c r="E40" s="2">
        <v>0.85506661283811103</v>
      </c>
      <c r="F40" s="2">
        <v>0.85453100158982498</v>
      </c>
      <c r="G40" s="2">
        <v>0.854700854700855</v>
      </c>
      <c r="H40" s="2">
        <v>0.85553047404063198</v>
      </c>
      <c r="I40" s="2">
        <v>0.85708969110532196</v>
      </c>
      <c r="J40" s="2">
        <v>0.85698650127690601</v>
      </c>
      <c r="K40" s="2">
        <v>0.849573916265283</v>
      </c>
    </row>
    <row r="41" spans="1:11" x14ac:dyDescent="0.25">
      <c r="A41" s="8" t="s">
        <v>105</v>
      </c>
      <c r="B41" s="2">
        <v>1.77919708029197E-2</v>
      </c>
      <c r="C41" s="2">
        <v>1.57089706490285E-2</v>
      </c>
      <c r="D41" s="2">
        <v>1.62376237623762E-2</v>
      </c>
      <c r="E41" s="2">
        <v>1.49374243035931E-2</v>
      </c>
      <c r="F41" s="2">
        <v>1.6295707472178102E-2</v>
      </c>
      <c r="G41" s="2">
        <v>1.8648018648018599E-2</v>
      </c>
      <c r="H41" s="2">
        <v>1.8811136192626001E-2</v>
      </c>
      <c r="I41" s="2">
        <v>1.78637886118348E-2</v>
      </c>
      <c r="J41" s="2">
        <v>1.75118569865013E-2</v>
      </c>
      <c r="K41" s="2">
        <v>1.9636902556502401E-2</v>
      </c>
    </row>
    <row r="42" spans="1:11" x14ac:dyDescent="0.25">
      <c r="A42" s="8" t="s">
        <v>106</v>
      </c>
      <c r="B42" s="2">
        <v>0.12089416058394201</v>
      </c>
      <c r="C42" s="2">
        <v>9.6734187680859895E-2</v>
      </c>
      <c r="D42" s="2">
        <v>8.2772277227722804E-2</v>
      </c>
      <c r="E42" s="2">
        <v>7.6301978199434795E-2</v>
      </c>
      <c r="F42" s="2">
        <v>7.3529411764705899E-2</v>
      </c>
      <c r="G42" s="2">
        <v>6.9153069153069194E-2</v>
      </c>
      <c r="H42" s="2">
        <v>6.62151993980436E-2</v>
      </c>
      <c r="I42" s="2">
        <v>6.2895422404168205E-2</v>
      </c>
      <c r="J42" s="2">
        <v>6.0561838744983602E-2</v>
      </c>
      <c r="K42" s="2">
        <v>5.8910707669507199E-2</v>
      </c>
    </row>
    <row r="43" spans="1:11" x14ac:dyDescent="0.25">
      <c r="A43" s="8" t="s">
        <v>107</v>
      </c>
      <c r="B43" s="2">
        <v>0.60582010582010604</v>
      </c>
      <c r="C43" s="2">
        <v>0.61570593149540498</v>
      </c>
      <c r="D43" s="2">
        <v>0.63561352142667005</v>
      </c>
      <c r="E43" s="2">
        <v>0.645236250968242</v>
      </c>
      <c r="F43" s="2">
        <v>0.64823996033713405</v>
      </c>
      <c r="G43" s="2">
        <v>0.65169349027143897</v>
      </c>
      <c r="H43" s="2">
        <v>0.65470955797269104</v>
      </c>
      <c r="I43" s="2">
        <v>0.65266919812374402</v>
      </c>
      <c r="J43" s="2">
        <v>0.65109831520580097</v>
      </c>
      <c r="K43" s="2">
        <v>0.64997939843428099</v>
      </c>
    </row>
    <row r="44" spans="1:11" x14ac:dyDescent="0.25">
      <c r="A44" s="8" t="s">
        <v>108</v>
      </c>
      <c r="B44" s="2">
        <v>7.9365079365079402E-2</v>
      </c>
      <c r="C44" s="2">
        <v>7.9643553327763794E-2</v>
      </c>
      <c r="D44" s="2">
        <v>7.5059888208677095E-2</v>
      </c>
      <c r="E44" s="2">
        <v>7.4877356054737901E-2</v>
      </c>
      <c r="F44" s="2">
        <v>7.6103123450669302E-2</v>
      </c>
      <c r="G44" s="2">
        <v>7.5426375210184998E-2</v>
      </c>
      <c r="H44" s="2">
        <v>7.5445498727146496E-2</v>
      </c>
      <c r="I44" s="2">
        <v>7.8847442483806096E-2</v>
      </c>
      <c r="J44" s="2">
        <v>7.95478780123694E-2</v>
      </c>
      <c r="K44" s="2">
        <v>8.0552121961269096E-2</v>
      </c>
    </row>
    <row r="45" spans="1:11" x14ac:dyDescent="0.25">
      <c r="A45" s="8" t="s">
        <v>109</v>
      </c>
      <c r="B45" s="2">
        <v>1.9400352733686101E-2</v>
      </c>
      <c r="C45" s="2">
        <v>1.8379281537176301E-2</v>
      </c>
      <c r="D45" s="2">
        <v>1.65025286132553E-2</v>
      </c>
      <c r="E45" s="2">
        <v>1.6782855667441299E-2</v>
      </c>
      <c r="F45" s="2">
        <v>1.8344075359444701E-2</v>
      </c>
      <c r="G45" s="2">
        <v>1.8256065337497001E-2</v>
      </c>
      <c r="H45" s="2">
        <v>1.89770886368896E-2</v>
      </c>
      <c r="I45" s="2">
        <v>1.9879383515747199E-2</v>
      </c>
      <c r="J45" s="2">
        <v>2.17530390275112E-2</v>
      </c>
      <c r="K45" s="2">
        <v>2.2043675319324298E-2</v>
      </c>
    </row>
    <row r="46" spans="1:11" x14ac:dyDescent="0.25">
      <c r="A46" s="8" t="s">
        <v>110</v>
      </c>
      <c r="B46" s="2">
        <v>0.12757201646090499</v>
      </c>
      <c r="C46" s="2">
        <v>0.126427179058758</v>
      </c>
      <c r="D46" s="2">
        <v>0.119776417354272</v>
      </c>
      <c r="E46" s="2">
        <v>0.113607022979602</v>
      </c>
      <c r="F46" s="2">
        <v>0.107833415964303</v>
      </c>
      <c r="G46" s="2">
        <v>0.106413644006726</v>
      </c>
      <c r="H46" s="2">
        <v>0.10298542004165701</v>
      </c>
      <c r="I46" s="2">
        <v>0.100737100737101</v>
      </c>
      <c r="J46" s="2">
        <v>9.7248880358285397E-2</v>
      </c>
      <c r="K46" s="2">
        <v>9.4355170992995493E-2</v>
      </c>
    </row>
    <row r="47" spans="1:11" x14ac:dyDescent="0.25">
      <c r="A47" s="8" t="s">
        <v>111</v>
      </c>
      <c r="B47" s="2">
        <v>8.7595532039976498E-2</v>
      </c>
      <c r="C47" s="2">
        <v>8.9390142021721006E-2</v>
      </c>
      <c r="D47" s="2">
        <v>9.1296247005589595E-2</v>
      </c>
      <c r="E47" s="2">
        <v>9.0111025045184603E-2</v>
      </c>
      <c r="F47" s="2">
        <v>8.9489340604858705E-2</v>
      </c>
      <c r="G47" s="2">
        <v>8.9358635599327399E-2</v>
      </c>
      <c r="H47" s="2">
        <v>9.0719740800740606E-2</v>
      </c>
      <c r="I47" s="2">
        <v>9.2249274067455894E-2</v>
      </c>
      <c r="J47" s="2">
        <v>9.3836638942205203E-2</v>
      </c>
      <c r="K47" s="2">
        <v>9.7857437165224603E-2</v>
      </c>
    </row>
    <row r="48" spans="1:11" x14ac:dyDescent="0.25">
      <c r="A48" s="8" t="s">
        <v>112</v>
      </c>
      <c r="B48" s="2">
        <v>8.0246913580246895E-2</v>
      </c>
      <c r="C48" s="2">
        <v>7.0453912559175699E-2</v>
      </c>
      <c r="D48" s="2">
        <v>6.1751397391535803E-2</v>
      </c>
      <c r="E48" s="2">
        <v>5.9385489284792099E-2</v>
      </c>
      <c r="F48" s="2">
        <v>5.9990084283589498E-2</v>
      </c>
      <c r="G48" s="2">
        <v>5.88517895748258E-2</v>
      </c>
      <c r="H48" s="2">
        <v>5.7162693820874799E-2</v>
      </c>
      <c r="I48" s="2">
        <v>5.56176010721465E-2</v>
      </c>
      <c r="J48" s="2">
        <v>5.6515248453828097E-2</v>
      </c>
      <c r="K48" s="2">
        <v>5.5212196126905602E-2</v>
      </c>
    </row>
    <row r="49" spans="1:12" x14ac:dyDescent="0.25">
      <c r="A49" s="15"/>
    </row>
    <row r="50" spans="1:12" x14ac:dyDescent="0.25">
      <c r="A50" s="15"/>
    </row>
    <row r="51" spans="1:12" x14ac:dyDescent="0.25">
      <c r="A51" s="15"/>
      <c r="B51" s="21" t="s">
        <v>29</v>
      </c>
      <c r="C51" s="21"/>
      <c r="D51" s="21"/>
      <c r="E51" s="21"/>
      <c r="F51" s="21"/>
      <c r="G51" s="21"/>
      <c r="H51" s="21"/>
      <c r="I51" s="21"/>
      <c r="J51" s="21"/>
      <c r="K51" s="6" t="s">
        <v>30</v>
      </c>
      <c r="L51" s="6" t="s">
        <v>31</v>
      </c>
    </row>
    <row r="52" spans="1:12" x14ac:dyDescent="0.25">
      <c r="A52" s="9" t="s">
        <v>32</v>
      </c>
      <c r="B52" s="4" t="s">
        <v>13</v>
      </c>
      <c r="C52" s="4" t="s">
        <v>14</v>
      </c>
      <c r="D52" s="4" t="s">
        <v>15</v>
      </c>
      <c r="E52" s="4" t="s">
        <v>16</v>
      </c>
      <c r="F52" s="4" t="s">
        <v>17</v>
      </c>
      <c r="G52" s="4" t="s">
        <v>18</v>
      </c>
      <c r="H52" s="4" t="s">
        <v>19</v>
      </c>
      <c r="I52" s="4" t="s">
        <v>20</v>
      </c>
      <c r="J52" s="4" t="s">
        <v>21</v>
      </c>
      <c r="K52" s="4" t="s">
        <v>22</v>
      </c>
      <c r="L52" s="4" t="s">
        <v>23</v>
      </c>
    </row>
    <row r="53" spans="1:12" x14ac:dyDescent="0.25">
      <c r="A53" s="8" t="s">
        <v>95</v>
      </c>
      <c r="B53" s="2">
        <v>9.3984962406015005E-2</v>
      </c>
      <c r="C53" s="2">
        <v>7.2852233676975894E-2</v>
      </c>
      <c r="D53" s="2">
        <v>7.5592568866111501E-2</v>
      </c>
      <c r="E53" s="2">
        <v>8.3978558665872505E-2</v>
      </c>
      <c r="F53" s="2">
        <v>7.3076923076923095E-2</v>
      </c>
      <c r="G53" s="2">
        <v>7.7316948284690198E-2</v>
      </c>
      <c r="H53" s="2">
        <v>6.6539923954372596E-2</v>
      </c>
      <c r="I53" s="2">
        <v>8.5115864527629204E-2</v>
      </c>
      <c r="J53" s="2">
        <v>5.9137577002053403E-2</v>
      </c>
      <c r="K53" s="3">
        <v>0.320532514080901</v>
      </c>
      <c r="L53" s="3">
        <v>0.93909774436090199</v>
      </c>
    </row>
    <row r="54" spans="1:12" x14ac:dyDescent="0.25">
      <c r="A54" s="8" t="s">
        <v>96</v>
      </c>
      <c r="B54" s="2">
        <v>0.160919540229885</v>
      </c>
      <c r="C54" s="2">
        <v>6.9306930693069299E-2</v>
      </c>
      <c r="D54" s="2">
        <v>0</v>
      </c>
      <c r="E54" s="2">
        <v>7.4074074074074098E-2</v>
      </c>
      <c r="F54" s="2">
        <v>5.1724137931034503E-2</v>
      </c>
      <c r="G54" s="2">
        <v>0.10655737704918</v>
      </c>
      <c r="H54" s="2">
        <v>6.6666666666666693E-2</v>
      </c>
      <c r="I54" s="2">
        <v>0.104166666666667</v>
      </c>
      <c r="J54" s="2">
        <v>6.2893081761006303E-2</v>
      </c>
      <c r="K54" s="3">
        <v>0.38524590163934402</v>
      </c>
      <c r="L54" s="3">
        <v>0.94252873563218398</v>
      </c>
    </row>
    <row r="55" spans="1:12" x14ac:dyDescent="0.25">
      <c r="A55" s="8" t="s">
        <v>97</v>
      </c>
      <c r="B55" s="2">
        <v>6.4327485380116997E-2</v>
      </c>
      <c r="C55" s="2">
        <v>0.104395604395604</v>
      </c>
      <c r="D55" s="2">
        <v>8.45771144278607E-2</v>
      </c>
      <c r="E55" s="2">
        <v>4.1284403669724801E-2</v>
      </c>
      <c r="F55" s="2">
        <v>8.8105726872246701E-2</v>
      </c>
      <c r="G55" s="2">
        <v>9.3117408906882596E-2</v>
      </c>
      <c r="H55" s="2">
        <v>8.1481481481481502E-2</v>
      </c>
      <c r="I55" s="2">
        <v>0.102739726027397</v>
      </c>
      <c r="J55" s="2">
        <v>5.9006211180124203E-2</v>
      </c>
      <c r="K55" s="3">
        <v>0.38056680161943301</v>
      </c>
      <c r="L55" s="3">
        <v>0.99415204678362601</v>
      </c>
    </row>
    <row r="56" spans="1:12" x14ac:dyDescent="0.25">
      <c r="A56" s="8" t="s">
        <v>98</v>
      </c>
      <c r="B56" s="2">
        <v>3.1756989989644498E-2</v>
      </c>
      <c r="C56" s="2">
        <v>9.9252815880450495E-3</v>
      </c>
      <c r="D56" s="2">
        <v>1.15945229681979E-2</v>
      </c>
      <c r="E56" s="2">
        <v>1.99759851544591E-2</v>
      </c>
      <c r="F56" s="2">
        <v>2.6969178082191798E-2</v>
      </c>
      <c r="G56" s="2">
        <v>2.4697790746144199E-2</v>
      </c>
      <c r="H56" s="2">
        <v>2.66449710159666E-2</v>
      </c>
      <c r="I56" s="2">
        <v>3.17979197622585E-2</v>
      </c>
      <c r="J56" s="2">
        <v>2.7073732718894E-2</v>
      </c>
      <c r="K56" s="3">
        <v>0.114839516465194</v>
      </c>
      <c r="L56" s="3">
        <v>0.230928546772523</v>
      </c>
    </row>
    <row r="57" spans="1:12" x14ac:dyDescent="0.25">
      <c r="A57" s="8" t="s">
        <v>99</v>
      </c>
      <c r="B57" s="2">
        <v>9.8360655737704902E-2</v>
      </c>
      <c r="C57" s="2">
        <v>7.4626865671641798E-2</v>
      </c>
      <c r="D57" s="2">
        <v>5.5555555555555601E-2</v>
      </c>
      <c r="E57" s="2">
        <v>9.8684210526315805E-2</v>
      </c>
      <c r="F57" s="2">
        <v>7.7844311377245498E-2</v>
      </c>
      <c r="G57" s="2">
        <v>0.11111111111111099</v>
      </c>
      <c r="H57" s="2">
        <v>0.17499999999999999</v>
      </c>
      <c r="I57" s="2">
        <v>0.102127659574468</v>
      </c>
      <c r="J57" s="2">
        <v>8.8803088803088806E-2</v>
      </c>
      <c r="K57" s="3">
        <v>0.56666666666666698</v>
      </c>
      <c r="L57" s="3">
        <v>1.3114754098360699</v>
      </c>
    </row>
    <row r="58" spans="1:12" x14ac:dyDescent="0.25">
      <c r="A58" s="8" t="s">
        <v>100</v>
      </c>
      <c r="B58" s="2">
        <v>-9.7087378640776708E-3</v>
      </c>
      <c r="C58" s="2">
        <v>-3.5294117647058802E-2</v>
      </c>
      <c r="D58" s="2">
        <v>-1.11788617886179E-2</v>
      </c>
      <c r="E58" s="2">
        <v>4.1109969167523099E-3</v>
      </c>
      <c r="F58" s="2">
        <v>-5.1177072671443197E-3</v>
      </c>
      <c r="G58" s="2">
        <v>-1.0288065843621399E-2</v>
      </c>
      <c r="H58" s="2">
        <v>2.18295218295218E-2</v>
      </c>
      <c r="I58" s="2">
        <v>1.11902339776195E-2</v>
      </c>
      <c r="J58" s="2">
        <v>9.0543259557344102E-3</v>
      </c>
      <c r="K58" s="3">
        <v>3.1893004115226303E-2</v>
      </c>
      <c r="L58" s="3">
        <v>-2.6213592233009699E-2</v>
      </c>
    </row>
    <row r="59" spans="1:12" x14ac:dyDescent="0.25">
      <c r="A59" s="8" t="s">
        <v>101</v>
      </c>
      <c r="B59" s="2">
        <v>0.105263157894737</v>
      </c>
      <c r="C59" s="2">
        <v>-1.1904761904761901E-2</v>
      </c>
      <c r="D59" s="2">
        <v>-3.6144578313252997E-2</v>
      </c>
      <c r="E59" s="2">
        <v>6.25E-2</v>
      </c>
      <c r="F59" s="2">
        <v>4.7058823529411799E-2</v>
      </c>
      <c r="G59" s="2">
        <v>5.6179775280898903E-2</v>
      </c>
      <c r="H59" s="2">
        <v>5.31914893617021E-2</v>
      </c>
      <c r="I59" s="2">
        <v>6.0606060606060601E-2</v>
      </c>
      <c r="J59" s="2">
        <v>0.133333333333333</v>
      </c>
      <c r="K59" s="3">
        <v>0.33707865168539303</v>
      </c>
      <c r="L59" s="3">
        <v>0.56578947368421095</v>
      </c>
    </row>
    <row r="60" spans="1:12" x14ac:dyDescent="0.25">
      <c r="A60" s="8" t="s">
        <v>102</v>
      </c>
      <c r="B60" s="2">
        <v>0.230769230769231</v>
      </c>
      <c r="C60" s="2">
        <v>0.125</v>
      </c>
      <c r="D60" s="2">
        <v>2.7777777777777801E-2</v>
      </c>
      <c r="E60" s="2">
        <v>2.7027027027027001E-2</v>
      </c>
      <c r="F60" s="2">
        <v>0</v>
      </c>
      <c r="G60" s="2">
        <v>7.8947368421052599E-2</v>
      </c>
      <c r="H60" s="2">
        <v>7.3170731707317097E-2</v>
      </c>
      <c r="I60" s="2">
        <v>6.8181818181818205E-2</v>
      </c>
      <c r="J60" s="2">
        <v>4.2553191489361701E-2</v>
      </c>
      <c r="K60" s="3">
        <v>0.28947368421052599</v>
      </c>
      <c r="L60" s="3">
        <v>0.88461538461538503</v>
      </c>
    </row>
    <row r="61" spans="1:12" x14ac:dyDescent="0.25">
      <c r="A61" s="8" t="s">
        <v>103</v>
      </c>
      <c r="B61" s="2">
        <v>0.230769230769231</v>
      </c>
      <c r="C61" s="2">
        <v>6.25E-2</v>
      </c>
      <c r="D61" s="2">
        <v>-5.8823529411764698E-2</v>
      </c>
      <c r="E61" s="2">
        <v>6.25E-2</v>
      </c>
      <c r="F61" s="2">
        <v>0.23529411764705899</v>
      </c>
      <c r="G61" s="2">
        <v>9.5238095238095205E-2</v>
      </c>
      <c r="H61" s="2">
        <v>4.3478260869565202E-2</v>
      </c>
      <c r="I61" s="2">
        <v>8.3333333333333301E-2</v>
      </c>
      <c r="J61" s="2">
        <v>0</v>
      </c>
      <c r="K61" s="3">
        <v>0.238095238095238</v>
      </c>
      <c r="L61" s="3">
        <v>1</v>
      </c>
    </row>
    <row r="62" spans="1:12" x14ac:dyDescent="0.25">
      <c r="A62" s="8" t="s">
        <v>104</v>
      </c>
      <c r="B62" s="2">
        <v>0.13649182177100999</v>
      </c>
      <c r="C62" s="2">
        <v>6.15384615384615E-2</v>
      </c>
      <c r="D62" s="2">
        <v>-9.81767180925666E-3</v>
      </c>
      <c r="E62" s="2">
        <v>1.51085930122757E-2</v>
      </c>
      <c r="F62" s="2">
        <v>2.32558139534884E-2</v>
      </c>
      <c r="G62" s="2">
        <v>3.3636363636363603E-2</v>
      </c>
      <c r="H62" s="2">
        <v>1.27528583992964E-2</v>
      </c>
      <c r="I62" s="2">
        <v>1.9973947025618801E-2</v>
      </c>
      <c r="J62" s="2">
        <v>-2.38399318859089E-2</v>
      </c>
      <c r="K62" s="3">
        <v>4.2272727272727302E-2</v>
      </c>
      <c r="L62" s="3">
        <v>0.29328821206993799</v>
      </c>
    </row>
    <row r="63" spans="1:12" x14ac:dyDescent="0.25">
      <c r="A63" s="8" t="s">
        <v>105</v>
      </c>
      <c r="B63" s="2">
        <v>-2.5641025641025599E-2</v>
      </c>
      <c r="C63" s="2">
        <v>7.8947368421052599E-2</v>
      </c>
      <c r="D63" s="2">
        <v>-9.7560975609756101E-2</v>
      </c>
      <c r="E63" s="2">
        <v>0.108108108108108</v>
      </c>
      <c r="F63" s="2">
        <v>0.17073170731707299</v>
      </c>
      <c r="G63" s="2">
        <v>4.1666666666666699E-2</v>
      </c>
      <c r="H63" s="2">
        <v>-0.04</v>
      </c>
      <c r="I63" s="2">
        <v>0</v>
      </c>
      <c r="J63" s="2">
        <v>0.104166666666667</v>
      </c>
      <c r="K63" s="3">
        <v>0.104166666666667</v>
      </c>
      <c r="L63" s="3">
        <v>0.35897435897435898</v>
      </c>
    </row>
    <row r="64" spans="1:12" x14ac:dyDescent="0.25">
      <c r="A64" s="8" t="s">
        <v>106</v>
      </c>
      <c r="B64" s="2">
        <v>-0.11698113207547201</v>
      </c>
      <c r="C64" s="2">
        <v>-0.106837606837607</v>
      </c>
      <c r="D64" s="2">
        <v>-9.5693779904306206E-2</v>
      </c>
      <c r="E64" s="2">
        <v>-2.1164021164021201E-2</v>
      </c>
      <c r="F64" s="2">
        <v>-3.7837837837837798E-2</v>
      </c>
      <c r="G64" s="2">
        <v>-1.1235955056179799E-2</v>
      </c>
      <c r="H64" s="2">
        <v>-3.97727272727273E-2</v>
      </c>
      <c r="I64" s="2">
        <v>-1.7751479289940801E-2</v>
      </c>
      <c r="J64" s="2">
        <v>-4.2168674698795199E-2</v>
      </c>
      <c r="K64" s="3">
        <v>-0.106741573033708</v>
      </c>
      <c r="L64" s="3">
        <v>-0.4</v>
      </c>
    </row>
    <row r="65" spans="1:12" x14ac:dyDescent="0.25">
      <c r="A65" s="8" t="s">
        <v>107</v>
      </c>
      <c r="B65" s="2">
        <v>7.2780203784570605E-2</v>
      </c>
      <c r="C65" s="2">
        <v>8.0054274084124799E-2</v>
      </c>
      <c r="D65" s="2">
        <v>4.6482412060301501E-2</v>
      </c>
      <c r="E65" s="2">
        <v>4.64185674269708E-2</v>
      </c>
      <c r="F65" s="2">
        <v>3.7476099426386203E-2</v>
      </c>
      <c r="G65" s="2">
        <v>4.2757095466273501E-2</v>
      </c>
      <c r="H65" s="2">
        <v>3.2873806998939603E-2</v>
      </c>
      <c r="I65" s="2">
        <v>4.4832306639288201E-2</v>
      </c>
      <c r="J65" s="2">
        <v>3.3409760890927002E-2</v>
      </c>
      <c r="K65" s="3">
        <v>0.162919277552525</v>
      </c>
      <c r="L65" s="3">
        <v>0.530810286268802</v>
      </c>
    </row>
    <row r="66" spans="1:12" x14ac:dyDescent="0.25">
      <c r="A66" s="8" t="s">
        <v>108</v>
      </c>
      <c r="B66" s="2">
        <v>5.9259259259259303E-2</v>
      </c>
      <c r="C66" s="2">
        <v>-1.3986013986014E-2</v>
      </c>
      <c r="D66" s="2">
        <v>2.8368794326241099E-2</v>
      </c>
      <c r="E66" s="2">
        <v>5.8620689655172399E-2</v>
      </c>
      <c r="F66" s="2">
        <v>2.2801302931596101E-2</v>
      </c>
      <c r="G66" s="2">
        <v>3.8216560509554097E-2</v>
      </c>
      <c r="H66" s="2">
        <v>8.2822085889570504E-2</v>
      </c>
      <c r="I66" s="2">
        <v>5.6657223796034002E-2</v>
      </c>
      <c r="J66" s="2">
        <v>4.82573726541555E-2</v>
      </c>
      <c r="K66" s="3">
        <v>0.24522292993630601</v>
      </c>
      <c r="L66" s="3">
        <v>0.44814814814814802</v>
      </c>
    </row>
    <row r="67" spans="1:12" x14ac:dyDescent="0.25">
      <c r="A67" s="8" t="s">
        <v>109</v>
      </c>
      <c r="B67" s="2">
        <v>0</v>
      </c>
      <c r="C67" s="2">
        <v>-6.0606060606060601E-2</v>
      </c>
      <c r="D67" s="2">
        <v>4.8387096774193498E-2</v>
      </c>
      <c r="E67" s="2">
        <v>0.138461538461538</v>
      </c>
      <c r="F67" s="2">
        <v>2.7027027027027001E-2</v>
      </c>
      <c r="G67" s="2">
        <v>7.8947368421052599E-2</v>
      </c>
      <c r="H67" s="2">
        <v>8.5365853658536606E-2</v>
      </c>
      <c r="I67" s="2">
        <v>0.14606741573033699</v>
      </c>
      <c r="J67" s="2">
        <v>4.9019607843137303E-2</v>
      </c>
      <c r="K67" s="3">
        <v>0.40789473684210498</v>
      </c>
      <c r="L67" s="3">
        <v>0.62121212121212099</v>
      </c>
    </row>
    <row r="68" spans="1:12" x14ac:dyDescent="0.25">
      <c r="A68" s="8" t="s">
        <v>110</v>
      </c>
      <c r="B68" s="2">
        <v>4.6082949308755797E-2</v>
      </c>
      <c r="C68" s="2">
        <v>-8.8105726872246704E-3</v>
      </c>
      <c r="D68" s="2">
        <v>-2.2222222222222199E-2</v>
      </c>
      <c r="E68" s="2">
        <v>-1.13636363636364E-2</v>
      </c>
      <c r="F68" s="2">
        <v>1.8390804597701101E-2</v>
      </c>
      <c r="G68" s="2">
        <v>4.5146726862302497E-3</v>
      </c>
      <c r="H68" s="2">
        <v>1.3483146067415699E-2</v>
      </c>
      <c r="I68" s="2">
        <v>1.10864745011086E-2</v>
      </c>
      <c r="J68" s="2">
        <v>4.3859649122806998E-3</v>
      </c>
      <c r="K68" s="3">
        <v>3.38600451467269E-2</v>
      </c>
      <c r="L68" s="3">
        <v>5.5299539170506902E-2</v>
      </c>
    </row>
    <row r="69" spans="1:12" x14ac:dyDescent="0.25">
      <c r="A69" s="8" t="s">
        <v>111</v>
      </c>
      <c r="B69" s="2">
        <v>7.7181208053691303E-2</v>
      </c>
      <c r="C69" s="2">
        <v>6.8535825545171306E-2</v>
      </c>
      <c r="D69" s="2">
        <v>1.7492711370262402E-2</v>
      </c>
      <c r="E69" s="2">
        <v>3.4383954154727801E-2</v>
      </c>
      <c r="F69" s="2">
        <v>3.0470914127423799E-2</v>
      </c>
      <c r="G69" s="2">
        <v>5.3763440860215103E-2</v>
      </c>
      <c r="H69" s="2">
        <v>5.3571428571428603E-2</v>
      </c>
      <c r="I69" s="2">
        <v>6.5375302663438301E-2</v>
      </c>
      <c r="J69" s="2">
        <v>7.9545454545454503E-2</v>
      </c>
      <c r="K69" s="3">
        <v>0.276881720430108</v>
      </c>
      <c r="L69" s="3">
        <v>0.59395973154362403</v>
      </c>
    </row>
    <row r="70" spans="1:12" x14ac:dyDescent="0.25">
      <c r="A70" s="8" t="s">
        <v>112</v>
      </c>
      <c r="B70" s="2">
        <v>-7.3260073260073305E-2</v>
      </c>
      <c r="C70" s="2">
        <v>-8.3003952569169995E-2</v>
      </c>
      <c r="D70" s="2">
        <v>-8.6206896551724102E-3</v>
      </c>
      <c r="E70" s="2">
        <v>5.21739130434783E-2</v>
      </c>
      <c r="F70" s="2">
        <v>1.2396694214876E-2</v>
      </c>
      <c r="G70" s="2">
        <v>8.1632653061224497E-3</v>
      </c>
      <c r="H70" s="2">
        <v>8.0971659919028306E-3</v>
      </c>
      <c r="I70" s="2">
        <v>6.4257028112449793E-2</v>
      </c>
      <c r="J70" s="2">
        <v>1.13207547169811E-2</v>
      </c>
      <c r="K70" s="3">
        <v>9.3877551020408206E-2</v>
      </c>
      <c r="L70" s="3">
        <v>-1.8315018315018299E-2</v>
      </c>
    </row>
    <row r="71" spans="1:12" x14ac:dyDescent="0.25">
      <c r="A71" s="11" t="s">
        <v>12</v>
      </c>
      <c r="B71" s="3">
        <v>4.9574155653450802E-2</v>
      </c>
      <c r="C71" s="3">
        <v>2.6134646594661099E-2</v>
      </c>
      <c r="D71" s="3">
        <v>1.66339441535777E-2</v>
      </c>
      <c r="E71" s="3">
        <v>3.0041306796845701E-2</v>
      </c>
      <c r="F71" s="3">
        <v>3.1560856205406003E-2</v>
      </c>
      <c r="G71" s="3">
        <v>3.4129348210228699E-2</v>
      </c>
      <c r="H71" s="3">
        <v>3.2905336132402499E-2</v>
      </c>
      <c r="I71" s="3">
        <v>4.0553953774164597E-2</v>
      </c>
      <c r="J71" s="3">
        <v>2.77083806495571E-2</v>
      </c>
      <c r="K71" s="3">
        <v>0.14227293381127901</v>
      </c>
      <c r="L71" s="3">
        <v>0.328928046989721</v>
      </c>
    </row>
    <row r="72" spans="1:12" x14ac:dyDescent="0.25">
      <c r="A72" s="15"/>
    </row>
    <row r="73" spans="1:12" x14ac:dyDescent="0.25">
      <c r="A73" s="13" t="s">
        <v>33</v>
      </c>
    </row>
    <row r="74" spans="1:12" x14ac:dyDescent="0.25">
      <c r="A74" s="14" t="s">
        <v>34</v>
      </c>
    </row>
    <row r="75" spans="1:12" x14ac:dyDescent="0.25">
      <c r="A75" s="14" t="s">
        <v>35</v>
      </c>
    </row>
    <row r="76" spans="1:12" x14ac:dyDescent="0.25">
      <c r="A76" s="14" t="s">
        <v>114</v>
      </c>
    </row>
    <row r="77" spans="1:12" x14ac:dyDescent="0.25">
      <c r="A77" s="14" t="s">
        <v>570</v>
      </c>
    </row>
    <row r="78" spans="1:12" x14ac:dyDescent="0.25">
      <c r="A78" s="14" t="s">
        <v>36</v>
      </c>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608</v>
      </c>
    </row>
    <row r="2" spans="1:11" ht="15" x14ac:dyDescent="0.25">
      <c r="A2" s="12" t="s">
        <v>609</v>
      </c>
    </row>
    <row r="3" spans="1:11" ht="15" x14ac:dyDescent="0.25">
      <c r="A3" s="12" t="s">
        <v>63</v>
      </c>
    </row>
    <row r="4" spans="1:11" x14ac:dyDescent="0.25">
      <c r="A4" s="15"/>
    </row>
    <row r="5" spans="1:11" x14ac:dyDescent="0.25">
      <c r="A5" s="17" t="str">
        <f>HYPERLINK("#'Table of contents'!A142",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598</v>
      </c>
      <c r="B8" s="1">
        <v>551</v>
      </c>
      <c r="C8" s="1">
        <v>615</v>
      </c>
      <c r="D8" s="1">
        <v>619</v>
      </c>
      <c r="E8" s="1">
        <v>575</v>
      </c>
      <c r="F8" s="1">
        <v>560</v>
      </c>
      <c r="G8" s="1">
        <v>558</v>
      </c>
      <c r="H8" s="1">
        <v>565</v>
      </c>
      <c r="I8" s="1">
        <v>562</v>
      </c>
      <c r="J8" s="1">
        <v>561</v>
      </c>
      <c r="K8" s="1">
        <v>588</v>
      </c>
    </row>
    <row r="9" spans="1:11" x14ac:dyDescent="0.25">
      <c r="A9" s="16" t="s">
        <v>58</v>
      </c>
      <c r="B9" s="1">
        <v>719</v>
      </c>
      <c r="C9" s="1">
        <v>769</v>
      </c>
      <c r="D9" s="1">
        <v>806</v>
      </c>
      <c r="E9" s="1">
        <v>869</v>
      </c>
      <c r="F9" s="1">
        <v>950</v>
      </c>
      <c r="G9" s="1">
        <v>999</v>
      </c>
      <c r="H9" s="1">
        <v>1055</v>
      </c>
      <c r="I9" s="1">
        <v>1127</v>
      </c>
      <c r="J9" s="1">
        <v>1218</v>
      </c>
      <c r="K9" s="1">
        <v>1279</v>
      </c>
    </row>
    <row r="10" spans="1:11" x14ac:dyDescent="0.25">
      <c r="A10" s="16" t="s">
        <v>59</v>
      </c>
      <c r="B10" s="1">
        <v>341</v>
      </c>
      <c r="C10" s="1">
        <v>360</v>
      </c>
      <c r="D10" s="1">
        <v>375</v>
      </c>
      <c r="E10" s="1">
        <v>386</v>
      </c>
      <c r="F10" s="1">
        <v>404</v>
      </c>
      <c r="G10" s="1">
        <v>462</v>
      </c>
      <c r="H10" s="1">
        <v>507</v>
      </c>
      <c r="I10" s="1">
        <v>549</v>
      </c>
      <c r="J10" s="1">
        <v>617</v>
      </c>
      <c r="K10" s="1">
        <v>674</v>
      </c>
    </row>
    <row r="11" spans="1:11" x14ac:dyDescent="0.25">
      <c r="A11" s="16" t="s">
        <v>60</v>
      </c>
      <c r="B11" s="1">
        <v>124</v>
      </c>
      <c r="C11" s="1">
        <v>139</v>
      </c>
      <c r="D11" s="1">
        <v>133</v>
      </c>
      <c r="E11" s="1">
        <v>125</v>
      </c>
      <c r="F11" s="1">
        <v>144</v>
      </c>
      <c r="G11" s="1">
        <v>138</v>
      </c>
      <c r="H11" s="1">
        <v>155</v>
      </c>
      <c r="I11" s="1">
        <v>152</v>
      </c>
      <c r="J11" s="1">
        <v>161</v>
      </c>
      <c r="K11" s="1">
        <v>173</v>
      </c>
    </row>
    <row r="12" spans="1:11" x14ac:dyDescent="0.25">
      <c r="A12" s="16" t="s">
        <v>61</v>
      </c>
      <c r="B12" s="1">
        <v>14</v>
      </c>
      <c r="C12" s="1">
        <v>19</v>
      </c>
      <c r="D12" s="1">
        <v>20</v>
      </c>
      <c r="E12" s="1">
        <v>16</v>
      </c>
      <c r="F12" s="1">
        <v>15</v>
      </c>
      <c r="G12" s="1">
        <v>18</v>
      </c>
      <c r="H12" s="1">
        <v>18</v>
      </c>
      <c r="I12" s="1">
        <v>23</v>
      </c>
      <c r="J12" s="1">
        <v>24</v>
      </c>
      <c r="K12" s="1">
        <v>23</v>
      </c>
    </row>
    <row r="13" spans="1:11" x14ac:dyDescent="0.25">
      <c r="A13" s="10" t="s">
        <v>12</v>
      </c>
      <c r="B13" s="5">
        <v>1749</v>
      </c>
      <c r="C13" s="5">
        <v>1902</v>
      </c>
      <c r="D13" s="5">
        <v>1953</v>
      </c>
      <c r="E13" s="5">
        <v>1971</v>
      </c>
      <c r="F13" s="5">
        <v>2073</v>
      </c>
      <c r="G13" s="5">
        <v>2175</v>
      </c>
      <c r="H13" s="5">
        <v>2300</v>
      </c>
      <c r="I13" s="5">
        <v>2413</v>
      </c>
      <c r="J13" s="5">
        <v>2581</v>
      </c>
      <c r="K13" s="5">
        <v>2737</v>
      </c>
    </row>
    <row r="14" spans="1:11" x14ac:dyDescent="0.25">
      <c r="A14" s="15"/>
    </row>
    <row r="15" spans="1:11" x14ac:dyDescent="0.25">
      <c r="A15" s="15"/>
    </row>
    <row r="16" spans="1:11" x14ac:dyDescent="0.25">
      <c r="A16" s="15"/>
      <c r="B16" s="21" t="s">
        <v>28</v>
      </c>
      <c r="C16" s="22"/>
      <c r="D16" s="22"/>
      <c r="E16" s="22"/>
      <c r="F16" s="22"/>
      <c r="G16" s="22"/>
      <c r="H16" s="22"/>
      <c r="I16" s="22"/>
      <c r="J16" s="22"/>
      <c r="K16" s="22"/>
    </row>
    <row r="17" spans="1:12" x14ac:dyDescent="0.25">
      <c r="A17" s="9" t="s">
        <v>32</v>
      </c>
      <c r="B17" s="4" t="s">
        <v>0</v>
      </c>
      <c r="C17" s="4" t="s">
        <v>1</v>
      </c>
      <c r="D17" s="4" t="s">
        <v>2</v>
      </c>
      <c r="E17" s="4" t="s">
        <v>3</v>
      </c>
      <c r="F17" s="4" t="s">
        <v>4</v>
      </c>
      <c r="G17" s="4" t="s">
        <v>5</v>
      </c>
      <c r="H17" s="4" t="s">
        <v>6</v>
      </c>
      <c r="I17" s="4" t="s">
        <v>7</v>
      </c>
      <c r="J17" s="4" t="s">
        <v>8</v>
      </c>
      <c r="K17" s="4" t="s">
        <v>9</v>
      </c>
    </row>
    <row r="18" spans="1:12" x14ac:dyDescent="0.25">
      <c r="A18" s="8" t="s">
        <v>598</v>
      </c>
      <c r="B18" s="2">
        <v>0.31503716409376797</v>
      </c>
      <c r="C18" s="2">
        <v>0.32334384858044202</v>
      </c>
      <c r="D18" s="2">
        <v>0.31694828469022002</v>
      </c>
      <c r="E18" s="2">
        <v>0.29173008625063401</v>
      </c>
      <c r="F18" s="2">
        <v>0.27013989387361298</v>
      </c>
      <c r="G18" s="2">
        <v>0.25655172413793098</v>
      </c>
      <c r="H18" s="2">
        <v>0.245652173913043</v>
      </c>
      <c r="I18" s="2">
        <v>0.232905097389142</v>
      </c>
      <c r="J18" s="2">
        <v>0.217357613328167</v>
      </c>
      <c r="K18" s="2">
        <v>0.21483375959079301</v>
      </c>
    </row>
    <row r="19" spans="1:12" x14ac:dyDescent="0.25">
      <c r="A19" s="8" t="s">
        <v>58</v>
      </c>
      <c r="B19" s="2">
        <v>0.41109205260148701</v>
      </c>
      <c r="C19" s="2">
        <v>0.40431125131440598</v>
      </c>
      <c r="D19" s="2">
        <v>0.41269841269841301</v>
      </c>
      <c r="E19" s="2">
        <v>0.44089294774226301</v>
      </c>
      <c r="F19" s="2">
        <v>0.45827303424987897</v>
      </c>
      <c r="G19" s="2">
        <v>0.45931034482758598</v>
      </c>
      <c r="H19" s="2">
        <v>0.458695652173913</v>
      </c>
      <c r="I19" s="2">
        <v>0.46705346042271001</v>
      </c>
      <c r="J19" s="2">
        <v>0.47191011235955099</v>
      </c>
      <c r="K19" s="2">
        <v>0.467299963463646</v>
      </c>
    </row>
    <row r="20" spans="1:12" x14ac:dyDescent="0.25">
      <c r="A20" s="8" t="s">
        <v>59</v>
      </c>
      <c r="B20" s="2">
        <v>0.19496855345912001</v>
      </c>
      <c r="C20" s="2">
        <v>0.189274447949527</v>
      </c>
      <c r="D20" s="2">
        <v>0.19201228878648199</v>
      </c>
      <c r="E20" s="2">
        <v>0.19583967529172999</v>
      </c>
      <c r="F20" s="2">
        <v>0.19488663772310699</v>
      </c>
      <c r="G20" s="2">
        <v>0.21241379310344799</v>
      </c>
      <c r="H20" s="2">
        <v>0.22043478260869601</v>
      </c>
      <c r="I20" s="2">
        <v>0.227517612929963</v>
      </c>
      <c r="J20" s="2">
        <v>0.23905462998837701</v>
      </c>
      <c r="K20" s="2">
        <v>0.24625502374863001</v>
      </c>
    </row>
    <row r="21" spans="1:12" x14ac:dyDescent="0.25">
      <c r="A21" s="8" t="s">
        <v>60</v>
      </c>
      <c r="B21" s="2">
        <v>7.0897655803316195E-2</v>
      </c>
      <c r="C21" s="2">
        <v>7.3080967402733996E-2</v>
      </c>
      <c r="D21" s="2">
        <v>6.81003584229391E-2</v>
      </c>
      <c r="E21" s="2">
        <v>6.3419583967529197E-2</v>
      </c>
      <c r="F21" s="2">
        <v>6.9464544138929094E-2</v>
      </c>
      <c r="G21" s="2">
        <v>6.3448275862068998E-2</v>
      </c>
      <c r="H21" s="2">
        <v>6.73913043478261E-2</v>
      </c>
      <c r="I21" s="2">
        <v>6.2992125984251995E-2</v>
      </c>
      <c r="J21" s="2">
        <v>6.2378922898101499E-2</v>
      </c>
      <c r="K21" s="2">
        <v>6.3207891852393103E-2</v>
      </c>
    </row>
    <row r="22" spans="1:12" x14ac:dyDescent="0.25">
      <c r="A22" s="8" t="s">
        <v>61</v>
      </c>
      <c r="B22" s="2">
        <v>8.0045740423098904E-3</v>
      </c>
      <c r="C22" s="2">
        <v>9.9894847528916898E-3</v>
      </c>
      <c r="D22" s="2">
        <v>1.02406554019457E-2</v>
      </c>
      <c r="E22" s="2">
        <v>8.1177067478437302E-3</v>
      </c>
      <c r="F22" s="2">
        <v>7.2358900144717797E-3</v>
      </c>
      <c r="G22" s="2">
        <v>8.2758620689655192E-3</v>
      </c>
      <c r="H22" s="2">
        <v>7.8260869565217397E-3</v>
      </c>
      <c r="I22" s="2">
        <v>9.5317032739328598E-3</v>
      </c>
      <c r="J22" s="2">
        <v>9.2987214258039505E-3</v>
      </c>
      <c r="K22" s="2">
        <v>8.4033613445378096E-3</v>
      </c>
    </row>
    <row r="23" spans="1:12" x14ac:dyDescent="0.25">
      <c r="A23" s="15"/>
    </row>
    <row r="24" spans="1:12" x14ac:dyDescent="0.25">
      <c r="A24" s="15"/>
    </row>
    <row r="25" spans="1:12" x14ac:dyDescent="0.25">
      <c r="A25" s="15"/>
      <c r="B25" s="21" t="s">
        <v>29</v>
      </c>
      <c r="C25" s="21"/>
      <c r="D25" s="21"/>
      <c r="E25" s="21"/>
      <c r="F25" s="21"/>
      <c r="G25" s="21"/>
      <c r="H25" s="21"/>
      <c r="I25" s="21"/>
      <c r="J25" s="21"/>
      <c r="K25" s="6" t="s">
        <v>30</v>
      </c>
      <c r="L25" s="6" t="s">
        <v>31</v>
      </c>
    </row>
    <row r="26" spans="1:12" x14ac:dyDescent="0.25">
      <c r="A26" s="9" t="s">
        <v>32</v>
      </c>
      <c r="B26" s="4" t="s">
        <v>13</v>
      </c>
      <c r="C26" s="4" t="s">
        <v>14</v>
      </c>
      <c r="D26" s="4" t="s">
        <v>15</v>
      </c>
      <c r="E26" s="4" t="s">
        <v>16</v>
      </c>
      <c r="F26" s="4" t="s">
        <v>17</v>
      </c>
      <c r="G26" s="4" t="s">
        <v>18</v>
      </c>
      <c r="H26" s="4" t="s">
        <v>19</v>
      </c>
      <c r="I26" s="4" t="s">
        <v>20</v>
      </c>
      <c r="J26" s="4" t="s">
        <v>21</v>
      </c>
      <c r="K26" s="4" t="s">
        <v>22</v>
      </c>
      <c r="L26" s="4" t="s">
        <v>23</v>
      </c>
    </row>
    <row r="27" spans="1:12" x14ac:dyDescent="0.25">
      <c r="A27" s="8" t="s">
        <v>598</v>
      </c>
      <c r="B27" s="2">
        <v>0.116152450090744</v>
      </c>
      <c r="C27" s="2">
        <v>6.50406504065041E-3</v>
      </c>
      <c r="D27" s="2">
        <v>-7.1082390953150207E-2</v>
      </c>
      <c r="E27" s="2">
        <v>-2.6086956521739101E-2</v>
      </c>
      <c r="F27" s="2">
        <v>-3.57142857142857E-3</v>
      </c>
      <c r="G27" s="2">
        <v>1.2544802867383501E-2</v>
      </c>
      <c r="H27" s="2">
        <v>-5.3097345132743397E-3</v>
      </c>
      <c r="I27" s="2">
        <v>-1.7793594306049799E-3</v>
      </c>
      <c r="J27" s="2">
        <v>4.8128342245989303E-2</v>
      </c>
      <c r="K27" s="3">
        <v>5.3763440860215103E-2</v>
      </c>
      <c r="L27" s="3">
        <v>6.7150635208711396E-2</v>
      </c>
    </row>
    <row r="28" spans="1:12" x14ac:dyDescent="0.25">
      <c r="A28" s="8" t="s">
        <v>58</v>
      </c>
      <c r="B28" s="2">
        <v>6.9541029207232305E-2</v>
      </c>
      <c r="C28" s="2">
        <v>4.8114434330299098E-2</v>
      </c>
      <c r="D28" s="2">
        <v>7.8163771712158797E-2</v>
      </c>
      <c r="E28" s="2">
        <v>9.3210586881473004E-2</v>
      </c>
      <c r="F28" s="2">
        <v>5.1578947368421099E-2</v>
      </c>
      <c r="G28" s="2">
        <v>5.6056056056056097E-2</v>
      </c>
      <c r="H28" s="2">
        <v>6.8246445497630301E-2</v>
      </c>
      <c r="I28" s="2">
        <v>8.0745341614906804E-2</v>
      </c>
      <c r="J28" s="2">
        <v>5.0082101806239697E-2</v>
      </c>
      <c r="K28" s="3">
        <v>0.28028028028028001</v>
      </c>
      <c r="L28" s="3">
        <v>0.77885952712100104</v>
      </c>
    </row>
    <row r="29" spans="1:12" x14ac:dyDescent="0.25">
      <c r="A29" s="8" t="s">
        <v>59</v>
      </c>
      <c r="B29" s="2">
        <v>5.5718475073313803E-2</v>
      </c>
      <c r="C29" s="2">
        <v>4.1666666666666699E-2</v>
      </c>
      <c r="D29" s="2">
        <v>2.9333333333333302E-2</v>
      </c>
      <c r="E29" s="2">
        <v>4.6632124352331598E-2</v>
      </c>
      <c r="F29" s="2">
        <v>0.143564356435644</v>
      </c>
      <c r="G29" s="2">
        <v>9.7402597402597393E-2</v>
      </c>
      <c r="H29" s="2">
        <v>8.2840236686390498E-2</v>
      </c>
      <c r="I29" s="2">
        <v>0.123861566484517</v>
      </c>
      <c r="J29" s="2">
        <v>9.2382495948136106E-2</v>
      </c>
      <c r="K29" s="3">
        <v>0.45887445887445899</v>
      </c>
      <c r="L29" s="3">
        <v>0.97653958944281505</v>
      </c>
    </row>
    <row r="30" spans="1:12" x14ac:dyDescent="0.25">
      <c r="A30" s="8" t="s">
        <v>60</v>
      </c>
      <c r="B30" s="2">
        <v>0.120967741935484</v>
      </c>
      <c r="C30" s="2">
        <v>-4.3165467625899297E-2</v>
      </c>
      <c r="D30" s="2">
        <v>-6.01503759398496E-2</v>
      </c>
      <c r="E30" s="2">
        <v>0.152</v>
      </c>
      <c r="F30" s="2">
        <v>-4.1666666666666699E-2</v>
      </c>
      <c r="G30" s="2">
        <v>0.123188405797101</v>
      </c>
      <c r="H30" s="2">
        <v>-1.9354838709677399E-2</v>
      </c>
      <c r="I30" s="2">
        <v>5.9210526315789498E-2</v>
      </c>
      <c r="J30" s="2">
        <v>7.4534161490683204E-2</v>
      </c>
      <c r="K30" s="3">
        <v>0.25362318840579701</v>
      </c>
      <c r="L30" s="3">
        <v>0.39516129032258102</v>
      </c>
    </row>
    <row r="31" spans="1:12" x14ac:dyDescent="0.25">
      <c r="A31" s="8" t="s">
        <v>61</v>
      </c>
      <c r="B31" s="2">
        <v>0.35714285714285698</v>
      </c>
      <c r="C31" s="2">
        <v>5.2631578947368397E-2</v>
      </c>
      <c r="D31" s="2">
        <v>-0.2</v>
      </c>
      <c r="E31" s="2">
        <v>-6.25E-2</v>
      </c>
      <c r="F31" s="2">
        <v>0.2</v>
      </c>
      <c r="G31" s="2">
        <v>0</v>
      </c>
      <c r="H31" s="2">
        <v>0.27777777777777801</v>
      </c>
      <c r="I31" s="2">
        <v>4.3478260869565202E-2</v>
      </c>
      <c r="J31" s="2">
        <v>-4.1666666666666699E-2</v>
      </c>
      <c r="K31" s="3">
        <v>0.27777777777777801</v>
      </c>
      <c r="L31" s="3">
        <v>0.64285714285714302</v>
      </c>
    </row>
    <row r="32" spans="1:12" x14ac:dyDescent="0.25">
      <c r="A32" s="11" t="s">
        <v>12</v>
      </c>
      <c r="B32" s="3">
        <v>8.7478559176672396E-2</v>
      </c>
      <c r="C32" s="3">
        <v>2.6813880126183E-2</v>
      </c>
      <c r="D32" s="3">
        <v>9.2165898617511503E-3</v>
      </c>
      <c r="E32" s="3">
        <v>5.1750380517503802E-2</v>
      </c>
      <c r="F32" s="3">
        <v>4.9204052098408099E-2</v>
      </c>
      <c r="G32" s="3">
        <v>5.7471264367816098E-2</v>
      </c>
      <c r="H32" s="3">
        <v>4.9130434782608701E-2</v>
      </c>
      <c r="I32" s="3">
        <v>6.9622876087857402E-2</v>
      </c>
      <c r="J32" s="3">
        <v>6.0441689267725703E-2</v>
      </c>
      <c r="K32" s="3">
        <v>0.25839080459770097</v>
      </c>
      <c r="L32" s="3">
        <v>0.56489422527158395</v>
      </c>
    </row>
    <row r="33" spans="1:1" x14ac:dyDescent="0.25">
      <c r="A33" s="15"/>
    </row>
    <row r="34" spans="1:1" x14ac:dyDescent="0.25">
      <c r="A34" s="13" t="s">
        <v>33</v>
      </c>
    </row>
    <row r="35" spans="1:1" x14ac:dyDescent="0.25">
      <c r="A35" s="14" t="s">
        <v>34</v>
      </c>
    </row>
    <row r="36" spans="1:1" x14ac:dyDescent="0.25">
      <c r="A36" s="14" t="s">
        <v>35</v>
      </c>
    </row>
    <row r="37" spans="1:1" x14ac:dyDescent="0.25">
      <c r="A37" s="14" t="s">
        <v>36</v>
      </c>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6:K16"/>
    <mergeCell ref="B25:J2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610</v>
      </c>
    </row>
    <row r="2" spans="1:11" ht="15" x14ac:dyDescent="0.25">
      <c r="A2" s="12" t="s">
        <v>609</v>
      </c>
    </row>
    <row r="3" spans="1:11" ht="15" x14ac:dyDescent="0.25">
      <c r="A3" s="12" t="s">
        <v>67</v>
      </c>
    </row>
    <row r="4" spans="1:11" x14ac:dyDescent="0.25">
      <c r="A4" s="15"/>
    </row>
    <row r="5" spans="1:11" x14ac:dyDescent="0.25">
      <c r="A5" s="17" t="str">
        <f>HYPERLINK("#'Table of contents'!A143",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64</v>
      </c>
      <c r="B8" s="1">
        <v>532</v>
      </c>
      <c r="C8" s="1">
        <v>581</v>
      </c>
      <c r="D8" s="1">
        <v>616</v>
      </c>
      <c r="E8" s="1">
        <v>631</v>
      </c>
      <c r="F8" s="1">
        <v>680</v>
      </c>
      <c r="G8" s="1">
        <v>733</v>
      </c>
      <c r="H8" s="1">
        <v>795</v>
      </c>
      <c r="I8" s="1">
        <v>849</v>
      </c>
      <c r="J8" s="1">
        <v>920</v>
      </c>
      <c r="K8" s="1">
        <v>992</v>
      </c>
    </row>
    <row r="9" spans="1:11" x14ac:dyDescent="0.25">
      <c r="A9" s="16" t="s">
        <v>65</v>
      </c>
      <c r="B9" s="1">
        <v>1217</v>
      </c>
      <c r="C9" s="1">
        <v>1321</v>
      </c>
      <c r="D9" s="1">
        <v>1337</v>
      </c>
      <c r="E9" s="1">
        <v>1340</v>
      </c>
      <c r="F9" s="1">
        <v>1393</v>
      </c>
      <c r="G9" s="1">
        <v>1442</v>
      </c>
      <c r="H9" s="1">
        <v>1505</v>
      </c>
      <c r="I9" s="1">
        <v>1564</v>
      </c>
      <c r="J9" s="1">
        <v>1661</v>
      </c>
      <c r="K9" s="1">
        <v>1745</v>
      </c>
    </row>
    <row r="10" spans="1:11" x14ac:dyDescent="0.25">
      <c r="A10" s="10" t="s">
        <v>12</v>
      </c>
      <c r="B10" s="5">
        <v>1749</v>
      </c>
      <c r="C10" s="5">
        <v>1902</v>
      </c>
      <c r="D10" s="5">
        <v>1953</v>
      </c>
      <c r="E10" s="5">
        <v>1971</v>
      </c>
      <c r="F10" s="5">
        <v>2073</v>
      </c>
      <c r="G10" s="5">
        <v>2175</v>
      </c>
      <c r="H10" s="5">
        <v>2300</v>
      </c>
      <c r="I10" s="5">
        <v>2413</v>
      </c>
      <c r="J10" s="5">
        <v>2581</v>
      </c>
      <c r="K10" s="5">
        <v>2737</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64</v>
      </c>
      <c r="B15" s="2">
        <v>0.30417381360777601</v>
      </c>
      <c r="C15" s="2">
        <v>0.30546792849631998</v>
      </c>
      <c r="D15" s="2">
        <v>0.31541218637992802</v>
      </c>
      <c r="E15" s="2">
        <v>0.32014205986808703</v>
      </c>
      <c r="F15" s="2">
        <v>0.328027013989387</v>
      </c>
      <c r="G15" s="2">
        <v>0.33701149425287402</v>
      </c>
      <c r="H15" s="2">
        <v>0.34565217391304298</v>
      </c>
      <c r="I15" s="2">
        <v>0.35184417737256501</v>
      </c>
      <c r="J15" s="2">
        <v>0.35645098798915098</v>
      </c>
      <c r="K15" s="2">
        <v>0.36244062842528302</v>
      </c>
    </row>
    <row r="16" spans="1:11" x14ac:dyDescent="0.25">
      <c r="A16" s="8" t="s">
        <v>65</v>
      </c>
      <c r="B16" s="2">
        <v>0.69582618639222404</v>
      </c>
      <c r="C16" s="2">
        <v>0.69453207150368002</v>
      </c>
      <c r="D16" s="2">
        <v>0.68458781362007204</v>
      </c>
      <c r="E16" s="2">
        <v>0.67985794013191303</v>
      </c>
      <c r="F16" s="2">
        <v>0.67197298601061295</v>
      </c>
      <c r="G16" s="2">
        <v>0.66298850574712598</v>
      </c>
      <c r="H16" s="2">
        <v>0.65434782608695696</v>
      </c>
      <c r="I16" s="2">
        <v>0.64815582262743499</v>
      </c>
      <c r="J16" s="2">
        <v>0.64354901201084802</v>
      </c>
      <c r="K16" s="2">
        <v>0.63755937157471698</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64</v>
      </c>
      <c r="B21" s="2">
        <v>9.2105263157894704E-2</v>
      </c>
      <c r="C21" s="2">
        <v>6.02409638554217E-2</v>
      </c>
      <c r="D21" s="2">
        <v>2.43506493506494E-2</v>
      </c>
      <c r="E21" s="2">
        <v>7.7654516640253607E-2</v>
      </c>
      <c r="F21" s="2">
        <v>7.7941176470588194E-2</v>
      </c>
      <c r="G21" s="2">
        <v>8.4583901773533393E-2</v>
      </c>
      <c r="H21" s="2">
        <v>6.7924528301886805E-2</v>
      </c>
      <c r="I21" s="2">
        <v>8.3627797408716106E-2</v>
      </c>
      <c r="J21" s="2">
        <v>7.8260869565217397E-2</v>
      </c>
      <c r="K21" s="3">
        <v>0.35334242837653501</v>
      </c>
      <c r="L21" s="3">
        <v>0.86466165413533802</v>
      </c>
    </row>
    <row r="22" spans="1:12" x14ac:dyDescent="0.25">
      <c r="A22" s="8" t="s">
        <v>65</v>
      </c>
      <c r="B22" s="2">
        <v>8.5456039441248993E-2</v>
      </c>
      <c r="C22" s="2">
        <v>1.2112036336109E-2</v>
      </c>
      <c r="D22" s="2">
        <v>2.2438294689603598E-3</v>
      </c>
      <c r="E22" s="2">
        <v>3.95522388059701E-2</v>
      </c>
      <c r="F22" s="2">
        <v>3.5175879396984903E-2</v>
      </c>
      <c r="G22" s="2">
        <v>4.3689320388349502E-2</v>
      </c>
      <c r="H22" s="2">
        <v>3.9202657807308999E-2</v>
      </c>
      <c r="I22" s="2">
        <v>6.2020460358056299E-2</v>
      </c>
      <c r="J22" s="2">
        <v>5.0571944611679701E-2</v>
      </c>
      <c r="K22" s="3">
        <v>0.21012482662968099</v>
      </c>
      <c r="L22" s="3">
        <v>0.433853738701726</v>
      </c>
    </row>
    <row r="23" spans="1:12" x14ac:dyDescent="0.25">
      <c r="A23" s="11" t="s">
        <v>12</v>
      </c>
      <c r="B23" s="3">
        <v>8.7478559176672396E-2</v>
      </c>
      <c r="C23" s="3">
        <v>2.6813880126183E-2</v>
      </c>
      <c r="D23" s="3">
        <v>9.2165898617511503E-3</v>
      </c>
      <c r="E23" s="3">
        <v>5.1750380517503802E-2</v>
      </c>
      <c r="F23" s="3">
        <v>4.9204052098408099E-2</v>
      </c>
      <c r="G23" s="3">
        <v>5.7471264367816098E-2</v>
      </c>
      <c r="H23" s="3">
        <v>4.9130434782608701E-2</v>
      </c>
      <c r="I23" s="3">
        <v>6.9622876087857402E-2</v>
      </c>
      <c r="J23" s="3">
        <v>6.0441689267725703E-2</v>
      </c>
      <c r="K23" s="3">
        <v>0.25839080459770097</v>
      </c>
      <c r="L23" s="3">
        <v>0.56489422527158395</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36</v>
      </c>
    </row>
    <row r="29" spans="1:12" x14ac:dyDescent="0.25">
      <c r="A29" s="15"/>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611</v>
      </c>
    </row>
    <row r="2" spans="1:11" ht="15" x14ac:dyDescent="0.25">
      <c r="A2" s="12" t="s">
        <v>609</v>
      </c>
    </row>
    <row r="3" spans="1:11" ht="15" x14ac:dyDescent="0.25">
      <c r="A3" s="12" t="s">
        <v>67</v>
      </c>
    </row>
    <row r="4" spans="1:11" ht="15" x14ac:dyDescent="0.25">
      <c r="A4" s="12" t="s">
        <v>63</v>
      </c>
    </row>
    <row r="5" spans="1:11" x14ac:dyDescent="0.25">
      <c r="A5" s="17" t="str">
        <f>HYPERLINK("#'Table of contents'!A144",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70</v>
      </c>
      <c r="B8" s="1">
        <v>232</v>
      </c>
      <c r="C8" s="1">
        <v>252</v>
      </c>
      <c r="D8" s="1">
        <v>272</v>
      </c>
      <c r="E8" s="1">
        <v>294</v>
      </c>
      <c r="F8" s="1">
        <v>324</v>
      </c>
      <c r="G8" s="1">
        <v>348</v>
      </c>
      <c r="H8" s="1">
        <v>374</v>
      </c>
      <c r="I8" s="1">
        <v>417</v>
      </c>
      <c r="J8" s="1">
        <v>462</v>
      </c>
      <c r="K8" s="1">
        <v>497</v>
      </c>
    </row>
    <row r="9" spans="1:11" x14ac:dyDescent="0.25">
      <c r="A9" s="16" t="s">
        <v>71</v>
      </c>
      <c r="B9" s="1">
        <v>58</v>
      </c>
      <c r="C9" s="1">
        <v>70</v>
      </c>
      <c r="D9" s="1">
        <v>84</v>
      </c>
      <c r="E9" s="1">
        <v>88</v>
      </c>
      <c r="F9" s="1">
        <v>100</v>
      </c>
      <c r="G9" s="1">
        <v>118</v>
      </c>
      <c r="H9" s="1">
        <v>143</v>
      </c>
      <c r="I9" s="1">
        <v>163</v>
      </c>
      <c r="J9" s="1">
        <v>187</v>
      </c>
      <c r="K9" s="1">
        <v>205</v>
      </c>
    </row>
    <row r="10" spans="1:11" x14ac:dyDescent="0.25">
      <c r="A10" s="16" t="s">
        <v>72</v>
      </c>
      <c r="B10" s="1">
        <v>13</v>
      </c>
      <c r="C10" s="1">
        <v>13</v>
      </c>
      <c r="D10" s="1">
        <v>14</v>
      </c>
      <c r="E10" s="1">
        <v>17</v>
      </c>
      <c r="F10" s="1">
        <v>17</v>
      </c>
      <c r="G10" s="1">
        <v>15</v>
      </c>
      <c r="H10" s="1">
        <v>18</v>
      </c>
      <c r="I10" s="1">
        <v>15</v>
      </c>
      <c r="J10" s="1">
        <v>18</v>
      </c>
      <c r="K10" s="1">
        <v>22</v>
      </c>
    </row>
    <row r="11" spans="1:11" x14ac:dyDescent="0.25">
      <c r="A11" s="16" t="s">
        <v>73</v>
      </c>
      <c r="B11" s="1">
        <v>3</v>
      </c>
      <c r="C11" s="1">
        <v>5</v>
      </c>
      <c r="D11" s="1">
        <v>3</v>
      </c>
      <c r="E11" s="1">
        <v>2</v>
      </c>
      <c r="F11" s="1">
        <v>1</v>
      </c>
      <c r="G11" s="1">
        <v>2</v>
      </c>
      <c r="H11" s="1">
        <v>2</v>
      </c>
      <c r="I11" s="1">
        <v>1</v>
      </c>
      <c r="J11" s="1">
        <v>2</v>
      </c>
      <c r="K11" s="1">
        <v>2</v>
      </c>
    </row>
    <row r="12" spans="1:11" x14ac:dyDescent="0.25">
      <c r="A12" s="16" t="s">
        <v>76</v>
      </c>
      <c r="B12" s="1">
        <v>487</v>
      </c>
      <c r="C12" s="1">
        <v>517</v>
      </c>
      <c r="D12" s="1">
        <v>534</v>
      </c>
      <c r="E12" s="1">
        <v>575</v>
      </c>
      <c r="F12" s="1">
        <v>626</v>
      </c>
      <c r="G12" s="1">
        <v>651</v>
      </c>
      <c r="H12" s="1">
        <v>681</v>
      </c>
      <c r="I12" s="1">
        <v>710</v>
      </c>
      <c r="J12" s="1">
        <v>756</v>
      </c>
      <c r="K12" s="1">
        <v>782</v>
      </c>
    </row>
    <row r="13" spans="1:11" x14ac:dyDescent="0.25">
      <c r="A13" s="16" t="s">
        <v>77</v>
      </c>
      <c r="B13" s="1">
        <v>283</v>
      </c>
      <c r="C13" s="1">
        <v>290</v>
      </c>
      <c r="D13" s="1">
        <v>291</v>
      </c>
      <c r="E13" s="1">
        <v>298</v>
      </c>
      <c r="F13" s="1">
        <v>304</v>
      </c>
      <c r="G13" s="1">
        <v>344</v>
      </c>
      <c r="H13" s="1">
        <v>364</v>
      </c>
      <c r="I13" s="1">
        <v>386</v>
      </c>
      <c r="J13" s="1">
        <v>430</v>
      </c>
      <c r="K13" s="1">
        <v>469</v>
      </c>
    </row>
    <row r="14" spans="1:11" x14ac:dyDescent="0.25">
      <c r="A14" s="16" t="s">
        <v>78</v>
      </c>
      <c r="B14" s="1">
        <v>111</v>
      </c>
      <c r="C14" s="1">
        <v>126</v>
      </c>
      <c r="D14" s="1">
        <v>119</v>
      </c>
      <c r="E14" s="1">
        <v>108</v>
      </c>
      <c r="F14" s="1">
        <v>127</v>
      </c>
      <c r="G14" s="1">
        <v>123</v>
      </c>
      <c r="H14" s="1">
        <v>137</v>
      </c>
      <c r="I14" s="1">
        <v>137</v>
      </c>
      <c r="J14" s="1">
        <v>143</v>
      </c>
      <c r="K14" s="1">
        <v>151</v>
      </c>
    </row>
    <row r="15" spans="1:11" x14ac:dyDescent="0.25">
      <c r="A15" s="16" t="s">
        <v>79</v>
      </c>
      <c r="B15" s="1">
        <v>11</v>
      </c>
      <c r="C15" s="1">
        <v>14</v>
      </c>
      <c r="D15" s="1">
        <v>17</v>
      </c>
      <c r="E15" s="1">
        <v>14</v>
      </c>
      <c r="F15" s="1">
        <v>14</v>
      </c>
      <c r="G15" s="1">
        <v>16</v>
      </c>
      <c r="H15" s="1">
        <v>16</v>
      </c>
      <c r="I15" s="1">
        <v>22</v>
      </c>
      <c r="J15" s="1">
        <v>22</v>
      </c>
      <c r="K15" s="1">
        <v>21</v>
      </c>
    </row>
    <row r="16" spans="1:11" x14ac:dyDescent="0.25">
      <c r="A16" s="16" t="s">
        <v>602</v>
      </c>
      <c r="B16" s="1">
        <v>226</v>
      </c>
      <c r="C16" s="1">
        <v>241</v>
      </c>
      <c r="D16" s="1">
        <v>243</v>
      </c>
      <c r="E16" s="1">
        <v>230</v>
      </c>
      <c r="F16" s="1">
        <v>238</v>
      </c>
      <c r="G16" s="1">
        <v>250</v>
      </c>
      <c r="H16" s="1">
        <v>258</v>
      </c>
      <c r="I16" s="1">
        <v>253</v>
      </c>
      <c r="J16" s="1">
        <v>251</v>
      </c>
      <c r="K16" s="1">
        <v>266</v>
      </c>
    </row>
    <row r="17" spans="1:11" x14ac:dyDescent="0.25">
      <c r="A17" s="16" t="s">
        <v>603</v>
      </c>
      <c r="B17" s="1">
        <v>325</v>
      </c>
      <c r="C17" s="1">
        <v>374</v>
      </c>
      <c r="D17" s="1">
        <v>376</v>
      </c>
      <c r="E17" s="1">
        <v>345</v>
      </c>
      <c r="F17" s="1">
        <v>322</v>
      </c>
      <c r="G17" s="1">
        <v>308</v>
      </c>
      <c r="H17" s="1">
        <v>307</v>
      </c>
      <c r="I17" s="1">
        <v>309</v>
      </c>
      <c r="J17" s="1">
        <v>310</v>
      </c>
      <c r="K17" s="1">
        <v>322</v>
      </c>
    </row>
    <row r="18" spans="1:11" x14ac:dyDescent="0.25">
      <c r="A18" s="10" t="s">
        <v>12</v>
      </c>
      <c r="B18" s="5">
        <v>1749</v>
      </c>
      <c r="C18" s="5">
        <v>1902</v>
      </c>
      <c r="D18" s="5">
        <v>1953</v>
      </c>
      <c r="E18" s="5">
        <v>1971</v>
      </c>
      <c r="F18" s="5">
        <v>2073</v>
      </c>
      <c r="G18" s="5">
        <v>2175</v>
      </c>
      <c r="H18" s="5">
        <v>2300</v>
      </c>
      <c r="I18" s="5">
        <v>2413</v>
      </c>
      <c r="J18" s="5">
        <v>2581</v>
      </c>
      <c r="K18" s="5">
        <v>2737</v>
      </c>
    </row>
    <row r="19" spans="1:11" x14ac:dyDescent="0.25">
      <c r="A19" s="15"/>
    </row>
    <row r="20" spans="1:11" x14ac:dyDescent="0.25">
      <c r="A20" s="15"/>
    </row>
    <row r="21" spans="1:11" x14ac:dyDescent="0.25">
      <c r="A21" s="15"/>
      <c r="B21" s="21" t="s">
        <v>28</v>
      </c>
      <c r="C21" s="22"/>
      <c r="D21" s="22"/>
      <c r="E21" s="22"/>
      <c r="F21" s="22"/>
      <c r="G21" s="22"/>
      <c r="H21" s="22"/>
      <c r="I21" s="22"/>
      <c r="J21" s="22"/>
      <c r="K21" s="22"/>
    </row>
    <row r="22" spans="1:11" x14ac:dyDescent="0.25">
      <c r="A22" s="9" t="s">
        <v>32</v>
      </c>
      <c r="B22" s="4" t="s">
        <v>0</v>
      </c>
      <c r="C22" s="4" t="s">
        <v>1</v>
      </c>
      <c r="D22" s="4" t="s">
        <v>2</v>
      </c>
      <c r="E22" s="4" t="s">
        <v>3</v>
      </c>
      <c r="F22" s="4" t="s">
        <v>4</v>
      </c>
      <c r="G22" s="4" t="s">
        <v>5</v>
      </c>
      <c r="H22" s="4" t="s">
        <v>6</v>
      </c>
      <c r="I22" s="4" t="s">
        <v>7</v>
      </c>
      <c r="J22" s="4" t="s">
        <v>8</v>
      </c>
      <c r="K22" s="4" t="s">
        <v>9</v>
      </c>
    </row>
    <row r="23" spans="1:11" x14ac:dyDescent="0.25">
      <c r="A23" s="8" t="s">
        <v>70</v>
      </c>
      <c r="B23" s="2">
        <v>0.43609022556390997</v>
      </c>
      <c r="C23" s="2">
        <v>0.43373493975903599</v>
      </c>
      <c r="D23" s="2">
        <v>0.44155844155844198</v>
      </c>
      <c r="E23" s="2">
        <v>0.46592709984152098</v>
      </c>
      <c r="F23" s="2">
        <v>0.47647058823529398</v>
      </c>
      <c r="G23" s="2">
        <v>0.47476125511596201</v>
      </c>
      <c r="H23" s="2">
        <v>0.470440251572327</v>
      </c>
      <c r="I23" s="2">
        <v>0.491166077738516</v>
      </c>
      <c r="J23" s="2">
        <v>0.50217391304347803</v>
      </c>
      <c r="K23" s="2">
        <v>0.501008064516129</v>
      </c>
    </row>
    <row r="24" spans="1:11" x14ac:dyDescent="0.25">
      <c r="A24" s="8" t="s">
        <v>71</v>
      </c>
      <c r="B24" s="2">
        <v>0.10902255639097699</v>
      </c>
      <c r="C24" s="2">
        <v>0.120481927710843</v>
      </c>
      <c r="D24" s="2">
        <v>0.13636363636363599</v>
      </c>
      <c r="E24" s="2">
        <v>0.13946117274167999</v>
      </c>
      <c r="F24" s="2">
        <v>0.14705882352941199</v>
      </c>
      <c r="G24" s="2">
        <v>0.16098226466575699</v>
      </c>
      <c r="H24" s="2">
        <v>0.179874213836478</v>
      </c>
      <c r="I24" s="2">
        <v>0.191990577149588</v>
      </c>
      <c r="J24" s="2">
        <v>0.203260869565217</v>
      </c>
      <c r="K24" s="2">
        <v>0.20665322580645201</v>
      </c>
    </row>
    <row r="25" spans="1:11" x14ac:dyDescent="0.25">
      <c r="A25" s="8" t="s">
        <v>72</v>
      </c>
      <c r="B25" s="2">
        <v>2.4436090225563901E-2</v>
      </c>
      <c r="C25" s="2">
        <v>2.2375215146299501E-2</v>
      </c>
      <c r="D25" s="2">
        <v>2.27272727272727E-2</v>
      </c>
      <c r="E25" s="2">
        <v>2.6941362916006299E-2</v>
      </c>
      <c r="F25" s="2">
        <v>2.5000000000000001E-2</v>
      </c>
      <c r="G25" s="2">
        <v>2.04638472032742E-2</v>
      </c>
      <c r="H25" s="2">
        <v>2.2641509433962301E-2</v>
      </c>
      <c r="I25" s="2">
        <v>1.7667844522968199E-2</v>
      </c>
      <c r="J25" s="2">
        <v>1.9565217391304301E-2</v>
      </c>
      <c r="K25" s="2">
        <v>2.21774193548387E-2</v>
      </c>
    </row>
    <row r="26" spans="1:11" x14ac:dyDescent="0.25">
      <c r="A26" s="8" t="s">
        <v>73</v>
      </c>
      <c r="B26" s="2">
        <v>5.6390977443609002E-3</v>
      </c>
      <c r="C26" s="2">
        <v>8.6058519793459493E-3</v>
      </c>
      <c r="D26" s="2">
        <v>4.87012987012987E-3</v>
      </c>
      <c r="E26" s="2">
        <v>3.1695721077654501E-3</v>
      </c>
      <c r="F26" s="2">
        <v>1.47058823529412E-3</v>
      </c>
      <c r="G26" s="2">
        <v>2.7285129604365599E-3</v>
      </c>
      <c r="H26" s="2">
        <v>2.5157232704402501E-3</v>
      </c>
      <c r="I26" s="2">
        <v>1.1778563015312101E-3</v>
      </c>
      <c r="J26" s="2">
        <v>2.17391304347826E-3</v>
      </c>
      <c r="K26" s="2">
        <v>2.0161290322580601E-3</v>
      </c>
    </row>
    <row r="27" spans="1:11" x14ac:dyDescent="0.25">
      <c r="A27" s="8" t="s">
        <v>76</v>
      </c>
      <c r="B27" s="2">
        <v>0.40016433853738698</v>
      </c>
      <c r="C27" s="2">
        <v>0.391370174110522</v>
      </c>
      <c r="D27" s="2">
        <v>0.399401645474944</v>
      </c>
      <c r="E27" s="2">
        <v>0.42910447761193998</v>
      </c>
      <c r="F27" s="2">
        <v>0.44938980617372598</v>
      </c>
      <c r="G27" s="2">
        <v>0.45145631067961201</v>
      </c>
      <c r="H27" s="2">
        <v>0.45249169435215902</v>
      </c>
      <c r="I27" s="2">
        <v>0.45396419437340202</v>
      </c>
      <c r="J27" s="2">
        <v>0.45514750150511701</v>
      </c>
      <c r="K27" s="2">
        <v>0.44813753581661903</v>
      </c>
    </row>
    <row r="28" spans="1:11" x14ac:dyDescent="0.25">
      <c r="A28" s="8" t="s">
        <v>77</v>
      </c>
      <c r="B28" s="2">
        <v>0.23253903040262899</v>
      </c>
      <c r="C28" s="2">
        <v>0.21953065859197601</v>
      </c>
      <c r="D28" s="2">
        <v>0.21765145848915499</v>
      </c>
      <c r="E28" s="2">
        <v>0.222388059701493</v>
      </c>
      <c r="F28" s="2">
        <v>0.21823402727925301</v>
      </c>
      <c r="G28" s="2">
        <v>0.23855755894590799</v>
      </c>
      <c r="H28" s="2">
        <v>0.24186046511627901</v>
      </c>
      <c r="I28" s="2">
        <v>0.246803069053708</v>
      </c>
      <c r="J28" s="2">
        <v>0.25888019265502699</v>
      </c>
      <c r="K28" s="2">
        <v>0.26876790830945602</v>
      </c>
    </row>
    <row r="29" spans="1:11" x14ac:dyDescent="0.25">
      <c r="A29" s="8" t="s">
        <v>78</v>
      </c>
      <c r="B29" s="2">
        <v>9.1207888249794603E-2</v>
      </c>
      <c r="C29" s="2">
        <v>9.5382286146858397E-2</v>
      </c>
      <c r="D29" s="2">
        <v>8.9005235602094196E-2</v>
      </c>
      <c r="E29" s="2">
        <v>8.0597014925373106E-2</v>
      </c>
      <c r="F29" s="2">
        <v>9.1170136396267004E-2</v>
      </c>
      <c r="G29" s="2">
        <v>8.5298196948682403E-2</v>
      </c>
      <c r="H29" s="2">
        <v>9.1029900332225896E-2</v>
      </c>
      <c r="I29" s="2">
        <v>8.75959079283887E-2</v>
      </c>
      <c r="J29" s="2">
        <v>8.6092715231788103E-2</v>
      </c>
      <c r="K29" s="2">
        <v>8.6532951289398294E-2</v>
      </c>
    </row>
    <row r="30" spans="1:11" x14ac:dyDescent="0.25">
      <c r="A30" s="8" t="s">
        <v>79</v>
      </c>
      <c r="B30" s="2">
        <v>9.0386195562859508E-3</v>
      </c>
      <c r="C30" s="2">
        <v>1.05980317940954E-2</v>
      </c>
      <c r="D30" s="2">
        <v>1.2715033657442001E-2</v>
      </c>
      <c r="E30" s="2">
        <v>1.04477611940299E-2</v>
      </c>
      <c r="F30" s="2">
        <v>1.00502512562814E-2</v>
      </c>
      <c r="G30" s="2">
        <v>1.1095700416088801E-2</v>
      </c>
      <c r="H30" s="2">
        <v>1.0631229235880399E-2</v>
      </c>
      <c r="I30" s="2">
        <v>1.40664961636829E-2</v>
      </c>
      <c r="J30" s="2">
        <v>1.3245033112582801E-2</v>
      </c>
      <c r="K30" s="2">
        <v>1.2034383954154701E-2</v>
      </c>
    </row>
    <row r="31" spans="1:11" x14ac:dyDescent="0.25">
      <c r="A31" s="8" t="s">
        <v>602</v>
      </c>
      <c r="B31" s="2">
        <v>0.42481203007518797</v>
      </c>
      <c r="C31" s="2">
        <v>0.41480206540447501</v>
      </c>
      <c r="D31" s="2">
        <v>0.39448051948051899</v>
      </c>
      <c r="E31" s="2">
        <v>0.36450079239302702</v>
      </c>
      <c r="F31" s="2">
        <v>0.35</v>
      </c>
      <c r="G31" s="2">
        <v>0.34106412005456999</v>
      </c>
      <c r="H31" s="2">
        <v>0.32452830188679199</v>
      </c>
      <c r="I31" s="2">
        <v>0.297997644287397</v>
      </c>
      <c r="J31" s="2">
        <v>0.272826086956522</v>
      </c>
      <c r="K31" s="2">
        <v>0.26814516129032301</v>
      </c>
    </row>
    <row r="32" spans="1:11" x14ac:dyDescent="0.25">
      <c r="A32" s="8" t="s">
        <v>603</v>
      </c>
      <c r="B32" s="2">
        <v>0.26705012325390298</v>
      </c>
      <c r="C32" s="2">
        <v>0.28311884935654802</v>
      </c>
      <c r="D32" s="2">
        <v>0.28122662677636501</v>
      </c>
      <c r="E32" s="2">
        <v>0.25746268656716398</v>
      </c>
      <c r="F32" s="2">
        <v>0.231155778894472</v>
      </c>
      <c r="G32" s="2">
        <v>0.213592233009709</v>
      </c>
      <c r="H32" s="2">
        <v>0.203986710963455</v>
      </c>
      <c r="I32" s="2">
        <v>0.19757033248081801</v>
      </c>
      <c r="J32" s="2">
        <v>0.18663455749548499</v>
      </c>
      <c r="K32" s="2">
        <v>0.184527220630372</v>
      </c>
    </row>
    <row r="33" spans="1:12" x14ac:dyDescent="0.25">
      <c r="A33" s="15"/>
    </row>
    <row r="34" spans="1:12" x14ac:dyDescent="0.25">
      <c r="A34" s="15"/>
    </row>
    <row r="35" spans="1:12" x14ac:dyDescent="0.25">
      <c r="A35" s="15"/>
      <c r="B35" s="21" t="s">
        <v>29</v>
      </c>
      <c r="C35" s="21"/>
      <c r="D35" s="21"/>
      <c r="E35" s="21"/>
      <c r="F35" s="21"/>
      <c r="G35" s="21"/>
      <c r="H35" s="21"/>
      <c r="I35" s="21"/>
      <c r="J35" s="21"/>
      <c r="K35" s="6" t="s">
        <v>30</v>
      </c>
      <c r="L35" s="6" t="s">
        <v>31</v>
      </c>
    </row>
    <row r="36" spans="1:12" x14ac:dyDescent="0.25">
      <c r="A36" s="9" t="s">
        <v>32</v>
      </c>
      <c r="B36" s="4" t="s">
        <v>13</v>
      </c>
      <c r="C36" s="4" t="s">
        <v>14</v>
      </c>
      <c r="D36" s="4" t="s">
        <v>15</v>
      </c>
      <c r="E36" s="4" t="s">
        <v>16</v>
      </c>
      <c r="F36" s="4" t="s">
        <v>17</v>
      </c>
      <c r="G36" s="4" t="s">
        <v>18</v>
      </c>
      <c r="H36" s="4" t="s">
        <v>19</v>
      </c>
      <c r="I36" s="4" t="s">
        <v>20</v>
      </c>
      <c r="J36" s="4" t="s">
        <v>21</v>
      </c>
      <c r="K36" s="4" t="s">
        <v>22</v>
      </c>
      <c r="L36" s="4" t="s">
        <v>23</v>
      </c>
    </row>
    <row r="37" spans="1:12" x14ac:dyDescent="0.25">
      <c r="A37" s="8" t="s">
        <v>70</v>
      </c>
      <c r="B37" s="2">
        <v>8.6206896551724102E-2</v>
      </c>
      <c r="C37" s="2">
        <v>7.9365079365079402E-2</v>
      </c>
      <c r="D37" s="2">
        <v>8.0882352941176502E-2</v>
      </c>
      <c r="E37" s="2">
        <v>0.102040816326531</v>
      </c>
      <c r="F37" s="2">
        <v>7.4074074074074098E-2</v>
      </c>
      <c r="G37" s="2">
        <v>7.4712643678160898E-2</v>
      </c>
      <c r="H37" s="2">
        <v>0.11497326203208599</v>
      </c>
      <c r="I37" s="2">
        <v>0.107913669064748</v>
      </c>
      <c r="J37" s="2">
        <v>7.5757575757575801E-2</v>
      </c>
      <c r="K37" s="3">
        <v>0.42816091954023</v>
      </c>
      <c r="L37" s="3">
        <v>1.1422413793103401</v>
      </c>
    </row>
    <row r="38" spans="1:12" x14ac:dyDescent="0.25">
      <c r="A38" s="8" t="s">
        <v>71</v>
      </c>
      <c r="B38" s="2">
        <v>0.20689655172413801</v>
      </c>
      <c r="C38" s="2">
        <v>0.2</v>
      </c>
      <c r="D38" s="2">
        <v>4.7619047619047603E-2</v>
      </c>
      <c r="E38" s="2">
        <v>0.13636363636363599</v>
      </c>
      <c r="F38" s="2">
        <v>0.18</v>
      </c>
      <c r="G38" s="2">
        <v>0.21186440677966101</v>
      </c>
      <c r="H38" s="2">
        <v>0.13986013986014001</v>
      </c>
      <c r="I38" s="2">
        <v>0.14723926380368099</v>
      </c>
      <c r="J38" s="2">
        <v>9.6256684491978606E-2</v>
      </c>
      <c r="K38" s="3">
        <v>0.73728813559322004</v>
      </c>
      <c r="L38" s="3">
        <v>2.5344827586206899</v>
      </c>
    </row>
    <row r="39" spans="1:12" x14ac:dyDescent="0.25">
      <c r="A39" s="8" t="s">
        <v>72</v>
      </c>
      <c r="B39" s="2">
        <v>0</v>
      </c>
      <c r="C39" s="2">
        <v>7.69230769230769E-2</v>
      </c>
      <c r="D39" s="2">
        <v>0.214285714285714</v>
      </c>
      <c r="E39" s="2">
        <v>0</v>
      </c>
      <c r="F39" s="2">
        <v>-0.11764705882352899</v>
      </c>
      <c r="G39" s="2">
        <v>0.2</v>
      </c>
      <c r="H39" s="2">
        <v>-0.16666666666666699</v>
      </c>
      <c r="I39" s="2">
        <v>0.2</v>
      </c>
      <c r="J39" s="2">
        <v>0.22222222222222199</v>
      </c>
      <c r="K39" s="3">
        <v>0.46666666666666701</v>
      </c>
      <c r="L39" s="3">
        <v>0.69230769230769196</v>
      </c>
    </row>
    <row r="40" spans="1:12" x14ac:dyDescent="0.25">
      <c r="A40" s="8" t="s">
        <v>73</v>
      </c>
      <c r="B40" s="2">
        <v>0.66666666666666696</v>
      </c>
      <c r="C40" s="2">
        <v>-0.4</v>
      </c>
      <c r="D40" s="2">
        <v>-0.33333333333333298</v>
      </c>
      <c r="E40" s="2">
        <v>-0.5</v>
      </c>
      <c r="F40" s="2">
        <v>1</v>
      </c>
      <c r="G40" s="2">
        <v>0</v>
      </c>
      <c r="H40" s="2">
        <v>-0.5</v>
      </c>
      <c r="I40" s="2">
        <v>1</v>
      </c>
      <c r="J40" s="2">
        <v>0</v>
      </c>
      <c r="K40" s="3">
        <v>0</v>
      </c>
      <c r="L40" s="3">
        <v>-0.33333333333333298</v>
      </c>
    </row>
    <row r="41" spans="1:12" x14ac:dyDescent="0.25">
      <c r="A41" s="8" t="s">
        <v>76</v>
      </c>
      <c r="B41" s="2">
        <v>6.1601642710472297E-2</v>
      </c>
      <c r="C41" s="2">
        <v>3.2882011605415901E-2</v>
      </c>
      <c r="D41" s="2">
        <v>7.6779026217228499E-2</v>
      </c>
      <c r="E41" s="2">
        <v>8.8695652173912995E-2</v>
      </c>
      <c r="F41" s="2">
        <v>3.9936102236421703E-2</v>
      </c>
      <c r="G41" s="2">
        <v>4.6082949308755797E-2</v>
      </c>
      <c r="H41" s="2">
        <v>4.25844346549192E-2</v>
      </c>
      <c r="I41" s="2">
        <v>6.4788732394366194E-2</v>
      </c>
      <c r="J41" s="2">
        <v>3.4391534391534397E-2</v>
      </c>
      <c r="K41" s="3">
        <v>0.20122887864823299</v>
      </c>
      <c r="L41" s="3">
        <v>0.60574948665297701</v>
      </c>
    </row>
    <row r="42" spans="1:12" x14ac:dyDescent="0.25">
      <c r="A42" s="8" t="s">
        <v>77</v>
      </c>
      <c r="B42" s="2">
        <v>2.47349823321555E-2</v>
      </c>
      <c r="C42" s="2">
        <v>3.4482758620689698E-3</v>
      </c>
      <c r="D42" s="2">
        <v>2.40549828178694E-2</v>
      </c>
      <c r="E42" s="2">
        <v>2.01342281879195E-2</v>
      </c>
      <c r="F42" s="2">
        <v>0.13157894736842099</v>
      </c>
      <c r="G42" s="2">
        <v>5.8139534883720902E-2</v>
      </c>
      <c r="H42" s="2">
        <v>6.0439560439560398E-2</v>
      </c>
      <c r="I42" s="2">
        <v>0.113989637305699</v>
      </c>
      <c r="J42" s="2">
        <v>9.0697674418604698E-2</v>
      </c>
      <c r="K42" s="3">
        <v>0.36337209302325602</v>
      </c>
      <c r="L42" s="3">
        <v>0.65724381625441697</v>
      </c>
    </row>
    <row r="43" spans="1:12" x14ac:dyDescent="0.25">
      <c r="A43" s="8" t="s">
        <v>78</v>
      </c>
      <c r="B43" s="2">
        <v>0.135135135135135</v>
      </c>
      <c r="C43" s="2">
        <v>-5.5555555555555601E-2</v>
      </c>
      <c r="D43" s="2">
        <v>-9.2436974789915999E-2</v>
      </c>
      <c r="E43" s="2">
        <v>0.17592592592592601</v>
      </c>
      <c r="F43" s="2">
        <v>-3.1496062992125998E-2</v>
      </c>
      <c r="G43" s="2">
        <v>0.113821138211382</v>
      </c>
      <c r="H43" s="2">
        <v>0</v>
      </c>
      <c r="I43" s="2">
        <v>4.3795620437956199E-2</v>
      </c>
      <c r="J43" s="2">
        <v>5.5944055944055902E-2</v>
      </c>
      <c r="K43" s="3">
        <v>0.22764227642276399</v>
      </c>
      <c r="L43" s="3">
        <v>0.36036036036036001</v>
      </c>
    </row>
    <row r="44" spans="1:12" x14ac:dyDescent="0.25">
      <c r="A44" s="8" t="s">
        <v>79</v>
      </c>
      <c r="B44" s="2">
        <v>0.27272727272727298</v>
      </c>
      <c r="C44" s="2">
        <v>0.214285714285714</v>
      </c>
      <c r="D44" s="2">
        <v>-0.17647058823529399</v>
      </c>
      <c r="E44" s="2">
        <v>0</v>
      </c>
      <c r="F44" s="2">
        <v>0.14285714285714299</v>
      </c>
      <c r="G44" s="2">
        <v>0</v>
      </c>
      <c r="H44" s="2">
        <v>0.375</v>
      </c>
      <c r="I44" s="2">
        <v>0</v>
      </c>
      <c r="J44" s="2">
        <v>-4.5454545454545497E-2</v>
      </c>
      <c r="K44" s="3">
        <v>0.3125</v>
      </c>
      <c r="L44" s="3">
        <v>0.90909090909090895</v>
      </c>
    </row>
    <row r="45" spans="1:12" x14ac:dyDescent="0.25">
      <c r="A45" s="8" t="s">
        <v>602</v>
      </c>
      <c r="B45" s="2">
        <v>6.6371681415929196E-2</v>
      </c>
      <c r="C45" s="2">
        <v>8.29875518672199E-3</v>
      </c>
      <c r="D45" s="2">
        <v>-5.3497942386831303E-2</v>
      </c>
      <c r="E45" s="2">
        <v>3.4782608695652202E-2</v>
      </c>
      <c r="F45" s="2">
        <v>5.0420168067226899E-2</v>
      </c>
      <c r="G45" s="2">
        <v>3.2000000000000001E-2</v>
      </c>
      <c r="H45" s="2">
        <v>-1.9379844961240299E-2</v>
      </c>
      <c r="I45" s="2">
        <v>-7.9051383399209498E-3</v>
      </c>
      <c r="J45" s="2">
        <v>5.97609561752988E-2</v>
      </c>
      <c r="K45" s="3">
        <v>6.4000000000000001E-2</v>
      </c>
      <c r="L45" s="3">
        <v>0.17699115044247801</v>
      </c>
    </row>
    <row r="46" spans="1:12" x14ac:dyDescent="0.25">
      <c r="A46" s="8" t="s">
        <v>603</v>
      </c>
      <c r="B46" s="2">
        <v>0.15076923076923099</v>
      </c>
      <c r="C46" s="2">
        <v>5.3475935828877002E-3</v>
      </c>
      <c r="D46" s="2">
        <v>-8.2446808510638306E-2</v>
      </c>
      <c r="E46" s="2">
        <v>-6.6666666666666693E-2</v>
      </c>
      <c r="F46" s="2">
        <v>-4.3478260869565202E-2</v>
      </c>
      <c r="G46" s="2">
        <v>-3.24675324675325E-3</v>
      </c>
      <c r="H46" s="2">
        <v>6.5146579804560298E-3</v>
      </c>
      <c r="I46" s="2">
        <v>3.2362459546925598E-3</v>
      </c>
      <c r="J46" s="2">
        <v>3.8709677419354799E-2</v>
      </c>
      <c r="K46" s="3">
        <v>4.5454545454545497E-2</v>
      </c>
      <c r="L46" s="3">
        <v>-9.2307692307692299E-3</v>
      </c>
    </row>
    <row r="47" spans="1:12" x14ac:dyDescent="0.25">
      <c r="A47" s="11" t="s">
        <v>12</v>
      </c>
      <c r="B47" s="3">
        <v>8.7478559176672396E-2</v>
      </c>
      <c r="C47" s="3">
        <v>2.6813880126183E-2</v>
      </c>
      <c r="D47" s="3">
        <v>9.2165898617511503E-3</v>
      </c>
      <c r="E47" s="3">
        <v>5.1750380517503802E-2</v>
      </c>
      <c r="F47" s="3">
        <v>4.9204052098408099E-2</v>
      </c>
      <c r="G47" s="3">
        <v>5.7471264367816098E-2</v>
      </c>
      <c r="H47" s="3">
        <v>4.9130434782608701E-2</v>
      </c>
      <c r="I47" s="3">
        <v>6.9622876087857402E-2</v>
      </c>
      <c r="J47" s="3">
        <v>6.0441689267725703E-2</v>
      </c>
      <c r="K47" s="3">
        <v>0.25839080459770097</v>
      </c>
      <c r="L47" s="3">
        <v>0.56489422527158395</v>
      </c>
    </row>
    <row r="48" spans="1:12" x14ac:dyDescent="0.25">
      <c r="A48" s="15"/>
    </row>
    <row r="49" spans="1:1" x14ac:dyDescent="0.25">
      <c r="A49" s="13" t="s">
        <v>33</v>
      </c>
    </row>
    <row r="50" spans="1:1" x14ac:dyDescent="0.25">
      <c r="A50" s="14" t="s">
        <v>34</v>
      </c>
    </row>
    <row r="51" spans="1:1" x14ac:dyDescent="0.25">
      <c r="A51" s="14" t="s">
        <v>35</v>
      </c>
    </row>
    <row r="52" spans="1:1" x14ac:dyDescent="0.25">
      <c r="A52" s="14" t="s">
        <v>81</v>
      </c>
    </row>
    <row r="53" spans="1:1" x14ac:dyDescent="0.25">
      <c r="A53" s="14" t="s">
        <v>36</v>
      </c>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1:K21"/>
    <mergeCell ref="B35:J3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E00-000000000000}">
  <sheetPr>
    <pageSetUpPr fitToPage="1"/>
  </sheetPr>
  <dimension ref="A1:L200"/>
  <sheetViews>
    <sheetView showGridLines="0" workbookViewId="0">
      <selection activeCell="A5" sqref="A5"/>
    </sheetView>
  </sheetViews>
  <sheetFormatPr defaultColWidth="11.5546875" defaultRowHeight="13.2" x14ac:dyDescent="0.25"/>
  <cols>
    <col min="1" max="1" width="40.6640625" customWidth="1"/>
    <col min="2" max="12" width="10.5546875" customWidth="1"/>
  </cols>
  <sheetData>
    <row r="1" spans="1:11" ht="15" x14ac:dyDescent="0.25">
      <c r="A1" s="12" t="s">
        <v>612</v>
      </c>
    </row>
    <row r="2" spans="1:11" ht="15" x14ac:dyDescent="0.25">
      <c r="A2" s="12" t="s">
        <v>609</v>
      </c>
    </row>
    <row r="3" spans="1:11" ht="15" x14ac:dyDescent="0.25">
      <c r="A3" s="12" t="s">
        <v>89</v>
      </c>
    </row>
    <row r="4" spans="1:11" x14ac:dyDescent="0.25">
      <c r="A4" s="15"/>
    </row>
    <row r="5" spans="1:11" x14ac:dyDescent="0.25">
      <c r="A5" s="17" t="str">
        <f>HYPERLINK("#'Table of contents'!A145",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82</v>
      </c>
      <c r="B8" s="1">
        <v>291</v>
      </c>
      <c r="C8" s="1">
        <v>333</v>
      </c>
      <c r="D8" s="1">
        <v>355</v>
      </c>
      <c r="E8" s="1">
        <v>355</v>
      </c>
      <c r="F8" s="1">
        <v>373</v>
      </c>
      <c r="G8" s="1">
        <v>413</v>
      </c>
      <c r="H8" s="1">
        <v>438</v>
      </c>
      <c r="I8" s="1">
        <v>460</v>
      </c>
      <c r="J8" s="1">
        <v>503</v>
      </c>
      <c r="K8" s="1">
        <v>542</v>
      </c>
    </row>
    <row r="9" spans="1:11" x14ac:dyDescent="0.25">
      <c r="A9" s="16" t="s">
        <v>83</v>
      </c>
      <c r="B9" s="1">
        <v>49</v>
      </c>
      <c r="C9" s="1">
        <v>51</v>
      </c>
      <c r="D9" s="1">
        <v>49</v>
      </c>
      <c r="E9" s="1">
        <v>47</v>
      </c>
      <c r="F9" s="1">
        <v>56</v>
      </c>
      <c r="G9" s="1">
        <v>56</v>
      </c>
      <c r="H9" s="1">
        <v>60</v>
      </c>
      <c r="I9" s="1">
        <v>67</v>
      </c>
      <c r="J9" s="1">
        <v>68</v>
      </c>
      <c r="K9" s="1">
        <v>74</v>
      </c>
    </row>
    <row r="10" spans="1:11" x14ac:dyDescent="0.25">
      <c r="A10" s="16" t="s">
        <v>84</v>
      </c>
      <c r="B10" s="1">
        <v>33</v>
      </c>
      <c r="C10" s="1">
        <v>35</v>
      </c>
      <c r="D10" s="1">
        <v>38</v>
      </c>
      <c r="E10" s="1">
        <v>40</v>
      </c>
      <c r="F10" s="1">
        <v>44</v>
      </c>
      <c r="G10" s="1">
        <v>46</v>
      </c>
      <c r="H10" s="1">
        <v>51</v>
      </c>
      <c r="I10" s="1">
        <v>55</v>
      </c>
      <c r="J10" s="1">
        <v>64</v>
      </c>
      <c r="K10" s="1">
        <v>69</v>
      </c>
    </row>
    <row r="11" spans="1:11" x14ac:dyDescent="0.25">
      <c r="A11" s="16" t="s">
        <v>85</v>
      </c>
      <c r="B11" s="1">
        <v>1227</v>
      </c>
      <c r="C11" s="1">
        <v>1319</v>
      </c>
      <c r="D11" s="1">
        <v>1357</v>
      </c>
      <c r="E11" s="1">
        <v>1377</v>
      </c>
      <c r="F11" s="1">
        <v>1441</v>
      </c>
      <c r="G11" s="1">
        <v>1493</v>
      </c>
      <c r="H11" s="1">
        <v>1581</v>
      </c>
      <c r="I11" s="1">
        <v>1652</v>
      </c>
      <c r="J11" s="1">
        <v>1756</v>
      </c>
      <c r="K11" s="1">
        <v>1857</v>
      </c>
    </row>
    <row r="12" spans="1:11" x14ac:dyDescent="0.25">
      <c r="A12" s="16" t="s">
        <v>86</v>
      </c>
      <c r="B12" s="1">
        <v>26</v>
      </c>
      <c r="C12" s="1">
        <v>30</v>
      </c>
      <c r="D12" s="1">
        <v>31</v>
      </c>
      <c r="E12" s="1">
        <v>33</v>
      </c>
      <c r="F12" s="1">
        <v>36</v>
      </c>
      <c r="G12" s="1">
        <v>40</v>
      </c>
      <c r="H12" s="1">
        <v>42</v>
      </c>
      <c r="I12" s="1">
        <v>49</v>
      </c>
      <c r="J12" s="1">
        <v>57</v>
      </c>
      <c r="K12" s="1">
        <v>59</v>
      </c>
    </row>
    <row r="13" spans="1:11" x14ac:dyDescent="0.25">
      <c r="A13" s="16" t="s">
        <v>87</v>
      </c>
      <c r="B13" s="1">
        <v>123</v>
      </c>
      <c r="C13" s="1">
        <v>134</v>
      </c>
      <c r="D13" s="1">
        <v>123</v>
      </c>
      <c r="E13" s="1">
        <v>119</v>
      </c>
      <c r="F13" s="1">
        <v>123</v>
      </c>
      <c r="G13" s="1">
        <v>127</v>
      </c>
      <c r="H13" s="1">
        <v>128</v>
      </c>
      <c r="I13" s="1">
        <v>130</v>
      </c>
      <c r="J13" s="1">
        <v>133</v>
      </c>
      <c r="K13" s="1">
        <v>136</v>
      </c>
    </row>
    <row r="14" spans="1:11" x14ac:dyDescent="0.25">
      <c r="A14" s="10" t="s">
        <v>12</v>
      </c>
      <c r="B14" s="5">
        <v>1749</v>
      </c>
      <c r="C14" s="5">
        <v>1902</v>
      </c>
      <c r="D14" s="5">
        <v>1953</v>
      </c>
      <c r="E14" s="5">
        <v>1971</v>
      </c>
      <c r="F14" s="5">
        <v>2073</v>
      </c>
      <c r="G14" s="5">
        <v>2175</v>
      </c>
      <c r="H14" s="5">
        <v>2300</v>
      </c>
      <c r="I14" s="5">
        <v>2413</v>
      </c>
      <c r="J14" s="5">
        <v>2581</v>
      </c>
      <c r="K14" s="5">
        <v>2737</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82</v>
      </c>
      <c r="B19" s="2">
        <v>0.166380789022298</v>
      </c>
      <c r="C19" s="2">
        <v>0.17507886435331199</v>
      </c>
      <c r="D19" s="2">
        <v>0.181771633384537</v>
      </c>
      <c r="E19" s="2">
        <v>0.18011161846778301</v>
      </c>
      <c r="F19" s="2">
        <v>0.17993246502653201</v>
      </c>
      <c r="G19" s="2">
        <v>0.189885057471264</v>
      </c>
      <c r="H19" s="2">
        <v>0.19043478260869601</v>
      </c>
      <c r="I19" s="2">
        <v>0.19063406547865699</v>
      </c>
      <c r="J19" s="2">
        <v>0.194885703215808</v>
      </c>
      <c r="K19" s="2">
        <v>0.198027036901717</v>
      </c>
    </row>
    <row r="20" spans="1:12" x14ac:dyDescent="0.25">
      <c r="A20" s="8" t="s">
        <v>83</v>
      </c>
      <c r="B20" s="2">
        <v>2.8016009148084602E-2</v>
      </c>
      <c r="C20" s="2">
        <v>2.6813880126183E-2</v>
      </c>
      <c r="D20" s="2">
        <v>2.5089605734767002E-2</v>
      </c>
      <c r="E20" s="2">
        <v>2.3845763571790999E-2</v>
      </c>
      <c r="F20" s="2">
        <v>2.7013989387361301E-2</v>
      </c>
      <c r="G20" s="2">
        <v>2.5747126436781599E-2</v>
      </c>
      <c r="H20" s="2">
        <v>2.6086956521739101E-2</v>
      </c>
      <c r="I20" s="2">
        <v>2.77662660588479E-2</v>
      </c>
      <c r="J20" s="2">
        <v>2.6346377373111199E-2</v>
      </c>
      <c r="K20" s="2">
        <v>2.70369017172086E-2</v>
      </c>
    </row>
    <row r="21" spans="1:12" x14ac:dyDescent="0.25">
      <c r="A21" s="8" t="s">
        <v>84</v>
      </c>
      <c r="B21" s="2">
        <v>1.88679245283019E-2</v>
      </c>
      <c r="C21" s="2">
        <v>1.8401682439537301E-2</v>
      </c>
      <c r="D21" s="2">
        <v>1.9457245263696899E-2</v>
      </c>
      <c r="E21" s="2">
        <v>2.02942668696093E-2</v>
      </c>
      <c r="F21" s="2">
        <v>2.1225277375783901E-2</v>
      </c>
      <c r="G21" s="2">
        <v>2.1149425287356301E-2</v>
      </c>
      <c r="H21" s="2">
        <v>2.2173913043478301E-2</v>
      </c>
      <c r="I21" s="2">
        <v>2.27932034811438E-2</v>
      </c>
      <c r="J21" s="2">
        <v>2.4796590468810501E-2</v>
      </c>
      <c r="K21" s="2">
        <v>2.5210084033613401E-2</v>
      </c>
    </row>
    <row r="22" spans="1:12" x14ac:dyDescent="0.25">
      <c r="A22" s="8" t="s">
        <v>85</v>
      </c>
      <c r="B22" s="2">
        <v>0.70154373927958802</v>
      </c>
      <c r="C22" s="2">
        <v>0.69348054679284998</v>
      </c>
      <c r="D22" s="2">
        <v>0.694828469022017</v>
      </c>
      <c r="E22" s="2">
        <v>0.69863013698630105</v>
      </c>
      <c r="F22" s="2">
        <v>0.69512783405692202</v>
      </c>
      <c r="G22" s="2">
        <v>0.68643678160919497</v>
      </c>
      <c r="H22" s="2">
        <v>0.68739130434782603</v>
      </c>
      <c r="I22" s="2">
        <v>0.68462494819726505</v>
      </c>
      <c r="J22" s="2">
        <v>0.68035645098798903</v>
      </c>
      <c r="K22" s="2">
        <v>0.67848008768724899</v>
      </c>
    </row>
    <row r="23" spans="1:12" x14ac:dyDescent="0.25">
      <c r="A23" s="8" t="s">
        <v>86</v>
      </c>
      <c r="B23" s="2">
        <v>1.48656375071469E-2</v>
      </c>
      <c r="C23" s="2">
        <v>1.5772870662460602E-2</v>
      </c>
      <c r="D23" s="2">
        <v>1.58730158730159E-2</v>
      </c>
      <c r="E23" s="2">
        <v>1.6742770167427701E-2</v>
      </c>
      <c r="F23" s="2">
        <v>1.7366136034732301E-2</v>
      </c>
      <c r="G23" s="2">
        <v>1.8390804597701101E-2</v>
      </c>
      <c r="H23" s="2">
        <v>1.82608695652174E-2</v>
      </c>
      <c r="I23" s="2">
        <v>2.0306672192291798E-2</v>
      </c>
      <c r="J23" s="2">
        <v>2.2084463386284399E-2</v>
      </c>
      <c r="K23" s="2">
        <v>2.15564486664231E-2</v>
      </c>
    </row>
    <row r="24" spans="1:12" x14ac:dyDescent="0.25">
      <c r="A24" s="8" t="s">
        <v>87</v>
      </c>
      <c r="B24" s="2">
        <v>7.0325900514579806E-2</v>
      </c>
      <c r="C24" s="2">
        <v>7.0452155625657195E-2</v>
      </c>
      <c r="D24" s="2">
        <v>6.2980030721966201E-2</v>
      </c>
      <c r="E24" s="2">
        <v>6.0375443937087797E-2</v>
      </c>
      <c r="F24" s="2">
        <v>5.9334298118668603E-2</v>
      </c>
      <c r="G24" s="2">
        <v>5.8390804597701199E-2</v>
      </c>
      <c r="H24" s="2">
        <v>5.5652173913043501E-2</v>
      </c>
      <c r="I24" s="2">
        <v>5.3874844591794403E-2</v>
      </c>
      <c r="J24" s="2">
        <v>5.1530414567996903E-2</v>
      </c>
      <c r="K24" s="2">
        <v>4.9689440993788803E-2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82</v>
      </c>
      <c r="B29" s="2">
        <v>0.14432989690721601</v>
      </c>
      <c r="C29" s="2">
        <v>6.6066066066066104E-2</v>
      </c>
      <c r="D29" s="2">
        <v>0</v>
      </c>
      <c r="E29" s="2">
        <v>5.0704225352112699E-2</v>
      </c>
      <c r="F29" s="2">
        <v>0.10723860589812299</v>
      </c>
      <c r="G29" s="2">
        <v>6.0532687651331699E-2</v>
      </c>
      <c r="H29" s="2">
        <v>5.0228310502283102E-2</v>
      </c>
      <c r="I29" s="2">
        <v>9.3478260869565205E-2</v>
      </c>
      <c r="J29" s="2">
        <v>7.7534791252485094E-2</v>
      </c>
      <c r="K29" s="3">
        <v>0.31234866828087199</v>
      </c>
      <c r="L29" s="3">
        <v>0.86254295532646097</v>
      </c>
    </row>
    <row r="30" spans="1:12" x14ac:dyDescent="0.25">
      <c r="A30" s="8" t="s">
        <v>83</v>
      </c>
      <c r="B30" s="2">
        <v>4.08163265306122E-2</v>
      </c>
      <c r="C30" s="2">
        <v>-3.9215686274509803E-2</v>
      </c>
      <c r="D30" s="2">
        <v>-4.08163265306122E-2</v>
      </c>
      <c r="E30" s="2">
        <v>0.19148936170212799</v>
      </c>
      <c r="F30" s="2">
        <v>0</v>
      </c>
      <c r="G30" s="2">
        <v>7.1428571428571397E-2</v>
      </c>
      <c r="H30" s="2">
        <v>0.116666666666667</v>
      </c>
      <c r="I30" s="2">
        <v>1.49253731343284E-2</v>
      </c>
      <c r="J30" s="2">
        <v>8.8235294117647106E-2</v>
      </c>
      <c r="K30" s="3">
        <v>0.32142857142857101</v>
      </c>
      <c r="L30" s="3">
        <v>0.51020408163265296</v>
      </c>
    </row>
    <row r="31" spans="1:12" x14ac:dyDescent="0.25">
      <c r="A31" s="8" t="s">
        <v>84</v>
      </c>
      <c r="B31" s="2">
        <v>6.0606060606060601E-2</v>
      </c>
      <c r="C31" s="2">
        <v>8.5714285714285701E-2</v>
      </c>
      <c r="D31" s="2">
        <v>5.2631578947368397E-2</v>
      </c>
      <c r="E31" s="2">
        <v>0.1</v>
      </c>
      <c r="F31" s="2">
        <v>4.5454545454545497E-2</v>
      </c>
      <c r="G31" s="2">
        <v>0.108695652173913</v>
      </c>
      <c r="H31" s="2">
        <v>7.8431372549019607E-2</v>
      </c>
      <c r="I31" s="2">
        <v>0.163636363636364</v>
      </c>
      <c r="J31" s="2">
        <v>7.8125E-2</v>
      </c>
      <c r="K31" s="3">
        <v>0.5</v>
      </c>
      <c r="L31" s="3">
        <v>1.0909090909090899</v>
      </c>
    </row>
    <row r="32" spans="1:12" x14ac:dyDescent="0.25">
      <c r="A32" s="8" t="s">
        <v>85</v>
      </c>
      <c r="B32" s="2">
        <v>7.4979625101874503E-2</v>
      </c>
      <c r="C32" s="2">
        <v>2.88097043214556E-2</v>
      </c>
      <c r="D32" s="2">
        <v>1.4738393515106901E-2</v>
      </c>
      <c r="E32" s="2">
        <v>4.6477850399418999E-2</v>
      </c>
      <c r="F32" s="2">
        <v>3.60860513532269E-2</v>
      </c>
      <c r="G32" s="2">
        <v>5.8941728064300099E-2</v>
      </c>
      <c r="H32" s="2">
        <v>4.4908285895003203E-2</v>
      </c>
      <c r="I32" s="2">
        <v>6.2953995157385007E-2</v>
      </c>
      <c r="J32" s="2">
        <v>5.75170842824601E-2</v>
      </c>
      <c r="K32" s="3">
        <v>0.243804420629605</v>
      </c>
      <c r="L32" s="3">
        <v>0.513447432762836</v>
      </c>
    </row>
    <row r="33" spans="1:12" x14ac:dyDescent="0.25">
      <c r="A33" s="8" t="s">
        <v>86</v>
      </c>
      <c r="B33" s="2">
        <v>0.15384615384615399</v>
      </c>
      <c r="C33" s="2">
        <v>3.3333333333333298E-2</v>
      </c>
      <c r="D33" s="2">
        <v>6.4516129032258104E-2</v>
      </c>
      <c r="E33" s="2">
        <v>9.0909090909090898E-2</v>
      </c>
      <c r="F33" s="2">
        <v>0.11111111111111099</v>
      </c>
      <c r="G33" s="2">
        <v>0.05</v>
      </c>
      <c r="H33" s="2">
        <v>0.16666666666666699</v>
      </c>
      <c r="I33" s="2">
        <v>0.16326530612244899</v>
      </c>
      <c r="J33" s="2">
        <v>3.5087719298245598E-2</v>
      </c>
      <c r="K33" s="3">
        <v>0.47499999999999998</v>
      </c>
      <c r="L33" s="3">
        <v>1.2692307692307701</v>
      </c>
    </row>
    <row r="34" spans="1:12" x14ac:dyDescent="0.25">
      <c r="A34" s="8" t="s">
        <v>87</v>
      </c>
      <c r="B34" s="2">
        <v>8.9430894308943104E-2</v>
      </c>
      <c r="C34" s="2">
        <v>-8.2089552238805999E-2</v>
      </c>
      <c r="D34" s="2">
        <v>-3.2520325203252001E-2</v>
      </c>
      <c r="E34" s="2">
        <v>3.3613445378151301E-2</v>
      </c>
      <c r="F34" s="2">
        <v>3.2520325203252001E-2</v>
      </c>
      <c r="G34" s="2">
        <v>7.8740157480314994E-3</v>
      </c>
      <c r="H34" s="2">
        <v>1.5625E-2</v>
      </c>
      <c r="I34" s="2">
        <v>2.3076923076923099E-2</v>
      </c>
      <c r="J34" s="2">
        <v>2.2556390977443601E-2</v>
      </c>
      <c r="K34" s="3">
        <v>7.0866141732283505E-2</v>
      </c>
      <c r="L34" s="3">
        <v>0.105691056910569</v>
      </c>
    </row>
    <row r="35" spans="1:12" x14ac:dyDescent="0.25">
      <c r="A35" s="11" t="s">
        <v>12</v>
      </c>
      <c r="B35" s="3">
        <v>8.7478559176672396E-2</v>
      </c>
      <c r="C35" s="3">
        <v>2.6813880126183E-2</v>
      </c>
      <c r="D35" s="3">
        <v>9.2165898617511503E-3</v>
      </c>
      <c r="E35" s="3">
        <v>5.1750380517503802E-2</v>
      </c>
      <c r="F35" s="3">
        <v>4.9204052098408099E-2</v>
      </c>
      <c r="G35" s="3">
        <v>5.7471264367816098E-2</v>
      </c>
      <c r="H35" s="3">
        <v>4.9130434782608701E-2</v>
      </c>
      <c r="I35" s="3">
        <v>6.9622876087857402E-2</v>
      </c>
      <c r="J35" s="3">
        <v>6.0441689267725703E-2</v>
      </c>
      <c r="K35" s="3">
        <v>0.25839080459770097</v>
      </c>
      <c r="L35" s="3">
        <v>0.56489422527158395</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613</v>
      </c>
    </row>
    <row r="2" spans="1:11" ht="15" x14ac:dyDescent="0.25">
      <c r="A2" s="12" t="s">
        <v>609</v>
      </c>
    </row>
    <row r="3" spans="1:11" ht="15" x14ac:dyDescent="0.25">
      <c r="A3" s="12" t="s">
        <v>94</v>
      </c>
    </row>
    <row r="4" spans="1:11" x14ac:dyDescent="0.25">
      <c r="A4" s="15"/>
    </row>
    <row r="5" spans="1:11" x14ac:dyDescent="0.25">
      <c r="A5" s="17" t="str">
        <f>HYPERLINK("#'Table of contents'!A146",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90</v>
      </c>
      <c r="B8" s="1">
        <v>1305</v>
      </c>
      <c r="C8" s="1">
        <v>1398</v>
      </c>
      <c r="D8" s="1">
        <v>1442</v>
      </c>
      <c r="E8" s="1">
        <v>1471</v>
      </c>
      <c r="F8" s="1">
        <v>1553</v>
      </c>
      <c r="G8" s="1">
        <v>1625</v>
      </c>
      <c r="H8" s="1">
        <v>1721</v>
      </c>
      <c r="I8" s="1">
        <v>1808</v>
      </c>
      <c r="J8" s="1">
        <v>1913</v>
      </c>
      <c r="K8" s="1">
        <v>2037</v>
      </c>
    </row>
    <row r="9" spans="1:11" x14ac:dyDescent="0.25">
      <c r="A9" s="16" t="s">
        <v>91</v>
      </c>
      <c r="B9" s="1">
        <v>139</v>
      </c>
      <c r="C9" s="1">
        <v>152</v>
      </c>
      <c r="D9" s="1">
        <v>157</v>
      </c>
      <c r="E9" s="1">
        <v>152</v>
      </c>
      <c r="F9" s="1">
        <v>151</v>
      </c>
      <c r="G9" s="1">
        <v>151</v>
      </c>
      <c r="H9" s="1">
        <v>156</v>
      </c>
      <c r="I9" s="1">
        <v>160</v>
      </c>
      <c r="J9" s="1">
        <v>172</v>
      </c>
      <c r="K9" s="1">
        <v>168</v>
      </c>
    </row>
    <row r="10" spans="1:11" x14ac:dyDescent="0.25">
      <c r="A10" s="16" t="s">
        <v>92</v>
      </c>
      <c r="B10" s="1">
        <v>305</v>
      </c>
      <c r="C10" s="1">
        <v>352</v>
      </c>
      <c r="D10" s="1">
        <v>354</v>
      </c>
      <c r="E10" s="1">
        <v>348</v>
      </c>
      <c r="F10" s="1">
        <v>369</v>
      </c>
      <c r="G10" s="1">
        <v>399</v>
      </c>
      <c r="H10" s="1">
        <v>423</v>
      </c>
      <c r="I10" s="1">
        <v>445</v>
      </c>
      <c r="J10" s="1">
        <v>496</v>
      </c>
      <c r="K10" s="1">
        <v>532</v>
      </c>
    </row>
    <row r="11" spans="1:11" x14ac:dyDescent="0.25">
      <c r="A11" s="10" t="s">
        <v>12</v>
      </c>
      <c r="B11" s="5">
        <v>1749</v>
      </c>
      <c r="C11" s="5">
        <v>1902</v>
      </c>
      <c r="D11" s="5">
        <v>1953</v>
      </c>
      <c r="E11" s="5">
        <v>1971</v>
      </c>
      <c r="F11" s="5">
        <v>2073</v>
      </c>
      <c r="G11" s="5">
        <v>2175</v>
      </c>
      <c r="H11" s="5">
        <v>2300</v>
      </c>
      <c r="I11" s="5">
        <v>2413</v>
      </c>
      <c r="J11" s="5">
        <v>2581</v>
      </c>
      <c r="K11" s="5">
        <v>2737</v>
      </c>
    </row>
    <row r="12" spans="1:11" x14ac:dyDescent="0.25">
      <c r="A12" s="15"/>
    </row>
    <row r="13" spans="1:11" x14ac:dyDescent="0.25">
      <c r="A13" s="15"/>
    </row>
    <row r="14" spans="1:11" x14ac:dyDescent="0.25">
      <c r="A14" s="15"/>
      <c r="B14" s="21" t="s">
        <v>28</v>
      </c>
      <c r="C14" s="22"/>
      <c r="D14" s="22"/>
      <c r="E14" s="22"/>
      <c r="F14" s="22"/>
      <c r="G14" s="22"/>
      <c r="H14" s="22"/>
      <c r="I14" s="22"/>
      <c r="J14" s="22"/>
      <c r="K14" s="22"/>
    </row>
    <row r="15" spans="1:11" x14ac:dyDescent="0.25">
      <c r="A15" s="9" t="s">
        <v>32</v>
      </c>
      <c r="B15" s="4" t="s">
        <v>0</v>
      </c>
      <c r="C15" s="4" t="s">
        <v>1</v>
      </c>
      <c r="D15" s="4" t="s">
        <v>2</v>
      </c>
      <c r="E15" s="4" t="s">
        <v>3</v>
      </c>
      <c r="F15" s="4" t="s">
        <v>4</v>
      </c>
      <c r="G15" s="4" t="s">
        <v>5</v>
      </c>
      <c r="H15" s="4" t="s">
        <v>6</v>
      </c>
      <c r="I15" s="4" t="s">
        <v>7</v>
      </c>
      <c r="J15" s="4" t="s">
        <v>8</v>
      </c>
      <c r="K15" s="4" t="s">
        <v>9</v>
      </c>
    </row>
    <row r="16" spans="1:11" x14ac:dyDescent="0.25">
      <c r="A16" s="8" t="s">
        <v>90</v>
      </c>
      <c r="B16" s="2">
        <v>0.74614065180102895</v>
      </c>
      <c r="C16" s="2">
        <v>0.735015772870662</v>
      </c>
      <c r="D16" s="2">
        <v>0.73835125448028704</v>
      </c>
      <c r="E16" s="2">
        <v>0.74632166412988299</v>
      </c>
      <c r="F16" s="2">
        <v>0.74915581283164501</v>
      </c>
      <c r="G16" s="2">
        <v>0.74712643678160895</v>
      </c>
      <c r="H16" s="2">
        <v>0.74826086956521698</v>
      </c>
      <c r="I16" s="2">
        <v>0.74927476170741802</v>
      </c>
      <c r="J16" s="2">
        <v>0.74118558698179005</v>
      </c>
      <c r="K16" s="2">
        <v>0.74424552429667501</v>
      </c>
    </row>
    <row r="17" spans="1:12" x14ac:dyDescent="0.25">
      <c r="A17" s="8" t="s">
        <v>91</v>
      </c>
      <c r="B17" s="2">
        <v>7.9473985134362504E-2</v>
      </c>
      <c r="C17" s="2">
        <v>7.9915878023133505E-2</v>
      </c>
      <c r="D17" s="2">
        <v>8.0389144905273893E-2</v>
      </c>
      <c r="E17" s="2">
        <v>7.7118214104515498E-2</v>
      </c>
      <c r="F17" s="2">
        <v>7.2841292812349204E-2</v>
      </c>
      <c r="G17" s="2">
        <v>6.9425287356321794E-2</v>
      </c>
      <c r="H17" s="2">
        <v>6.7826086956521703E-2</v>
      </c>
      <c r="I17" s="2">
        <v>6.6307501036054706E-2</v>
      </c>
      <c r="J17" s="2">
        <v>6.6640836884928306E-2</v>
      </c>
      <c r="K17" s="2">
        <v>6.1381074168797997E-2</v>
      </c>
    </row>
    <row r="18" spans="1:12" x14ac:dyDescent="0.25">
      <c r="A18" s="8" t="s">
        <v>92</v>
      </c>
      <c r="B18" s="2">
        <v>0.174385363064608</v>
      </c>
      <c r="C18" s="2">
        <v>0.18506834910620401</v>
      </c>
      <c r="D18" s="2">
        <v>0.18125960061443899</v>
      </c>
      <c r="E18" s="2">
        <v>0.17656012176560101</v>
      </c>
      <c r="F18" s="2">
        <v>0.178002894356006</v>
      </c>
      <c r="G18" s="2">
        <v>0.18344827586206899</v>
      </c>
      <c r="H18" s="2">
        <v>0.18391304347826101</v>
      </c>
      <c r="I18" s="2">
        <v>0.18441773725652699</v>
      </c>
      <c r="J18" s="2">
        <v>0.19217357613328201</v>
      </c>
      <c r="K18" s="2">
        <v>0.19437340153452701</v>
      </c>
    </row>
    <row r="19" spans="1:12" x14ac:dyDescent="0.25">
      <c r="A19" s="15"/>
    </row>
    <row r="20" spans="1:12" x14ac:dyDescent="0.25">
      <c r="A20" s="15"/>
    </row>
    <row r="21" spans="1:12" x14ac:dyDescent="0.25">
      <c r="A21" s="15"/>
      <c r="B21" s="21" t="s">
        <v>29</v>
      </c>
      <c r="C21" s="21"/>
      <c r="D21" s="21"/>
      <c r="E21" s="21"/>
      <c r="F21" s="21"/>
      <c r="G21" s="21"/>
      <c r="H21" s="21"/>
      <c r="I21" s="21"/>
      <c r="J21" s="21"/>
      <c r="K21" s="6" t="s">
        <v>30</v>
      </c>
      <c r="L21" s="6" t="s">
        <v>31</v>
      </c>
    </row>
    <row r="22" spans="1:12" x14ac:dyDescent="0.25">
      <c r="A22" s="9" t="s">
        <v>32</v>
      </c>
      <c r="B22" s="4" t="s">
        <v>13</v>
      </c>
      <c r="C22" s="4" t="s">
        <v>14</v>
      </c>
      <c r="D22" s="4" t="s">
        <v>15</v>
      </c>
      <c r="E22" s="4" t="s">
        <v>16</v>
      </c>
      <c r="F22" s="4" t="s">
        <v>17</v>
      </c>
      <c r="G22" s="4" t="s">
        <v>18</v>
      </c>
      <c r="H22" s="4" t="s">
        <v>19</v>
      </c>
      <c r="I22" s="4" t="s">
        <v>20</v>
      </c>
      <c r="J22" s="4" t="s">
        <v>21</v>
      </c>
      <c r="K22" s="4" t="s">
        <v>22</v>
      </c>
      <c r="L22" s="4" t="s">
        <v>23</v>
      </c>
    </row>
    <row r="23" spans="1:12" x14ac:dyDescent="0.25">
      <c r="A23" s="8" t="s">
        <v>90</v>
      </c>
      <c r="B23" s="2">
        <v>7.1264367816091995E-2</v>
      </c>
      <c r="C23" s="2">
        <v>3.1473533619456401E-2</v>
      </c>
      <c r="D23" s="2">
        <v>2.01109570041609E-2</v>
      </c>
      <c r="E23" s="2">
        <v>5.5744391570360298E-2</v>
      </c>
      <c r="F23" s="2">
        <v>4.6361880231809399E-2</v>
      </c>
      <c r="G23" s="2">
        <v>5.9076923076923103E-2</v>
      </c>
      <c r="H23" s="2">
        <v>5.05520046484602E-2</v>
      </c>
      <c r="I23" s="2">
        <v>5.8075221238938102E-2</v>
      </c>
      <c r="J23" s="2">
        <v>6.4819654992158901E-2</v>
      </c>
      <c r="K23" s="3">
        <v>0.25353846153846199</v>
      </c>
      <c r="L23" s="3">
        <v>0.56091954022988499</v>
      </c>
    </row>
    <row r="24" spans="1:12" x14ac:dyDescent="0.25">
      <c r="A24" s="8" t="s">
        <v>91</v>
      </c>
      <c r="B24" s="2">
        <v>9.3525179856115095E-2</v>
      </c>
      <c r="C24" s="2">
        <v>3.2894736842105303E-2</v>
      </c>
      <c r="D24" s="2">
        <v>-3.1847133757961797E-2</v>
      </c>
      <c r="E24" s="2">
        <v>-6.5789473684210497E-3</v>
      </c>
      <c r="F24" s="2">
        <v>0</v>
      </c>
      <c r="G24" s="2">
        <v>3.3112582781456998E-2</v>
      </c>
      <c r="H24" s="2">
        <v>2.5641025641025599E-2</v>
      </c>
      <c r="I24" s="2">
        <v>7.4999999999999997E-2</v>
      </c>
      <c r="J24" s="2">
        <v>-2.32558139534884E-2</v>
      </c>
      <c r="K24" s="3">
        <v>0.112582781456954</v>
      </c>
      <c r="L24" s="3">
        <v>0.20863309352518</v>
      </c>
    </row>
    <row r="25" spans="1:12" x14ac:dyDescent="0.25">
      <c r="A25" s="8" t="s">
        <v>92</v>
      </c>
      <c r="B25" s="2">
        <v>0.15409836065573801</v>
      </c>
      <c r="C25" s="2">
        <v>5.6818181818181802E-3</v>
      </c>
      <c r="D25" s="2">
        <v>-1.6949152542372899E-2</v>
      </c>
      <c r="E25" s="2">
        <v>6.0344827586206899E-2</v>
      </c>
      <c r="F25" s="2">
        <v>8.1300813008130093E-2</v>
      </c>
      <c r="G25" s="2">
        <v>6.01503759398496E-2</v>
      </c>
      <c r="H25" s="2">
        <v>5.2009456264775399E-2</v>
      </c>
      <c r="I25" s="2">
        <v>0.11460674157303399</v>
      </c>
      <c r="J25" s="2">
        <v>7.25806451612903E-2</v>
      </c>
      <c r="K25" s="3">
        <v>0.33333333333333298</v>
      </c>
      <c r="L25" s="3">
        <v>0.74426229508196695</v>
      </c>
    </row>
    <row r="26" spans="1:12" x14ac:dyDescent="0.25">
      <c r="A26" s="11" t="s">
        <v>12</v>
      </c>
      <c r="B26" s="3">
        <v>8.7478559176672396E-2</v>
      </c>
      <c r="C26" s="3">
        <v>2.6813880126183E-2</v>
      </c>
      <c r="D26" s="3">
        <v>9.2165898617511503E-3</v>
      </c>
      <c r="E26" s="3">
        <v>5.1750380517503802E-2</v>
      </c>
      <c r="F26" s="3">
        <v>4.9204052098408099E-2</v>
      </c>
      <c r="G26" s="3">
        <v>5.7471264367816098E-2</v>
      </c>
      <c r="H26" s="3">
        <v>4.9130434782608701E-2</v>
      </c>
      <c r="I26" s="3">
        <v>6.9622876087857402E-2</v>
      </c>
      <c r="J26" s="3">
        <v>6.0441689267725703E-2</v>
      </c>
      <c r="K26" s="3">
        <v>0.25839080459770097</v>
      </c>
      <c r="L26" s="3">
        <v>0.56489422527158395</v>
      </c>
    </row>
    <row r="27" spans="1:12" x14ac:dyDescent="0.25">
      <c r="A27" s="15"/>
    </row>
    <row r="28" spans="1:12" x14ac:dyDescent="0.25">
      <c r="A28" s="13" t="s">
        <v>33</v>
      </c>
    </row>
    <row r="29" spans="1:12" x14ac:dyDescent="0.25">
      <c r="A29" s="14" t="s">
        <v>34</v>
      </c>
    </row>
    <row r="30" spans="1:12" x14ac:dyDescent="0.25">
      <c r="A30" s="14" t="s">
        <v>35</v>
      </c>
    </row>
    <row r="31" spans="1:12" x14ac:dyDescent="0.25">
      <c r="A31" s="14" t="s">
        <v>36</v>
      </c>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614</v>
      </c>
    </row>
    <row r="2" spans="1:11" ht="15" x14ac:dyDescent="0.25">
      <c r="A2" s="12" t="s">
        <v>609</v>
      </c>
    </row>
    <row r="3" spans="1:11" ht="15" x14ac:dyDescent="0.25">
      <c r="A3" s="12" t="s">
        <v>94</v>
      </c>
    </row>
    <row r="4" spans="1:11" ht="15" x14ac:dyDescent="0.25">
      <c r="A4" s="12" t="s">
        <v>89</v>
      </c>
    </row>
    <row r="5" spans="1:11" x14ac:dyDescent="0.25">
      <c r="A5" s="17" t="str">
        <f>HYPERLINK("#'Table of contents'!A147",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95</v>
      </c>
      <c r="B8" s="1">
        <v>108</v>
      </c>
      <c r="C8" s="1">
        <v>115</v>
      </c>
      <c r="D8" s="1">
        <v>122</v>
      </c>
      <c r="E8" s="1">
        <v>123</v>
      </c>
      <c r="F8" s="1">
        <v>131</v>
      </c>
      <c r="G8" s="1">
        <v>145</v>
      </c>
      <c r="H8" s="1">
        <v>152</v>
      </c>
      <c r="I8" s="1">
        <v>157</v>
      </c>
      <c r="J8" s="1">
        <v>164</v>
      </c>
      <c r="K8" s="1">
        <v>181</v>
      </c>
    </row>
    <row r="9" spans="1:11" x14ac:dyDescent="0.25">
      <c r="A9" s="16" t="s">
        <v>96</v>
      </c>
      <c r="B9" s="1">
        <v>9</v>
      </c>
      <c r="C9" s="1">
        <v>9</v>
      </c>
      <c r="D9" s="1">
        <v>8</v>
      </c>
      <c r="E9" s="1">
        <v>8</v>
      </c>
      <c r="F9" s="1">
        <v>11</v>
      </c>
      <c r="G9" s="1">
        <v>11</v>
      </c>
      <c r="H9" s="1">
        <v>13</v>
      </c>
      <c r="I9" s="1">
        <v>14</v>
      </c>
      <c r="J9" s="1">
        <v>12</v>
      </c>
      <c r="K9" s="1">
        <v>12</v>
      </c>
    </row>
    <row r="10" spans="1:11" x14ac:dyDescent="0.25">
      <c r="A10" s="16" t="s">
        <v>97</v>
      </c>
      <c r="B10" s="1">
        <v>21</v>
      </c>
      <c r="C10" s="1">
        <v>24</v>
      </c>
      <c r="D10" s="1">
        <v>26</v>
      </c>
      <c r="E10" s="1">
        <v>30</v>
      </c>
      <c r="F10" s="1">
        <v>34</v>
      </c>
      <c r="G10" s="1">
        <v>35</v>
      </c>
      <c r="H10" s="1">
        <v>37</v>
      </c>
      <c r="I10" s="1">
        <v>40</v>
      </c>
      <c r="J10" s="1">
        <v>47</v>
      </c>
      <c r="K10" s="1">
        <v>50</v>
      </c>
    </row>
    <row r="11" spans="1:11" x14ac:dyDescent="0.25">
      <c r="A11" s="16" t="s">
        <v>98</v>
      </c>
      <c r="B11" s="1">
        <v>1072</v>
      </c>
      <c r="C11" s="1">
        <v>1146</v>
      </c>
      <c r="D11" s="1">
        <v>1183</v>
      </c>
      <c r="E11" s="1">
        <v>1209</v>
      </c>
      <c r="F11" s="1">
        <v>1265</v>
      </c>
      <c r="G11" s="1">
        <v>1319</v>
      </c>
      <c r="H11" s="1">
        <v>1401</v>
      </c>
      <c r="I11" s="1">
        <v>1474</v>
      </c>
      <c r="J11" s="1">
        <v>1563</v>
      </c>
      <c r="K11" s="1">
        <v>1666</v>
      </c>
    </row>
    <row r="12" spans="1:11" x14ac:dyDescent="0.25">
      <c r="A12" s="16" t="s">
        <v>99</v>
      </c>
      <c r="B12" s="1">
        <v>6</v>
      </c>
      <c r="C12" s="1">
        <v>7</v>
      </c>
      <c r="D12" s="1">
        <v>9</v>
      </c>
      <c r="E12" s="1">
        <v>10</v>
      </c>
      <c r="F12" s="1">
        <v>14</v>
      </c>
      <c r="G12" s="1">
        <v>14</v>
      </c>
      <c r="H12" s="1">
        <v>16</v>
      </c>
      <c r="I12" s="1">
        <v>19</v>
      </c>
      <c r="J12" s="1">
        <v>22</v>
      </c>
      <c r="K12" s="1">
        <v>22</v>
      </c>
    </row>
    <row r="13" spans="1:11" x14ac:dyDescent="0.25">
      <c r="A13" s="16" t="s">
        <v>100</v>
      </c>
      <c r="B13" s="1">
        <v>89</v>
      </c>
      <c r="C13" s="1">
        <v>97</v>
      </c>
      <c r="D13" s="1">
        <v>94</v>
      </c>
      <c r="E13" s="1">
        <v>91</v>
      </c>
      <c r="F13" s="1">
        <v>98</v>
      </c>
      <c r="G13" s="1">
        <v>101</v>
      </c>
      <c r="H13" s="1">
        <v>102</v>
      </c>
      <c r="I13" s="1">
        <v>104</v>
      </c>
      <c r="J13" s="1">
        <v>105</v>
      </c>
      <c r="K13" s="1">
        <v>106</v>
      </c>
    </row>
    <row r="14" spans="1:11" x14ac:dyDescent="0.25">
      <c r="A14" s="16" t="s">
        <v>101</v>
      </c>
      <c r="B14" s="1">
        <v>4</v>
      </c>
      <c r="C14" s="1">
        <v>5</v>
      </c>
      <c r="D14" s="1">
        <v>6</v>
      </c>
      <c r="E14" s="1">
        <v>6</v>
      </c>
      <c r="F14" s="1">
        <v>5</v>
      </c>
      <c r="G14" s="1">
        <v>7</v>
      </c>
      <c r="H14" s="1">
        <v>7</v>
      </c>
      <c r="I14" s="1">
        <v>8</v>
      </c>
      <c r="J14" s="1">
        <v>8</v>
      </c>
      <c r="K14" s="1">
        <v>8</v>
      </c>
    </row>
    <row r="15" spans="1:11" x14ac:dyDescent="0.25">
      <c r="A15" s="16" t="s">
        <v>102</v>
      </c>
      <c r="B15" s="1">
        <v>2</v>
      </c>
      <c r="C15" s="1">
        <v>2</v>
      </c>
      <c r="D15" s="1">
        <v>2</v>
      </c>
      <c r="E15" s="1">
        <v>2</v>
      </c>
      <c r="F15" s="1">
        <v>2</v>
      </c>
      <c r="G15" s="1">
        <v>2</v>
      </c>
      <c r="H15" s="1">
        <v>2</v>
      </c>
      <c r="I15" s="1">
        <v>3</v>
      </c>
      <c r="J15" s="1">
        <v>4</v>
      </c>
      <c r="K15" s="1">
        <v>5</v>
      </c>
    </row>
    <row r="16" spans="1:11" x14ac:dyDescent="0.25">
      <c r="A16" s="16" t="s">
        <v>103</v>
      </c>
      <c r="B16" s="1">
        <v>0</v>
      </c>
      <c r="C16" s="1">
        <v>0</v>
      </c>
      <c r="D16" s="1">
        <v>0</v>
      </c>
      <c r="E16" s="1">
        <v>0</v>
      </c>
      <c r="F16" s="1">
        <v>0</v>
      </c>
      <c r="G16" s="1">
        <v>1</v>
      </c>
      <c r="H16" s="1">
        <v>2</v>
      </c>
      <c r="I16" s="1">
        <v>3</v>
      </c>
      <c r="J16" s="1">
        <v>3</v>
      </c>
      <c r="K16" s="1">
        <v>3</v>
      </c>
    </row>
    <row r="17" spans="1:11" x14ac:dyDescent="0.25">
      <c r="A17" s="16" t="s">
        <v>104</v>
      </c>
      <c r="B17" s="1">
        <v>117</v>
      </c>
      <c r="C17" s="1">
        <v>128</v>
      </c>
      <c r="D17" s="1">
        <v>135</v>
      </c>
      <c r="E17" s="1">
        <v>130</v>
      </c>
      <c r="F17" s="1">
        <v>134</v>
      </c>
      <c r="G17" s="1">
        <v>134</v>
      </c>
      <c r="H17" s="1">
        <v>138</v>
      </c>
      <c r="I17" s="1">
        <v>138</v>
      </c>
      <c r="J17" s="1">
        <v>149</v>
      </c>
      <c r="K17" s="1">
        <v>145</v>
      </c>
    </row>
    <row r="18" spans="1:11" x14ac:dyDescent="0.25">
      <c r="A18" s="16" t="s">
        <v>105</v>
      </c>
      <c r="B18" s="1">
        <v>1</v>
      </c>
      <c r="C18" s="1">
        <v>1</v>
      </c>
      <c r="D18" s="1">
        <v>1</v>
      </c>
      <c r="E18" s="1">
        <v>1</v>
      </c>
      <c r="F18" s="1">
        <v>1</v>
      </c>
      <c r="G18" s="1">
        <v>1</v>
      </c>
      <c r="H18" s="1">
        <v>1</v>
      </c>
      <c r="I18" s="1">
        <v>2</v>
      </c>
      <c r="J18" s="1">
        <v>2</v>
      </c>
      <c r="K18" s="1">
        <v>1</v>
      </c>
    </row>
    <row r="19" spans="1:11" x14ac:dyDescent="0.25">
      <c r="A19" s="16" t="s">
        <v>106</v>
      </c>
      <c r="B19" s="1">
        <v>15</v>
      </c>
      <c r="C19" s="1">
        <v>16</v>
      </c>
      <c r="D19" s="1">
        <v>13</v>
      </c>
      <c r="E19" s="1">
        <v>13</v>
      </c>
      <c r="F19" s="1">
        <v>9</v>
      </c>
      <c r="G19" s="1">
        <v>6</v>
      </c>
      <c r="H19" s="1">
        <v>6</v>
      </c>
      <c r="I19" s="1">
        <v>6</v>
      </c>
      <c r="J19" s="1">
        <v>6</v>
      </c>
      <c r="K19" s="1">
        <v>6</v>
      </c>
    </row>
    <row r="20" spans="1:11" x14ac:dyDescent="0.25">
      <c r="A20" s="16" t="s">
        <v>107</v>
      </c>
      <c r="B20" s="1">
        <v>179</v>
      </c>
      <c r="C20" s="1">
        <v>213</v>
      </c>
      <c r="D20" s="1">
        <v>227</v>
      </c>
      <c r="E20" s="1">
        <v>226</v>
      </c>
      <c r="F20" s="1">
        <v>237</v>
      </c>
      <c r="G20" s="1">
        <v>261</v>
      </c>
      <c r="H20" s="1">
        <v>279</v>
      </c>
      <c r="I20" s="1">
        <v>295</v>
      </c>
      <c r="J20" s="1">
        <v>331</v>
      </c>
      <c r="K20" s="1">
        <v>353</v>
      </c>
    </row>
    <row r="21" spans="1:11" x14ac:dyDescent="0.25">
      <c r="A21" s="16" t="s">
        <v>108</v>
      </c>
      <c r="B21" s="1">
        <v>38</v>
      </c>
      <c r="C21" s="1">
        <v>40</v>
      </c>
      <c r="D21" s="1">
        <v>39</v>
      </c>
      <c r="E21" s="1">
        <v>37</v>
      </c>
      <c r="F21" s="1">
        <v>43</v>
      </c>
      <c r="G21" s="1">
        <v>43</v>
      </c>
      <c r="H21" s="1">
        <v>45</v>
      </c>
      <c r="I21" s="1">
        <v>50</v>
      </c>
      <c r="J21" s="1">
        <v>52</v>
      </c>
      <c r="K21" s="1">
        <v>57</v>
      </c>
    </row>
    <row r="22" spans="1:11" x14ac:dyDescent="0.25">
      <c r="A22" s="16" t="s">
        <v>109</v>
      </c>
      <c r="B22" s="1">
        <v>12</v>
      </c>
      <c r="C22" s="1">
        <v>11</v>
      </c>
      <c r="D22" s="1">
        <v>12</v>
      </c>
      <c r="E22" s="1">
        <v>10</v>
      </c>
      <c r="F22" s="1">
        <v>10</v>
      </c>
      <c r="G22" s="1">
        <v>10</v>
      </c>
      <c r="H22" s="1">
        <v>12</v>
      </c>
      <c r="I22" s="1">
        <v>12</v>
      </c>
      <c r="J22" s="1">
        <v>14</v>
      </c>
      <c r="K22" s="1">
        <v>16</v>
      </c>
    </row>
    <row r="23" spans="1:11" x14ac:dyDescent="0.25">
      <c r="A23" s="16" t="s">
        <v>110</v>
      </c>
      <c r="B23" s="1">
        <v>38</v>
      </c>
      <c r="C23" s="1">
        <v>45</v>
      </c>
      <c r="D23" s="1">
        <v>39</v>
      </c>
      <c r="E23" s="1">
        <v>38</v>
      </c>
      <c r="F23" s="1">
        <v>42</v>
      </c>
      <c r="G23" s="1">
        <v>40</v>
      </c>
      <c r="H23" s="1">
        <v>42</v>
      </c>
      <c r="I23" s="1">
        <v>40</v>
      </c>
      <c r="J23" s="1">
        <v>44</v>
      </c>
      <c r="K23" s="1">
        <v>46</v>
      </c>
    </row>
    <row r="24" spans="1:11" x14ac:dyDescent="0.25">
      <c r="A24" s="16" t="s">
        <v>111</v>
      </c>
      <c r="B24" s="1">
        <v>19</v>
      </c>
      <c r="C24" s="1">
        <v>22</v>
      </c>
      <c r="D24" s="1">
        <v>21</v>
      </c>
      <c r="E24" s="1">
        <v>22</v>
      </c>
      <c r="F24" s="1">
        <v>21</v>
      </c>
      <c r="G24" s="1">
        <v>25</v>
      </c>
      <c r="H24" s="1">
        <v>25</v>
      </c>
      <c r="I24" s="1">
        <v>28</v>
      </c>
      <c r="J24" s="1">
        <v>33</v>
      </c>
      <c r="K24" s="1">
        <v>36</v>
      </c>
    </row>
    <row r="25" spans="1:11" x14ac:dyDescent="0.25">
      <c r="A25" s="16" t="s">
        <v>112</v>
      </c>
      <c r="B25" s="1">
        <v>19</v>
      </c>
      <c r="C25" s="1">
        <v>21</v>
      </c>
      <c r="D25" s="1">
        <v>16</v>
      </c>
      <c r="E25" s="1">
        <v>15</v>
      </c>
      <c r="F25" s="1">
        <v>16</v>
      </c>
      <c r="G25" s="1">
        <v>20</v>
      </c>
      <c r="H25" s="1">
        <v>20</v>
      </c>
      <c r="I25" s="1">
        <v>20</v>
      </c>
      <c r="J25" s="1">
        <v>22</v>
      </c>
      <c r="K25" s="1">
        <v>24</v>
      </c>
    </row>
    <row r="26" spans="1:11" x14ac:dyDescent="0.25">
      <c r="A26" s="10" t="s">
        <v>12</v>
      </c>
      <c r="B26" s="5">
        <v>1749</v>
      </c>
      <c r="C26" s="5">
        <v>1902</v>
      </c>
      <c r="D26" s="5">
        <v>1953</v>
      </c>
      <c r="E26" s="5">
        <v>1971</v>
      </c>
      <c r="F26" s="5">
        <v>2073</v>
      </c>
      <c r="G26" s="5">
        <v>2175</v>
      </c>
      <c r="H26" s="5">
        <v>2300</v>
      </c>
      <c r="I26" s="5">
        <v>2413</v>
      </c>
      <c r="J26" s="5">
        <v>2581</v>
      </c>
      <c r="K26" s="5">
        <v>2737</v>
      </c>
    </row>
    <row r="27" spans="1:11" x14ac:dyDescent="0.25">
      <c r="A27" s="15"/>
    </row>
    <row r="28" spans="1:11" x14ac:dyDescent="0.25">
      <c r="A28" s="15"/>
    </row>
    <row r="29" spans="1:11" x14ac:dyDescent="0.25">
      <c r="A29" s="15"/>
      <c r="B29" s="21" t="s">
        <v>28</v>
      </c>
      <c r="C29" s="22"/>
      <c r="D29" s="22"/>
      <c r="E29" s="22"/>
      <c r="F29" s="22"/>
      <c r="G29" s="22"/>
      <c r="H29" s="22"/>
      <c r="I29" s="22"/>
      <c r="J29" s="22"/>
      <c r="K29" s="22"/>
    </row>
    <row r="30" spans="1:11" x14ac:dyDescent="0.25">
      <c r="A30" s="9" t="s">
        <v>32</v>
      </c>
      <c r="B30" s="4" t="s">
        <v>0</v>
      </c>
      <c r="C30" s="4" t="s">
        <v>1</v>
      </c>
      <c r="D30" s="4" t="s">
        <v>2</v>
      </c>
      <c r="E30" s="4" t="s">
        <v>3</v>
      </c>
      <c r="F30" s="4" t="s">
        <v>4</v>
      </c>
      <c r="G30" s="4" t="s">
        <v>5</v>
      </c>
      <c r="H30" s="4" t="s">
        <v>6</v>
      </c>
      <c r="I30" s="4" t="s">
        <v>7</v>
      </c>
      <c r="J30" s="4" t="s">
        <v>8</v>
      </c>
      <c r="K30" s="4" t="s">
        <v>9</v>
      </c>
    </row>
    <row r="31" spans="1:11" x14ac:dyDescent="0.25">
      <c r="A31" s="8" t="s">
        <v>95</v>
      </c>
      <c r="B31" s="2">
        <v>8.2758620689655199E-2</v>
      </c>
      <c r="C31" s="2">
        <v>8.2260371959942805E-2</v>
      </c>
      <c r="D31" s="2">
        <v>8.46047156726768E-2</v>
      </c>
      <c r="E31" s="2">
        <v>8.3616587355540506E-2</v>
      </c>
      <c r="F31" s="2">
        <v>8.4352865421764303E-2</v>
      </c>
      <c r="G31" s="2">
        <v>8.9230769230769197E-2</v>
      </c>
      <c r="H31" s="2">
        <v>8.8320743753631595E-2</v>
      </c>
      <c r="I31" s="2">
        <v>8.6836283185840704E-2</v>
      </c>
      <c r="J31" s="2">
        <v>8.5729221118661797E-2</v>
      </c>
      <c r="K31" s="2">
        <v>8.8856161021109506E-2</v>
      </c>
    </row>
    <row r="32" spans="1:11" x14ac:dyDescent="0.25">
      <c r="A32" s="8" t="s">
        <v>96</v>
      </c>
      <c r="B32" s="2">
        <v>6.8965517241379301E-3</v>
      </c>
      <c r="C32" s="2">
        <v>6.4377682403433502E-3</v>
      </c>
      <c r="D32" s="2">
        <v>5.5478502080443803E-3</v>
      </c>
      <c r="E32" s="2">
        <v>5.4384772263766099E-3</v>
      </c>
      <c r="F32" s="2">
        <v>7.0830650354153299E-3</v>
      </c>
      <c r="G32" s="2">
        <v>6.7692307692307696E-3</v>
      </c>
      <c r="H32" s="2">
        <v>7.55374782103428E-3</v>
      </c>
      <c r="I32" s="2">
        <v>7.7433628318584096E-3</v>
      </c>
      <c r="J32" s="2">
        <v>6.2728698379508601E-3</v>
      </c>
      <c r="K32" s="2">
        <v>5.8910162002945498E-3</v>
      </c>
    </row>
    <row r="33" spans="1:11" x14ac:dyDescent="0.25">
      <c r="A33" s="8" t="s">
        <v>97</v>
      </c>
      <c r="B33" s="2">
        <v>1.6091954022988499E-2</v>
      </c>
      <c r="C33" s="2">
        <v>1.7167381974248899E-2</v>
      </c>
      <c r="D33" s="2">
        <v>1.8030513176144201E-2</v>
      </c>
      <c r="E33" s="2">
        <v>2.0394289598912301E-2</v>
      </c>
      <c r="F33" s="2">
        <v>2.18931101094656E-2</v>
      </c>
      <c r="G33" s="2">
        <v>2.1538461538461499E-2</v>
      </c>
      <c r="H33" s="2">
        <v>2.1499128413713001E-2</v>
      </c>
      <c r="I33" s="2">
        <v>2.21238938053097E-2</v>
      </c>
      <c r="J33" s="2">
        <v>2.4568740198640901E-2</v>
      </c>
      <c r="K33" s="2">
        <v>2.45459008345606E-2</v>
      </c>
    </row>
    <row r="34" spans="1:11" x14ac:dyDescent="0.25">
      <c r="A34" s="8" t="s">
        <v>98</v>
      </c>
      <c r="B34" s="2">
        <v>0.82145593869731803</v>
      </c>
      <c r="C34" s="2">
        <v>0.81974248927038595</v>
      </c>
      <c r="D34" s="2">
        <v>0.82038834951456296</v>
      </c>
      <c r="E34" s="2">
        <v>0.82188987083616605</v>
      </c>
      <c r="F34" s="2">
        <v>0.81455247907276196</v>
      </c>
      <c r="G34" s="2">
        <v>0.81169230769230805</v>
      </c>
      <c r="H34" s="2">
        <v>0.81406159209761797</v>
      </c>
      <c r="I34" s="2">
        <v>0.81526548672566401</v>
      </c>
      <c r="J34" s="2">
        <v>0.81704129639309997</v>
      </c>
      <c r="K34" s="2">
        <v>0.81786941580756001</v>
      </c>
    </row>
    <row r="35" spans="1:11" x14ac:dyDescent="0.25">
      <c r="A35" s="8" t="s">
        <v>99</v>
      </c>
      <c r="B35" s="2">
        <v>4.5977011494252899E-3</v>
      </c>
      <c r="C35" s="2">
        <v>5.0071530758226002E-3</v>
      </c>
      <c r="D35" s="2">
        <v>6.2413314840499296E-3</v>
      </c>
      <c r="E35" s="2">
        <v>6.7980965329707699E-3</v>
      </c>
      <c r="F35" s="2">
        <v>9.0148100450740502E-3</v>
      </c>
      <c r="G35" s="2">
        <v>8.6153846153846202E-3</v>
      </c>
      <c r="H35" s="2">
        <v>9.2969203951191199E-3</v>
      </c>
      <c r="I35" s="2">
        <v>1.05088495575221E-2</v>
      </c>
      <c r="J35" s="2">
        <v>1.15002613695766E-2</v>
      </c>
      <c r="K35" s="2">
        <v>1.0800196367206701E-2</v>
      </c>
    </row>
    <row r="36" spans="1:11" x14ac:dyDescent="0.25">
      <c r="A36" s="8" t="s">
        <v>100</v>
      </c>
      <c r="B36" s="2">
        <v>6.8199233716475099E-2</v>
      </c>
      <c r="C36" s="2">
        <v>6.9384835479256099E-2</v>
      </c>
      <c r="D36" s="2">
        <v>6.5187239944521497E-2</v>
      </c>
      <c r="E36" s="2">
        <v>6.1862678450034E-2</v>
      </c>
      <c r="F36" s="2">
        <v>6.3103670315518307E-2</v>
      </c>
      <c r="G36" s="2">
        <v>6.2153846153846198E-2</v>
      </c>
      <c r="H36" s="2">
        <v>5.9267867518884403E-2</v>
      </c>
      <c r="I36" s="2">
        <v>5.7522123893805302E-2</v>
      </c>
      <c r="J36" s="2">
        <v>5.4887611082069999E-2</v>
      </c>
      <c r="K36" s="2">
        <v>5.20373097692685E-2</v>
      </c>
    </row>
    <row r="37" spans="1:11" x14ac:dyDescent="0.25">
      <c r="A37" s="8" t="s">
        <v>101</v>
      </c>
      <c r="B37" s="2">
        <v>2.8776978417266199E-2</v>
      </c>
      <c r="C37" s="2">
        <v>3.2894736842105303E-2</v>
      </c>
      <c r="D37" s="2">
        <v>3.8216560509554097E-2</v>
      </c>
      <c r="E37" s="2">
        <v>3.94736842105263E-2</v>
      </c>
      <c r="F37" s="2">
        <v>3.3112582781456998E-2</v>
      </c>
      <c r="G37" s="2">
        <v>4.6357615894039701E-2</v>
      </c>
      <c r="H37" s="2">
        <v>4.48717948717949E-2</v>
      </c>
      <c r="I37" s="2">
        <v>0.05</v>
      </c>
      <c r="J37" s="2">
        <v>4.6511627906976702E-2</v>
      </c>
      <c r="K37" s="2">
        <v>4.7619047619047603E-2</v>
      </c>
    </row>
    <row r="38" spans="1:11" x14ac:dyDescent="0.25">
      <c r="A38" s="8" t="s">
        <v>102</v>
      </c>
      <c r="B38" s="2">
        <v>1.4388489208633099E-2</v>
      </c>
      <c r="C38" s="2">
        <v>1.3157894736842099E-2</v>
      </c>
      <c r="D38" s="2">
        <v>1.27388535031847E-2</v>
      </c>
      <c r="E38" s="2">
        <v>1.3157894736842099E-2</v>
      </c>
      <c r="F38" s="2">
        <v>1.3245033112582801E-2</v>
      </c>
      <c r="G38" s="2">
        <v>1.3245033112582801E-2</v>
      </c>
      <c r="H38" s="2">
        <v>1.2820512820512799E-2</v>
      </c>
      <c r="I38" s="2">
        <v>1.8749999999999999E-2</v>
      </c>
      <c r="J38" s="2">
        <v>2.32558139534884E-2</v>
      </c>
      <c r="K38" s="2">
        <v>2.9761904761904798E-2</v>
      </c>
    </row>
    <row r="39" spans="1:11" x14ac:dyDescent="0.25">
      <c r="A39" s="8" t="s">
        <v>103</v>
      </c>
      <c r="B39" s="2">
        <v>0</v>
      </c>
      <c r="C39" s="2">
        <v>0</v>
      </c>
      <c r="D39" s="2">
        <v>0</v>
      </c>
      <c r="E39" s="2">
        <v>0</v>
      </c>
      <c r="F39" s="2">
        <v>0</v>
      </c>
      <c r="G39" s="2">
        <v>6.6225165562913899E-3</v>
      </c>
      <c r="H39" s="2">
        <v>1.2820512820512799E-2</v>
      </c>
      <c r="I39" s="2">
        <v>1.8749999999999999E-2</v>
      </c>
      <c r="J39" s="2">
        <v>1.74418604651163E-2</v>
      </c>
      <c r="K39" s="2">
        <v>1.7857142857142901E-2</v>
      </c>
    </row>
    <row r="40" spans="1:11" x14ac:dyDescent="0.25">
      <c r="A40" s="8" t="s">
        <v>104</v>
      </c>
      <c r="B40" s="2">
        <v>0.84172661870503596</v>
      </c>
      <c r="C40" s="2">
        <v>0.84210526315789502</v>
      </c>
      <c r="D40" s="2">
        <v>0.85987261146496796</v>
      </c>
      <c r="E40" s="2">
        <v>0.85526315789473695</v>
      </c>
      <c r="F40" s="2">
        <v>0.887417218543046</v>
      </c>
      <c r="G40" s="2">
        <v>0.887417218543046</v>
      </c>
      <c r="H40" s="2">
        <v>0.88461538461538503</v>
      </c>
      <c r="I40" s="2">
        <v>0.86250000000000004</v>
      </c>
      <c r="J40" s="2">
        <v>0.86627906976744196</v>
      </c>
      <c r="K40" s="2">
        <v>0.86309523809523803</v>
      </c>
    </row>
    <row r="41" spans="1:11" x14ac:dyDescent="0.25">
      <c r="A41" s="8" t="s">
        <v>105</v>
      </c>
      <c r="B41" s="2">
        <v>7.1942446043165497E-3</v>
      </c>
      <c r="C41" s="2">
        <v>6.5789473684210497E-3</v>
      </c>
      <c r="D41" s="2">
        <v>6.3694267515923596E-3</v>
      </c>
      <c r="E41" s="2">
        <v>6.5789473684210497E-3</v>
      </c>
      <c r="F41" s="2">
        <v>6.6225165562913899E-3</v>
      </c>
      <c r="G41" s="2">
        <v>6.6225165562913899E-3</v>
      </c>
      <c r="H41" s="2">
        <v>6.41025641025641E-3</v>
      </c>
      <c r="I41" s="2">
        <v>1.2500000000000001E-2</v>
      </c>
      <c r="J41" s="2">
        <v>1.16279069767442E-2</v>
      </c>
      <c r="K41" s="2">
        <v>5.9523809523809503E-3</v>
      </c>
    </row>
    <row r="42" spans="1:11" x14ac:dyDescent="0.25">
      <c r="A42" s="8" t="s">
        <v>106</v>
      </c>
      <c r="B42" s="2">
        <v>0.107913669064748</v>
      </c>
      <c r="C42" s="2">
        <v>0.105263157894737</v>
      </c>
      <c r="D42" s="2">
        <v>8.2802547770700605E-2</v>
      </c>
      <c r="E42" s="2">
        <v>8.55263157894737E-2</v>
      </c>
      <c r="F42" s="2">
        <v>5.9602649006622502E-2</v>
      </c>
      <c r="G42" s="2">
        <v>3.9735099337748297E-2</v>
      </c>
      <c r="H42" s="2">
        <v>3.8461538461538498E-2</v>
      </c>
      <c r="I42" s="2">
        <v>3.7499999999999999E-2</v>
      </c>
      <c r="J42" s="2">
        <v>3.4883720930232599E-2</v>
      </c>
      <c r="K42" s="2">
        <v>3.5714285714285698E-2</v>
      </c>
    </row>
    <row r="43" spans="1:11" x14ac:dyDescent="0.25">
      <c r="A43" s="8" t="s">
        <v>107</v>
      </c>
      <c r="B43" s="2">
        <v>0.58688524590163904</v>
      </c>
      <c r="C43" s="2">
        <v>0.60511363636363602</v>
      </c>
      <c r="D43" s="2">
        <v>0.64124293785310704</v>
      </c>
      <c r="E43" s="2">
        <v>0.64942528735632199</v>
      </c>
      <c r="F43" s="2">
        <v>0.64227642276422803</v>
      </c>
      <c r="G43" s="2">
        <v>0.65413533834586501</v>
      </c>
      <c r="H43" s="2">
        <v>0.659574468085106</v>
      </c>
      <c r="I43" s="2">
        <v>0.66292134831460703</v>
      </c>
      <c r="J43" s="2">
        <v>0.66733870967741904</v>
      </c>
      <c r="K43" s="2">
        <v>0.66353383458646598</v>
      </c>
    </row>
    <row r="44" spans="1:11" x14ac:dyDescent="0.25">
      <c r="A44" s="8" t="s">
        <v>108</v>
      </c>
      <c r="B44" s="2">
        <v>0.124590163934426</v>
      </c>
      <c r="C44" s="2">
        <v>0.11363636363636399</v>
      </c>
      <c r="D44" s="2">
        <v>0.110169491525424</v>
      </c>
      <c r="E44" s="2">
        <v>0.10632183908046</v>
      </c>
      <c r="F44" s="2">
        <v>0.116531165311653</v>
      </c>
      <c r="G44" s="2">
        <v>0.107769423558897</v>
      </c>
      <c r="H44" s="2">
        <v>0.10638297872340401</v>
      </c>
      <c r="I44" s="2">
        <v>0.112359550561798</v>
      </c>
      <c r="J44" s="2">
        <v>0.104838709677419</v>
      </c>
      <c r="K44" s="2">
        <v>0.107142857142857</v>
      </c>
    </row>
    <row r="45" spans="1:11" x14ac:dyDescent="0.25">
      <c r="A45" s="8" t="s">
        <v>109</v>
      </c>
      <c r="B45" s="2">
        <v>3.9344262295081998E-2</v>
      </c>
      <c r="C45" s="2">
        <v>3.125E-2</v>
      </c>
      <c r="D45" s="2">
        <v>3.3898305084745797E-2</v>
      </c>
      <c r="E45" s="2">
        <v>2.8735632183908E-2</v>
      </c>
      <c r="F45" s="2">
        <v>2.7100271002710001E-2</v>
      </c>
      <c r="G45" s="2">
        <v>2.5062656641604002E-2</v>
      </c>
      <c r="H45" s="2">
        <v>2.8368794326241099E-2</v>
      </c>
      <c r="I45" s="2">
        <v>2.6966292134831499E-2</v>
      </c>
      <c r="J45" s="2">
        <v>2.8225806451612899E-2</v>
      </c>
      <c r="K45" s="2">
        <v>3.00751879699248E-2</v>
      </c>
    </row>
    <row r="46" spans="1:11" x14ac:dyDescent="0.25">
      <c r="A46" s="8" t="s">
        <v>110</v>
      </c>
      <c r="B46" s="2">
        <v>0.124590163934426</v>
      </c>
      <c r="C46" s="2">
        <v>0.12784090909090901</v>
      </c>
      <c r="D46" s="2">
        <v>0.110169491525424</v>
      </c>
      <c r="E46" s="2">
        <v>0.109195402298851</v>
      </c>
      <c r="F46" s="2">
        <v>0.113821138211382</v>
      </c>
      <c r="G46" s="2">
        <v>0.10025062656641601</v>
      </c>
      <c r="H46" s="2">
        <v>9.9290780141844004E-2</v>
      </c>
      <c r="I46" s="2">
        <v>8.98876404494382E-2</v>
      </c>
      <c r="J46" s="2">
        <v>8.8709677419354802E-2</v>
      </c>
      <c r="K46" s="2">
        <v>8.6466165413533802E-2</v>
      </c>
    </row>
    <row r="47" spans="1:11" x14ac:dyDescent="0.25">
      <c r="A47" s="8" t="s">
        <v>111</v>
      </c>
      <c r="B47" s="2">
        <v>6.2295081967213103E-2</v>
      </c>
      <c r="C47" s="2">
        <v>6.25E-2</v>
      </c>
      <c r="D47" s="2">
        <v>5.93220338983051E-2</v>
      </c>
      <c r="E47" s="2">
        <v>6.3218390804597693E-2</v>
      </c>
      <c r="F47" s="2">
        <v>5.6910569105691103E-2</v>
      </c>
      <c r="G47" s="2">
        <v>6.2656641604009994E-2</v>
      </c>
      <c r="H47" s="2">
        <v>5.9101654846335699E-2</v>
      </c>
      <c r="I47" s="2">
        <v>6.2921348314606704E-2</v>
      </c>
      <c r="J47" s="2">
        <v>6.6532258064516098E-2</v>
      </c>
      <c r="K47" s="2">
        <v>6.7669172932330796E-2</v>
      </c>
    </row>
    <row r="48" spans="1:11" x14ac:dyDescent="0.25">
      <c r="A48" s="8" t="s">
        <v>112</v>
      </c>
      <c r="B48" s="2">
        <v>6.2295081967213103E-2</v>
      </c>
      <c r="C48" s="2">
        <v>5.9659090909090898E-2</v>
      </c>
      <c r="D48" s="2">
        <v>4.5197740112994399E-2</v>
      </c>
      <c r="E48" s="2">
        <v>4.31034482758621E-2</v>
      </c>
      <c r="F48" s="2">
        <v>4.3360433604336002E-2</v>
      </c>
      <c r="G48" s="2">
        <v>5.0125313283208003E-2</v>
      </c>
      <c r="H48" s="2">
        <v>4.7281323877068598E-2</v>
      </c>
      <c r="I48" s="2">
        <v>4.49438202247191E-2</v>
      </c>
      <c r="J48" s="2">
        <v>4.4354838709677401E-2</v>
      </c>
      <c r="K48" s="2">
        <v>4.5112781954887202E-2</v>
      </c>
    </row>
    <row r="49" spans="1:12" x14ac:dyDescent="0.25">
      <c r="A49" s="15"/>
    </row>
    <row r="50" spans="1:12" x14ac:dyDescent="0.25">
      <c r="A50" s="15"/>
    </row>
    <row r="51" spans="1:12" x14ac:dyDescent="0.25">
      <c r="A51" s="15"/>
      <c r="B51" s="21" t="s">
        <v>29</v>
      </c>
      <c r="C51" s="21"/>
      <c r="D51" s="21"/>
      <c r="E51" s="21"/>
      <c r="F51" s="21"/>
      <c r="G51" s="21"/>
      <c r="H51" s="21"/>
      <c r="I51" s="21"/>
      <c r="J51" s="21"/>
      <c r="K51" s="6" t="s">
        <v>30</v>
      </c>
      <c r="L51" s="6" t="s">
        <v>31</v>
      </c>
    </row>
    <row r="52" spans="1:12" x14ac:dyDescent="0.25">
      <c r="A52" s="9" t="s">
        <v>32</v>
      </c>
      <c r="B52" s="4" t="s">
        <v>13</v>
      </c>
      <c r="C52" s="4" t="s">
        <v>14</v>
      </c>
      <c r="D52" s="4" t="s">
        <v>15</v>
      </c>
      <c r="E52" s="4" t="s">
        <v>16</v>
      </c>
      <c r="F52" s="4" t="s">
        <v>17</v>
      </c>
      <c r="G52" s="4" t="s">
        <v>18</v>
      </c>
      <c r="H52" s="4" t="s">
        <v>19</v>
      </c>
      <c r="I52" s="4" t="s">
        <v>20</v>
      </c>
      <c r="J52" s="4" t="s">
        <v>21</v>
      </c>
      <c r="K52" s="4" t="s">
        <v>22</v>
      </c>
      <c r="L52" s="4" t="s">
        <v>23</v>
      </c>
    </row>
    <row r="53" spans="1:12" x14ac:dyDescent="0.25">
      <c r="A53" s="8" t="s">
        <v>95</v>
      </c>
      <c r="B53" s="2">
        <v>6.4814814814814797E-2</v>
      </c>
      <c r="C53" s="2">
        <v>6.08695652173913E-2</v>
      </c>
      <c r="D53" s="2">
        <v>8.1967213114754103E-3</v>
      </c>
      <c r="E53" s="2">
        <v>6.50406504065041E-2</v>
      </c>
      <c r="F53" s="2">
        <v>0.106870229007634</v>
      </c>
      <c r="G53" s="2">
        <v>4.8275862068965503E-2</v>
      </c>
      <c r="H53" s="2">
        <v>3.2894736842105303E-2</v>
      </c>
      <c r="I53" s="2">
        <v>4.4585987261146501E-2</v>
      </c>
      <c r="J53" s="2">
        <v>0.103658536585366</v>
      </c>
      <c r="K53" s="3">
        <v>0.24827586206896601</v>
      </c>
      <c r="L53" s="3">
        <v>0.67592592592592604</v>
      </c>
    </row>
    <row r="54" spans="1:12" x14ac:dyDescent="0.25">
      <c r="A54" s="8" t="s">
        <v>96</v>
      </c>
      <c r="B54" s="2">
        <v>0</v>
      </c>
      <c r="C54" s="2">
        <v>-0.11111111111111099</v>
      </c>
      <c r="D54" s="2">
        <v>0</v>
      </c>
      <c r="E54" s="2">
        <v>0.375</v>
      </c>
      <c r="F54" s="2">
        <v>0</v>
      </c>
      <c r="G54" s="2">
        <v>0.18181818181818199</v>
      </c>
      <c r="H54" s="2">
        <v>7.69230769230769E-2</v>
      </c>
      <c r="I54" s="2">
        <v>-0.14285714285714299</v>
      </c>
      <c r="J54" s="2">
        <v>0</v>
      </c>
      <c r="K54" s="3">
        <v>9.0909090909090898E-2</v>
      </c>
      <c r="L54" s="3">
        <v>0.33333333333333298</v>
      </c>
    </row>
    <row r="55" spans="1:12" x14ac:dyDescent="0.25">
      <c r="A55" s="8" t="s">
        <v>97</v>
      </c>
      <c r="B55" s="2">
        <v>0.14285714285714299</v>
      </c>
      <c r="C55" s="2">
        <v>8.3333333333333301E-2</v>
      </c>
      <c r="D55" s="2">
        <v>0.15384615384615399</v>
      </c>
      <c r="E55" s="2">
        <v>0.133333333333333</v>
      </c>
      <c r="F55" s="2">
        <v>2.9411764705882401E-2</v>
      </c>
      <c r="G55" s="2">
        <v>5.7142857142857099E-2</v>
      </c>
      <c r="H55" s="2">
        <v>8.1081081081081099E-2</v>
      </c>
      <c r="I55" s="2">
        <v>0.17499999999999999</v>
      </c>
      <c r="J55" s="2">
        <v>6.3829787234042507E-2</v>
      </c>
      <c r="K55" s="3">
        <v>0.42857142857142899</v>
      </c>
      <c r="L55" s="3">
        <v>1.38095238095238</v>
      </c>
    </row>
    <row r="56" spans="1:12" x14ac:dyDescent="0.25">
      <c r="A56" s="8" t="s">
        <v>98</v>
      </c>
      <c r="B56" s="2">
        <v>6.9029850746268703E-2</v>
      </c>
      <c r="C56" s="2">
        <v>3.2286212914485198E-2</v>
      </c>
      <c r="D56" s="2">
        <v>2.1978021978022001E-2</v>
      </c>
      <c r="E56" s="2">
        <v>4.6319272125723697E-2</v>
      </c>
      <c r="F56" s="2">
        <v>4.2687747035573098E-2</v>
      </c>
      <c r="G56" s="2">
        <v>6.2168309325246397E-2</v>
      </c>
      <c r="H56" s="2">
        <v>5.2105638829407601E-2</v>
      </c>
      <c r="I56" s="2">
        <v>6.0379918588873802E-2</v>
      </c>
      <c r="J56" s="2">
        <v>6.5898912348048594E-2</v>
      </c>
      <c r="K56" s="3">
        <v>0.26307808946171302</v>
      </c>
      <c r="L56" s="3">
        <v>0.55410447761194004</v>
      </c>
    </row>
    <row r="57" spans="1:12" x14ac:dyDescent="0.25">
      <c r="A57" s="8" t="s">
        <v>99</v>
      </c>
      <c r="B57" s="2">
        <v>0.16666666666666699</v>
      </c>
      <c r="C57" s="2">
        <v>0.28571428571428598</v>
      </c>
      <c r="D57" s="2">
        <v>0.11111111111111099</v>
      </c>
      <c r="E57" s="2">
        <v>0.4</v>
      </c>
      <c r="F57" s="2">
        <v>0</v>
      </c>
      <c r="G57" s="2">
        <v>0.14285714285714299</v>
      </c>
      <c r="H57" s="2">
        <v>0.1875</v>
      </c>
      <c r="I57" s="2">
        <v>0.157894736842105</v>
      </c>
      <c r="J57" s="2">
        <v>0</v>
      </c>
      <c r="K57" s="3">
        <v>0.57142857142857095</v>
      </c>
      <c r="L57" s="3">
        <v>2.6666666666666701</v>
      </c>
    </row>
    <row r="58" spans="1:12" x14ac:dyDescent="0.25">
      <c r="A58" s="8" t="s">
        <v>100</v>
      </c>
      <c r="B58" s="2">
        <v>8.98876404494382E-2</v>
      </c>
      <c r="C58" s="2">
        <v>-3.09278350515464E-2</v>
      </c>
      <c r="D58" s="2">
        <v>-3.1914893617021302E-2</v>
      </c>
      <c r="E58" s="2">
        <v>7.69230769230769E-2</v>
      </c>
      <c r="F58" s="2">
        <v>3.06122448979592E-2</v>
      </c>
      <c r="G58" s="2">
        <v>9.9009900990098994E-3</v>
      </c>
      <c r="H58" s="2">
        <v>1.9607843137254902E-2</v>
      </c>
      <c r="I58" s="2">
        <v>9.6153846153846194E-3</v>
      </c>
      <c r="J58" s="2">
        <v>9.5238095238095195E-3</v>
      </c>
      <c r="K58" s="3">
        <v>4.95049504950495E-2</v>
      </c>
      <c r="L58" s="3">
        <v>0.19101123595505601</v>
      </c>
    </row>
    <row r="59" spans="1:12" x14ac:dyDescent="0.25">
      <c r="A59" s="8" t="s">
        <v>101</v>
      </c>
      <c r="B59" s="2">
        <v>0.25</v>
      </c>
      <c r="C59" s="2">
        <v>0.2</v>
      </c>
      <c r="D59" s="2">
        <v>0</v>
      </c>
      <c r="E59" s="2">
        <v>-0.16666666666666699</v>
      </c>
      <c r="F59" s="2">
        <v>0.4</v>
      </c>
      <c r="G59" s="2">
        <v>0</v>
      </c>
      <c r="H59" s="2">
        <v>0.14285714285714299</v>
      </c>
      <c r="I59" s="2">
        <v>0</v>
      </c>
      <c r="J59" s="2">
        <v>0</v>
      </c>
      <c r="K59" s="3">
        <v>0.14285714285714299</v>
      </c>
      <c r="L59" s="3">
        <v>1</v>
      </c>
    </row>
    <row r="60" spans="1:12" x14ac:dyDescent="0.25">
      <c r="A60" s="8" t="s">
        <v>102</v>
      </c>
      <c r="B60" s="2">
        <v>0</v>
      </c>
      <c r="C60" s="2">
        <v>0</v>
      </c>
      <c r="D60" s="2">
        <v>0</v>
      </c>
      <c r="E60" s="2">
        <v>0</v>
      </c>
      <c r="F60" s="2">
        <v>0</v>
      </c>
      <c r="G60" s="2">
        <v>0</v>
      </c>
      <c r="H60" s="2">
        <v>0.5</v>
      </c>
      <c r="I60" s="2">
        <v>0.33333333333333298</v>
      </c>
      <c r="J60" s="2">
        <v>0.25</v>
      </c>
      <c r="K60" s="3">
        <v>1.5</v>
      </c>
      <c r="L60" s="3">
        <v>1.5</v>
      </c>
    </row>
    <row r="61" spans="1:12" x14ac:dyDescent="0.25">
      <c r="A61" s="8" t="s">
        <v>103</v>
      </c>
      <c r="B61" s="2">
        <v>0</v>
      </c>
      <c r="C61" s="2">
        <v>0</v>
      </c>
      <c r="D61" s="2">
        <v>0</v>
      </c>
      <c r="E61" s="2">
        <v>0</v>
      </c>
      <c r="F61" s="2">
        <v>0</v>
      </c>
      <c r="G61" s="2">
        <v>1</v>
      </c>
      <c r="H61" s="2">
        <v>0.5</v>
      </c>
      <c r="I61" s="2">
        <v>0</v>
      </c>
      <c r="J61" s="2">
        <v>0</v>
      </c>
      <c r="K61" s="3">
        <v>2</v>
      </c>
      <c r="L61" s="3">
        <v>0</v>
      </c>
    </row>
    <row r="62" spans="1:12" x14ac:dyDescent="0.25">
      <c r="A62" s="8" t="s">
        <v>104</v>
      </c>
      <c r="B62" s="2">
        <v>9.4017094017094002E-2</v>
      </c>
      <c r="C62" s="2">
        <v>5.46875E-2</v>
      </c>
      <c r="D62" s="2">
        <v>-3.7037037037037E-2</v>
      </c>
      <c r="E62" s="2">
        <v>3.0769230769230799E-2</v>
      </c>
      <c r="F62" s="2">
        <v>0</v>
      </c>
      <c r="G62" s="2">
        <v>2.9850746268656699E-2</v>
      </c>
      <c r="H62" s="2">
        <v>0</v>
      </c>
      <c r="I62" s="2">
        <v>7.9710144927536197E-2</v>
      </c>
      <c r="J62" s="2">
        <v>-2.68456375838926E-2</v>
      </c>
      <c r="K62" s="3">
        <v>8.2089552238805999E-2</v>
      </c>
      <c r="L62" s="3">
        <v>0.23931623931623899</v>
      </c>
    </row>
    <row r="63" spans="1:12" x14ac:dyDescent="0.25">
      <c r="A63" s="8" t="s">
        <v>105</v>
      </c>
      <c r="B63" s="2">
        <v>0</v>
      </c>
      <c r="C63" s="2">
        <v>0</v>
      </c>
      <c r="D63" s="2">
        <v>0</v>
      </c>
      <c r="E63" s="2">
        <v>0</v>
      </c>
      <c r="F63" s="2">
        <v>0</v>
      </c>
      <c r="G63" s="2">
        <v>0</v>
      </c>
      <c r="H63" s="2">
        <v>1</v>
      </c>
      <c r="I63" s="2">
        <v>0</v>
      </c>
      <c r="J63" s="2">
        <v>-0.5</v>
      </c>
      <c r="K63" s="3">
        <v>0</v>
      </c>
      <c r="L63" s="3">
        <v>0</v>
      </c>
    </row>
    <row r="64" spans="1:12" x14ac:dyDescent="0.25">
      <c r="A64" s="8" t="s">
        <v>106</v>
      </c>
      <c r="B64" s="2">
        <v>6.6666666666666693E-2</v>
      </c>
      <c r="C64" s="2">
        <v>-0.1875</v>
      </c>
      <c r="D64" s="2">
        <v>0</v>
      </c>
      <c r="E64" s="2">
        <v>-0.30769230769230799</v>
      </c>
      <c r="F64" s="2">
        <v>-0.33333333333333298</v>
      </c>
      <c r="G64" s="2">
        <v>0</v>
      </c>
      <c r="H64" s="2">
        <v>0</v>
      </c>
      <c r="I64" s="2">
        <v>0</v>
      </c>
      <c r="J64" s="2">
        <v>0</v>
      </c>
      <c r="K64" s="3">
        <v>0</v>
      </c>
      <c r="L64" s="3">
        <v>-0.6</v>
      </c>
    </row>
    <row r="65" spans="1:12" x14ac:dyDescent="0.25">
      <c r="A65" s="8" t="s">
        <v>107</v>
      </c>
      <c r="B65" s="2">
        <v>0.18994413407821201</v>
      </c>
      <c r="C65" s="2">
        <v>6.5727699530516395E-2</v>
      </c>
      <c r="D65" s="2">
        <v>-4.4052863436123404E-3</v>
      </c>
      <c r="E65" s="2">
        <v>4.8672566371681401E-2</v>
      </c>
      <c r="F65" s="2">
        <v>0.10126582278481</v>
      </c>
      <c r="G65" s="2">
        <v>6.8965517241379296E-2</v>
      </c>
      <c r="H65" s="2">
        <v>5.7347670250896099E-2</v>
      </c>
      <c r="I65" s="2">
        <v>0.122033898305085</v>
      </c>
      <c r="J65" s="2">
        <v>6.6465256797583097E-2</v>
      </c>
      <c r="K65" s="3">
        <v>0.35249042145593901</v>
      </c>
      <c r="L65" s="3">
        <v>0.972067039106145</v>
      </c>
    </row>
    <row r="66" spans="1:12" x14ac:dyDescent="0.25">
      <c r="A66" s="8" t="s">
        <v>108</v>
      </c>
      <c r="B66" s="2">
        <v>5.2631578947368397E-2</v>
      </c>
      <c r="C66" s="2">
        <v>-2.5000000000000001E-2</v>
      </c>
      <c r="D66" s="2">
        <v>-5.1282051282051301E-2</v>
      </c>
      <c r="E66" s="2">
        <v>0.162162162162162</v>
      </c>
      <c r="F66" s="2">
        <v>0</v>
      </c>
      <c r="G66" s="2">
        <v>4.6511627906976702E-2</v>
      </c>
      <c r="H66" s="2">
        <v>0.11111111111111099</v>
      </c>
      <c r="I66" s="2">
        <v>0.04</v>
      </c>
      <c r="J66" s="2">
        <v>9.6153846153846201E-2</v>
      </c>
      <c r="K66" s="3">
        <v>0.32558139534883701</v>
      </c>
      <c r="L66" s="3">
        <v>0.5</v>
      </c>
    </row>
    <row r="67" spans="1:12" x14ac:dyDescent="0.25">
      <c r="A67" s="8" t="s">
        <v>109</v>
      </c>
      <c r="B67" s="2">
        <v>-8.3333333333333301E-2</v>
      </c>
      <c r="C67" s="2">
        <v>9.0909090909090898E-2</v>
      </c>
      <c r="D67" s="2">
        <v>-0.16666666666666699</v>
      </c>
      <c r="E67" s="2">
        <v>0</v>
      </c>
      <c r="F67" s="2">
        <v>0</v>
      </c>
      <c r="G67" s="2">
        <v>0.2</v>
      </c>
      <c r="H67" s="2">
        <v>0</v>
      </c>
      <c r="I67" s="2">
        <v>0.16666666666666699</v>
      </c>
      <c r="J67" s="2">
        <v>0.14285714285714299</v>
      </c>
      <c r="K67" s="3">
        <v>0.6</v>
      </c>
      <c r="L67" s="3">
        <v>0.33333333333333298</v>
      </c>
    </row>
    <row r="68" spans="1:12" x14ac:dyDescent="0.25">
      <c r="A68" s="8" t="s">
        <v>110</v>
      </c>
      <c r="B68" s="2">
        <v>0.18421052631578899</v>
      </c>
      <c r="C68" s="2">
        <v>-0.133333333333333</v>
      </c>
      <c r="D68" s="2">
        <v>-2.5641025641025599E-2</v>
      </c>
      <c r="E68" s="2">
        <v>0.105263157894737</v>
      </c>
      <c r="F68" s="2">
        <v>-4.7619047619047603E-2</v>
      </c>
      <c r="G68" s="2">
        <v>0.05</v>
      </c>
      <c r="H68" s="2">
        <v>-4.7619047619047603E-2</v>
      </c>
      <c r="I68" s="2">
        <v>0.1</v>
      </c>
      <c r="J68" s="2">
        <v>4.5454545454545497E-2</v>
      </c>
      <c r="K68" s="3">
        <v>0.15</v>
      </c>
      <c r="L68" s="3">
        <v>0.21052631578947401</v>
      </c>
    </row>
    <row r="69" spans="1:12" x14ac:dyDescent="0.25">
      <c r="A69" s="8" t="s">
        <v>111</v>
      </c>
      <c r="B69" s="2">
        <v>0.157894736842105</v>
      </c>
      <c r="C69" s="2">
        <v>-4.5454545454545497E-2</v>
      </c>
      <c r="D69" s="2">
        <v>4.7619047619047603E-2</v>
      </c>
      <c r="E69" s="2">
        <v>-4.5454545454545497E-2</v>
      </c>
      <c r="F69" s="2">
        <v>0.19047619047618999</v>
      </c>
      <c r="G69" s="2">
        <v>0</v>
      </c>
      <c r="H69" s="2">
        <v>0.12</v>
      </c>
      <c r="I69" s="2">
        <v>0.17857142857142899</v>
      </c>
      <c r="J69" s="2">
        <v>9.0909090909090898E-2</v>
      </c>
      <c r="K69" s="3">
        <v>0.44</v>
      </c>
      <c r="L69" s="3">
        <v>0.89473684210526305</v>
      </c>
    </row>
    <row r="70" spans="1:12" x14ac:dyDescent="0.25">
      <c r="A70" s="8" t="s">
        <v>112</v>
      </c>
      <c r="B70" s="2">
        <v>0.105263157894737</v>
      </c>
      <c r="C70" s="2">
        <v>-0.238095238095238</v>
      </c>
      <c r="D70" s="2">
        <v>-6.25E-2</v>
      </c>
      <c r="E70" s="2">
        <v>6.6666666666666693E-2</v>
      </c>
      <c r="F70" s="2">
        <v>0.25</v>
      </c>
      <c r="G70" s="2">
        <v>0</v>
      </c>
      <c r="H70" s="2">
        <v>0</v>
      </c>
      <c r="I70" s="2">
        <v>0.1</v>
      </c>
      <c r="J70" s="2">
        <v>9.0909090909090898E-2</v>
      </c>
      <c r="K70" s="3">
        <v>0.2</v>
      </c>
      <c r="L70" s="3">
        <v>0.26315789473684198</v>
      </c>
    </row>
    <row r="71" spans="1:12" x14ac:dyDescent="0.25">
      <c r="A71" s="11" t="s">
        <v>12</v>
      </c>
      <c r="B71" s="3">
        <v>8.7478559176672396E-2</v>
      </c>
      <c r="C71" s="3">
        <v>2.6813880126183E-2</v>
      </c>
      <c r="D71" s="3">
        <v>9.2165898617511503E-3</v>
      </c>
      <c r="E71" s="3">
        <v>5.1750380517503802E-2</v>
      </c>
      <c r="F71" s="3">
        <v>4.9204052098408099E-2</v>
      </c>
      <c r="G71" s="3">
        <v>5.7471264367816098E-2</v>
      </c>
      <c r="H71" s="3">
        <v>4.9130434782608701E-2</v>
      </c>
      <c r="I71" s="3">
        <v>6.9622876087857402E-2</v>
      </c>
      <c r="J71" s="3">
        <v>6.0441689267725703E-2</v>
      </c>
      <c r="K71" s="3">
        <v>0.25839080459770097</v>
      </c>
      <c r="L71" s="3">
        <v>0.56489422527158395</v>
      </c>
    </row>
    <row r="72" spans="1:12" x14ac:dyDescent="0.25">
      <c r="A72" s="15"/>
    </row>
    <row r="73" spans="1:12" x14ac:dyDescent="0.25">
      <c r="A73" s="13" t="s">
        <v>33</v>
      </c>
    </row>
    <row r="74" spans="1:12" x14ac:dyDescent="0.25">
      <c r="A74" s="14" t="s">
        <v>34</v>
      </c>
    </row>
    <row r="75" spans="1:12" x14ac:dyDescent="0.25">
      <c r="A75" s="14" t="s">
        <v>35</v>
      </c>
    </row>
    <row r="76" spans="1:12" x14ac:dyDescent="0.25">
      <c r="A76" s="14" t="s">
        <v>114</v>
      </c>
    </row>
    <row r="77" spans="1:12" x14ac:dyDescent="0.25">
      <c r="A77" s="14" t="s">
        <v>36</v>
      </c>
    </row>
    <row r="78" spans="1:12" x14ac:dyDescent="0.25">
      <c r="A78" s="15"/>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615</v>
      </c>
    </row>
    <row r="2" spans="1:11" ht="15" x14ac:dyDescent="0.25">
      <c r="A2" s="12" t="s">
        <v>616</v>
      </c>
    </row>
    <row r="3" spans="1:11" ht="15" x14ac:dyDescent="0.25">
      <c r="A3" s="12" t="s">
        <v>63</v>
      </c>
    </row>
    <row r="4" spans="1:11" x14ac:dyDescent="0.25">
      <c r="A4" s="15"/>
    </row>
    <row r="5" spans="1:11" x14ac:dyDescent="0.25">
      <c r="A5" s="17" t="str">
        <f>HYPERLINK("#'Table of contents'!A148",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598</v>
      </c>
      <c r="B8" s="1">
        <v>1944</v>
      </c>
      <c r="C8" s="1">
        <v>2024</v>
      </c>
      <c r="D8" s="1">
        <v>1991</v>
      </c>
      <c r="E8" s="1">
        <v>1887</v>
      </c>
      <c r="F8" s="1">
        <v>1821</v>
      </c>
      <c r="G8" s="1">
        <v>1785</v>
      </c>
      <c r="H8" s="1">
        <v>1699</v>
      </c>
      <c r="I8" s="1">
        <v>1668</v>
      </c>
      <c r="J8" s="1">
        <v>1623</v>
      </c>
      <c r="K8" s="1">
        <v>1590</v>
      </c>
    </row>
    <row r="9" spans="1:11" x14ac:dyDescent="0.25">
      <c r="A9" s="16" t="s">
        <v>58</v>
      </c>
      <c r="B9" s="1">
        <v>4242</v>
      </c>
      <c r="C9" s="1">
        <v>4220</v>
      </c>
      <c r="D9" s="1">
        <v>4225</v>
      </c>
      <c r="E9" s="1">
        <v>4252</v>
      </c>
      <c r="F9" s="1">
        <v>4318</v>
      </c>
      <c r="G9" s="1">
        <v>4355</v>
      </c>
      <c r="H9" s="1">
        <v>4414</v>
      </c>
      <c r="I9" s="1">
        <v>4426</v>
      </c>
      <c r="J9" s="1">
        <v>4527</v>
      </c>
      <c r="K9" s="1">
        <v>4594</v>
      </c>
    </row>
    <row r="10" spans="1:11" x14ac:dyDescent="0.25">
      <c r="A10" s="16" t="s">
        <v>59</v>
      </c>
      <c r="B10" s="1">
        <v>2562</v>
      </c>
      <c r="C10" s="1">
        <v>2681</v>
      </c>
      <c r="D10" s="1">
        <v>2786</v>
      </c>
      <c r="E10" s="1">
        <v>2885</v>
      </c>
      <c r="F10" s="1">
        <v>3019</v>
      </c>
      <c r="G10" s="1">
        <v>3196</v>
      </c>
      <c r="H10" s="1">
        <v>3315</v>
      </c>
      <c r="I10" s="1">
        <v>3430</v>
      </c>
      <c r="J10" s="1">
        <v>3571</v>
      </c>
      <c r="K10" s="1">
        <v>3698</v>
      </c>
    </row>
    <row r="11" spans="1:11" x14ac:dyDescent="0.25">
      <c r="A11" s="16" t="s">
        <v>60</v>
      </c>
      <c r="B11" s="1">
        <v>773</v>
      </c>
      <c r="C11" s="1">
        <v>778</v>
      </c>
      <c r="D11" s="1">
        <v>737</v>
      </c>
      <c r="E11" s="1">
        <v>751</v>
      </c>
      <c r="F11" s="1">
        <v>786</v>
      </c>
      <c r="G11" s="1">
        <v>832</v>
      </c>
      <c r="H11" s="1">
        <v>922</v>
      </c>
      <c r="I11" s="1">
        <v>984</v>
      </c>
      <c r="J11" s="1">
        <v>1085</v>
      </c>
      <c r="K11" s="1">
        <v>1145</v>
      </c>
    </row>
    <row r="12" spans="1:11" x14ac:dyDescent="0.25">
      <c r="A12" s="16" t="s">
        <v>61</v>
      </c>
      <c r="B12" s="1">
        <v>84</v>
      </c>
      <c r="C12" s="1">
        <v>81</v>
      </c>
      <c r="D12" s="1">
        <v>70</v>
      </c>
      <c r="E12" s="1">
        <v>59</v>
      </c>
      <c r="F12" s="1">
        <v>60</v>
      </c>
      <c r="G12" s="1">
        <v>68</v>
      </c>
      <c r="H12" s="1">
        <v>70</v>
      </c>
      <c r="I12" s="1">
        <v>78</v>
      </c>
      <c r="J12" s="1">
        <v>91</v>
      </c>
      <c r="K12" s="1">
        <v>98</v>
      </c>
    </row>
    <row r="13" spans="1:11" x14ac:dyDescent="0.25">
      <c r="A13" s="10" t="s">
        <v>12</v>
      </c>
      <c r="B13" s="5">
        <v>9605</v>
      </c>
      <c r="C13" s="5">
        <v>9784</v>
      </c>
      <c r="D13" s="5">
        <v>9809</v>
      </c>
      <c r="E13" s="5">
        <v>9834</v>
      </c>
      <c r="F13" s="5">
        <v>10004</v>
      </c>
      <c r="G13" s="5">
        <v>10236</v>
      </c>
      <c r="H13" s="5">
        <v>10420</v>
      </c>
      <c r="I13" s="5">
        <v>10586</v>
      </c>
      <c r="J13" s="5">
        <v>10897</v>
      </c>
      <c r="K13" s="5">
        <v>11125</v>
      </c>
    </row>
    <row r="14" spans="1:11" x14ac:dyDescent="0.25">
      <c r="A14" s="15"/>
    </row>
    <row r="15" spans="1:11" x14ac:dyDescent="0.25">
      <c r="A15" s="15"/>
    </row>
    <row r="16" spans="1:11" x14ac:dyDescent="0.25">
      <c r="A16" s="15"/>
      <c r="B16" s="21" t="s">
        <v>28</v>
      </c>
      <c r="C16" s="22"/>
      <c r="D16" s="22"/>
      <c r="E16" s="22"/>
      <c r="F16" s="22"/>
      <c r="G16" s="22"/>
      <c r="H16" s="22"/>
      <c r="I16" s="22"/>
      <c r="J16" s="22"/>
      <c r="K16" s="22"/>
    </row>
    <row r="17" spans="1:12" x14ac:dyDescent="0.25">
      <c r="A17" s="9" t="s">
        <v>32</v>
      </c>
      <c r="B17" s="4" t="s">
        <v>0</v>
      </c>
      <c r="C17" s="4" t="s">
        <v>1</v>
      </c>
      <c r="D17" s="4" t="s">
        <v>2</v>
      </c>
      <c r="E17" s="4" t="s">
        <v>3</v>
      </c>
      <c r="F17" s="4" t="s">
        <v>4</v>
      </c>
      <c r="G17" s="4" t="s">
        <v>5</v>
      </c>
      <c r="H17" s="4" t="s">
        <v>6</v>
      </c>
      <c r="I17" s="4" t="s">
        <v>7</v>
      </c>
      <c r="J17" s="4" t="s">
        <v>8</v>
      </c>
      <c r="K17" s="4" t="s">
        <v>9</v>
      </c>
    </row>
    <row r="18" spans="1:12" x14ac:dyDescent="0.25">
      <c r="A18" s="8" t="s">
        <v>598</v>
      </c>
      <c r="B18" s="2">
        <v>0.20239458615304501</v>
      </c>
      <c r="C18" s="2">
        <v>0.206868356500409</v>
      </c>
      <c r="D18" s="2">
        <v>0.20297685798756199</v>
      </c>
      <c r="E18" s="2">
        <v>0.19188529591214201</v>
      </c>
      <c r="F18" s="2">
        <v>0.18202718912435001</v>
      </c>
      <c r="G18" s="2">
        <v>0.17438452520515799</v>
      </c>
      <c r="H18" s="2">
        <v>0.16305182341650701</v>
      </c>
      <c r="I18" s="2">
        <v>0.157566597392783</v>
      </c>
      <c r="J18" s="2">
        <v>0.148940075250069</v>
      </c>
      <c r="K18" s="2">
        <v>0.14292134831460701</v>
      </c>
    </row>
    <row r="19" spans="1:12" x14ac:dyDescent="0.25">
      <c r="A19" s="8" t="s">
        <v>58</v>
      </c>
      <c r="B19" s="2">
        <v>0.44164497657470098</v>
      </c>
      <c r="C19" s="2">
        <v>0.43131643499591199</v>
      </c>
      <c r="D19" s="2">
        <v>0.43072688347436</v>
      </c>
      <c r="E19" s="2">
        <v>0.43237746593451298</v>
      </c>
      <c r="F19" s="2">
        <v>0.43162734906037598</v>
      </c>
      <c r="G19" s="2">
        <v>0.42545916373583398</v>
      </c>
      <c r="H19" s="2">
        <v>0.42360844529750502</v>
      </c>
      <c r="I19" s="2">
        <v>0.41809937653504597</v>
      </c>
      <c r="J19" s="2">
        <v>0.41543544094704998</v>
      </c>
      <c r="K19" s="2">
        <v>0.41294382022471898</v>
      </c>
    </row>
    <row r="20" spans="1:12" x14ac:dyDescent="0.25">
      <c r="A20" s="8" t="s">
        <v>59</v>
      </c>
      <c r="B20" s="2">
        <v>0.26673607496095803</v>
      </c>
      <c r="C20" s="2">
        <v>0.27401880621422697</v>
      </c>
      <c r="D20" s="2">
        <v>0.28402487511469099</v>
      </c>
      <c r="E20" s="2">
        <v>0.29336994102094799</v>
      </c>
      <c r="F20" s="2">
        <v>0.30177928828468598</v>
      </c>
      <c r="G20" s="2">
        <v>0.31223134036733102</v>
      </c>
      <c r="H20" s="2">
        <v>0.31813819577735097</v>
      </c>
      <c r="I20" s="2">
        <v>0.32401284715662199</v>
      </c>
      <c r="J20" s="2">
        <v>0.32770487290079803</v>
      </c>
      <c r="K20" s="2">
        <v>0.33240449438202202</v>
      </c>
    </row>
    <row r="21" spans="1:12" x14ac:dyDescent="0.25">
      <c r="A21" s="8" t="s">
        <v>60</v>
      </c>
      <c r="B21" s="2">
        <v>8.0478917230609098E-2</v>
      </c>
      <c r="C21" s="2">
        <v>7.9517579721995094E-2</v>
      </c>
      <c r="D21" s="2">
        <v>7.5135080028545201E-2</v>
      </c>
      <c r="E21" s="2">
        <v>7.6367703884482399E-2</v>
      </c>
      <c r="F21" s="2">
        <v>7.8568572570971607E-2</v>
      </c>
      <c r="G21" s="2">
        <v>8.1281750683860898E-2</v>
      </c>
      <c r="H21" s="2">
        <v>8.8483685220729399E-2</v>
      </c>
      <c r="I21" s="2">
        <v>9.2952956735310802E-2</v>
      </c>
      <c r="J21" s="2">
        <v>9.9568688629898094E-2</v>
      </c>
      <c r="K21" s="2">
        <v>0.102921348314607</v>
      </c>
    </row>
    <row r="22" spans="1:12" x14ac:dyDescent="0.25">
      <c r="A22" s="8" t="s">
        <v>61</v>
      </c>
      <c r="B22" s="2">
        <v>8.7454450806871403E-3</v>
      </c>
      <c r="C22" s="2">
        <v>8.2788225674570708E-3</v>
      </c>
      <c r="D22" s="2">
        <v>7.1363033948414704E-3</v>
      </c>
      <c r="E22" s="2">
        <v>5.9995932479154001E-3</v>
      </c>
      <c r="F22" s="2">
        <v>5.9976009596161501E-3</v>
      </c>
      <c r="G22" s="2">
        <v>6.6432200078155503E-3</v>
      </c>
      <c r="H22" s="2">
        <v>6.7178502879078703E-3</v>
      </c>
      <c r="I22" s="2">
        <v>7.36822218023805E-3</v>
      </c>
      <c r="J22" s="2">
        <v>8.3509222721850108E-3</v>
      </c>
      <c r="K22" s="2">
        <v>8.8089887640449404E-3</v>
      </c>
    </row>
    <row r="23" spans="1:12" x14ac:dyDescent="0.25">
      <c r="A23" s="15"/>
    </row>
    <row r="24" spans="1:12" x14ac:dyDescent="0.25">
      <c r="A24" s="15"/>
    </row>
    <row r="25" spans="1:12" x14ac:dyDescent="0.25">
      <c r="A25" s="15"/>
      <c r="B25" s="21" t="s">
        <v>29</v>
      </c>
      <c r="C25" s="21"/>
      <c r="D25" s="21"/>
      <c r="E25" s="21"/>
      <c r="F25" s="21"/>
      <c r="G25" s="21"/>
      <c r="H25" s="21"/>
      <c r="I25" s="21"/>
      <c r="J25" s="21"/>
      <c r="K25" s="6" t="s">
        <v>30</v>
      </c>
      <c r="L25" s="6" t="s">
        <v>31</v>
      </c>
    </row>
    <row r="26" spans="1:12" x14ac:dyDescent="0.25">
      <c r="A26" s="9" t="s">
        <v>32</v>
      </c>
      <c r="B26" s="4" t="s">
        <v>13</v>
      </c>
      <c r="C26" s="4" t="s">
        <v>14</v>
      </c>
      <c r="D26" s="4" t="s">
        <v>15</v>
      </c>
      <c r="E26" s="4" t="s">
        <v>16</v>
      </c>
      <c r="F26" s="4" t="s">
        <v>17</v>
      </c>
      <c r="G26" s="4" t="s">
        <v>18</v>
      </c>
      <c r="H26" s="4" t="s">
        <v>19</v>
      </c>
      <c r="I26" s="4" t="s">
        <v>20</v>
      </c>
      <c r="J26" s="4" t="s">
        <v>21</v>
      </c>
      <c r="K26" s="4" t="s">
        <v>22</v>
      </c>
      <c r="L26" s="4" t="s">
        <v>23</v>
      </c>
    </row>
    <row r="27" spans="1:12" x14ac:dyDescent="0.25">
      <c r="A27" s="8" t="s">
        <v>598</v>
      </c>
      <c r="B27" s="2">
        <v>4.1152263374485597E-2</v>
      </c>
      <c r="C27" s="2">
        <v>-1.6304347826087001E-2</v>
      </c>
      <c r="D27" s="2">
        <v>-5.2235057759919601E-2</v>
      </c>
      <c r="E27" s="2">
        <v>-3.4976152623211403E-2</v>
      </c>
      <c r="F27" s="2">
        <v>-1.97693574958814E-2</v>
      </c>
      <c r="G27" s="2">
        <v>-4.8179271708683503E-2</v>
      </c>
      <c r="H27" s="2">
        <v>-1.8246027074749899E-2</v>
      </c>
      <c r="I27" s="2">
        <v>-2.6978417266187001E-2</v>
      </c>
      <c r="J27" s="2">
        <v>-2.0332717190388198E-2</v>
      </c>
      <c r="K27" s="3">
        <v>-0.109243697478992</v>
      </c>
      <c r="L27" s="3">
        <v>-0.18209876543209899</v>
      </c>
    </row>
    <row r="28" spans="1:12" x14ac:dyDescent="0.25">
      <c r="A28" s="8" t="s">
        <v>58</v>
      </c>
      <c r="B28" s="2">
        <v>-5.1862329090051904E-3</v>
      </c>
      <c r="C28" s="2">
        <v>1.18483412322275E-3</v>
      </c>
      <c r="D28" s="2">
        <v>6.3905325443787001E-3</v>
      </c>
      <c r="E28" s="2">
        <v>1.552210724365E-2</v>
      </c>
      <c r="F28" s="2">
        <v>8.5687818434460397E-3</v>
      </c>
      <c r="G28" s="2">
        <v>1.35476463834673E-2</v>
      </c>
      <c r="H28" s="2">
        <v>2.71862256456729E-3</v>
      </c>
      <c r="I28" s="2">
        <v>2.2819701762313599E-2</v>
      </c>
      <c r="J28" s="2">
        <v>1.48000883587365E-2</v>
      </c>
      <c r="K28" s="3">
        <v>5.4879448909299702E-2</v>
      </c>
      <c r="L28" s="3">
        <v>8.2979726544083005E-2</v>
      </c>
    </row>
    <row r="29" spans="1:12" x14ac:dyDescent="0.25">
      <c r="A29" s="8" t="s">
        <v>59</v>
      </c>
      <c r="B29" s="2">
        <v>4.6448087431693999E-2</v>
      </c>
      <c r="C29" s="2">
        <v>3.91644908616188E-2</v>
      </c>
      <c r="D29" s="2">
        <v>3.55348169418521E-2</v>
      </c>
      <c r="E29" s="2">
        <v>4.6447140381282503E-2</v>
      </c>
      <c r="F29" s="2">
        <v>5.8628684995031502E-2</v>
      </c>
      <c r="G29" s="2">
        <v>3.7234042553191501E-2</v>
      </c>
      <c r="H29" s="2">
        <v>3.46907993966818E-2</v>
      </c>
      <c r="I29" s="2">
        <v>4.1107871720116602E-2</v>
      </c>
      <c r="J29" s="2">
        <v>3.5564267712125501E-2</v>
      </c>
      <c r="K29" s="3">
        <v>0.15707133917396701</v>
      </c>
      <c r="L29" s="3">
        <v>0.44340359094457499</v>
      </c>
    </row>
    <row r="30" spans="1:12" x14ac:dyDescent="0.25">
      <c r="A30" s="8" t="s">
        <v>60</v>
      </c>
      <c r="B30" s="2">
        <v>6.4683053040103496E-3</v>
      </c>
      <c r="C30" s="2">
        <v>-5.26992287917738E-2</v>
      </c>
      <c r="D30" s="2">
        <v>1.89959294436906E-2</v>
      </c>
      <c r="E30" s="2">
        <v>4.6604527296937398E-2</v>
      </c>
      <c r="F30" s="2">
        <v>5.8524173027989797E-2</v>
      </c>
      <c r="G30" s="2">
        <v>0.108173076923077</v>
      </c>
      <c r="H30" s="2">
        <v>6.7245119305856804E-2</v>
      </c>
      <c r="I30" s="2">
        <v>0.10264227642276399</v>
      </c>
      <c r="J30" s="2">
        <v>5.5299539170506902E-2</v>
      </c>
      <c r="K30" s="3">
        <v>0.37620192307692302</v>
      </c>
      <c r="L30" s="3">
        <v>0.48124191461837001</v>
      </c>
    </row>
    <row r="31" spans="1:12" x14ac:dyDescent="0.25">
      <c r="A31" s="8" t="s">
        <v>61</v>
      </c>
      <c r="B31" s="2">
        <v>-3.5714285714285698E-2</v>
      </c>
      <c r="C31" s="2">
        <v>-0.13580246913580199</v>
      </c>
      <c r="D31" s="2">
        <v>-0.157142857142857</v>
      </c>
      <c r="E31" s="2">
        <v>1.6949152542372899E-2</v>
      </c>
      <c r="F31" s="2">
        <v>0.133333333333333</v>
      </c>
      <c r="G31" s="2">
        <v>2.9411764705882401E-2</v>
      </c>
      <c r="H31" s="2">
        <v>0.114285714285714</v>
      </c>
      <c r="I31" s="2">
        <v>0.16666666666666699</v>
      </c>
      <c r="J31" s="2">
        <v>7.69230769230769E-2</v>
      </c>
      <c r="K31" s="3">
        <v>0.441176470588235</v>
      </c>
      <c r="L31" s="3">
        <v>0.16666666666666699</v>
      </c>
    </row>
    <row r="32" spans="1:12" x14ac:dyDescent="0.25">
      <c r="A32" s="11" t="s">
        <v>12</v>
      </c>
      <c r="B32" s="3">
        <v>1.8636127017178601E-2</v>
      </c>
      <c r="C32" s="3">
        <v>2.5551921504497099E-3</v>
      </c>
      <c r="D32" s="3">
        <v>2.5486797838719499E-3</v>
      </c>
      <c r="E32" s="3">
        <v>1.72869635956884E-2</v>
      </c>
      <c r="F32" s="3">
        <v>2.3190723710515799E-2</v>
      </c>
      <c r="G32" s="3">
        <v>1.79757717858538E-2</v>
      </c>
      <c r="H32" s="3">
        <v>1.5930902111324401E-2</v>
      </c>
      <c r="I32" s="3">
        <v>2.9378424334026099E-2</v>
      </c>
      <c r="J32" s="3">
        <v>2.0923189868771199E-2</v>
      </c>
      <c r="K32" s="3">
        <v>8.6850332161000396E-2</v>
      </c>
      <c r="L32" s="3">
        <v>0.15825091098386301</v>
      </c>
    </row>
    <row r="33" spans="1:1" x14ac:dyDescent="0.25">
      <c r="A33" s="15"/>
    </row>
    <row r="34" spans="1:1" x14ac:dyDescent="0.25">
      <c r="A34" s="13" t="s">
        <v>33</v>
      </c>
    </row>
    <row r="35" spans="1:1" x14ac:dyDescent="0.25">
      <c r="A35" s="14" t="s">
        <v>34</v>
      </c>
    </row>
    <row r="36" spans="1:1" x14ac:dyDescent="0.25">
      <c r="A36" s="14" t="s">
        <v>35</v>
      </c>
    </row>
    <row r="37" spans="1:1" x14ac:dyDescent="0.25">
      <c r="A37" s="14" t="s">
        <v>36</v>
      </c>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6:K16"/>
    <mergeCell ref="B25:J2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617</v>
      </c>
    </row>
    <row r="2" spans="1:11" ht="15" x14ac:dyDescent="0.25">
      <c r="A2" s="12" t="s">
        <v>616</v>
      </c>
    </row>
    <row r="3" spans="1:11" ht="15" x14ac:dyDescent="0.25">
      <c r="A3" s="12" t="s">
        <v>67</v>
      </c>
    </row>
    <row r="4" spans="1:11" x14ac:dyDescent="0.25">
      <c r="A4" s="15"/>
    </row>
    <row r="5" spans="1:11" x14ac:dyDescent="0.25">
      <c r="A5" s="17" t="str">
        <f>HYPERLINK("#'Table of contents'!A149",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64</v>
      </c>
      <c r="B8" s="1">
        <v>3003</v>
      </c>
      <c r="C8" s="1">
        <v>3134</v>
      </c>
      <c r="D8" s="1">
        <v>3211</v>
      </c>
      <c r="E8" s="1">
        <v>3301</v>
      </c>
      <c r="F8" s="1">
        <v>3407</v>
      </c>
      <c r="G8" s="1">
        <v>3556</v>
      </c>
      <c r="H8" s="1">
        <v>3667</v>
      </c>
      <c r="I8" s="1">
        <v>3802</v>
      </c>
      <c r="J8" s="1">
        <v>3973</v>
      </c>
      <c r="K8" s="1">
        <v>4100</v>
      </c>
    </row>
    <row r="9" spans="1:11" x14ac:dyDescent="0.25">
      <c r="A9" s="16" t="s">
        <v>65</v>
      </c>
      <c r="B9" s="1">
        <v>6602</v>
      </c>
      <c r="C9" s="1">
        <v>6650</v>
      </c>
      <c r="D9" s="1">
        <v>6598</v>
      </c>
      <c r="E9" s="1">
        <v>6533</v>
      </c>
      <c r="F9" s="1">
        <v>6597</v>
      </c>
      <c r="G9" s="1">
        <v>6680</v>
      </c>
      <c r="H9" s="1">
        <v>6753</v>
      </c>
      <c r="I9" s="1">
        <v>6784</v>
      </c>
      <c r="J9" s="1">
        <v>6924</v>
      </c>
      <c r="K9" s="1">
        <v>7025</v>
      </c>
    </row>
    <row r="10" spans="1:11" x14ac:dyDescent="0.25">
      <c r="A10" s="10" t="s">
        <v>12</v>
      </c>
      <c r="B10" s="5">
        <v>9605</v>
      </c>
      <c r="C10" s="5">
        <v>9784</v>
      </c>
      <c r="D10" s="5">
        <v>9809</v>
      </c>
      <c r="E10" s="5">
        <v>9834</v>
      </c>
      <c r="F10" s="5">
        <v>10004</v>
      </c>
      <c r="G10" s="5">
        <v>10236</v>
      </c>
      <c r="H10" s="5">
        <v>10420</v>
      </c>
      <c r="I10" s="5">
        <v>10586</v>
      </c>
      <c r="J10" s="5">
        <v>10897</v>
      </c>
      <c r="K10" s="5">
        <v>11125</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64</v>
      </c>
      <c r="B15" s="2">
        <v>0.31264966163456498</v>
      </c>
      <c r="C15" s="2">
        <v>0.320318887980376</v>
      </c>
      <c r="D15" s="2">
        <v>0.32735243144051401</v>
      </c>
      <c r="E15" s="2">
        <v>0.33567215781980903</v>
      </c>
      <c r="F15" s="2">
        <v>0.34056377449020397</v>
      </c>
      <c r="G15" s="2">
        <v>0.34740132864400203</v>
      </c>
      <c r="H15" s="2">
        <v>0.35191938579654503</v>
      </c>
      <c r="I15" s="2">
        <v>0.35915359909314198</v>
      </c>
      <c r="J15" s="2">
        <v>0.36459576030099999</v>
      </c>
      <c r="K15" s="2">
        <v>0.368539325842697</v>
      </c>
    </row>
    <row r="16" spans="1:11" x14ac:dyDescent="0.25">
      <c r="A16" s="8" t="s">
        <v>65</v>
      </c>
      <c r="B16" s="2">
        <v>0.68735033836543502</v>
      </c>
      <c r="C16" s="2">
        <v>0.679681112019624</v>
      </c>
      <c r="D16" s="2">
        <v>0.67264756855948604</v>
      </c>
      <c r="E16" s="2">
        <v>0.66432784218019103</v>
      </c>
      <c r="F16" s="2">
        <v>0.65943622550979597</v>
      </c>
      <c r="G16" s="2">
        <v>0.65259867135599803</v>
      </c>
      <c r="H16" s="2">
        <v>0.64808061420345497</v>
      </c>
      <c r="I16" s="2">
        <v>0.64084640090685796</v>
      </c>
      <c r="J16" s="2">
        <v>0.63540423969899995</v>
      </c>
      <c r="K16" s="2">
        <v>0.631460674157303</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64</v>
      </c>
      <c r="B21" s="2">
        <v>4.3623043623043603E-2</v>
      </c>
      <c r="C21" s="2">
        <v>2.45692405871091E-2</v>
      </c>
      <c r="D21" s="2">
        <v>2.8028651510432899E-2</v>
      </c>
      <c r="E21" s="2">
        <v>3.2111481369281998E-2</v>
      </c>
      <c r="F21" s="2">
        <v>4.3733489873789298E-2</v>
      </c>
      <c r="G21" s="2">
        <v>3.1214848143982E-2</v>
      </c>
      <c r="H21" s="2">
        <v>3.6814835014998597E-2</v>
      </c>
      <c r="I21" s="2">
        <v>4.4976328248290398E-2</v>
      </c>
      <c r="J21" s="2">
        <v>3.1965768940347299E-2</v>
      </c>
      <c r="K21" s="3">
        <v>0.15298087739032601</v>
      </c>
      <c r="L21" s="3">
        <v>0.36530136530136498</v>
      </c>
    </row>
    <row r="22" spans="1:12" x14ac:dyDescent="0.25">
      <c r="A22" s="8" t="s">
        <v>65</v>
      </c>
      <c r="B22" s="2">
        <v>7.27052408361103E-3</v>
      </c>
      <c r="C22" s="2">
        <v>-7.8195488721804502E-3</v>
      </c>
      <c r="D22" s="2">
        <v>-9.8514701424674105E-3</v>
      </c>
      <c r="E22" s="2">
        <v>9.7964181846012608E-3</v>
      </c>
      <c r="F22" s="2">
        <v>1.2581476428679701E-2</v>
      </c>
      <c r="G22" s="2">
        <v>1.09281437125749E-2</v>
      </c>
      <c r="H22" s="2">
        <v>4.5905523471049901E-3</v>
      </c>
      <c r="I22" s="2">
        <v>2.0636792452830201E-2</v>
      </c>
      <c r="J22" s="2">
        <v>1.4586943963027199E-2</v>
      </c>
      <c r="K22" s="3">
        <v>5.1646706586826303E-2</v>
      </c>
      <c r="L22" s="3">
        <v>6.4071493486822201E-2</v>
      </c>
    </row>
    <row r="23" spans="1:12" x14ac:dyDescent="0.25">
      <c r="A23" s="11" t="s">
        <v>12</v>
      </c>
      <c r="B23" s="3">
        <v>1.8636127017178601E-2</v>
      </c>
      <c r="C23" s="3">
        <v>2.5551921504497099E-3</v>
      </c>
      <c r="D23" s="3">
        <v>2.5486797838719499E-3</v>
      </c>
      <c r="E23" s="3">
        <v>1.72869635956884E-2</v>
      </c>
      <c r="F23" s="3">
        <v>2.3190723710515799E-2</v>
      </c>
      <c r="G23" s="3">
        <v>1.79757717858538E-2</v>
      </c>
      <c r="H23" s="3">
        <v>1.5930902111324401E-2</v>
      </c>
      <c r="I23" s="3">
        <v>2.9378424334026099E-2</v>
      </c>
      <c r="J23" s="3">
        <v>2.0923189868771199E-2</v>
      </c>
      <c r="K23" s="3">
        <v>8.6850332161000396E-2</v>
      </c>
      <c r="L23" s="3">
        <v>0.15825091098386301</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36</v>
      </c>
    </row>
    <row r="29" spans="1:12" x14ac:dyDescent="0.25">
      <c r="A29" s="15"/>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238</v>
      </c>
    </row>
    <row r="2" spans="1:2" ht="15" x14ac:dyDescent="0.25">
      <c r="A2" s="12" t="s">
        <v>25</v>
      </c>
    </row>
    <row r="3" spans="1:2" ht="15" x14ac:dyDescent="0.25">
      <c r="A3" s="12" t="s">
        <v>239</v>
      </c>
    </row>
    <row r="4" spans="1:2" ht="15" x14ac:dyDescent="0.25">
      <c r="A4" s="12" t="s">
        <v>125</v>
      </c>
    </row>
    <row r="5" spans="1:2" x14ac:dyDescent="0.25">
      <c r="A5" s="17" t="str">
        <f>HYPERLINK("#'Table of contents'!A15", "Back to contents")</f>
        <v>Back to contents</v>
      </c>
    </row>
    <row r="6" spans="1:2" x14ac:dyDescent="0.25">
      <c r="A6" s="15"/>
      <c r="B6" s="6" t="s">
        <v>27</v>
      </c>
    </row>
    <row r="7" spans="1:2" x14ac:dyDescent="0.25">
      <c r="A7" s="9" t="s">
        <v>32</v>
      </c>
      <c r="B7" s="4" t="s">
        <v>9</v>
      </c>
    </row>
    <row r="8" spans="1:2" x14ac:dyDescent="0.25">
      <c r="A8" s="16" t="s">
        <v>211</v>
      </c>
      <c r="B8" s="1">
        <v>1969</v>
      </c>
    </row>
    <row r="9" spans="1:2" x14ac:dyDescent="0.25">
      <c r="A9" s="16" t="s">
        <v>212</v>
      </c>
      <c r="B9" s="1">
        <v>46575</v>
      </c>
    </row>
    <row r="10" spans="1:2" x14ac:dyDescent="0.25">
      <c r="A10" s="16" t="s">
        <v>213</v>
      </c>
      <c r="B10" s="1">
        <v>6490</v>
      </c>
    </row>
    <row r="11" spans="1:2" x14ac:dyDescent="0.25">
      <c r="A11" s="16" t="s">
        <v>214</v>
      </c>
      <c r="B11" s="1">
        <v>1436</v>
      </c>
    </row>
    <row r="12" spans="1:2" x14ac:dyDescent="0.25">
      <c r="A12" s="16" t="s">
        <v>215</v>
      </c>
      <c r="B12" s="1">
        <v>9168</v>
      </c>
    </row>
    <row r="13" spans="1:2" x14ac:dyDescent="0.25">
      <c r="A13" s="16" t="s">
        <v>216</v>
      </c>
      <c r="B13" s="1">
        <v>1677</v>
      </c>
    </row>
    <row r="14" spans="1:2" x14ac:dyDescent="0.25">
      <c r="A14" s="16" t="s">
        <v>99</v>
      </c>
      <c r="B14" s="1">
        <v>1614</v>
      </c>
    </row>
    <row r="15" spans="1:2" x14ac:dyDescent="0.25">
      <c r="A15" s="16" t="s">
        <v>217</v>
      </c>
      <c r="B15" s="1">
        <v>53246</v>
      </c>
    </row>
    <row r="16" spans="1:2" x14ac:dyDescent="0.25">
      <c r="A16" s="16" t="s">
        <v>218</v>
      </c>
      <c r="B16" s="1">
        <v>16235</v>
      </c>
    </row>
    <row r="17" spans="1:2" x14ac:dyDescent="0.25">
      <c r="A17" s="16" t="s">
        <v>219</v>
      </c>
      <c r="B17" s="1">
        <v>55033</v>
      </c>
    </row>
    <row r="18" spans="1:2" x14ac:dyDescent="0.25">
      <c r="A18" s="16" t="s">
        <v>220</v>
      </c>
      <c r="B18" s="1">
        <v>211</v>
      </c>
    </row>
    <row r="19" spans="1:2" x14ac:dyDescent="0.25">
      <c r="A19" s="16" t="s">
        <v>221</v>
      </c>
      <c r="B19" s="1">
        <v>15590</v>
      </c>
    </row>
    <row r="20" spans="1:2" x14ac:dyDescent="0.25">
      <c r="A20" s="16" t="s">
        <v>222</v>
      </c>
      <c r="B20" s="1">
        <v>683</v>
      </c>
    </row>
    <row r="21" spans="1:2" x14ac:dyDescent="0.25">
      <c r="A21" s="16" t="s">
        <v>223</v>
      </c>
      <c r="B21" s="1">
        <v>151</v>
      </c>
    </row>
    <row r="22" spans="1:2" x14ac:dyDescent="0.25">
      <c r="A22" s="16" t="s">
        <v>224</v>
      </c>
      <c r="B22" s="1">
        <v>2100</v>
      </c>
    </row>
    <row r="23" spans="1:2" x14ac:dyDescent="0.25">
      <c r="A23" s="16" t="s">
        <v>225</v>
      </c>
      <c r="B23" s="1">
        <v>120</v>
      </c>
    </row>
    <row r="24" spans="1:2" x14ac:dyDescent="0.25">
      <c r="A24" s="16" t="s">
        <v>105</v>
      </c>
      <c r="B24" s="1">
        <v>355</v>
      </c>
    </row>
    <row r="25" spans="1:2" x14ac:dyDescent="0.25">
      <c r="A25" s="16" t="s">
        <v>226</v>
      </c>
      <c r="B25" s="1">
        <v>5503</v>
      </c>
    </row>
    <row r="26" spans="1:2" x14ac:dyDescent="0.25">
      <c r="A26" s="16" t="s">
        <v>227</v>
      </c>
      <c r="B26" s="1">
        <v>3313</v>
      </c>
    </row>
    <row r="27" spans="1:2" x14ac:dyDescent="0.25">
      <c r="A27" s="16" t="s">
        <v>228</v>
      </c>
      <c r="B27" s="1">
        <v>6895</v>
      </c>
    </row>
    <row r="28" spans="1:2" x14ac:dyDescent="0.25">
      <c r="A28" s="16" t="s">
        <v>229</v>
      </c>
      <c r="B28" s="1">
        <v>3297</v>
      </c>
    </row>
    <row r="29" spans="1:2" x14ac:dyDescent="0.25">
      <c r="A29" s="16" t="s">
        <v>230</v>
      </c>
      <c r="B29" s="1">
        <v>17961</v>
      </c>
    </row>
    <row r="30" spans="1:2" x14ac:dyDescent="0.25">
      <c r="A30" s="16" t="s">
        <v>231</v>
      </c>
      <c r="B30" s="1">
        <v>16229</v>
      </c>
    </row>
    <row r="31" spans="1:2" x14ac:dyDescent="0.25">
      <c r="A31" s="16" t="s">
        <v>232</v>
      </c>
      <c r="B31" s="1">
        <v>376</v>
      </c>
    </row>
    <row r="32" spans="1:2" x14ac:dyDescent="0.25">
      <c r="A32" s="16" t="s">
        <v>233</v>
      </c>
      <c r="B32" s="1">
        <v>30647</v>
      </c>
    </row>
    <row r="33" spans="1:2" x14ac:dyDescent="0.25">
      <c r="A33" s="16" t="s">
        <v>234</v>
      </c>
      <c r="B33" s="1">
        <v>539</v>
      </c>
    </row>
    <row r="34" spans="1:2" x14ac:dyDescent="0.25">
      <c r="A34" s="16" t="s">
        <v>111</v>
      </c>
      <c r="B34" s="1">
        <v>674</v>
      </c>
    </row>
    <row r="35" spans="1:2" x14ac:dyDescent="0.25">
      <c r="A35" s="16" t="s">
        <v>235</v>
      </c>
      <c r="B35" s="1">
        <v>4877</v>
      </c>
    </row>
    <row r="36" spans="1:2" x14ac:dyDescent="0.25">
      <c r="A36" s="16" t="s">
        <v>236</v>
      </c>
      <c r="B36" s="1">
        <v>3817</v>
      </c>
    </row>
    <row r="37" spans="1:2" x14ac:dyDescent="0.25">
      <c r="A37" s="16" t="s">
        <v>237</v>
      </c>
      <c r="B37" s="1">
        <v>20942</v>
      </c>
    </row>
    <row r="38" spans="1:2" x14ac:dyDescent="0.25">
      <c r="A38" s="10" t="s">
        <v>12</v>
      </c>
      <c r="B38" s="5">
        <v>327723</v>
      </c>
    </row>
    <row r="39" spans="1:2" x14ac:dyDescent="0.25">
      <c r="A39" s="15"/>
    </row>
    <row r="40" spans="1:2" x14ac:dyDescent="0.25">
      <c r="A40" s="15"/>
    </row>
    <row r="41" spans="1:2" x14ac:dyDescent="0.25">
      <c r="A41" s="15"/>
      <c r="B41" s="6" t="s">
        <v>28</v>
      </c>
    </row>
    <row r="42" spans="1:2" x14ac:dyDescent="0.25">
      <c r="A42" s="9" t="s">
        <v>32</v>
      </c>
      <c r="B42" s="4" t="s">
        <v>9</v>
      </c>
    </row>
    <row r="43" spans="1:2" x14ac:dyDescent="0.25">
      <c r="A43" s="8" t="s">
        <v>211</v>
      </c>
      <c r="B43" s="2">
        <v>1.0178708973702801E-2</v>
      </c>
    </row>
    <row r="44" spans="1:2" x14ac:dyDescent="0.25">
      <c r="A44" s="8" t="s">
        <v>212</v>
      </c>
      <c r="B44" s="2">
        <v>0.24076859850188401</v>
      </c>
    </row>
    <row r="45" spans="1:2" x14ac:dyDescent="0.25">
      <c r="A45" s="8" t="s">
        <v>213</v>
      </c>
      <c r="B45" s="2">
        <v>3.3549934606059699E-2</v>
      </c>
    </row>
    <row r="46" spans="1:2" x14ac:dyDescent="0.25">
      <c r="A46" s="8" t="s">
        <v>214</v>
      </c>
      <c r="B46" s="2">
        <v>7.4233753612175197E-3</v>
      </c>
    </row>
    <row r="47" spans="1:2" x14ac:dyDescent="0.25">
      <c r="A47" s="8" t="s">
        <v>215</v>
      </c>
      <c r="B47" s="2">
        <v>4.73938059273274E-2</v>
      </c>
    </row>
    <row r="48" spans="1:2" x14ac:dyDescent="0.25">
      <c r="A48" s="8" t="s">
        <v>216</v>
      </c>
      <c r="B48" s="2">
        <v>8.6692203905026303E-3</v>
      </c>
    </row>
    <row r="49" spans="1:2" x14ac:dyDescent="0.25">
      <c r="A49" s="8" t="s">
        <v>99</v>
      </c>
      <c r="B49" s="2">
        <v>8.3435430591957301E-3</v>
      </c>
    </row>
    <row r="50" spans="1:2" x14ac:dyDescent="0.25">
      <c r="A50" s="8" t="s">
        <v>217</v>
      </c>
      <c r="B50" s="2">
        <v>0.27525420925027</v>
      </c>
    </row>
    <row r="51" spans="1:2" x14ac:dyDescent="0.25">
      <c r="A51" s="8" t="s">
        <v>218</v>
      </c>
      <c r="B51" s="2">
        <v>8.3926531329642298E-2</v>
      </c>
    </row>
    <row r="52" spans="1:2" x14ac:dyDescent="0.25">
      <c r="A52" s="8" t="s">
        <v>219</v>
      </c>
      <c r="B52" s="2">
        <v>0.28449207260019699</v>
      </c>
    </row>
    <row r="53" spans="1:2" x14ac:dyDescent="0.25">
      <c r="A53" s="8" t="s">
        <v>220</v>
      </c>
      <c r="B53" s="2">
        <v>6.0422095587182503E-3</v>
      </c>
    </row>
    <row r="54" spans="1:2" x14ac:dyDescent="0.25">
      <c r="A54" s="8" t="s">
        <v>221</v>
      </c>
      <c r="B54" s="2">
        <v>0.44643624180292701</v>
      </c>
    </row>
    <row r="55" spans="1:2" x14ac:dyDescent="0.25">
      <c r="A55" s="8" t="s">
        <v>222</v>
      </c>
      <c r="B55" s="2">
        <v>1.9558431889121201E-2</v>
      </c>
    </row>
    <row r="56" spans="1:2" x14ac:dyDescent="0.25">
      <c r="A56" s="8" t="s">
        <v>223</v>
      </c>
      <c r="B56" s="2">
        <v>4.3240457031585603E-3</v>
      </c>
    </row>
    <row r="57" spans="1:2" x14ac:dyDescent="0.25">
      <c r="A57" s="8" t="s">
        <v>224</v>
      </c>
      <c r="B57" s="2">
        <v>6.0135734944589202E-2</v>
      </c>
    </row>
    <row r="58" spans="1:2" x14ac:dyDescent="0.25">
      <c r="A58" s="8" t="s">
        <v>225</v>
      </c>
      <c r="B58" s="2">
        <v>3.4363277111193798E-3</v>
      </c>
    </row>
    <row r="59" spans="1:2" x14ac:dyDescent="0.25">
      <c r="A59" s="8" t="s">
        <v>105</v>
      </c>
      <c r="B59" s="2">
        <v>1.0165802812061499E-2</v>
      </c>
    </row>
    <row r="60" spans="1:2" x14ac:dyDescent="0.25">
      <c r="A60" s="8" t="s">
        <v>226</v>
      </c>
      <c r="B60" s="2">
        <v>0.15758426161908301</v>
      </c>
    </row>
    <row r="61" spans="1:2" x14ac:dyDescent="0.25">
      <c r="A61" s="8" t="s">
        <v>227</v>
      </c>
      <c r="B61" s="2">
        <v>9.4871280891154305E-2</v>
      </c>
    </row>
    <row r="62" spans="1:2" x14ac:dyDescent="0.25">
      <c r="A62" s="8" t="s">
        <v>228</v>
      </c>
      <c r="B62" s="2">
        <v>0.19744566306806799</v>
      </c>
    </row>
    <row r="63" spans="1:2" x14ac:dyDescent="0.25">
      <c r="A63" s="8" t="s">
        <v>229</v>
      </c>
      <c r="B63" s="2">
        <v>3.3182701114141601E-2</v>
      </c>
    </row>
    <row r="64" spans="1:2" x14ac:dyDescent="0.25">
      <c r="A64" s="8" t="s">
        <v>230</v>
      </c>
      <c r="B64" s="2">
        <v>0.180768727543554</v>
      </c>
    </row>
    <row r="65" spans="1:2" x14ac:dyDescent="0.25">
      <c r="A65" s="8" t="s">
        <v>231</v>
      </c>
      <c r="B65" s="2">
        <v>0.16333699010658301</v>
      </c>
    </row>
    <row r="66" spans="1:2" x14ac:dyDescent="0.25">
      <c r="A66" s="8" t="s">
        <v>232</v>
      </c>
      <c r="B66" s="2">
        <v>3.78425708793365E-3</v>
      </c>
    </row>
    <row r="67" spans="1:2" x14ac:dyDescent="0.25">
      <c r="A67" s="8" t="s">
        <v>233</v>
      </c>
      <c r="B67" s="2">
        <v>0.30844714620718799</v>
      </c>
    </row>
    <row r="68" spans="1:2" x14ac:dyDescent="0.25">
      <c r="A68" s="8" t="s">
        <v>234</v>
      </c>
      <c r="B68" s="2">
        <v>5.42477279360702E-3</v>
      </c>
    </row>
    <row r="69" spans="1:2" x14ac:dyDescent="0.25">
      <c r="A69" s="8" t="s">
        <v>111</v>
      </c>
      <c r="B69" s="2">
        <v>6.78348212039171E-3</v>
      </c>
    </row>
    <row r="70" spans="1:2" x14ac:dyDescent="0.25">
      <c r="A70" s="8" t="s">
        <v>235</v>
      </c>
      <c r="B70" s="2">
        <v>4.9084632494288398E-2</v>
      </c>
    </row>
    <row r="71" spans="1:2" x14ac:dyDescent="0.25">
      <c r="A71" s="8" t="s">
        <v>236</v>
      </c>
      <c r="B71" s="2">
        <v>3.84162481506456E-2</v>
      </c>
    </row>
    <row r="72" spans="1:2" x14ac:dyDescent="0.25">
      <c r="A72" s="8" t="s">
        <v>237</v>
      </c>
      <c r="B72" s="2">
        <v>0.210771042381666</v>
      </c>
    </row>
    <row r="73" spans="1:2" x14ac:dyDescent="0.25">
      <c r="A73" s="15"/>
    </row>
    <row r="74" spans="1:2" x14ac:dyDescent="0.25">
      <c r="A74" s="13" t="s">
        <v>33</v>
      </c>
    </row>
    <row r="75" spans="1:2" x14ac:dyDescent="0.25">
      <c r="A75" s="14" t="s">
        <v>34</v>
      </c>
    </row>
    <row r="76" spans="1:2" x14ac:dyDescent="0.25">
      <c r="A76" s="14" t="s">
        <v>126</v>
      </c>
    </row>
    <row r="77" spans="1:2" x14ac:dyDescent="0.25">
      <c r="A77" s="14" t="s">
        <v>240</v>
      </c>
    </row>
    <row r="78" spans="1:2" x14ac:dyDescent="0.25">
      <c r="A78" s="14" t="s">
        <v>36</v>
      </c>
    </row>
    <row r="79" spans="1:2" x14ac:dyDescent="0.25">
      <c r="A79" s="15"/>
    </row>
    <row r="80" spans="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618</v>
      </c>
    </row>
    <row r="2" spans="1:11" ht="15" x14ac:dyDescent="0.25">
      <c r="A2" s="12" t="s">
        <v>616</v>
      </c>
    </row>
    <row r="3" spans="1:11" ht="15" x14ac:dyDescent="0.25">
      <c r="A3" s="12" t="s">
        <v>67</v>
      </c>
    </row>
    <row r="4" spans="1:11" ht="15" x14ac:dyDescent="0.25">
      <c r="A4" s="12" t="s">
        <v>63</v>
      </c>
    </row>
    <row r="5" spans="1:11" x14ac:dyDescent="0.25">
      <c r="A5" s="17" t="str">
        <f>HYPERLINK("#'Table of contents'!A150",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70</v>
      </c>
      <c r="B8" s="1">
        <v>1468</v>
      </c>
      <c r="C8" s="1">
        <v>1503</v>
      </c>
      <c r="D8" s="1">
        <v>1502</v>
      </c>
      <c r="E8" s="1">
        <v>1510</v>
      </c>
      <c r="F8" s="1">
        <v>1511</v>
      </c>
      <c r="G8" s="1">
        <v>1570</v>
      </c>
      <c r="H8" s="1">
        <v>1633</v>
      </c>
      <c r="I8" s="1">
        <v>1683</v>
      </c>
      <c r="J8" s="1">
        <v>1780</v>
      </c>
      <c r="K8" s="1">
        <v>1864</v>
      </c>
    </row>
    <row r="9" spans="1:11" x14ac:dyDescent="0.25">
      <c r="A9" s="16" t="s">
        <v>71</v>
      </c>
      <c r="B9" s="1">
        <v>646</v>
      </c>
      <c r="C9" s="1">
        <v>723</v>
      </c>
      <c r="D9" s="1">
        <v>789</v>
      </c>
      <c r="E9" s="1">
        <v>852</v>
      </c>
      <c r="F9" s="1">
        <v>930</v>
      </c>
      <c r="G9" s="1">
        <v>1002</v>
      </c>
      <c r="H9" s="1">
        <v>1068</v>
      </c>
      <c r="I9" s="1">
        <v>1119</v>
      </c>
      <c r="J9" s="1">
        <v>1202</v>
      </c>
      <c r="K9" s="1">
        <v>1275</v>
      </c>
    </row>
    <row r="10" spans="1:11" x14ac:dyDescent="0.25">
      <c r="A10" s="16" t="s">
        <v>72</v>
      </c>
      <c r="B10" s="1">
        <v>154</v>
      </c>
      <c r="C10" s="1">
        <v>148</v>
      </c>
      <c r="D10" s="1">
        <v>140</v>
      </c>
      <c r="E10" s="1">
        <v>148</v>
      </c>
      <c r="F10" s="1">
        <v>168</v>
      </c>
      <c r="G10" s="1">
        <v>175</v>
      </c>
      <c r="H10" s="1">
        <v>195</v>
      </c>
      <c r="I10" s="1">
        <v>224</v>
      </c>
      <c r="J10" s="1">
        <v>254</v>
      </c>
      <c r="K10" s="1">
        <v>265</v>
      </c>
    </row>
    <row r="11" spans="1:11" x14ac:dyDescent="0.25">
      <c r="A11" s="16" t="s">
        <v>73</v>
      </c>
      <c r="B11" s="1">
        <v>17</v>
      </c>
      <c r="C11" s="1">
        <v>17</v>
      </c>
      <c r="D11" s="1">
        <v>14</v>
      </c>
      <c r="E11" s="1">
        <v>11</v>
      </c>
      <c r="F11" s="1">
        <v>11</v>
      </c>
      <c r="G11" s="1">
        <v>13</v>
      </c>
      <c r="H11" s="1">
        <v>11</v>
      </c>
      <c r="I11" s="1">
        <v>13</v>
      </c>
      <c r="J11" s="1">
        <v>14</v>
      </c>
      <c r="K11" s="1">
        <v>11</v>
      </c>
    </row>
    <row r="12" spans="1:11" x14ac:dyDescent="0.25">
      <c r="A12" s="16" t="s">
        <v>76</v>
      </c>
      <c r="B12" s="1">
        <v>2774</v>
      </c>
      <c r="C12" s="1">
        <v>2717</v>
      </c>
      <c r="D12" s="1">
        <v>2723</v>
      </c>
      <c r="E12" s="1">
        <v>2742</v>
      </c>
      <c r="F12" s="1">
        <v>2807</v>
      </c>
      <c r="G12" s="1">
        <v>2785</v>
      </c>
      <c r="H12" s="1">
        <v>2781</v>
      </c>
      <c r="I12" s="1">
        <v>2743</v>
      </c>
      <c r="J12" s="1">
        <v>2747</v>
      </c>
      <c r="K12" s="1">
        <v>2730</v>
      </c>
    </row>
    <row r="13" spans="1:11" x14ac:dyDescent="0.25">
      <c r="A13" s="16" t="s">
        <v>77</v>
      </c>
      <c r="B13" s="1">
        <v>1916</v>
      </c>
      <c r="C13" s="1">
        <v>1958</v>
      </c>
      <c r="D13" s="1">
        <v>1997</v>
      </c>
      <c r="E13" s="1">
        <v>2033</v>
      </c>
      <c r="F13" s="1">
        <v>2089</v>
      </c>
      <c r="G13" s="1">
        <v>2194</v>
      </c>
      <c r="H13" s="1">
        <v>2247</v>
      </c>
      <c r="I13" s="1">
        <v>2311</v>
      </c>
      <c r="J13" s="1">
        <v>2369</v>
      </c>
      <c r="K13" s="1">
        <v>2423</v>
      </c>
    </row>
    <row r="14" spans="1:11" x14ac:dyDescent="0.25">
      <c r="A14" s="16" t="s">
        <v>78</v>
      </c>
      <c r="B14" s="1">
        <v>619</v>
      </c>
      <c r="C14" s="1">
        <v>630</v>
      </c>
      <c r="D14" s="1">
        <v>597</v>
      </c>
      <c r="E14" s="1">
        <v>603</v>
      </c>
      <c r="F14" s="1">
        <v>618</v>
      </c>
      <c r="G14" s="1">
        <v>657</v>
      </c>
      <c r="H14" s="1">
        <v>727</v>
      </c>
      <c r="I14" s="1">
        <v>760</v>
      </c>
      <c r="J14" s="1">
        <v>831</v>
      </c>
      <c r="K14" s="1">
        <v>880</v>
      </c>
    </row>
    <row r="15" spans="1:11" x14ac:dyDescent="0.25">
      <c r="A15" s="16" t="s">
        <v>79</v>
      </c>
      <c r="B15" s="1">
        <v>67</v>
      </c>
      <c r="C15" s="1">
        <v>64</v>
      </c>
      <c r="D15" s="1">
        <v>56</v>
      </c>
      <c r="E15" s="1">
        <v>48</v>
      </c>
      <c r="F15" s="1">
        <v>49</v>
      </c>
      <c r="G15" s="1">
        <v>55</v>
      </c>
      <c r="H15" s="1">
        <v>59</v>
      </c>
      <c r="I15" s="1">
        <v>65</v>
      </c>
      <c r="J15" s="1">
        <v>77</v>
      </c>
      <c r="K15" s="1">
        <v>87</v>
      </c>
    </row>
    <row r="16" spans="1:11" x14ac:dyDescent="0.25">
      <c r="A16" s="16" t="s">
        <v>602</v>
      </c>
      <c r="B16" s="1">
        <v>718</v>
      </c>
      <c r="C16" s="1">
        <v>743</v>
      </c>
      <c r="D16" s="1">
        <v>766</v>
      </c>
      <c r="E16" s="1">
        <v>780</v>
      </c>
      <c r="F16" s="1">
        <v>787</v>
      </c>
      <c r="G16" s="1">
        <v>796</v>
      </c>
      <c r="H16" s="1">
        <v>760</v>
      </c>
      <c r="I16" s="1">
        <v>763</v>
      </c>
      <c r="J16" s="1">
        <v>723</v>
      </c>
      <c r="K16" s="1">
        <v>685</v>
      </c>
    </row>
    <row r="17" spans="1:11" x14ac:dyDescent="0.25">
      <c r="A17" s="16" t="s">
        <v>603</v>
      </c>
      <c r="B17" s="1">
        <v>1226</v>
      </c>
      <c r="C17" s="1">
        <v>1281</v>
      </c>
      <c r="D17" s="1">
        <v>1225</v>
      </c>
      <c r="E17" s="1">
        <v>1107</v>
      </c>
      <c r="F17" s="1">
        <v>1034</v>
      </c>
      <c r="G17" s="1">
        <v>989</v>
      </c>
      <c r="H17" s="1">
        <v>939</v>
      </c>
      <c r="I17" s="1">
        <v>905</v>
      </c>
      <c r="J17" s="1">
        <v>900</v>
      </c>
      <c r="K17" s="1">
        <v>905</v>
      </c>
    </row>
    <row r="18" spans="1:11" x14ac:dyDescent="0.25">
      <c r="A18" s="10" t="s">
        <v>12</v>
      </c>
      <c r="B18" s="5">
        <v>9605</v>
      </c>
      <c r="C18" s="5">
        <v>9784</v>
      </c>
      <c r="D18" s="5">
        <v>9809</v>
      </c>
      <c r="E18" s="5">
        <v>9834</v>
      </c>
      <c r="F18" s="5">
        <v>10004</v>
      </c>
      <c r="G18" s="5">
        <v>10236</v>
      </c>
      <c r="H18" s="5">
        <v>10420</v>
      </c>
      <c r="I18" s="5">
        <v>10586</v>
      </c>
      <c r="J18" s="5">
        <v>10897</v>
      </c>
      <c r="K18" s="5">
        <v>11125</v>
      </c>
    </row>
    <row r="19" spans="1:11" x14ac:dyDescent="0.25">
      <c r="A19" s="15"/>
    </row>
    <row r="20" spans="1:11" x14ac:dyDescent="0.25">
      <c r="A20" s="15"/>
    </row>
    <row r="21" spans="1:11" x14ac:dyDescent="0.25">
      <c r="A21" s="15"/>
      <c r="B21" s="21" t="s">
        <v>28</v>
      </c>
      <c r="C21" s="22"/>
      <c r="D21" s="22"/>
      <c r="E21" s="22"/>
      <c r="F21" s="22"/>
      <c r="G21" s="22"/>
      <c r="H21" s="22"/>
      <c r="I21" s="22"/>
      <c r="J21" s="22"/>
      <c r="K21" s="22"/>
    </row>
    <row r="22" spans="1:11" x14ac:dyDescent="0.25">
      <c r="A22" s="9" t="s">
        <v>32</v>
      </c>
      <c r="B22" s="4" t="s">
        <v>0</v>
      </c>
      <c r="C22" s="4" t="s">
        <v>1</v>
      </c>
      <c r="D22" s="4" t="s">
        <v>2</v>
      </c>
      <c r="E22" s="4" t="s">
        <v>3</v>
      </c>
      <c r="F22" s="4" t="s">
        <v>4</v>
      </c>
      <c r="G22" s="4" t="s">
        <v>5</v>
      </c>
      <c r="H22" s="4" t="s">
        <v>6</v>
      </c>
      <c r="I22" s="4" t="s">
        <v>7</v>
      </c>
      <c r="J22" s="4" t="s">
        <v>8</v>
      </c>
      <c r="K22" s="4" t="s">
        <v>9</v>
      </c>
    </row>
    <row r="23" spans="1:11" x14ac:dyDescent="0.25">
      <c r="A23" s="8" t="s">
        <v>70</v>
      </c>
      <c r="B23" s="2">
        <v>0.488844488844489</v>
      </c>
      <c r="C23" s="2">
        <v>0.47957881301850702</v>
      </c>
      <c r="D23" s="2">
        <v>0.46776705076300201</v>
      </c>
      <c r="E23" s="2">
        <v>0.45743714026052701</v>
      </c>
      <c r="F23" s="2">
        <v>0.44349867918990299</v>
      </c>
      <c r="G23" s="2">
        <v>0.441507311586052</v>
      </c>
      <c r="H23" s="2">
        <v>0.44532315244068699</v>
      </c>
      <c r="I23" s="2">
        <v>0.44266175697001597</v>
      </c>
      <c r="J23" s="2">
        <v>0.44802416310093102</v>
      </c>
      <c r="K23" s="2">
        <v>0.45463414634146299</v>
      </c>
    </row>
    <row r="24" spans="1:11" x14ac:dyDescent="0.25">
      <c r="A24" s="8" t="s">
        <v>71</v>
      </c>
      <c r="B24" s="2">
        <v>0.21511821511821499</v>
      </c>
      <c r="C24" s="2">
        <v>0.23069559668155701</v>
      </c>
      <c r="D24" s="2">
        <v>0.24571784490812801</v>
      </c>
      <c r="E24" s="2">
        <v>0.25810360496819101</v>
      </c>
      <c r="F24" s="2">
        <v>0.27296742001761098</v>
      </c>
      <c r="G24" s="2">
        <v>0.28177727784027001</v>
      </c>
      <c r="H24" s="2">
        <v>0.29124625034087798</v>
      </c>
      <c r="I24" s="2">
        <v>0.29431877958968999</v>
      </c>
      <c r="J24" s="2">
        <v>0.30254215957714597</v>
      </c>
      <c r="K24" s="2">
        <v>0.310975609756098</v>
      </c>
    </row>
    <row r="25" spans="1:11" x14ac:dyDescent="0.25">
      <c r="A25" s="8" t="s">
        <v>72</v>
      </c>
      <c r="B25" s="2">
        <v>5.1282051282051301E-2</v>
      </c>
      <c r="C25" s="2">
        <v>4.7223994894703303E-2</v>
      </c>
      <c r="D25" s="2">
        <v>4.3600124571784499E-2</v>
      </c>
      <c r="E25" s="2">
        <v>4.4834898515601303E-2</v>
      </c>
      <c r="F25" s="2">
        <v>4.93102436160845E-2</v>
      </c>
      <c r="G25" s="2">
        <v>4.9212598425196902E-2</v>
      </c>
      <c r="H25" s="2">
        <v>5.3176983910553602E-2</v>
      </c>
      <c r="I25" s="2">
        <v>5.8916359810625998E-2</v>
      </c>
      <c r="J25" s="2">
        <v>6.3931537880694694E-2</v>
      </c>
      <c r="K25" s="2">
        <v>6.4634146341463403E-2</v>
      </c>
    </row>
    <row r="26" spans="1:11" x14ac:dyDescent="0.25">
      <c r="A26" s="8" t="s">
        <v>73</v>
      </c>
      <c r="B26" s="2">
        <v>5.6610056610056601E-3</v>
      </c>
      <c r="C26" s="2">
        <v>5.4243777919591599E-3</v>
      </c>
      <c r="D26" s="2">
        <v>4.3600124571784504E-3</v>
      </c>
      <c r="E26" s="2">
        <v>3.33232353832172E-3</v>
      </c>
      <c r="F26" s="2">
        <v>3.22864690343411E-3</v>
      </c>
      <c r="G26" s="2">
        <v>3.6557930258717701E-3</v>
      </c>
      <c r="H26" s="2">
        <v>2.9997272975184099E-3</v>
      </c>
      <c r="I26" s="2">
        <v>3.4192530247238299E-3</v>
      </c>
      <c r="J26" s="2">
        <v>3.5237855524792301E-3</v>
      </c>
      <c r="K26" s="2">
        <v>2.6829268292682899E-3</v>
      </c>
    </row>
    <row r="27" spans="1:11" x14ac:dyDescent="0.25">
      <c r="A27" s="8" t="s">
        <v>76</v>
      </c>
      <c r="B27" s="2">
        <v>0.420175704332021</v>
      </c>
      <c r="C27" s="2">
        <v>0.40857142857142897</v>
      </c>
      <c r="D27" s="2">
        <v>0.41270081842982698</v>
      </c>
      <c r="E27" s="2">
        <v>0.41971529159651</v>
      </c>
      <c r="F27" s="2">
        <v>0.42549643777474599</v>
      </c>
      <c r="G27" s="2">
        <v>0.41691616766467099</v>
      </c>
      <c r="H27" s="2">
        <v>0.411816970235451</v>
      </c>
      <c r="I27" s="2">
        <v>0.40433372641509402</v>
      </c>
      <c r="J27" s="2">
        <v>0.396735990756788</v>
      </c>
      <c r="K27" s="2">
        <v>0.38861209964412802</v>
      </c>
    </row>
    <row r="28" spans="1:11" x14ac:dyDescent="0.25">
      <c r="A28" s="8" t="s">
        <v>77</v>
      </c>
      <c r="B28" s="2">
        <v>0.290215086337474</v>
      </c>
      <c r="C28" s="2">
        <v>0.294436090225564</v>
      </c>
      <c r="D28" s="2">
        <v>0.30266747499242203</v>
      </c>
      <c r="E28" s="2">
        <v>0.311189346395224</v>
      </c>
      <c r="F28" s="2">
        <v>0.31665908746399901</v>
      </c>
      <c r="G28" s="2">
        <v>0.328443113772455</v>
      </c>
      <c r="H28" s="2">
        <v>0.33274100399822298</v>
      </c>
      <c r="I28" s="2">
        <v>0.34065448113207503</v>
      </c>
      <c r="J28" s="2">
        <v>0.34214326978625098</v>
      </c>
      <c r="K28" s="2">
        <v>0.34491103202847001</v>
      </c>
    </row>
    <row r="29" spans="1:11" x14ac:dyDescent="0.25">
      <c r="A29" s="8" t="s">
        <v>78</v>
      </c>
      <c r="B29" s="2">
        <v>9.3759466828233898E-2</v>
      </c>
      <c r="C29" s="2">
        <v>9.4736842105263203E-2</v>
      </c>
      <c r="D29" s="2">
        <v>9.0481964231585305E-2</v>
      </c>
      <c r="E29" s="2">
        <v>9.2300627583039904E-2</v>
      </c>
      <c r="F29" s="2">
        <v>9.3678944974988604E-2</v>
      </c>
      <c r="G29" s="2">
        <v>9.8353293413173698E-2</v>
      </c>
      <c r="H29" s="2">
        <v>0.10765585665630099</v>
      </c>
      <c r="I29" s="2">
        <v>0.112028301886792</v>
      </c>
      <c r="J29" s="2">
        <v>0.12001733102253</v>
      </c>
      <c r="K29" s="2">
        <v>0.125266903914591</v>
      </c>
    </row>
    <row r="30" spans="1:11" x14ac:dyDescent="0.25">
      <c r="A30" s="8" t="s">
        <v>79</v>
      </c>
      <c r="B30" s="2">
        <v>1.0148439866707101E-2</v>
      </c>
      <c r="C30" s="2">
        <v>9.6240601503759394E-3</v>
      </c>
      <c r="D30" s="2">
        <v>8.4874204304334604E-3</v>
      </c>
      <c r="E30" s="2">
        <v>7.34731363845094E-3</v>
      </c>
      <c r="F30" s="2">
        <v>7.4276186145217499E-3</v>
      </c>
      <c r="G30" s="2">
        <v>8.2335329341317407E-3</v>
      </c>
      <c r="H30" s="2">
        <v>8.7368576928772406E-3</v>
      </c>
      <c r="I30" s="2">
        <v>9.5813679245282998E-3</v>
      </c>
      <c r="J30" s="2">
        <v>1.11207394569613E-2</v>
      </c>
      <c r="K30" s="2">
        <v>1.2384341637010699E-2</v>
      </c>
    </row>
    <row r="31" spans="1:11" x14ac:dyDescent="0.25">
      <c r="A31" s="8" t="s">
        <v>602</v>
      </c>
      <c r="B31" s="2">
        <v>0.23909423909423899</v>
      </c>
      <c r="C31" s="2">
        <v>0.23707721761327399</v>
      </c>
      <c r="D31" s="2">
        <v>0.23855496729990699</v>
      </c>
      <c r="E31" s="2">
        <v>0.23629203271735799</v>
      </c>
      <c r="F31" s="2">
        <v>0.23099501027296701</v>
      </c>
      <c r="G31" s="2">
        <v>0.22384701912261001</v>
      </c>
      <c r="H31" s="2">
        <v>0.20725388601036299</v>
      </c>
      <c r="I31" s="2">
        <v>0.20068385060494501</v>
      </c>
      <c r="J31" s="2">
        <v>0.181978353888749</v>
      </c>
      <c r="K31" s="2">
        <v>0.16707317073170699</v>
      </c>
    </row>
    <row r="32" spans="1:11" x14ac:dyDescent="0.25">
      <c r="A32" s="8" t="s">
        <v>603</v>
      </c>
      <c r="B32" s="2">
        <v>0.185701302635565</v>
      </c>
      <c r="C32" s="2">
        <v>0.19263157894736799</v>
      </c>
      <c r="D32" s="2">
        <v>0.18566232191573201</v>
      </c>
      <c r="E32" s="2">
        <v>0.16944742078677499</v>
      </c>
      <c r="F32" s="2">
        <v>0.15673791117174499</v>
      </c>
      <c r="G32" s="2">
        <v>0.148053892215569</v>
      </c>
      <c r="H32" s="2">
        <v>0.13904931141714799</v>
      </c>
      <c r="I32" s="2">
        <v>0.133402122641509</v>
      </c>
      <c r="J32" s="2">
        <v>0.12998266897746999</v>
      </c>
      <c r="K32" s="2">
        <v>0.12882562277580101</v>
      </c>
    </row>
    <row r="33" spans="1:12" x14ac:dyDescent="0.25">
      <c r="A33" s="15"/>
    </row>
    <row r="34" spans="1:12" x14ac:dyDescent="0.25">
      <c r="A34" s="15"/>
    </row>
    <row r="35" spans="1:12" x14ac:dyDescent="0.25">
      <c r="A35" s="15"/>
      <c r="B35" s="21" t="s">
        <v>29</v>
      </c>
      <c r="C35" s="21"/>
      <c r="D35" s="21"/>
      <c r="E35" s="21"/>
      <c r="F35" s="21"/>
      <c r="G35" s="21"/>
      <c r="H35" s="21"/>
      <c r="I35" s="21"/>
      <c r="J35" s="21"/>
      <c r="K35" s="6" t="s">
        <v>30</v>
      </c>
      <c r="L35" s="6" t="s">
        <v>31</v>
      </c>
    </row>
    <row r="36" spans="1:12" x14ac:dyDescent="0.25">
      <c r="A36" s="9" t="s">
        <v>32</v>
      </c>
      <c r="B36" s="4" t="s">
        <v>13</v>
      </c>
      <c r="C36" s="4" t="s">
        <v>14</v>
      </c>
      <c r="D36" s="4" t="s">
        <v>15</v>
      </c>
      <c r="E36" s="4" t="s">
        <v>16</v>
      </c>
      <c r="F36" s="4" t="s">
        <v>17</v>
      </c>
      <c r="G36" s="4" t="s">
        <v>18</v>
      </c>
      <c r="H36" s="4" t="s">
        <v>19</v>
      </c>
      <c r="I36" s="4" t="s">
        <v>20</v>
      </c>
      <c r="J36" s="4" t="s">
        <v>21</v>
      </c>
      <c r="K36" s="4" t="s">
        <v>22</v>
      </c>
      <c r="L36" s="4" t="s">
        <v>23</v>
      </c>
    </row>
    <row r="37" spans="1:12" x14ac:dyDescent="0.25">
      <c r="A37" s="8" t="s">
        <v>70</v>
      </c>
      <c r="B37" s="2">
        <v>2.3841961852860999E-2</v>
      </c>
      <c r="C37" s="2">
        <v>-6.6533599467731195E-4</v>
      </c>
      <c r="D37" s="2">
        <v>5.3262316910785597E-3</v>
      </c>
      <c r="E37" s="2">
        <v>6.6225165562913896E-4</v>
      </c>
      <c r="F37" s="2">
        <v>3.9046988749172701E-2</v>
      </c>
      <c r="G37" s="2">
        <v>4.0127388535031797E-2</v>
      </c>
      <c r="H37" s="2">
        <v>3.0618493570116399E-2</v>
      </c>
      <c r="I37" s="2">
        <v>5.7635175282234101E-2</v>
      </c>
      <c r="J37" s="2">
        <v>4.7191011235955101E-2</v>
      </c>
      <c r="K37" s="3">
        <v>0.187261146496815</v>
      </c>
      <c r="L37" s="3">
        <v>0.269754768392371</v>
      </c>
    </row>
    <row r="38" spans="1:12" x14ac:dyDescent="0.25">
      <c r="A38" s="8" t="s">
        <v>71</v>
      </c>
      <c r="B38" s="2">
        <v>0.119195046439628</v>
      </c>
      <c r="C38" s="2">
        <v>9.1286307053941904E-2</v>
      </c>
      <c r="D38" s="2">
        <v>7.9847908745247206E-2</v>
      </c>
      <c r="E38" s="2">
        <v>9.1549295774647904E-2</v>
      </c>
      <c r="F38" s="2">
        <v>7.7419354838709695E-2</v>
      </c>
      <c r="G38" s="2">
        <v>6.5868263473053898E-2</v>
      </c>
      <c r="H38" s="2">
        <v>4.7752808988764002E-2</v>
      </c>
      <c r="I38" s="2">
        <v>7.4173369079535298E-2</v>
      </c>
      <c r="J38" s="2">
        <v>6.0732113144758702E-2</v>
      </c>
      <c r="K38" s="3">
        <v>0.27245508982035899</v>
      </c>
      <c r="L38" s="3">
        <v>0.97368421052631604</v>
      </c>
    </row>
    <row r="39" spans="1:12" x14ac:dyDescent="0.25">
      <c r="A39" s="8" t="s">
        <v>72</v>
      </c>
      <c r="B39" s="2">
        <v>-3.8961038961039002E-2</v>
      </c>
      <c r="C39" s="2">
        <v>-5.4054054054054099E-2</v>
      </c>
      <c r="D39" s="2">
        <v>5.7142857142857099E-2</v>
      </c>
      <c r="E39" s="2">
        <v>0.135135135135135</v>
      </c>
      <c r="F39" s="2">
        <v>4.1666666666666699E-2</v>
      </c>
      <c r="G39" s="2">
        <v>0.114285714285714</v>
      </c>
      <c r="H39" s="2">
        <v>0.14871794871794899</v>
      </c>
      <c r="I39" s="2">
        <v>0.13392857142857101</v>
      </c>
      <c r="J39" s="2">
        <v>4.33070866141732E-2</v>
      </c>
      <c r="K39" s="3">
        <v>0.51428571428571401</v>
      </c>
      <c r="L39" s="3">
        <v>0.72077922077922096</v>
      </c>
    </row>
    <row r="40" spans="1:12" x14ac:dyDescent="0.25">
      <c r="A40" s="8" t="s">
        <v>73</v>
      </c>
      <c r="B40" s="2">
        <v>0</v>
      </c>
      <c r="C40" s="2">
        <v>-0.17647058823529399</v>
      </c>
      <c r="D40" s="2">
        <v>-0.214285714285714</v>
      </c>
      <c r="E40" s="2">
        <v>0</v>
      </c>
      <c r="F40" s="2">
        <v>0.18181818181818199</v>
      </c>
      <c r="G40" s="2">
        <v>-0.15384615384615399</v>
      </c>
      <c r="H40" s="2">
        <v>0.18181818181818199</v>
      </c>
      <c r="I40" s="2">
        <v>7.69230769230769E-2</v>
      </c>
      <c r="J40" s="2">
        <v>-0.214285714285714</v>
      </c>
      <c r="K40" s="3">
        <v>-0.15384615384615399</v>
      </c>
      <c r="L40" s="3">
        <v>-0.35294117647058798</v>
      </c>
    </row>
    <row r="41" spans="1:12" x14ac:dyDescent="0.25">
      <c r="A41" s="8" t="s">
        <v>76</v>
      </c>
      <c r="B41" s="2">
        <v>-2.0547945205479499E-2</v>
      </c>
      <c r="C41" s="2">
        <v>2.20831799779168E-3</v>
      </c>
      <c r="D41" s="2">
        <v>6.9775982372383399E-3</v>
      </c>
      <c r="E41" s="2">
        <v>2.3705324580598101E-2</v>
      </c>
      <c r="F41" s="2">
        <v>-7.8375489846811506E-3</v>
      </c>
      <c r="G41" s="2">
        <v>-1.4362657091561901E-3</v>
      </c>
      <c r="H41" s="2">
        <v>-1.36641495864797E-2</v>
      </c>
      <c r="I41" s="2">
        <v>1.458257382428E-3</v>
      </c>
      <c r="J41" s="2">
        <v>-6.1885693483800502E-3</v>
      </c>
      <c r="K41" s="3">
        <v>-1.97486535008977E-2</v>
      </c>
      <c r="L41" s="3">
        <v>-1.5861571737563099E-2</v>
      </c>
    </row>
    <row r="42" spans="1:12" x14ac:dyDescent="0.25">
      <c r="A42" s="8" t="s">
        <v>77</v>
      </c>
      <c r="B42" s="2">
        <v>2.1920668058455099E-2</v>
      </c>
      <c r="C42" s="2">
        <v>1.9918283963227802E-2</v>
      </c>
      <c r="D42" s="2">
        <v>1.8027040560841302E-2</v>
      </c>
      <c r="E42" s="2">
        <v>2.7545499262174099E-2</v>
      </c>
      <c r="F42" s="2">
        <v>5.0263283867879399E-2</v>
      </c>
      <c r="G42" s="2">
        <v>2.4156791248860499E-2</v>
      </c>
      <c r="H42" s="2">
        <v>2.8482421005785501E-2</v>
      </c>
      <c r="I42" s="2">
        <v>2.5097360450021599E-2</v>
      </c>
      <c r="J42" s="2">
        <v>2.27944280287041E-2</v>
      </c>
      <c r="K42" s="3">
        <v>0.10437556973564301</v>
      </c>
      <c r="L42" s="3">
        <v>0.26461377870563701</v>
      </c>
    </row>
    <row r="43" spans="1:12" x14ac:dyDescent="0.25">
      <c r="A43" s="8" t="s">
        <v>78</v>
      </c>
      <c r="B43" s="2">
        <v>1.77705977382876E-2</v>
      </c>
      <c r="C43" s="2">
        <v>-5.2380952380952403E-2</v>
      </c>
      <c r="D43" s="2">
        <v>1.00502512562814E-2</v>
      </c>
      <c r="E43" s="2">
        <v>2.48756218905473E-2</v>
      </c>
      <c r="F43" s="2">
        <v>6.3106796116504896E-2</v>
      </c>
      <c r="G43" s="2">
        <v>0.106544901065449</v>
      </c>
      <c r="H43" s="2">
        <v>4.5392022008253097E-2</v>
      </c>
      <c r="I43" s="2">
        <v>9.3421052631578905E-2</v>
      </c>
      <c r="J43" s="2">
        <v>5.8965102286401901E-2</v>
      </c>
      <c r="K43" s="3">
        <v>0.339421613394216</v>
      </c>
      <c r="L43" s="3">
        <v>0.42164781906300502</v>
      </c>
    </row>
    <row r="44" spans="1:12" x14ac:dyDescent="0.25">
      <c r="A44" s="8" t="s">
        <v>79</v>
      </c>
      <c r="B44" s="2">
        <v>-4.47761194029851E-2</v>
      </c>
      <c r="C44" s="2">
        <v>-0.125</v>
      </c>
      <c r="D44" s="2">
        <v>-0.14285714285714299</v>
      </c>
      <c r="E44" s="2">
        <v>2.0833333333333301E-2</v>
      </c>
      <c r="F44" s="2">
        <v>0.122448979591837</v>
      </c>
      <c r="G44" s="2">
        <v>7.2727272727272696E-2</v>
      </c>
      <c r="H44" s="2">
        <v>0.101694915254237</v>
      </c>
      <c r="I44" s="2">
        <v>0.18461538461538499</v>
      </c>
      <c r="J44" s="2">
        <v>0.12987012987013</v>
      </c>
      <c r="K44" s="3">
        <v>0.58181818181818201</v>
      </c>
      <c r="L44" s="3">
        <v>0.29850746268656703</v>
      </c>
    </row>
    <row r="45" spans="1:12" x14ac:dyDescent="0.25">
      <c r="A45" s="8" t="s">
        <v>602</v>
      </c>
      <c r="B45" s="2">
        <v>3.4818941504178302E-2</v>
      </c>
      <c r="C45" s="2">
        <v>3.0955585464333801E-2</v>
      </c>
      <c r="D45" s="2">
        <v>1.8276762402088802E-2</v>
      </c>
      <c r="E45" s="2">
        <v>8.9743589743589702E-3</v>
      </c>
      <c r="F45" s="2">
        <v>1.143583227446E-2</v>
      </c>
      <c r="G45" s="2">
        <v>-4.5226130653266298E-2</v>
      </c>
      <c r="H45" s="2">
        <v>3.94736842105263E-3</v>
      </c>
      <c r="I45" s="2">
        <v>-5.2424639580602901E-2</v>
      </c>
      <c r="J45" s="2">
        <v>-5.2558782849239302E-2</v>
      </c>
      <c r="K45" s="3">
        <v>-0.13944723618090499</v>
      </c>
      <c r="L45" s="3">
        <v>-4.5961002785515299E-2</v>
      </c>
    </row>
    <row r="46" spans="1:12" x14ac:dyDescent="0.25">
      <c r="A46" s="8" t="s">
        <v>603</v>
      </c>
      <c r="B46" s="2">
        <v>4.4861337683523697E-2</v>
      </c>
      <c r="C46" s="2">
        <v>-4.3715846994535498E-2</v>
      </c>
      <c r="D46" s="2">
        <v>-9.6326530612244901E-2</v>
      </c>
      <c r="E46" s="2">
        <v>-6.5943992773261101E-2</v>
      </c>
      <c r="F46" s="2">
        <v>-4.35203094777563E-2</v>
      </c>
      <c r="G46" s="2">
        <v>-5.0556117290192097E-2</v>
      </c>
      <c r="H46" s="2">
        <v>-3.6208732694355698E-2</v>
      </c>
      <c r="I46" s="2">
        <v>-5.5248618784530402E-3</v>
      </c>
      <c r="J46" s="2">
        <v>5.5555555555555601E-3</v>
      </c>
      <c r="K46" s="3">
        <v>-8.4934277047522794E-2</v>
      </c>
      <c r="L46" s="3">
        <v>-0.26182707993474702</v>
      </c>
    </row>
    <row r="47" spans="1:12" x14ac:dyDescent="0.25">
      <c r="A47" s="11" t="s">
        <v>12</v>
      </c>
      <c r="B47" s="3">
        <v>1.8636127017178601E-2</v>
      </c>
      <c r="C47" s="3">
        <v>2.5551921504497099E-3</v>
      </c>
      <c r="D47" s="3">
        <v>2.5486797838719499E-3</v>
      </c>
      <c r="E47" s="3">
        <v>1.72869635956884E-2</v>
      </c>
      <c r="F47" s="3">
        <v>2.3190723710515799E-2</v>
      </c>
      <c r="G47" s="3">
        <v>1.79757717858538E-2</v>
      </c>
      <c r="H47" s="3">
        <v>1.5930902111324401E-2</v>
      </c>
      <c r="I47" s="3">
        <v>2.9378424334026099E-2</v>
      </c>
      <c r="J47" s="3">
        <v>2.0923189868771199E-2</v>
      </c>
      <c r="K47" s="3">
        <v>8.6850332161000396E-2</v>
      </c>
      <c r="L47" s="3">
        <v>0.15825091098386301</v>
      </c>
    </row>
    <row r="48" spans="1:12" x14ac:dyDescent="0.25">
      <c r="A48" s="15"/>
    </row>
    <row r="49" spans="1:1" x14ac:dyDescent="0.25">
      <c r="A49" s="13" t="s">
        <v>33</v>
      </c>
    </row>
    <row r="50" spans="1:1" x14ac:dyDescent="0.25">
      <c r="A50" s="14" t="s">
        <v>34</v>
      </c>
    </row>
    <row r="51" spans="1:1" x14ac:dyDescent="0.25">
      <c r="A51" s="14" t="s">
        <v>35</v>
      </c>
    </row>
    <row r="52" spans="1:1" x14ac:dyDescent="0.25">
      <c r="A52" s="14" t="s">
        <v>81</v>
      </c>
    </row>
    <row r="53" spans="1:1" x14ac:dyDescent="0.25">
      <c r="A53" s="14" t="s">
        <v>36</v>
      </c>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1:K21"/>
    <mergeCell ref="B35:J3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619</v>
      </c>
    </row>
    <row r="2" spans="1:11" ht="15" x14ac:dyDescent="0.25">
      <c r="A2" s="12" t="s">
        <v>616</v>
      </c>
    </row>
    <row r="3" spans="1:11" ht="15" x14ac:dyDescent="0.25">
      <c r="A3" s="12" t="s">
        <v>89</v>
      </c>
    </row>
    <row r="4" spans="1:11" x14ac:dyDescent="0.25">
      <c r="A4" s="15"/>
    </row>
    <row r="5" spans="1:11" x14ac:dyDescent="0.25">
      <c r="A5" s="17" t="str">
        <f>HYPERLINK("#'Table of contents'!A151",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82</v>
      </c>
      <c r="B8" s="1">
        <v>1766</v>
      </c>
      <c r="C8" s="1">
        <v>1897</v>
      </c>
      <c r="D8" s="1">
        <v>1956</v>
      </c>
      <c r="E8" s="1">
        <v>2035</v>
      </c>
      <c r="F8" s="1">
        <v>2124</v>
      </c>
      <c r="G8" s="1">
        <v>2193</v>
      </c>
      <c r="H8" s="1">
        <v>2244</v>
      </c>
      <c r="I8" s="1">
        <v>2314</v>
      </c>
      <c r="J8" s="1">
        <v>2376</v>
      </c>
      <c r="K8" s="1">
        <v>2419</v>
      </c>
    </row>
    <row r="9" spans="1:11" x14ac:dyDescent="0.25">
      <c r="A9" s="16" t="s">
        <v>83</v>
      </c>
      <c r="B9" s="1">
        <v>151</v>
      </c>
      <c r="C9" s="1">
        <v>152</v>
      </c>
      <c r="D9" s="1">
        <v>145</v>
      </c>
      <c r="E9" s="1">
        <v>145</v>
      </c>
      <c r="F9" s="1">
        <v>148</v>
      </c>
      <c r="G9" s="1">
        <v>152</v>
      </c>
      <c r="H9" s="1">
        <v>153</v>
      </c>
      <c r="I9" s="1">
        <v>159</v>
      </c>
      <c r="J9" s="1">
        <v>164</v>
      </c>
      <c r="K9" s="1">
        <v>165</v>
      </c>
    </row>
    <row r="10" spans="1:11" x14ac:dyDescent="0.25">
      <c r="A10" s="16" t="s">
        <v>84</v>
      </c>
      <c r="B10" s="1">
        <v>116</v>
      </c>
      <c r="C10" s="1">
        <v>122</v>
      </c>
      <c r="D10" s="1">
        <v>129</v>
      </c>
      <c r="E10" s="1">
        <v>136</v>
      </c>
      <c r="F10" s="1">
        <v>141</v>
      </c>
      <c r="G10" s="1">
        <v>155</v>
      </c>
      <c r="H10" s="1">
        <v>156</v>
      </c>
      <c r="I10" s="1">
        <v>174</v>
      </c>
      <c r="J10" s="1">
        <v>189</v>
      </c>
      <c r="K10" s="1">
        <v>204</v>
      </c>
    </row>
    <row r="11" spans="1:11" x14ac:dyDescent="0.25">
      <c r="A11" s="16" t="s">
        <v>85</v>
      </c>
      <c r="B11" s="1">
        <v>6498</v>
      </c>
      <c r="C11" s="1">
        <v>6598</v>
      </c>
      <c r="D11" s="1">
        <v>6647</v>
      </c>
      <c r="E11" s="1">
        <v>6636</v>
      </c>
      <c r="F11" s="1">
        <v>6710</v>
      </c>
      <c r="G11" s="1">
        <v>6840</v>
      </c>
      <c r="H11" s="1">
        <v>6972</v>
      </c>
      <c r="I11" s="1">
        <v>7062</v>
      </c>
      <c r="J11" s="1">
        <v>7274</v>
      </c>
      <c r="K11" s="1">
        <v>7433</v>
      </c>
    </row>
    <row r="12" spans="1:11" x14ac:dyDescent="0.25">
      <c r="A12" s="16" t="s">
        <v>86</v>
      </c>
      <c r="B12" s="1">
        <v>173</v>
      </c>
      <c r="C12" s="1">
        <v>176</v>
      </c>
      <c r="D12" s="1">
        <v>178</v>
      </c>
      <c r="E12" s="1">
        <v>181</v>
      </c>
      <c r="F12" s="1">
        <v>178</v>
      </c>
      <c r="G12" s="1">
        <v>197</v>
      </c>
      <c r="H12" s="1">
        <v>201</v>
      </c>
      <c r="I12" s="1">
        <v>200</v>
      </c>
      <c r="J12" s="1">
        <v>223</v>
      </c>
      <c r="K12" s="1">
        <v>235</v>
      </c>
    </row>
    <row r="13" spans="1:11" x14ac:dyDescent="0.25">
      <c r="A13" s="16" t="s">
        <v>87</v>
      </c>
      <c r="B13" s="1">
        <v>901</v>
      </c>
      <c r="C13" s="1">
        <v>839</v>
      </c>
      <c r="D13" s="1">
        <v>754</v>
      </c>
      <c r="E13" s="1">
        <v>701</v>
      </c>
      <c r="F13" s="1">
        <v>703</v>
      </c>
      <c r="G13" s="1">
        <v>699</v>
      </c>
      <c r="H13" s="1">
        <v>694</v>
      </c>
      <c r="I13" s="1">
        <v>677</v>
      </c>
      <c r="J13" s="1">
        <v>671</v>
      </c>
      <c r="K13" s="1">
        <v>669</v>
      </c>
    </row>
    <row r="14" spans="1:11" x14ac:dyDescent="0.25">
      <c r="A14" s="10" t="s">
        <v>12</v>
      </c>
      <c r="B14" s="5">
        <v>9605</v>
      </c>
      <c r="C14" s="5">
        <v>9784</v>
      </c>
      <c r="D14" s="5">
        <v>9809</v>
      </c>
      <c r="E14" s="5">
        <v>9834</v>
      </c>
      <c r="F14" s="5">
        <v>10004</v>
      </c>
      <c r="G14" s="5">
        <v>10236</v>
      </c>
      <c r="H14" s="5">
        <v>10420</v>
      </c>
      <c r="I14" s="5">
        <v>10586</v>
      </c>
      <c r="J14" s="5">
        <v>10897</v>
      </c>
      <c r="K14" s="5">
        <v>11125</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82</v>
      </c>
      <c r="B19" s="2">
        <v>0.18386257157730301</v>
      </c>
      <c r="C19" s="2">
        <v>0.19388798037612401</v>
      </c>
      <c r="D19" s="2">
        <v>0.19940870629014201</v>
      </c>
      <c r="E19" s="2">
        <v>0.206935123042506</v>
      </c>
      <c r="F19" s="2">
        <v>0.21231507397041199</v>
      </c>
      <c r="G19" s="2">
        <v>0.21424384525205201</v>
      </c>
      <c r="H19" s="2">
        <v>0.215355086372361</v>
      </c>
      <c r="I19" s="2">
        <v>0.21859059134706199</v>
      </c>
      <c r="J19" s="2">
        <v>0.21804166284298401</v>
      </c>
      <c r="K19" s="2">
        <v>0.21743820224719099</v>
      </c>
    </row>
    <row r="20" spans="1:12" x14ac:dyDescent="0.25">
      <c r="A20" s="8" t="s">
        <v>83</v>
      </c>
      <c r="B20" s="2">
        <v>1.5720978656949498E-2</v>
      </c>
      <c r="C20" s="2">
        <v>1.5535568274734299E-2</v>
      </c>
      <c r="D20" s="2">
        <v>1.4782342746457299E-2</v>
      </c>
      <c r="E20" s="2">
        <v>1.47447630669107E-2</v>
      </c>
      <c r="F20" s="2">
        <v>1.47940823670532E-2</v>
      </c>
      <c r="G20" s="2">
        <v>1.48495506057054E-2</v>
      </c>
      <c r="H20" s="2">
        <v>1.46833013435701E-2</v>
      </c>
      <c r="I20" s="2">
        <v>1.5019837521254501E-2</v>
      </c>
      <c r="J20" s="2">
        <v>1.50500137652565E-2</v>
      </c>
      <c r="K20" s="2">
        <v>1.4831460674157301E-2</v>
      </c>
    </row>
    <row r="21" spans="1:12" x14ac:dyDescent="0.25">
      <c r="A21" s="8" t="s">
        <v>84</v>
      </c>
      <c r="B21" s="2">
        <v>1.20770432066632E-2</v>
      </c>
      <c r="C21" s="2">
        <v>1.24693376941946E-2</v>
      </c>
      <c r="D21" s="2">
        <v>1.3151187684779299E-2</v>
      </c>
      <c r="E21" s="2">
        <v>1.3829570876550699E-2</v>
      </c>
      <c r="F21" s="2">
        <v>1.4094362255097999E-2</v>
      </c>
      <c r="G21" s="2">
        <v>1.5142633841344301E-2</v>
      </c>
      <c r="H21" s="2">
        <v>1.4971209213051799E-2</v>
      </c>
      <c r="I21" s="2">
        <v>1.6436803325146399E-2</v>
      </c>
      <c r="J21" s="2">
        <v>1.7344223180691901E-2</v>
      </c>
      <c r="K21" s="2">
        <v>1.83370786516854E-2</v>
      </c>
    </row>
    <row r="22" spans="1:12" x14ac:dyDescent="0.25">
      <c r="A22" s="8" t="s">
        <v>85</v>
      </c>
      <c r="B22" s="2">
        <v>0.67652264445601296</v>
      </c>
      <c r="C22" s="2">
        <v>0.67436631234668798</v>
      </c>
      <c r="D22" s="2">
        <v>0.67764298093587505</v>
      </c>
      <c r="E22" s="2">
        <v>0.67480170835875497</v>
      </c>
      <c r="F22" s="2">
        <v>0.67073170731707299</v>
      </c>
      <c r="G22" s="2">
        <v>0.66822977725674104</v>
      </c>
      <c r="H22" s="2">
        <v>0.66909788867562403</v>
      </c>
      <c r="I22" s="2">
        <v>0.66710750047232203</v>
      </c>
      <c r="J22" s="2">
        <v>0.66752317151509599</v>
      </c>
      <c r="K22" s="2">
        <v>0.66813483146067398</v>
      </c>
    </row>
    <row r="23" spans="1:12" x14ac:dyDescent="0.25">
      <c r="A23" s="8" t="s">
        <v>86</v>
      </c>
      <c r="B23" s="2">
        <v>1.8011452368558001E-2</v>
      </c>
      <c r="C23" s="2">
        <v>1.7988552739166001E-2</v>
      </c>
      <c r="D23" s="2">
        <v>1.8146600061168298E-2</v>
      </c>
      <c r="E23" s="2">
        <v>1.8405531828350599E-2</v>
      </c>
      <c r="F23" s="2">
        <v>1.7792882846861299E-2</v>
      </c>
      <c r="G23" s="2">
        <v>1.9245799140289201E-2</v>
      </c>
      <c r="H23" s="2">
        <v>1.9289827255278301E-2</v>
      </c>
      <c r="I23" s="2">
        <v>1.8892877385225802E-2</v>
      </c>
      <c r="J23" s="2">
        <v>2.0464347985684101E-2</v>
      </c>
      <c r="K23" s="2">
        <v>2.1123595505618001E-2</v>
      </c>
    </row>
    <row r="24" spans="1:12" x14ac:dyDescent="0.25">
      <c r="A24" s="8" t="s">
        <v>87</v>
      </c>
      <c r="B24" s="2">
        <v>9.3805309734513301E-2</v>
      </c>
      <c r="C24" s="2">
        <v>8.5752248569092401E-2</v>
      </c>
      <c r="D24" s="2">
        <v>7.6868182281578101E-2</v>
      </c>
      <c r="E24" s="2">
        <v>7.1283302826927006E-2</v>
      </c>
      <c r="F24" s="2">
        <v>7.0271891243502596E-2</v>
      </c>
      <c r="G24" s="2">
        <v>6.8288393903868705E-2</v>
      </c>
      <c r="H24" s="2">
        <v>6.6602687140115205E-2</v>
      </c>
      <c r="I24" s="2">
        <v>6.3952389948989205E-2</v>
      </c>
      <c r="J24" s="2">
        <v>6.1576580710287203E-2</v>
      </c>
      <c r="K24" s="2">
        <v>6.01348314606742E-2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82</v>
      </c>
      <c r="B29" s="2">
        <v>7.4178935447338598E-2</v>
      </c>
      <c r="C29" s="2">
        <v>3.1101739588824499E-2</v>
      </c>
      <c r="D29" s="2">
        <v>4.03885480572597E-2</v>
      </c>
      <c r="E29" s="2">
        <v>4.3734643734643697E-2</v>
      </c>
      <c r="F29" s="2">
        <v>3.2485875706214702E-2</v>
      </c>
      <c r="G29" s="2">
        <v>2.32558139534884E-2</v>
      </c>
      <c r="H29" s="2">
        <v>3.11942959001783E-2</v>
      </c>
      <c r="I29" s="2">
        <v>2.67934312878133E-2</v>
      </c>
      <c r="J29" s="2">
        <v>1.8097643097643099E-2</v>
      </c>
      <c r="K29" s="3">
        <v>0.103055175558596</v>
      </c>
      <c r="L29" s="3">
        <v>0.36976217440543602</v>
      </c>
    </row>
    <row r="30" spans="1:12" x14ac:dyDescent="0.25">
      <c r="A30" s="8" t="s">
        <v>83</v>
      </c>
      <c r="B30" s="2">
        <v>6.6225165562913899E-3</v>
      </c>
      <c r="C30" s="2">
        <v>-4.6052631578947401E-2</v>
      </c>
      <c r="D30" s="2">
        <v>0</v>
      </c>
      <c r="E30" s="2">
        <v>2.06896551724138E-2</v>
      </c>
      <c r="F30" s="2">
        <v>2.7027027027027001E-2</v>
      </c>
      <c r="G30" s="2">
        <v>6.5789473684210497E-3</v>
      </c>
      <c r="H30" s="2">
        <v>3.9215686274509803E-2</v>
      </c>
      <c r="I30" s="2">
        <v>3.1446540880503103E-2</v>
      </c>
      <c r="J30" s="2">
        <v>6.0975609756097598E-3</v>
      </c>
      <c r="K30" s="3">
        <v>8.55263157894737E-2</v>
      </c>
      <c r="L30" s="3">
        <v>9.27152317880795E-2</v>
      </c>
    </row>
    <row r="31" spans="1:12" x14ac:dyDescent="0.25">
      <c r="A31" s="8" t="s">
        <v>84</v>
      </c>
      <c r="B31" s="2">
        <v>5.1724137931034503E-2</v>
      </c>
      <c r="C31" s="2">
        <v>5.7377049180327898E-2</v>
      </c>
      <c r="D31" s="2">
        <v>5.4263565891472902E-2</v>
      </c>
      <c r="E31" s="2">
        <v>3.6764705882352901E-2</v>
      </c>
      <c r="F31" s="2">
        <v>9.9290780141844004E-2</v>
      </c>
      <c r="G31" s="2">
        <v>6.4516129032258099E-3</v>
      </c>
      <c r="H31" s="2">
        <v>0.115384615384615</v>
      </c>
      <c r="I31" s="2">
        <v>8.6206896551724102E-2</v>
      </c>
      <c r="J31" s="2">
        <v>7.9365079365079402E-2</v>
      </c>
      <c r="K31" s="3">
        <v>0.31612903225806399</v>
      </c>
      <c r="L31" s="3">
        <v>0.75862068965517204</v>
      </c>
    </row>
    <row r="32" spans="1:12" x14ac:dyDescent="0.25">
      <c r="A32" s="8" t="s">
        <v>85</v>
      </c>
      <c r="B32" s="2">
        <v>1.5389350569405999E-2</v>
      </c>
      <c r="C32" s="2">
        <v>7.4264928766292803E-3</v>
      </c>
      <c r="D32" s="2">
        <v>-1.6548819016097499E-3</v>
      </c>
      <c r="E32" s="2">
        <v>1.1151295961422499E-2</v>
      </c>
      <c r="F32" s="2">
        <v>1.9374068554396402E-2</v>
      </c>
      <c r="G32" s="2">
        <v>1.9298245614035099E-2</v>
      </c>
      <c r="H32" s="2">
        <v>1.29087779690189E-2</v>
      </c>
      <c r="I32" s="2">
        <v>3.0019824412347799E-2</v>
      </c>
      <c r="J32" s="2">
        <v>2.18586747319219E-2</v>
      </c>
      <c r="K32" s="3">
        <v>8.6695906432748507E-2</v>
      </c>
      <c r="L32" s="3">
        <v>0.14389042782394601</v>
      </c>
    </row>
    <row r="33" spans="1:12" x14ac:dyDescent="0.25">
      <c r="A33" s="8" t="s">
        <v>86</v>
      </c>
      <c r="B33" s="2">
        <v>1.7341040462427699E-2</v>
      </c>
      <c r="C33" s="2">
        <v>1.13636363636364E-2</v>
      </c>
      <c r="D33" s="2">
        <v>1.6853932584269701E-2</v>
      </c>
      <c r="E33" s="2">
        <v>-1.6574585635359101E-2</v>
      </c>
      <c r="F33" s="2">
        <v>0.106741573033708</v>
      </c>
      <c r="G33" s="2">
        <v>2.0304568527918801E-2</v>
      </c>
      <c r="H33" s="2">
        <v>-4.97512437810945E-3</v>
      </c>
      <c r="I33" s="2">
        <v>0.115</v>
      </c>
      <c r="J33" s="2">
        <v>5.3811659192825101E-2</v>
      </c>
      <c r="K33" s="3">
        <v>0.19289340101522801</v>
      </c>
      <c r="L33" s="3">
        <v>0.35838150289017301</v>
      </c>
    </row>
    <row r="34" spans="1:12" x14ac:dyDescent="0.25">
      <c r="A34" s="8" t="s">
        <v>87</v>
      </c>
      <c r="B34" s="2">
        <v>-6.88124306326304E-2</v>
      </c>
      <c r="C34" s="2">
        <v>-0.101311084624553</v>
      </c>
      <c r="D34" s="2">
        <v>-7.0291777188328894E-2</v>
      </c>
      <c r="E34" s="2">
        <v>2.8530670470756098E-3</v>
      </c>
      <c r="F34" s="2">
        <v>-5.6899004267425297E-3</v>
      </c>
      <c r="G34" s="2">
        <v>-7.1530758226037196E-3</v>
      </c>
      <c r="H34" s="2">
        <v>-2.4495677233429401E-2</v>
      </c>
      <c r="I34" s="2">
        <v>-8.8626292466765094E-3</v>
      </c>
      <c r="J34" s="2">
        <v>-2.9806259314456001E-3</v>
      </c>
      <c r="K34" s="3">
        <v>-4.2918454935622297E-2</v>
      </c>
      <c r="L34" s="3">
        <v>-0.25749167591564898</v>
      </c>
    </row>
    <row r="35" spans="1:12" x14ac:dyDescent="0.25">
      <c r="A35" s="11" t="s">
        <v>12</v>
      </c>
      <c r="B35" s="3">
        <v>1.8636127017178601E-2</v>
      </c>
      <c r="C35" s="3">
        <v>2.5551921504497099E-3</v>
      </c>
      <c r="D35" s="3">
        <v>2.5486797838719499E-3</v>
      </c>
      <c r="E35" s="3">
        <v>1.72869635956884E-2</v>
      </c>
      <c r="F35" s="3">
        <v>2.3190723710515799E-2</v>
      </c>
      <c r="G35" s="3">
        <v>1.79757717858538E-2</v>
      </c>
      <c r="H35" s="3">
        <v>1.5930902111324401E-2</v>
      </c>
      <c r="I35" s="3">
        <v>2.9378424334026099E-2</v>
      </c>
      <c r="J35" s="3">
        <v>2.0923189868771199E-2</v>
      </c>
      <c r="K35" s="3">
        <v>8.6850332161000396E-2</v>
      </c>
      <c r="L35" s="3">
        <v>0.15825091098386301</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620</v>
      </c>
    </row>
    <row r="2" spans="1:11" ht="15" x14ac:dyDescent="0.25">
      <c r="A2" s="12" t="s">
        <v>616</v>
      </c>
    </row>
    <row r="3" spans="1:11" ht="15" x14ac:dyDescent="0.25">
      <c r="A3" s="12" t="s">
        <v>94</v>
      </c>
    </row>
    <row r="4" spans="1:11" x14ac:dyDescent="0.25">
      <c r="A4" s="15"/>
    </row>
    <row r="5" spans="1:11" x14ac:dyDescent="0.25">
      <c r="A5" s="17" t="str">
        <f>HYPERLINK("#'Table of contents'!A152",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90</v>
      </c>
      <c r="B8" s="1">
        <v>5960</v>
      </c>
      <c r="C8" s="1">
        <v>6080</v>
      </c>
      <c r="D8" s="1">
        <v>6168</v>
      </c>
      <c r="E8" s="1">
        <v>6268</v>
      </c>
      <c r="F8" s="1">
        <v>6435</v>
      </c>
      <c r="G8" s="1">
        <v>6650</v>
      </c>
      <c r="H8" s="1">
        <v>6832</v>
      </c>
      <c r="I8" s="1">
        <v>6985</v>
      </c>
      <c r="J8" s="1">
        <v>7220</v>
      </c>
      <c r="K8" s="1">
        <v>7509</v>
      </c>
    </row>
    <row r="9" spans="1:11" x14ac:dyDescent="0.25">
      <c r="A9" s="16" t="s">
        <v>91</v>
      </c>
      <c r="B9" s="1">
        <v>1473</v>
      </c>
      <c r="C9" s="1">
        <v>1464</v>
      </c>
      <c r="D9" s="1">
        <v>1414</v>
      </c>
      <c r="E9" s="1">
        <v>1323</v>
      </c>
      <c r="F9" s="1">
        <v>1291</v>
      </c>
      <c r="G9" s="1">
        <v>1299</v>
      </c>
      <c r="H9" s="1">
        <v>1293</v>
      </c>
      <c r="I9" s="1">
        <v>1272</v>
      </c>
      <c r="J9" s="1">
        <v>1309</v>
      </c>
      <c r="K9" s="1">
        <v>1255</v>
      </c>
    </row>
    <row r="10" spans="1:11" x14ac:dyDescent="0.25">
      <c r="A10" s="16" t="s">
        <v>92</v>
      </c>
      <c r="B10" s="1">
        <v>2172</v>
      </c>
      <c r="C10" s="1">
        <v>2240</v>
      </c>
      <c r="D10" s="1">
        <v>2227</v>
      </c>
      <c r="E10" s="1">
        <v>2243</v>
      </c>
      <c r="F10" s="1">
        <v>2278</v>
      </c>
      <c r="G10" s="1">
        <v>2287</v>
      </c>
      <c r="H10" s="1">
        <v>2295</v>
      </c>
      <c r="I10" s="1">
        <v>2329</v>
      </c>
      <c r="J10" s="1">
        <v>2368</v>
      </c>
      <c r="K10" s="1">
        <v>2361</v>
      </c>
    </row>
    <row r="11" spans="1:11" x14ac:dyDescent="0.25">
      <c r="A11" s="10" t="s">
        <v>12</v>
      </c>
      <c r="B11" s="5">
        <v>9605</v>
      </c>
      <c r="C11" s="5">
        <v>9784</v>
      </c>
      <c r="D11" s="5">
        <v>9809</v>
      </c>
      <c r="E11" s="5">
        <v>9834</v>
      </c>
      <c r="F11" s="5">
        <v>10004</v>
      </c>
      <c r="G11" s="5">
        <v>10236</v>
      </c>
      <c r="H11" s="5">
        <v>10420</v>
      </c>
      <c r="I11" s="5">
        <v>10586</v>
      </c>
      <c r="J11" s="5">
        <v>10897</v>
      </c>
      <c r="K11" s="5">
        <v>11125</v>
      </c>
    </row>
    <row r="12" spans="1:11" x14ac:dyDescent="0.25">
      <c r="A12" s="15"/>
    </row>
    <row r="13" spans="1:11" x14ac:dyDescent="0.25">
      <c r="A13" s="15"/>
    </row>
    <row r="14" spans="1:11" x14ac:dyDescent="0.25">
      <c r="A14" s="15"/>
      <c r="B14" s="21" t="s">
        <v>28</v>
      </c>
      <c r="C14" s="22"/>
      <c r="D14" s="22"/>
      <c r="E14" s="22"/>
      <c r="F14" s="22"/>
      <c r="G14" s="22"/>
      <c r="H14" s="22"/>
      <c r="I14" s="22"/>
      <c r="J14" s="22"/>
      <c r="K14" s="22"/>
    </row>
    <row r="15" spans="1:11" x14ac:dyDescent="0.25">
      <c r="A15" s="9" t="s">
        <v>32</v>
      </c>
      <c r="B15" s="4" t="s">
        <v>0</v>
      </c>
      <c r="C15" s="4" t="s">
        <v>1</v>
      </c>
      <c r="D15" s="4" t="s">
        <v>2</v>
      </c>
      <c r="E15" s="4" t="s">
        <v>3</v>
      </c>
      <c r="F15" s="4" t="s">
        <v>4</v>
      </c>
      <c r="G15" s="4" t="s">
        <v>5</v>
      </c>
      <c r="H15" s="4" t="s">
        <v>6</v>
      </c>
      <c r="I15" s="4" t="s">
        <v>7</v>
      </c>
      <c r="J15" s="4" t="s">
        <v>8</v>
      </c>
      <c r="K15" s="4" t="s">
        <v>9</v>
      </c>
    </row>
    <row r="16" spans="1:11" x14ac:dyDescent="0.25">
      <c r="A16" s="8" t="s">
        <v>90</v>
      </c>
      <c r="B16" s="2">
        <v>0.62051015096303996</v>
      </c>
      <c r="C16" s="2">
        <v>0.62142273098936995</v>
      </c>
      <c r="D16" s="2">
        <v>0.62881027627688901</v>
      </c>
      <c r="E16" s="2">
        <v>0.63738051657514705</v>
      </c>
      <c r="F16" s="2">
        <v>0.64324270291883201</v>
      </c>
      <c r="G16" s="2">
        <v>0.649667838999609</v>
      </c>
      <c r="H16" s="2">
        <v>0.65566218809980803</v>
      </c>
      <c r="I16" s="2">
        <v>0.65983374267900996</v>
      </c>
      <c r="J16" s="2">
        <v>0.66256767917775505</v>
      </c>
      <c r="K16" s="2">
        <v>0.67496629213483195</v>
      </c>
    </row>
    <row r="17" spans="1:12" x14ac:dyDescent="0.25">
      <c r="A17" s="8" t="s">
        <v>91</v>
      </c>
      <c r="B17" s="2">
        <v>0.153357626236335</v>
      </c>
      <c r="C17" s="2">
        <v>0.149632052330335</v>
      </c>
      <c r="D17" s="2">
        <v>0.14415332857579799</v>
      </c>
      <c r="E17" s="2">
        <v>0.13453325198291599</v>
      </c>
      <c r="F17" s="2">
        <v>0.12904838064774099</v>
      </c>
      <c r="G17" s="2">
        <v>0.12690504103165301</v>
      </c>
      <c r="H17" s="2">
        <v>0.124088291746641</v>
      </c>
      <c r="I17" s="2">
        <v>0.12015870017003601</v>
      </c>
      <c r="J17" s="2">
        <v>0.1201248049922</v>
      </c>
      <c r="K17" s="2">
        <v>0.11280898876404501</v>
      </c>
    </row>
    <row r="18" spans="1:12" x14ac:dyDescent="0.25">
      <c r="A18" s="8" t="s">
        <v>92</v>
      </c>
      <c r="B18" s="2">
        <v>0.226132222800625</v>
      </c>
      <c r="C18" s="2">
        <v>0.22894521668029399</v>
      </c>
      <c r="D18" s="2">
        <v>0.227036395147314</v>
      </c>
      <c r="E18" s="2">
        <v>0.22808623144193599</v>
      </c>
      <c r="F18" s="2">
        <v>0.227708916433427</v>
      </c>
      <c r="G18" s="2">
        <v>0.22342711996873801</v>
      </c>
      <c r="H18" s="2">
        <v>0.22024952015355101</v>
      </c>
      <c r="I18" s="2">
        <v>0.22000755715095399</v>
      </c>
      <c r="J18" s="2">
        <v>0.21730751583004501</v>
      </c>
      <c r="K18" s="2">
        <v>0.212224719101124</v>
      </c>
    </row>
    <row r="19" spans="1:12" x14ac:dyDescent="0.25">
      <c r="A19" s="15"/>
    </row>
    <row r="20" spans="1:12" x14ac:dyDescent="0.25">
      <c r="A20" s="15"/>
    </row>
    <row r="21" spans="1:12" x14ac:dyDescent="0.25">
      <c r="A21" s="15"/>
      <c r="B21" s="21" t="s">
        <v>29</v>
      </c>
      <c r="C21" s="21"/>
      <c r="D21" s="21"/>
      <c r="E21" s="21"/>
      <c r="F21" s="21"/>
      <c r="G21" s="21"/>
      <c r="H21" s="21"/>
      <c r="I21" s="21"/>
      <c r="J21" s="21"/>
      <c r="K21" s="6" t="s">
        <v>30</v>
      </c>
      <c r="L21" s="6" t="s">
        <v>31</v>
      </c>
    </row>
    <row r="22" spans="1:12" x14ac:dyDescent="0.25">
      <c r="A22" s="9" t="s">
        <v>32</v>
      </c>
      <c r="B22" s="4" t="s">
        <v>13</v>
      </c>
      <c r="C22" s="4" t="s">
        <v>14</v>
      </c>
      <c r="D22" s="4" t="s">
        <v>15</v>
      </c>
      <c r="E22" s="4" t="s">
        <v>16</v>
      </c>
      <c r="F22" s="4" t="s">
        <v>17</v>
      </c>
      <c r="G22" s="4" t="s">
        <v>18</v>
      </c>
      <c r="H22" s="4" t="s">
        <v>19</v>
      </c>
      <c r="I22" s="4" t="s">
        <v>20</v>
      </c>
      <c r="J22" s="4" t="s">
        <v>21</v>
      </c>
      <c r="K22" s="4" t="s">
        <v>22</v>
      </c>
      <c r="L22" s="4" t="s">
        <v>23</v>
      </c>
    </row>
    <row r="23" spans="1:12" x14ac:dyDescent="0.25">
      <c r="A23" s="8" t="s">
        <v>90</v>
      </c>
      <c r="B23" s="2">
        <v>2.01342281879195E-2</v>
      </c>
      <c r="C23" s="2">
        <v>1.44736842105263E-2</v>
      </c>
      <c r="D23" s="2">
        <v>1.6212710765239901E-2</v>
      </c>
      <c r="E23" s="2">
        <v>2.6643267389917E-2</v>
      </c>
      <c r="F23" s="2">
        <v>3.3411033411033401E-2</v>
      </c>
      <c r="G23" s="2">
        <v>2.7368421052631601E-2</v>
      </c>
      <c r="H23" s="2">
        <v>2.2394613583138202E-2</v>
      </c>
      <c r="I23" s="2">
        <v>3.3643521832498198E-2</v>
      </c>
      <c r="J23" s="2">
        <v>4.0027700831024901E-2</v>
      </c>
      <c r="K23" s="3">
        <v>0.12917293233082699</v>
      </c>
      <c r="L23" s="3">
        <v>0.25989932885905997</v>
      </c>
    </row>
    <row r="24" spans="1:12" x14ac:dyDescent="0.25">
      <c r="A24" s="8" t="s">
        <v>91</v>
      </c>
      <c r="B24" s="2">
        <v>-6.1099796334012201E-3</v>
      </c>
      <c r="C24" s="2">
        <v>-3.4153005464480898E-2</v>
      </c>
      <c r="D24" s="2">
        <v>-6.43564356435644E-2</v>
      </c>
      <c r="E24" s="2">
        <v>-2.41874527588813E-2</v>
      </c>
      <c r="F24" s="2">
        <v>6.19674670797831E-3</v>
      </c>
      <c r="G24" s="2">
        <v>-4.6189376443417996E-3</v>
      </c>
      <c r="H24" s="2">
        <v>-1.6241299303944301E-2</v>
      </c>
      <c r="I24" s="2">
        <v>2.9088050314465399E-2</v>
      </c>
      <c r="J24" s="2">
        <v>-4.1252864782276501E-2</v>
      </c>
      <c r="K24" s="3">
        <v>-3.3872209391839901E-2</v>
      </c>
      <c r="L24" s="3">
        <v>-0.147997284453496</v>
      </c>
    </row>
    <row r="25" spans="1:12" x14ac:dyDescent="0.25">
      <c r="A25" s="8" t="s">
        <v>92</v>
      </c>
      <c r="B25" s="2">
        <v>3.1307550644567202E-2</v>
      </c>
      <c r="C25" s="2">
        <v>-5.8035714285714296E-3</v>
      </c>
      <c r="D25" s="2">
        <v>7.18455321059722E-3</v>
      </c>
      <c r="E25" s="2">
        <v>1.5604101649576501E-2</v>
      </c>
      <c r="F25" s="2">
        <v>3.9508340649692698E-3</v>
      </c>
      <c r="G25" s="2">
        <v>3.4980323567993001E-3</v>
      </c>
      <c r="H25" s="2">
        <v>1.48148148148148E-2</v>
      </c>
      <c r="I25" s="2">
        <v>1.67453842851009E-2</v>
      </c>
      <c r="J25" s="2">
        <v>-2.9560810810810799E-3</v>
      </c>
      <c r="K25" s="3">
        <v>3.23567993003935E-2</v>
      </c>
      <c r="L25" s="3">
        <v>8.7016574585635401E-2</v>
      </c>
    </row>
    <row r="26" spans="1:12" x14ac:dyDescent="0.25">
      <c r="A26" s="11" t="s">
        <v>12</v>
      </c>
      <c r="B26" s="3">
        <v>1.8636127017178601E-2</v>
      </c>
      <c r="C26" s="3">
        <v>2.5551921504497099E-3</v>
      </c>
      <c r="D26" s="3">
        <v>2.5486797838719499E-3</v>
      </c>
      <c r="E26" s="3">
        <v>1.72869635956884E-2</v>
      </c>
      <c r="F26" s="3">
        <v>2.3190723710515799E-2</v>
      </c>
      <c r="G26" s="3">
        <v>1.79757717858538E-2</v>
      </c>
      <c r="H26" s="3">
        <v>1.5930902111324401E-2</v>
      </c>
      <c r="I26" s="3">
        <v>2.9378424334026099E-2</v>
      </c>
      <c r="J26" s="3">
        <v>2.0923189868771199E-2</v>
      </c>
      <c r="K26" s="3">
        <v>8.6850332161000396E-2</v>
      </c>
      <c r="L26" s="3">
        <v>0.15825091098386301</v>
      </c>
    </row>
    <row r="27" spans="1:12" x14ac:dyDescent="0.25">
      <c r="A27" s="15"/>
    </row>
    <row r="28" spans="1:12" x14ac:dyDescent="0.25">
      <c r="A28" s="13" t="s">
        <v>33</v>
      </c>
    </row>
    <row r="29" spans="1:12" x14ac:dyDescent="0.25">
      <c r="A29" s="14" t="s">
        <v>34</v>
      </c>
    </row>
    <row r="30" spans="1:12" x14ac:dyDescent="0.25">
      <c r="A30" s="14" t="s">
        <v>35</v>
      </c>
    </row>
    <row r="31" spans="1:12" x14ac:dyDescent="0.25">
      <c r="A31" s="14" t="s">
        <v>36</v>
      </c>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621</v>
      </c>
    </row>
    <row r="2" spans="1:11" ht="15" x14ac:dyDescent="0.25">
      <c r="A2" s="12" t="s">
        <v>616</v>
      </c>
    </row>
    <row r="3" spans="1:11" ht="15" x14ac:dyDescent="0.25">
      <c r="A3" s="12" t="s">
        <v>94</v>
      </c>
    </row>
    <row r="4" spans="1:11" ht="15" x14ac:dyDescent="0.25">
      <c r="A4" s="12" t="s">
        <v>89</v>
      </c>
    </row>
    <row r="5" spans="1:11" x14ac:dyDescent="0.25">
      <c r="A5" s="17" t="str">
        <f>HYPERLINK("#'Table of contents'!A153",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95</v>
      </c>
      <c r="B8" s="1">
        <v>427</v>
      </c>
      <c r="C8" s="1">
        <v>455</v>
      </c>
      <c r="D8" s="1">
        <v>483</v>
      </c>
      <c r="E8" s="1">
        <v>504</v>
      </c>
      <c r="F8" s="1">
        <v>547</v>
      </c>
      <c r="G8" s="1">
        <v>604</v>
      </c>
      <c r="H8" s="1">
        <v>644</v>
      </c>
      <c r="I8" s="1">
        <v>696</v>
      </c>
      <c r="J8" s="1">
        <v>728</v>
      </c>
      <c r="K8" s="1">
        <v>782</v>
      </c>
    </row>
    <row r="9" spans="1:11" x14ac:dyDescent="0.25">
      <c r="A9" s="16" t="s">
        <v>96</v>
      </c>
      <c r="B9" s="1">
        <v>29</v>
      </c>
      <c r="C9" s="1">
        <v>29</v>
      </c>
      <c r="D9" s="1">
        <v>27</v>
      </c>
      <c r="E9" s="1">
        <v>29</v>
      </c>
      <c r="F9" s="1">
        <v>31</v>
      </c>
      <c r="G9" s="1">
        <v>33</v>
      </c>
      <c r="H9" s="1">
        <v>36</v>
      </c>
      <c r="I9" s="1">
        <v>37</v>
      </c>
      <c r="J9" s="1">
        <v>42</v>
      </c>
      <c r="K9" s="1">
        <v>45</v>
      </c>
    </row>
    <row r="10" spans="1:11" x14ac:dyDescent="0.25">
      <c r="A10" s="16" t="s">
        <v>97</v>
      </c>
      <c r="B10" s="1">
        <v>61</v>
      </c>
      <c r="C10" s="1">
        <v>67</v>
      </c>
      <c r="D10" s="1">
        <v>74</v>
      </c>
      <c r="E10" s="1">
        <v>82</v>
      </c>
      <c r="F10" s="1">
        <v>89</v>
      </c>
      <c r="G10" s="1">
        <v>100</v>
      </c>
      <c r="H10" s="1">
        <v>101</v>
      </c>
      <c r="I10" s="1">
        <v>115</v>
      </c>
      <c r="J10" s="1">
        <v>130</v>
      </c>
      <c r="K10" s="1">
        <v>146</v>
      </c>
    </row>
    <row r="11" spans="1:11" x14ac:dyDescent="0.25">
      <c r="A11" s="16" t="s">
        <v>98</v>
      </c>
      <c r="B11" s="1">
        <v>4880</v>
      </c>
      <c r="C11" s="1">
        <v>4970</v>
      </c>
      <c r="D11" s="1">
        <v>5042</v>
      </c>
      <c r="E11" s="1">
        <v>5122</v>
      </c>
      <c r="F11" s="1">
        <v>5226</v>
      </c>
      <c r="G11" s="1">
        <v>5359</v>
      </c>
      <c r="H11" s="1">
        <v>5497</v>
      </c>
      <c r="I11" s="1">
        <v>5593</v>
      </c>
      <c r="J11" s="1">
        <v>5772</v>
      </c>
      <c r="K11" s="1">
        <v>5978</v>
      </c>
    </row>
    <row r="12" spans="1:11" x14ac:dyDescent="0.25">
      <c r="A12" s="16" t="s">
        <v>99</v>
      </c>
      <c r="B12" s="1">
        <v>34</v>
      </c>
      <c r="C12" s="1">
        <v>38</v>
      </c>
      <c r="D12" s="1">
        <v>40</v>
      </c>
      <c r="E12" s="1">
        <v>43</v>
      </c>
      <c r="F12" s="1">
        <v>45</v>
      </c>
      <c r="G12" s="1">
        <v>56</v>
      </c>
      <c r="H12" s="1">
        <v>61</v>
      </c>
      <c r="I12" s="1">
        <v>62</v>
      </c>
      <c r="J12" s="1">
        <v>69</v>
      </c>
      <c r="K12" s="1">
        <v>76</v>
      </c>
    </row>
    <row r="13" spans="1:11" x14ac:dyDescent="0.25">
      <c r="A13" s="16" t="s">
        <v>100</v>
      </c>
      <c r="B13" s="1">
        <v>529</v>
      </c>
      <c r="C13" s="1">
        <v>521</v>
      </c>
      <c r="D13" s="1">
        <v>502</v>
      </c>
      <c r="E13" s="1">
        <v>488</v>
      </c>
      <c r="F13" s="1">
        <v>497</v>
      </c>
      <c r="G13" s="1">
        <v>498</v>
      </c>
      <c r="H13" s="1">
        <v>493</v>
      </c>
      <c r="I13" s="1">
        <v>482</v>
      </c>
      <c r="J13" s="1">
        <v>479</v>
      </c>
      <c r="K13" s="1">
        <v>482</v>
      </c>
    </row>
    <row r="14" spans="1:11" x14ac:dyDescent="0.25">
      <c r="A14" s="16" t="s">
        <v>101</v>
      </c>
      <c r="B14" s="1">
        <v>22</v>
      </c>
      <c r="C14" s="1">
        <v>26</v>
      </c>
      <c r="D14" s="1">
        <v>26</v>
      </c>
      <c r="E14" s="1">
        <v>27</v>
      </c>
      <c r="F14" s="1">
        <v>28</v>
      </c>
      <c r="G14" s="1">
        <v>29</v>
      </c>
      <c r="H14" s="1">
        <v>28</v>
      </c>
      <c r="I14" s="1">
        <v>26</v>
      </c>
      <c r="J14" s="1">
        <v>26</v>
      </c>
      <c r="K14" s="1">
        <v>25</v>
      </c>
    </row>
    <row r="15" spans="1:11" x14ac:dyDescent="0.25">
      <c r="A15" s="16" t="s">
        <v>102</v>
      </c>
      <c r="B15" s="1">
        <v>12</v>
      </c>
      <c r="C15" s="1">
        <v>10</v>
      </c>
      <c r="D15" s="1">
        <v>11</v>
      </c>
      <c r="E15" s="1">
        <v>11</v>
      </c>
      <c r="F15" s="1">
        <v>11</v>
      </c>
      <c r="G15" s="1">
        <v>11</v>
      </c>
      <c r="H15" s="1">
        <v>10</v>
      </c>
      <c r="I15" s="1">
        <v>11</v>
      </c>
      <c r="J15" s="1">
        <v>11</v>
      </c>
      <c r="K15" s="1">
        <v>9</v>
      </c>
    </row>
    <row r="16" spans="1:11" x14ac:dyDescent="0.25">
      <c r="A16" s="16" t="s">
        <v>103</v>
      </c>
      <c r="B16" s="1">
        <v>10</v>
      </c>
      <c r="C16" s="1">
        <v>12</v>
      </c>
      <c r="D16" s="1">
        <v>13</v>
      </c>
      <c r="E16" s="1">
        <v>10</v>
      </c>
      <c r="F16" s="1">
        <v>9</v>
      </c>
      <c r="G16" s="1">
        <v>10</v>
      </c>
      <c r="H16" s="1">
        <v>11</v>
      </c>
      <c r="I16" s="1">
        <v>11</v>
      </c>
      <c r="J16" s="1">
        <v>11</v>
      </c>
      <c r="K16" s="1">
        <v>10</v>
      </c>
    </row>
    <row r="17" spans="1:11" x14ac:dyDescent="0.25">
      <c r="A17" s="16" t="s">
        <v>104</v>
      </c>
      <c r="B17" s="1">
        <v>1207</v>
      </c>
      <c r="C17" s="1">
        <v>1229</v>
      </c>
      <c r="D17" s="1">
        <v>1223</v>
      </c>
      <c r="E17" s="1">
        <v>1161</v>
      </c>
      <c r="F17" s="1">
        <v>1138</v>
      </c>
      <c r="G17" s="1">
        <v>1148</v>
      </c>
      <c r="H17" s="1">
        <v>1145</v>
      </c>
      <c r="I17" s="1">
        <v>1130</v>
      </c>
      <c r="J17" s="1">
        <v>1167</v>
      </c>
      <c r="K17" s="1">
        <v>1122</v>
      </c>
    </row>
    <row r="18" spans="1:11" x14ac:dyDescent="0.25">
      <c r="A18" s="16" t="s">
        <v>105</v>
      </c>
      <c r="B18" s="1">
        <v>10</v>
      </c>
      <c r="C18" s="1">
        <v>13</v>
      </c>
      <c r="D18" s="1">
        <v>15</v>
      </c>
      <c r="E18" s="1">
        <v>13</v>
      </c>
      <c r="F18" s="1">
        <v>9</v>
      </c>
      <c r="G18" s="1">
        <v>9</v>
      </c>
      <c r="H18" s="1">
        <v>9</v>
      </c>
      <c r="I18" s="1">
        <v>7</v>
      </c>
      <c r="J18" s="1">
        <v>9</v>
      </c>
      <c r="K18" s="1">
        <v>8</v>
      </c>
    </row>
    <row r="19" spans="1:11" x14ac:dyDescent="0.25">
      <c r="A19" s="16" t="s">
        <v>106</v>
      </c>
      <c r="B19" s="1">
        <v>212</v>
      </c>
      <c r="C19" s="1">
        <v>174</v>
      </c>
      <c r="D19" s="1">
        <v>126</v>
      </c>
      <c r="E19" s="1">
        <v>101</v>
      </c>
      <c r="F19" s="1">
        <v>96</v>
      </c>
      <c r="G19" s="1">
        <v>92</v>
      </c>
      <c r="H19" s="1">
        <v>90</v>
      </c>
      <c r="I19" s="1">
        <v>87</v>
      </c>
      <c r="J19" s="1">
        <v>85</v>
      </c>
      <c r="K19" s="1">
        <v>81</v>
      </c>
    </row>
    <row r="20" spans="1:11" x14ac:dyDescent="0.25">
      <c r="A20" s="16" t="s">
        <v>107</v>
      </c>
      <c r="B20" s="1">
        <v>1317</v>
      </c>
      <c r="C20" s="1">
        <v>1416</v>
      </c>
      <c r="D20" s="1">
        <v>1447</v>
      </c>
      <c r="E20" s="1">
        <v>1504</v>
      </c>
      <c r="F20" s="1">
        <v>1549</v>
      </c>
      <c r="G20" s="1">
        <v>1560</v>
      </c>
      <c r="H20" s="1">
        <v>1572</v>
      </c>
      <c r="I20" s="1">
        <v>1592</v>
      </c>
      <c r="J20" s="1">
        <v>1622</v>
      </c>
      <c r="K20" s="1">
        <v>1612</v>
      </c>
    </row>
    <row r="21" spans="1:11" x14ac:dyDescent="0.25">
      <c r="A21" s="16" t="s">
        <v>108</v>
      </c>
      <c r="B21" s="1">
        <v>110</v>
      </c>
      <c r="C21" s="1">
        <v>113</v>
      </c>
      <c r="D21" s="1">
        <v>107</v>
      </c>
      <c r="E21" s="1">
        <v>105</v>
      </c>
      <c r="F21" s="1">
        <v>106</v>
      </c>
      <c r="G21" s="1">
        <v>108</v>
      </c>
      <c r="H21" s="1">
        <v>107</v>
      </c>
      <c r="I21" s="1">
        <v>111</v>
      </c>
      <c r="J21" s="1">
        <v>111</v>
      </c>
      <c r="K21" s="1">
        <v>111</v>
      </c>
    </row>
    <row r="22" spans="1:11" x14ac:dyDescent="0.25">
      <c r="A22" s="16" t="s">
        <v>109</v>
      </c>
      <c r="B22" s="1">
        <v>45</v>
      </c>
      <c r="C22" s="1">
        <v>43</v>
      </c>
      <c r="D22" s="1">
        <v>42</v>
      </c>
      <c r="E22" s="1">
        <v>44</v>
      </c>
      <c r="F22" s="1">
        <v>43</v>
      </c>
      <c r="G22" s="1">
        <v>45</v>
      </c>
      <c r="H22" s="1">
        <v>44</v>
      </c>
      <c r="I22" s="1">
        <v>48</v>
      </c>
      <c r="J22" s="1">
        <v>48</v>
      </c>
      <c r="K22" s="1">
        <v>48</v>
      </c>
    </row>
    <row r="23" spans="1:11" x14ac:dyDescent="0.25">
      <c r="A23" s="16" t="s">
        <v>110</v>
      </c>
      <c r="B23" s="1">
        <v>411</v>
      </c>
      <c r="C23" s="1">
        <v>399</v>
      </c>
      <c r="D23" s="1">
        <v>382</v>
      </c>
      <c r="E23" s="1">
        <v>353</v>
      </c>
      <c r="F23" s="1">
        <v>346</v>
      </c>
      <c r="G23" s="1">
        <v>333</v>
      </c>
      <c r="H23" s="1">
        <v>330</v>
      </c>
      <c r="I23" s="1">
        <v>339</v>
      </c>
      <c r="J23" s="1">
        <v>335</v>
      </c>
      <c r="K23" s="1">
        <v>333</v>
      </c>
    </row>
    <row r="24" spans="1:11" x14ac:dyDescent="0.25">
      <c r="A24" s="16" t="s">
        <v>111</v>
      </c>
      <c r="B24" s="1">
        <v>129</v>
      </c>
      <c r="C24" s="1">
        <v>125</v>
      </c>
      <c r="D24" s="1">
        <v>123</v>
      </c>
      <c r="E24" s="1">
        <v>125</v>
      </c>
      <c r="F24" s="1">
        <v>124</v>
      </c>
      <c r="G24" s="1">
        <v>132</v>
      </c>
      <c r="H24" s="1">
        <v>131</v>
      </c>
      <c r="I24" s="1">
        <v>131</v>
      </c>
      <c r="J24" s="1">
        <v>145</v>
      </c>
      <c r="K24" s="1">
        <v>151</v>
      </c>
    </row>
    <row r="25" spans="1:11" x14ac:dyDescent="0.25">
      <c r="A25" s="16" t="s">
        <v>112</v>
      </c>
      <c r="B25" s="1">
        <v>160</v>
      </c>
      <c r="C25" s="1">
        <v>144</v>
      </c>
      <c r="D25" s="1">
        <v>126</v>
      </c>
      <c r="E25" s="1">
        <v>112</v>
      </c>
      <c r="F25" s="1">
        <v>110</v>
      </c>
      <c r="G25" s="1">
        <v>109</v>
      </c>
      <c r="H25" s="1">
        <v>111</v>
      </c>
      <c r="I25" s="1">
        <v>108</v>
      </c>
      <c r="J25" s="1">
        <v>107</v>
      </c>
      <c r="K25" s="1">
        <v>106</v>
      </c>
    </row>
    <row r="26" spans="1:11" x14ac:dyDescent="0.25">
      <c r="A26" s="10" t="s">
        <v>12</v>
      </c>
      <c r="B26" s="5">
        <v>9605</v>
      </c>
      <c r="C26" s="5">
        <v>9784</v>
      </c>
      <c r="D26" s="5">
        <v>9809</v>
      </c>
      <c r="E26" s="5">
        <v>9834</v>
      </c>
      <c r="F26" s="5">
        <v>10004</v>
      </c>
      <c r="G26" s="5">
        <v>10236</v>
      </c>
      <c r="H26" s="5">
        <v>10420</v>
      </c>
      <c r="I26" s="5">
        <v>10586</v>
      </c>
      <c r="J26" s="5">
        <v>10897</v>
      </c>
      <c r="K26" s="5">
        <v>11125</v>
      </c>
    </row>
    <row r="27" spans="1:11" x14ac:dyDescent="0.25">
      <c r="A27" s="15"/>
    </row>
    <row r="28" spans="1:11" x14ac:dyDescent="0.25">
      <c r="A28" s="15"/>
    </row>
    <row r="29" spans="1:11" x14ac:dyDescent="0.25">
      <c r="A29" s="15"/>
      <c r="B29" s="21" t="s">
        <v>28</v>
      </c>
      <c r="C29" s="22"/>
      <c r="D29" s="22"/>
      <c r="E29" s="22"/>
      <c r="F29" s="22"/>
      <c r="G29" s="22"/>
      <c r="H29" s="22"/>
      <c r="I29" s="22"/>
      <c r="J29" s="22"/>
      <c r="K29" s="22"/>
    </row>
    <row r="30" spans="1:11" x14ac:dyDescent="0.25">
      <c r="A30" s="9" t="s">
        <v>32</v>
      </c>
      <c r="B30" s="4" t="s">
        <v>0</v>
      </c>
      <c r="C30" s="4" t="s">
        <v>1</v>
      </c>
      <c r="D30" s="4" t="s">
        <v>2</v>
      </c>
      <c r="E30" s="4" t="s">
        <v>3</v>
      </c>
      <c r="F30" s="4" t="s">
        <v>4</v>
      </c>
      <c r="G30" s="4" t="s">
        <v>5</v>
      </c>
      <c r="H30" s="4" t="s">
        <v>6</v>
      </c>
      <c r="I30" s="4" t="s">
        <v>7</v>
      </c>
      <c r="J30" s="4" t="s">
        <v>8</v>
      </c>
      <c r="K30" s="4" t="s">
        <v>9</v>
      </c>
    </row>
    <row r="31" spans="1:11" x14ac:dyDescent="0.25">
      <c r="A31" s="8" t="s">
        <v>95</v>
      </c>
      <c r="B31" s="2">
        <v>7.1644295302013397E-2</v>
      </c>
      <c r="C31" s="2">
        <v>7.4835526315789505E-2</v>
      </c>
      <c r="D31" s="2">
        <v>7.8307392996108893E-2</v>
      </c>
      <c r="E31" s="2">
        <v>8.0408423739629906E-2</v>
      </c>
      <c r="F31" s="2">
        <v>8.5003885003885005E-2</v>
      </c>
      <c r="G31" s="2">
        <v>9.0827067669172895E-2</v>
      </c>
      <c r="H31" s="2">
        <v>9.4262295081967207E-2</v>
      </c>
      <c r="I31" s="2">
        <v>9.9642090193271304E-2</v>
      </c>
      <c r="J31" s="2">
        <v>0.100831024930748</v>
      </c>
      <c r="K31" s="2">
        <v>0.10414169663071</v>
      </c>
    </row>
    <row r="32" spans="1:11" x14ac:dyDescent="0.25">
      <c r="A32" s="8" t="s">
        <v>96</v>
      </c>
      <c r="B32" s="2">
        <v>4.8657718120805396E-3</v>
      </c>
      <c r="C32" s="2">
        <v>4.7697368421052598E-3</v>
      </c>
      <c r="D32" s="2">
        <v>4.3774319066147904E-3</v>
      </c>
      <c r="E32" s="2">
        <v>4.62667517549458E-3</v>
      </c>
      <c r="F32" s="2">
        <v>4.81740481740482E-3</v>
      </c>
      <c r="G32" s="2">
        <v>4.96240601503759E-3</v>
      </c>
      <c r="H32" s="2">
        <v>5.2693208430913303E-3</v>
      </c>
      <c r="I32" s="2">
        <v>5.2970651395848204E-3</v>
      </c>
      <c r="J32" s="2">
        <v>5.8171745152354598E-3</v>
      </c>
      <c r="K32" s="2">
        <v>5.99280862964443E-3</v>
      </c>
    </row>
    <row r="33" spans="1:11" x14ac:dyDescent="0.25">
      <c r="A33" s="8" t="s">
        <v>97</v>
      </c>
      <c r="B33" s="2">
        <v>1.02348993288591E-2</v>
      </c>
      <c r="C33" s="2">
        <v>1.1019736842105299E-2</v>
      </c>
      <c r="D33" s="2">
        <v>1.1997405966277601E-2</v>
      </c>
      <c r="E33" s="2">
        <v>1.30823229100191E-2</v>
      </c>
      <c r="F33" s="2">
        <v>1.38306138306138E-2</v>
      </c>
      <c r="G33" s="2">
        <v>1.50375939849624E-2</v>
      </c>
      <c r="H33" s="2">
        <v>1.47833723653396E-2</v>
      </c>
      <c r="I33" s="2">
        <v>1.6463851109520401E-2</v>
      </c>
      <c r="J33" s="2">
        <v>1.8005540166205002E-2</v>
      </c>
      <c r="K33" s="2">
        <v>1.9443334665068601E-2</v>
      </c>
    </row>
    <row r="34" spans="1:11" x14ac:dyDescent="0.25">
      <c r="A34" s="8" t="s">
        <v>98</v>
      </c>
      <c r="B34" s="2">
        <v>0.81879194630872498</v>
      </c>
      <c r="C34" s="2">
        <v>0.81743421052631604</v>
      </c>
      <c r="D34" s="2">
        <v>0.81744487678339794</v>
      </c>
      <c r="E34" s="2">
        <v>0.81716656030631796</v>
      </c>
      <c r="F34" s="2">
        <v>0.81212121212121202</v>
      </c>
      <c r="G34" s="2">
        <v>0.80586466165413495</v>
      </c>
      <c r="H34" s="2">
        <v>0.80459601873536302</v>
      </c>
      <c r="I34" s="2">
        <v>0.80071581961345695</v>
      </c>
      <c r="J34" s="2">
        <v>0.79944598337950101</v>
      </c>
      <c r="K34" s="2">
        <v>0.796111333066986</v>
      </c>
    </row>
    <row r="35" spans="1:11" x14ac:dyDescent="0.25">
      <c r="A35" s="8" t="s">
        <v>99</v>
      </c>
      <c r="B35" s="2">
        <v>5.7046979865771801E-3</v>
      </c>
      <c r="C35" s="2">
        <v>6.2500000000000003E-3</v>
      </c>
      <c r="D35" s="2">
        <v>6.4850843060959796E-3</v>
      </c>
      <c r="E35" s="2">
        <v>6.8602425015953997E-3</v>
      </c>
      <c r="F35" s="2">
        <v>6.9930069930069904E-3</v>
      </c>
      <c r="G35" s="2">
        <v>8.4210526315789506E-3</v>
      </c>
      <c r="H35" s="2">
        <v>8.9285714285714298E-3</v>
      </c>
      <c r="I35" s="2">
        <v>8.8761632068718697E-3</v>
      </c>
      <c r="J35" s="2">
        <v>9.5567867036011108E-3</v>
      </c>
      <c r="K35" s="2">
        <v>1.0121187907843899E-2</v>
      </c>
    </row>
    <row r="36" spans="1:11" x14ac:dyDescent="0.25">
      <c r="A36" s="8" t="s">
        <v>100</v>
      </c>
      <c r="B36" s="2">
        <v>8.8758389261744994E-2</v>
      </c>
      <c r="C36" s="2">
        <v>8.5690789473684206E-2</v>
      </c>
      <c r="D36" s="2">
        <v>8.13878080415045E-2</v>
      </c>
      <c r="E36" s="2">
        <v>7.78557753669432E-2</v>
      </c>
      <c r="F36" s="2">
        <v>7.7233877233877202E-2</v>
      </c>
      <c r="G36" s="2">
        <v>7.4887218045112794E-2</v>
      </c>
      <c r="H36" s="2">
        <v>7.2160421545667403E-2</v>
      </c>
      <c r="I36" s="2">
        <v>6.9005010737294203E-2</v>
      </c>
      <c r="J36" s="2">
        <v>6.6343490304709096E-2</v>
      </c>
      <c r="K36" s="2">
        <v>6.4189639099746995E-2</v>
      </c>
    </row>
    <row r="37" spans="1:11" x14ac:dyDescent="0.25">
      <c r="A37" s="8" t="s">
        <v>101</v>
      </c>
      <c r="B37" s="2">
        <v>1.49355057705363E-2</v>
      </c>
      <c r="C37" s="2">
        <v>1.7759562841530099E-2</v>
      </c>
      <c r="D37" s="2">
        <v>1.8387553041018401E-2</v>
      </c>
      <c r="E37" s="2">
        <v>2.04081632653061E-2</v>
      </c>
      <c r="F37" s="2">
        <v>2.1688613477924099E-2</v>
      </c>
      <c r="G37" s="2">
        <v>2.2324865280985401E-2</v>
      </c>
      <c r="H37" s="2">
        <v>2.16550657385924E-2</v>
      </c>
      <c r="I37" s="2">
        <v>2.0440251572327001E-2</v>
      </c>
      <c r="J37" s="2">
        <v>1.98624904507257E-2</v>
      </c>
      <c r="K37" s="2">
        <v>1.9920318725099601E-2</v>
      </c>
    </row>
    <row r="38" spans="1:11" x14ac:dyDescent="0.25">
      <c r="A38" s="8" t="s">
        <v>102</v>
      </c>
      <c r="B38" s="2">
        <v>8.1466395112016303E-3</v>
      </c>
      <c r="C38" s="2">
        <v>6.8306010928961703E-3</v>
      </c>
      <c r="D38" s="2">
        <v>7.7793493635077799E-3</v>
      </c>
      <c r="E38" s="2">
        <v>8.3144368858654605E-3</v>
      </c>
      <c r="F38" s="2">
        <v>8.5205267234701801E-3</v>
      </c>
      <c r="G38" s="2">
        <v>8.4680523479599701E-3</v>
      </c>
      <c r="H38" s="2">
        <v>7.7339520494972896E-3</v>
      </c>
      <c r="I38" s="2">
        <v>8.6477987421383594E-3</v>
      </c>
      <c r="J38" s="2">
        <v>8.4033613445378096E-3</v>
      </c>
      <c r="K38" s="2">
        <v>7.1713147410358601E-3</v>
      </c>
    </row>
    <row r="39" spans="1:11" x14ac:dyDescent="0.25">
      <c r="A39" s="8" t="s">
        <v>103</v>
      </c>
      <c r="B39" s="2">
        <v>6.7888662593346902E-3</v>
      </c>
      <c r="C39" s="2">
        <v>8.1967213114754103E-3</v>
      </c>
      <c r="D39" s="2">
        <v>9.1937765205091903E-3</v>
      </c>
      <c r="E39" s="2">
        <v>7.5585789871504203E-3</v>
      </c>
      <c r="F39" s="2">
        <v>6.9713400464755998E-3</v>
      </c>
      <c r="G39" s="2">
        <v>7.6982294072363401E-3</v>
      </c>
      <c r="H39" s="2">
        <v>8.5073472544470192E-3</v>
      </c>
      <c r="I39" s="2">
        <v>8.6477987421383594E-3</v>
      </c>
      <c r="J39" s="2">
        <v>8.4033613445378096E-3</v>
      </c>
      <c r="K39" s="2">
        <v>7.9681274900398405E-3</v>
      </c>
    </row>
    <row r="40" spans="1:11" x14ac:dyDescent="0.25">
      <c r="A40" s="8" t="s">
        <v>104</v>
      </c>
      <c r="B40" s="2">
        <v>0.81941615750169705</v>
      </c>
      <c r="C40" s="2">
        <v>0.83948087431693996</v>
      </c>
      <c r="D40" s="2">
        <v>0.86492220650636498</v>
      </c>
      <c r="E40" s="2">
        <v>0.87755102040816302</v>
      </c>
      <c r="F40" s="2">
        <v>0.88148721920991502</v>
      </c>
      <c r="G40" s="2">
        <v>0.88375673595073101</v>
      </c>
      <c r="H40" s="2">
        <v>0.88553750966744005</v>
      </c>
      <c r="I40" s="2">
        <v>0.88836477987421403</v>
      </c>
      <c r="J40" s="2">
        <v>0.89152024446142097</v>
      </c>
      <c r="K40" s="2">
        <v>0.89402390438247004</v>
      </c>
    </row>
    <row r="41" spans="1:11" x14ac:dyDescent="0.25">
      <c r="A41" s="8" t="s">
        <v>105</v>
      </c>
      <c r="B41" s="2">
        <v>6.7888662593346902E-3</v>
      </c>
      <c r="C41" s="2">
        <v>8.8797814207650302E-3</v>
      </c>
      <c r="D41" s="2">
        <v>1.06082036775106E-2</v>
      </c>
      <c r="E41" s="2">
        <v>9.8261526832955394E-3</v>
      </c>
      <c r="F41" s="2">
        <v>6.9713400464755998E-3</v>
      </c>
      <c r="G41" s="2">
        <v>6.9284064665126998E-3</v>
      </c>
      <c r="H41" s="2">
        <v>6.96055684454756E-3</v>
      </c>
      <c r="I41" s="2">
        <v>5.50314465408805E-3</v>
      </c>
      <c r="J41" s="2">
        <v>6.8754774637127597E-3</v>
      </c>
      <c r="K41" s="2">
        <v>6.3745019920318701E-3</v>
      </c>
    </row>
    <row r="42" spans="1:11" x14ac:dyDescent="0.25">
      <c r="A42" s="8" t="s">
        <v>106</v>
      </c>
      <c r="B42" s="2">
        <v>0.14392396469789501</v>
      </c>
      <c r="C42" s="2">
        <v>0.11885245901639301</v>
      </c>
      <c r="D42" s="2">
        <v>8.9108910891089105E-2</v>
      </c>
      <c r="E42" s="2">
        <v>7.6341647770219206E-2</v>
      </c>
      <c r="F42" s="2">
        <v>7.4360960495739703E-2</v>
      </c>
      <c r="G42" s="2">
        <v>7.0823710546574298E-2</v>
      </c>
      <c r="H42" s="2">
        <v>6.9605568445475594E-2</v>
      </c>
      <c r="I42" s="2">
        <v>6.8396226415094297E-2</v>
      </c>
      <c r="J42" s="2">
        <v>6.4935064935064901E-2</v>
      </c>
      <c r="K42" s="2">
        <v>6.4541832669322702E-2</v>
      </c>
    </row>
    <row r="43" spans="1:11" x14ac:dyDescent="0.25">
      <c r="A43" s="8" t="s">
        <v>107</v>
      </c>
      <c r="B43" s="2">
        <v>0.60635359116022103</v>
      </c>
      <c r="C43" s="2">
        <v>0.63214285714285701</v>
      </c>
      <c r="D43" s="2">
        <v>0.64975303098338599</v>
      </c>
      <c r="E43" s="2">
        <v>0.67053053945608598</v>
      </c>
      <c r="F43" s="2">
        <v>0.67998244073748904</v>
      </c>
      <c r="G43" s="2">
        <v>0.682116309575864</v>
      </c>
      <c r="H43" s="2">
        <v>0.68496732026143803</v>
      </c>
      <c r="I43" s="2">
        <v>0.68355517389437503</v>
      </c>
      <c r="J43" s="2">
        <v>0.68496621621621601</v>
      </c>
      <c r="K43" s="2">
        <v>0.68276154171961001</v>
      </c>
    </row>
    <row r="44" spans="1:11" x14ac:dyDescent="0.25">
      <c r="A44" s="8" t="s">
        <v>108</v>
      </c>
      <c r="B44" s="2">
        <v>5.0644567219152899E-2</v>
      </c>
      <c r="C44" s="2">
        <v>5.04464285714286E-2</v>
      </c>
      <c r="D44" s="2">
        <v>4.8046699595868901E-2</v>
      </c>
      <c r="E44" s="2">
        <v>4.68123049487294E-2</v>
      </c>
      <c r="F44" s="2">
        <v>4.6532045654082498E-2</v>
      </c>
      <c r="G44" s="2">
        <v>4.7223436816790601E-2</v>
      </c>
      <c r="H44" s="2">
        <v>4.6623093681917201E-2</v>
      </c>
      <c r="I44" s="2">
        <v>4.7659939888364103E-2</v>
      </c>
      <c r="J44" s="2">
        <v>4.6875E-2</v>
      </c>
      <c r="K44" s="2">
        <v>4.70139771283355E-2</v>
      </c>
    </row>
    <row r="45" spans="1:11" x14ac:dyDescent="0.25">
      <c r="A45" s="8" t="s">
        <v>109</v>
      </c>
      <c r="B45" s="2">
        <v>2.0718232044198901E-2</v>
      </c>
      <c r="C45" s="2">
        <v>1.91964285714286E-2</v>
      </c>
      <c r="D45" s="2">
        <v>1.88594521778177E-2</v>
      </c>
      <c r="E45" s="2">
        <v>1.9616584930896099E-2</v>
      </c>
      <c r="F45" s="2">
        <v>1.8876207199297598E-2</v>
      </c>
      <c r="G45" s="2">
        <v>1.9676432006996099E-2</v>
      </c>
      <c r="H45" s="2">
        <v>1.91721132897603E-2</v>
      </c>
      <c r="I45" s="2">
        <v>2.06097037355088E-2</v>
      </c>
      <c r="J45" s="2">
        <v>2.0270270270270299E-2</v>
      </c>
      <c r="K45" s="2">
        <v>2.0330368487928799E-2</v>
      </c>
    </row>
    <row r="46" spans="1:11" x14ac:dyDescent="0.25">
      <c r="A46" s="8" t="s">
        <v>110</v>
      </c>
      <c r="B46" s="2">
        <v>0.18922651933701701</v>
      </c>
      <c r="C46" s="2">
        <v>0.17812500000000001</v>
      </c>
      <c r="D46" s="2">
        <v>0.17153120790300899</v>
      </c>
      <c r="E46" s="2">
        <v>0.157378510922871</v>
      </c>
      <c r="F46" s="2">
        <v>0.15188762071993001</v>
      </c>
      <c r="G46" s="2">
        <v>0.14560559685177099</v>
      </c>
      <c r="H46" s="2">
        <v>0.14379084967320299</v>
      </c>
      <c r="I46" s="2">
        <v>0.14555603263203101</v>
      </c>
      <c r="J46" s="2">
        <v>0.14146959459459499</v>
      </c>
      <c r="K46" s="2">
        <v>0.14104193138500601</v>
      </c>
    </row>
    <row r="47" spans="1:11" x14ac:dyDescent="0.25">
      <c r="A47" s="8" t="s">
        <v>111</v>
      </c>
      <c r="B47" s="2">
        <v>5.9392265193370201E-2</v>
      </c>
      <c r="C47" s="2">
        <v>5.5803571428571397E-2</v>
      </c>
      <c r="D47" s="2">
        <v>5.5231252806466097E-2</v>
      </c>
      <c r="E47" s="2">
        <v>5.5728934462773098E-2</v>
      </c>
      <c r="F47" s="2">
        <v>5.44337137840211E-2</v>
      </c>
      <c r="G47" s="2">
        <v>5.7717533887188498E-2</v>
      </c>
      <c r="H47" s="2">
        <v>5.70806100217865E-2</v>
      </c>
      <c r="I47" s="2">
        <v>5.6247316444826098E-2</v>
      </c>
      <c r="J47" s="2">
        <v>6.12331081081081E-2</v>
      </c>
      <c r="K47" s="2">
        <v>6.3955950868276198E-2</v>
      </c>
    </row>
    <row r="48" spans="1:11" x14ac:dyDescent="0.25">
      <c r="A48" s="8" t="s">
        <v>112</v>
      </c>
      <c r="B48" s="2">
        <v>7.3664825046040494E-2</v>
      </c>
      <c r="C48" s="2">
        <v>6.4285714285714293E-2</v>
      </c>
      <c r="D48" s="2">
        <v>5.6578356533453097E-2</v>
      </c>
      <c r="E48" s="2">
        <v>4.9933125278644699E-2</v>
      </c>
      <c r="F48" s="2">
        <v>4.8287971905179999E-2</v>
      </c>
      <c r="G48" s="2">
        <v>4.7660690861390499E-2</v>
      </c>
      <c r="H48" s="2">
        <v>4.8366013071895399E-2</v>
      </c>
      <c r="I48" s="2">
        <v>4.6371833404894799E-2</v>
      </c>
      <c r="J48" s="2">
        <v>4.51858108108108E-2</v>
      </c>
      <c r="K48" s="2">
        <v>4.4896230410842897E-2</v>
      </c>
    </row>
    <row r="49" spans="1:12" x14ac:dyDescent="0.25">
      <c r="A49" s="15"/>
    </row>
    <row r="50" spans="1:12" x14ac:dyDescent="0.25">
      <c r="A50" s="15"/>
    </row>
    <row r="51" spans="1:12" x14ac:dyDescent="0.25">
      <c r="A51" s="15"/>
      <c r="B51" s="21" t="s">
        <v>29</v>
      </c>
      <c r="C51" s="21"/>
      <c r="D51" s="21"/>
      <c r="E51" s="21"/>
      <c r="F51" s="21"/>
      <c r="G51" s="21"/>
      <c r="H51" s="21"/>
      <c r="I51" s="21"/>
      <c r="J51" s="21"/>
      <c r="K51" s="6" t="s">
        <v>30</v>
      </c>
      <c r="L51" s="6" t="s">
        <v>31</v>
      </c>
    </row>
    <row r="52" spans="1:12" x14ac:dyDescent="0.25">
      <c r="A52" s="9" t="s">
        <v>32</v>
      </c>
      <c r="B52" s="4" t="s">
        <v>13</v>
      </c>
      <c r="C52" s="4" t="s">
        <v>14</v>
      </c>
      <c r="D52" s="4" t="s">
        <v>15</v>
      </c>
      <c r="E52" s="4" t="s">
        <v>16</v>
      </c>
      <c r="F52" s="4" t="s">
        <v>17</v>
      </c>
      <c r="G52" s="4" t="s">
        <v>18</v>
      </c>
      <c r="H52" s="4" t="s">
        <v>19</v>
      </c>
      <c r="I52" s="4" t="s">
        <v>20</v>
      </c>
      <c r="J52" s="4" t="s">
        <v>21</v>
      </c>
      <c r="K52" s="4" t="s">
        <v>22</v>
      </c>
      <c r="L52" s="4" t="s">
        <v>23</v>
      </c>
    </row>
    <row r="53" spans="1:12" x14ac:dyDescent="0.25">
      <c r="A53" s="8" t="s">
        <v>95</v>
      </c>
      <c r="B53" s="2">
        <v>6.5573770491803296E-2</v>
      </c>
      <c r="C53" s="2">
        <v>6.15384615384615E-2</v>
      </c>
      <c r="D53" s="2">
        <v>4.3478260869565202E-2</v>
      </c>
      <c r="E53" s="2">
        <v>8.5317460317460306E-2</v>
      </c>
      <c r="F53" s="2">
        <v>0.104204753199269</v>
      </c>
      <c r="G53" s="2">
        <v>6.6225165562913899E-2</v>
      </c>
      <c r="H53" s="2">
        <v>8.0745341614906804E-2</v>
      </c>
      <c r="I53" s="2">
        <v>4.5977011494252901E-2</v>
      </c>
      <c r="J53" s="2">
        <v>7.4175824175824204E-2</v>
      </c>
      <c r="K53" s="3">
        <v>0.294701986754967</v>
      </c>
      <c r="L53" s="3">
        <v>0.83138173302107699</v>
      </c>
    </row>
    <row r="54" spans="1:12" x14ac:dyDescent="0.25">
      <c r="A54" s="8" t="s">
        <v>96</v>
      </c>
      <c r="B54" s="2">
        <v>0</v>
      </c>
      <c r="C54" s="2">
        <v>-6.8965517241379296E-2</v>
      </c>
      <c r="D54" s="2">
        <v>7.4074074074074098E-2</v>
      </c>
      <c r="E54" s="2">
        <v>6.8965517241379296E-2</v>
      </c>
      <c r="F54" s="2">
        <v>6.4516129032258104E-2</v>
      </c>
      <c r="G54" s="2">
        <v>9.0909090909090898E-2</v>
      </c>
      <c r="H54" s="2">
        <v>2.7777777777777801E-2</v>
      </c>
      <c r="I54" s="2">
        <v>0.135135135135135</v>
      </c>
      <c r="J54" s="2">
        <v>7.1428571428571397E-2</v>
      </c>
      <c r="K54" s="3">
        <v>0.36363636363636398</v>
      </c>
      <c r="L54" s="3">
        <v>0.55172413793103403</v>
      </c>
    </row>
    <row r="55" spans="1:12" x14ac:dyDescent="0.25">
      <c r="A55" s="8" t="s">
        <v>97</v>
      </c>
      <c r="B55" s="2">
        <v>9.8360655737704902E-2</v>
      </c>
      <c r="C55" s="2">
        <v>0.104477611940299</v>
      </c>
      <c r="D55" s="2">
        <v>0.108108108108108</v>
      </c>
      <c r="E55" s="2">
        <v>8.5365853658536606E-2</v>
      </c>
      <c r="F55" s="2">
        <v>0.123595505617978</v>
      </c>
      <c r="G55" s="2">
        <v>0.01</v>
      </c>
      <c r="H55" s="2">
        <v>0.13861386138613899</v>
      </c>
      <c r="I55" s="2">
        <v>0.13043478260869601</v>
      </c>
      <c r="J55" s="2">
        <v>0.123076923076923</v>
      </c>
      <c r="K55" s="3">
        <v>0.46</v>
      </c>
      <c r="L55" s="3">
        <v>1.3934426229508201</v>
      </c>
    </row>
    <row r="56" spans="1:12" x14ac:dyDescent="0.25">
      <c r="A56" s="8" t="s">
        <v>98</v>
      </c>
      <c r="B56" s="2">
        <v>1.84426229508197E-2</v>
      </c>
      <c r="C56" s="2">
        <v>1.4486921529175099E-2</v>
      </c>
      <c r="D56" s="2">
        <v>1.5866719555731899E-2</v>
      </c>
      <c r="E56" s="2">
        <v>2.0304568527918801E-2</v>
      </c>
      <c r="F56" s="2">
        <v>2.5449674703405999E-2</v>
      </c>
      <c r="G56" s="2">
        <v>2.5751072961373401E-2</v>
      </c>
      <c r="H56" s="2">
        <v>1.7464071311624502E-2</v>
      </c>
      <c r="I56" s="2">
        <v>3.20042910781334E-2</v>
      </c>
      <c r="J56" s="2">
        <v>3.5689535689535701E-2</v>
      </c>
      <c r="K56" s="3">
        <v>0.115506624370218</v>
      </c>
      <c r="L56" s="3">
        <v>0.22500000000000001</v>
      </c>
    </row>
    <row r="57" spans="1:12" x14ac:dyDescent="0.25">
      <c r="A57" s="8" t="s">
        <v>99</v>
      </c>
      <c r="B57" s="2">
        <v>0.11764705882352899</v>
      </c>
      <c r="C57" s="2">
        <v>5.2631578947368397E-2</v>
      </c>
      <c r="D57" s="2">
        <v>7.4999999999999997E-2</v>
      </c>
      <c r="E57" s="2">
        <v>4.6511627906976702E-2</v>
      </c>
      <c r="F57" s="2">
        <v>0.24444444444444399</v>
      </c>
      <c r="G57" s="2">
        <v>8.9285714285714302E-2</v>
      </c>
      <c r="H57" s="2">
        <v>1.63934426229508E-2</v>
      </c>
      <c r="I57" s="2">
        <v>0.112903225806452</v>
      </c>
      <c r="J57" s="2">
        <v>0.101449275362319</v>
      </c>
      <c r="K57" s="3">
        <v>0.35714285714285698</v>
      </c>
      <c r="L57" s="3">
        <v>1.23529411764706</v>
      </c>
    </row>
    <row r="58" spans="1:12" x14ac:dyDescent="0.25">
      <c r="A58" s="8" t="s">
        <v>100</v>
      </c>
      <c r="B58" s="2">
        <v>-1.51228733459357E-2</v>
      </c>
      <c r="C58" s="2">
        <v>-3.6468330134356998E-2</v>
      </c>
      <c r="D58" s="2">
        <v>-2.78884462151394E-2</v>
      </c>
      <c r="E58" s="2">
        <v>1.84426229508197E-2</v>
      </c>
      <c r="F58" s="2">
        <v>2.0120724346076499E-3</v>
      </c>
      <c r="G58" s="2">
        <v>-1.00401606425703E-2</v>
      </c>
      <c r="H58" s="2">
        <v>-2.2312373225152098E-2</v>
      </c>
      <c r="I58" s="2">
        <v>-6.2240663900414899E-3</v>
      </c>
      <c r="J58" s="2">
        <v>6.2630480167014599E-3</v>
      </c>
      <c r="K58" s="3">
        <v>-3.2128514056224897E-2</v>
      </c>
      <c r="L58" s="3">
        <v>-8.8846880907372403E-2</v>
      </c>
    </row>
    <row r="59" spans="1:12" x14ac:dyDescent="0.25">
      <c r="A59" s="8" t="s">
        <v>101</v>
      </c>
      <c r="B59" s="2">
        <v>0.18181818181818199</v>
      </c>
      <c r="C59" s="2">
        <v>0</v>
      </c>
      <c r="D59" s="2">
        <v>3.8461538461538498E-2</v>
      </c>
      <c r="E59" s="2">
        <v>3.7037037037037E-2</v>
      </c>
      <c r="F59" s="2">
        <v>3.5714285714285698E-2</v>
      </c>
      <c r="G59" s="2">
        <v>-3.4482758620689703E-2</v>
      </c>
      <c r="H59" s="2">
        <v>-7.1428571428571397E-2</v>
      </c>
      <c r="I59" s="2">
        <v>0</v>
      </c>
      <c r="J59" s="2">
        <v>-3.8461538461538498E-2</v>
      </c>
      <c r="K59" s="3">
        <v>-0.13793103448275901</v>
      </c>
      <c r="L59" s="3">
        <v>0.13636363636363599</v>
      </c>
    </row>
    <row r="60" spans="1:12" x14ac:dyDescent="0.25">
      <c r="A60" s="8" t="s">
        <v>102</v>
      </c>
      <c r="B60" s="2">
        <v>-0.16666666666666699</v>
      </c>
      <c r="C60" s="2">
        <v>0.1</v>
      </c>
      <c r="D60" s="2">
        <v>0</v>
      </c>
      <c r="E60" s="2">
        <v>0</v>
      </c>
      <c r="F60" s="2">
        <v>0</v>
      </c>
      <c r="G60" s="2">
        <v>-9.0909090909090898E-2</v>
      </c>
      <c r="H60" s="2">
        <v>0.1</v>
      </c>
      <c r="I60" s="2">
        <v>0</v>
      </c>
      <c r="J60" s="2">
        <v>-0.18181818181818199</v>
      </c>
      <c r="K60" s="3">
        <v>-0.18181818181818199</v>
      </c>
      <c r="L60" s="3">
        <v>-0.25</v>
      </c>
    </row>
    <row r="61" spans="1:12" x14ac:dyDescent="0.25">
      <c r="A61" s="8" t="s">
        <v>103</v>
      </c>
      <c r="B61" s="2">
        <v>0.2</v>
      </c>
      <c r="C61" s="2">
        <v>8.3333333333333301E-2</v>
      </c>
      <c r="D61" s="2">
        <v>-0.230769230769231</v>
      </c>
      <c r="E61" s="2">
        <v>-0.1</v>
      </c>
      <c r="F61" s="2">
        <v>0.11111111111111099</v>
      </c>
      <c r="G61" s="2">
        <v>0.1</v>
      </c>
      <c r="H61" s="2">
        <v>0</v>
      </c>
      <c r="I61" s="2">
        <v>0</v>
      </c>
      <c r="J61" s="2">
        <v>-9.0909090909090898E-2</v>
      </c>
      <c r="K61" s="3">
        <v>0</v>
      </c>
      <c r="L61" s="3">
        <v>0</v>
      </c>
    </row>
    <row r="62" spans="1:12" x14ac:dyDescent="0.25">
      <c r="A62" s="8" t="s">
        <v>104</v>
      </c>
      <c r="B62" s="2">
        <v>1.82270091135046E-2</v>
      </c>
      <c r="C62" s="2">
        <v>-4.8820179007323002E-3</v>
      </c>
      <c r="D62" s="2">
        <v>-5.0695012264922297E-2</v>
      </c>
      <c r="E62" s="2">
        <v>-1.9810508182601199E-2</v>
      </c>
      <c r="F62" s="2">
        <v>8.7873462214411308E-3</v>
      </c>
      <c r="G62" s="2">
        <v>-2.6132404181184701E-3</v>
      </c>
      <c r="H62" s="2">
        <v>-1.31004366812227E-2</v>
      </c>
      <c r="I62" s="2">
        <v>3.27433628318584E-2</v>
      </c>
      <c r="J62" s="2">
        <v>-3.8560411311053998E-2</v>
      </c>
      <c r="K62" s="3">
        <v>-2.2648083623693398E-2</v>
      </c>
      <c r="L62" s="3">
        <v>-7.0422535211267595E-2</v>
      </c>
    </row>
    <row r="63" spans="1:12" x14ac:dyDescent="0.25">
      <c r="A63" s="8" t="s">
        <v>105</v>
      </c>
      <c r="B63" s="2">
        <v>0.3</v>
      </c>
      <c r="C63" s="2">
        <v>0.15384615384615399</v>
      </c>
      <c r="D63" s="2">
        <v>-0.133333333333333</v>
      </c>
      <c r="E63" s="2">
        <v>-0.30769230769230799</v>
      </c>
      <c r="F63" s="2">
        <v>0</v>
      </c>
      <c r="G63" s="2">
        <v>0</v>
      </c>
      <c r="H63" s="2">
        <v>-0.22222222222222199</v>
      </c>
      <c r="I63" s="2">
        <v>0.28571428571428598</v>
      </c>
      <c r="J63" s="2">
        <v>-0.11111111111111099</v>
      </c>
      <c r="K63" s="3">
        <v>-0.11111111111111099</v>
      </c>
      <c r="L63" s="3">
        <v>-0.2</v>
      </c>
    </row>
    <row r="64" spans="1:12" x14ac:dyDescent="0.25">
      <c r="A64" s="8" t="s">
        <v>106</v>
      </c>
      <c r="B64" s="2">
        <v>-0.179245283018868</v>
      </c>
      <c r="C64" s="2">
        <v>-0.27586206896551702</v>
      </c>
      <c r="D64" s="2">
        <v>-0.19841269841269801</v>
      </c>
      <c r="E64" s="2">
        <v>-4.95049504950495E-2</v>
      </c>
      <c r="F64" s="2">
        <v>-4.1666666666666699E-2</v>
      </c>
      <c r="G64" s="2">
        <v>-2.1739130434782601E-2</v>
      </c>
      <c r="H64" s="2">
        <v>-3.3333333333333298E-2</v>
      </c>
      <c r="I64" s="2">
        <v>-2.2988505747126398E-2</v>
      </c>
      <c r="J64" s="2">
        <v>-4.7058823529411799E-2</v>
      </c>
      <c r="K64" s="3">
        <v>-0.119565217391304</v>
      </c>
      <c r="L64" s="3">
        <v>-0.61792452830188704</v>
      </c>
    </row>
    <row r="65" spans="1:12" x14ac:dyDescent="0.25">
      <c r="A65" s="8" t="s">
        <v>107</v>
      </c>
      <c r="B65" s="2">
        <v>7.5170842824601403E-2</v>
      </c>
      <c r="C65" s="2">
        <v>2.18926553672316E-2</v>
      </c>
      <c r="D65" s="2">
        <v>3.9391845196959201E-2</v>
      </c>
      <c r="E65" s="2">
        <v>2.99202127659574E-2</v>
      </c>
      <c r="F65" s="2">
        <v>7.1013557133634596E-3</v>
      </c>
      <c r="G65" s="2">
        <v>7.6923076923076901E-3</v>
      </c>
      <c r="H65" s="2">
        <v>1.27226463104326E-2</v>
      </c>
      <c r="I65" s="2">
        <v>1.8844221105527598E-2</v>
      </c>
      <c r="J65" s="2">
        <v>-6.1652281134402E-3</v>
      </c>
      <c r="K65" s="3">
        <v>3.3333333333333298E-2</v>
      </c>
      <c r="L65" s="3">
        <v>0.22399392558845899</v>
      </c>
    </row>
    <row r="66" spans="1:12" x14ac:dyDescent="0.25">
      <c r="A66" s="8" t="s">
        <v>108</v>
      </c>
      <c r="B66" s="2">
        <v>2.7272727272727299E-2</v>
      </c>
      <c r="C66" s="2">
        <v>-5.3097345132743397E-2</v>
      </c>
      <c r="D66" s="2">
        <v>-1.86915887850467E-2</v>
      </c>
      <c r="E66" s="2">
        <v>9.5238095238095195E-3</v>
      </c>
      <c r="F66" s="2">
        <v>1.88679245283019E-2</v>
      </c>
      <c r="G66" s="2">
        <v>-9.2592592592592605E-3</v>
      </c>
      <c r="H66" s="2">
        <v>3.7383177570093497E-2</v>
      </c>
      <c r="I66" s="2">
        <v>0</v>
      </c>
      <c r="J66" s="2">
        <v>0</v>
      </c>
      <c r="K66" s="3">
        <v>2.7777777777777801E-2</v>
      </c>
      <c r="L66" s="3">
        <v>9.0909090909090905E-3</v>
      </c>
    </row>
    <row r="67" spans="1:12" x14ac:dyDescent="0.25">
      <c r="A67" s="8" t="s">
        <v>109</v>
      </c>
      <c r="B67" s="2">
        <v>-4.4444444444444398E-2</v>
      </c>
      <c r="C67" s="2">
        <v>-2.32558139534884E-2</v>
      </c>
      <c r="D67" s="2">
        <v>4.7619047619047603E-2</v>
      </c>
      <c r="E67" s="2">
        <v>-2.27272727272727E-2</v>
      </c>
      <c r="F67" s="2">
        <v>4.6511627906976702E-2</v>
      </c>
      <c r="G67" s="2">
        <v>-2.2222222222222199E-2</v>
      </c>
      <c r="H67" s="2">
        <v>9.0909090909090898E-2</v>
      </c>
      <c r="I67" s="2">
        <v>0</v>
      </c>
      <c r="J67" s="2">
        <v>0</v>
      </c>
      <c r="K67" s="3">
        <v>6.6666666666666693E-2</v>
      </c>
      <c r="L67" s="3">
        <v>6.6666666666666693E-2</v>
      </c>
    </row>
    <row r="68" spans="1:12" x14ac:dyDescent="0.25">
      <c r="A68" s="8" t="s">
        <v>110</v>
      </c>
      <c r="B68" s="2">
        <v>-2.9197080291970798E-2</v>
      </c>
      <c r="C68" s="2">
        <v>-4.2606516290726801E-2</v>
      </c>
      <c r="D68" s="2">
        <v>-7.5916230366492102E-2</v>
      </c>
      <c r="E68" s="2">
        <v>-1.9830028328611901E-2</v>
      </c>
      <c r="F68" s="2">
        <v>-3.7572254335260097E-2</v>
      </c>
      <c r="G68" s="2">
        <v>-9.0090090090090107E-3</v>
      </c>
      <c r="H68" s="2">
        <v>2.7272727272727299E-2</v>
      </c>
      <c r="I68" s="2">
        <v>-1.1799410029498501E-2</v>
      </c>
      <c r="J68" s="2">
        <v>-5.9701492537313399E-3</v>
      </c>
      <c r="K68" s="3">
        <v>0</v>
      </c>
      <c r="L68" s="3">
        <v>-0.18978102189780999</v>
      </c>
    </row>
    <row r="69" spans="1:12" x14ac:dyDescent="0.25">
      <c r="A69" s="8" t="s">
        <v>111</v>
      </c>
      <c r="B69" s="2">
        <v>-3.1007751937984499E-2</v>
      </c>
      <c r="C69" s="2">
        <v>-1.6E-2</v>
      </c>
      <c r="D69" s="2">
        <v>1.6260162601626001E-2</v>
      </c>
      <c r="E69" s="2">
        <v>-8.0000000000000002E-3</v>
      </c>
      <c r="F69" s="2">
        <v>6.4516129032258104E-2</v>
      </c>
      <c r="G69" s="2">
        <v>-7.5757575757575803E-3</v>
      </c>
      <c r="H69" s="2">
        <v>0</v>
      </c>
      <c r="I69" s="2">
        <v>0.106870229007634</v>
      </c>
      <c r="J69" s="2">
        <v>4.13793103448276E-2</v>
      </c>
      <c r="K69" s="3">
        <v>0.14393939393939401</v>
      </c>
      <c r="L69" s="3">
        <v>0.170542635658915</v>
      </c>
    </row>
    <row r="70" spans="1:12" x14ac:dyDescent="0.25">
      <c r="A70" s="8" t="s">
        <v>112</v>
      </c>
      <c r="B70" s="2">
        <v>-0.1</v>
      </c>
      <c r="C70" s="2">
        <v>-0.125</v>
      </c>
      <c r="D70" s="2">
        <v>-0.11111111111111099</v>
      </c>
      <c r="E70" s="2">
        <v>-1.7857142857142901E-2</v>
      </c>
      <c r="F70" s="2">
        <v>-9.0909090909090905E-3</v>
      </c>
      <c r="G70" s="2">
        <v>1.8348623853211E-2</v>
      </c>
      <c r="H70" s="2">
        <v>-2.7027027027027001E-2</v>
      </c>
      <c r="I70" s="2">
        <v>-9.2592592592592605E-3</v>
      </c>
      <c r="J70" s="2">
        <v>-9.3457943925233603E-3</v>
      </c>
      <c r="K70" s="3">
        <v>-2.7522935779816501E-2</v>
      </c>
      <c r="L70" s="3">
        <v>-0.33750000000000002</v>
      </c>
    </row>
    <row r="71" spans="1:12" x14ac:dyDescent="0.25">
      <c r="A71" s="11" t="s">
        <v>12</v>
      </c>
      <c r="B71" s="3">
        <v>1.8636127017178601E-2</v>
      </c>
      <c r="C71" s="3">
        <v>2.5551921504497099E-3</v>
      </c>
      <c r="D71" s="3">
        <v>2.5486797838719499E-3</v>
      </c>
      <c r="E71" s="3">
        <v>1.72869635956884E-2</v>
      </c>
      <c r="F71" s="3">
        <v>2.3190723710515799E-2</v>
      </c>
      <c r="G71" s="3">
        <v>1.79757717858538E-2</v>
      </c>
      <c r="H71" s="3">
        <v>1.5930902111324401E-2</v>
      </c>
      <c r="I71" s="3">
        <v>2.9378424334026099E-2</v>
      </c>
      <c r="J71" s="3">
        <v>2.0923189868771199E-2</v>
      </c>
      <c r="K71" s="3">
        <v>8.6850332161000396E-2</v>
      </c>
      <c r="L71" s="3">
        <v>0.15825091098386301</v>
      </c>
    </row>
    <row r="72" spans="1:12" x14ac:dyDescent="0.25">
      <c r="A72" s="15"/>
    </row>
    <row r="73" spans="1:12" x14ac:dyDescent="0.25">
      <c r="A73" s="13" t="s">
        <v>33</v>
      </c>
    </row>
    <row r="74" spans="1:12" x14ac:dyDescent="0.25">
      <c r="A74" s="14" t="s">
        <v>34</v>
      </c>
    </row>
    <row r="75" spans="1:12" x14ac:dyDescent="0.25">
      <c r="A75" s="14" t="s">
        <v>35</v>
      </c>
    </row>
    <row r="76" spans="1:12" x14ac:dyDescent="0.25">
      <c r="A76" s="14" t="s">
        <v>114</v>
      </c>
    </row>
    <row r="77" spans="1:12" x14ac:dyDescent="0.25">
      <c r="A77" s="14" t="s">
        <v>36</v>
      </c>
    </row>
    <row r="78" spans="1:12" x14ac:dyDescent="0.25">
      <c r="A78" s="15"/>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622</v>
      </c>
    </row>
    <row r="2" spans="1:11" ht="15" x14ac:dyDescent="0.25">
      <c r="A2" s="12" t="s">
        <v>623</v>
      </c>
    </row>
    <row r="3" spans="1:11" ht="15" x14ac:dyDescent="0.25">
      <c r="A3" s="12" t="s">
        <v>63</v>
      </c>
    </row>
    <row r="4" spans="1:11" x14ac:dyDescent="0.25">
      <c r="A4" s="15"/>
    </row>
    <row r="5" spans="1:11" x14ac:dyDescent="0.25">
      <c r="A5" s="17" t="str">
        <f>HYPERLINK("#'Table of contents'!A154",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598</v>
      </c>
      <c r="B8" s="1">
        <v>403</v>
      </c>
      <c r="C8" s="1">
        <v>434</v>
      </c>
      <c r="D8" s="1">
        <v>470</v>
      </c>
      <c r="E8" s="1">
        <v>467</v>
      </c>
      <c r="F8" s="1">
        <v>492</v>
      </c>
      <c r="G8" s="1">
        <v>523</v>
      </c>
      <c r="H8" s="1">
        <v>555</v>
      </c>
      <c r="I8" s="1">
        <v>572</v>
      </c>
      <c r="J8" s="1">
        <v>613</v>
      </c>
      <c r="K8" s="1">
        <v>599</v>
      </c>
    </row>
    <row r="9" spans="1:11" x14ac:dyDescent="0.25">
      <c r="A9" s="16" t="s">
        <v>58</v>
      </c>
      <c r="B9" s="1">
        <v>1601</v>
      </c>
      <c r="C9" s="1">
        <v>1625</v>
      </c>
      <c r="D9" s="1">
        <v>1602</v>
      </c>
      <c r="E9" s="1">
        <v>1539</v>
      </c>
      <c r="F9" s="1">
        <v>1510</v>
      </c>
      <c r="G9" s="1">
        <v>1482</v>
      </c>
      <c r="H9" s="1">
        <v>1494</v>
      </c>
      <c r="I9" s="1">
        <v>1497</v>
      </c>
      <c r="J9" s="1">
        <v>1525</v>
      </c>
      <c r="K9" s="1">
        <v>1560</v>
      </c>
    </row>
    <row r="10" spans="1:11" x14ac:dyDescent="0.25">
      <c r="A10" s="16" t="s">
        <v>59</v>
      </c>
      <c r="B10" s="1">
        <v>1166</v>
      </c>
      <c r="C10" s="1">
        <v>1229</v>
      </c>
      <c r="D10" s="1">
        <v>1295</v>
      </c>
      <c r="E10" s="1">
        <v>1308</v>
      </c>
      <c r="F10" s="1">
        <v>1340</v>
      </c>
      <c r="G10" s="1">
        <v>1380</v>
      </c>
      <c r="H10" s="1">
        <v>1395</v>
      </c>
      <c r="I10" s="1">
        <v>1469</v>
      </c>
      <c r="J10" s="1">
        <v>1528</v>
      </c>
      <c r="K10" s="1">
        <v>1564</v>
      </c>
    </row>
    <row r="11" spans="1:11" x14ac:dyDescent="0.25">
      <c r="A11" s="16" t="s">
        <v>60</v>
      </c>
      <c r="B11" s="1">
        <v>432</v>
      </c>
      <c r="C11" s="1">
        <v>448</v>
      </c>
      <c r="D11" s="1">
        <v>443</v>
      </c>
      <c r="E11" s="1">
        <v>431</v>
      </c>
      <c r="F11" s="1">
        <v>449</v>
      </c>
      <c r="G11" s="1">
        <v>462</v>
      </c>
      <c r="H11" s="1">
        <v>493</v>
      </c>
      <c r="I11" s="1">
        <v>522</v>
      </c>
      <c r="J11" s="1">
        <v>579</v>
      </c>
      <c r="K11" s="1">
        <v>624</v>
      </c>
    </row>
    <row r="12" spans="1:11" x14ac:dyDescent="0.25">
      <c r="A12" s="16" t="s">
        <v>61</v>
      </c>
      <c r="B12" s="1">
        <v>70</v>
      </c>
      <c r="C12" s="1">
        <v>68</v>
      </c>
      <c r="D12" s="1">
        <v>55</v>
      </c>
      <c r="E12" s="1">
        <v>41</v>
      </c>
      <c r="F12" s="1">
        <v>51</v>
      </c>
      <c r="G12" s="1">
        <v>57</v>
      </c>
      <c r="H12" s="1">
        <v>68</v>
      </c>
      <c r="I12" s="1">
        <v>71</v>
      </c>
      <c r="J12" s="1">
        <v>78</v>
      </c>
      <c r="K12" s="1">
        <v>82</v>
      </c>
    </row>
    <row r="13" spans="1:11" x14ac:dyDescent="0.25">
      <c r="A13" s="10" t="s">
        <v>12</v>
      </c>
      <c r="B13" s="5">
        <v>3672</v>
      </c>
      <c r="C13" s="5">
        <v>3804</v>
      </c>
      <c r="D13" s="5">
        <v>3865</v>
      </c>
      <c r="E13" s="5">
        <v>3786</v>
      </c>
      <c r="F13" s="5">
        <v>3842</v>
      </c>
      <c r="G13" s="5">
        <v>3904</v>
      </c>
      <c r="H13" s="5">
        <v>4005</v>
      </c>
      <c r="I13" s="5">
        <v>4131</v>
      </c>
      <c r="J13" s="5">
        <v>4323</v>
      </c>
      <c r="K13" s="5">
        <v>4429</v>
      </c>
    </row>
    <row r="14" spans="1:11" x14ac:dyDescent="0.25">
      <c r="A14" s="15"/>
    </row>
    <row r="15" spans="1:11" x14ac:dyDescent="0.25">
      <c r="A15" s="15"/>
    </row>
    <row r="16" spans="1:11" x14ac:dyDescent="0.25">
      <c r="A16" s="15"/>
      <c r="B16" s="21" t="s">
        <v>28</v>
      </c>
      <c r="C16" s="22"/>
      <c r="D16" s="22"/>
      <c r="E16" s="22"/>
      <c r="F16" s="22"/>
      <c r="G16" s="22"/>
      <c r="H16" s="22"/>
      <c r="I16" s="22"/>
      <c r="J16" s="22"/>
      <c r="K16" s="22"/>
    </row>
    <row r="17" spans="1:12" x14ac:dyDescent="0.25">
      <c r="A17" s="9" t="s">
        <v>32</v>
      </c>
      <c r="B17" s="4" t="s">
        <v>0</v>
      </c>
      <c r="C17" s="4" t="s">
        <v>1</v>
      </c>
      <c r="D17" s="4" t="s">
        <v>2</v>
      </c>
      <c r="E17" s="4" t="s">
        <v>3</v>
      </c>
      <c r="F17" s="4" t="s">
        <v>4</v>
      </c>
      <c r="G17" s="4" t="s">
        <v>5</v>
      </c>
      <c r="H17" s="4" t="s">
        <v>6</v>
      </c>
      <c r="I17" s="4" t="s">
        <v>7</v>
      </c>
      <c r="J17" s="4" t="s">
        <v>8</v>
      </c>
      <c r="K17" s="4" t="s">
        <v>9</v>
      </c>
    </row>
    <row r="18" spans="1:12" x14ac:dyDescent="0.25">
      <c r="A18" s="8" t="s">
        <v>598</v>
      </c>
      <c r="B18" s="2">
        <v>0.109749455337691</v>
      </c>
      <c r="C18" s="2">
        <v>0.11409043112513099</v>
      </c>
      <c r="D18" s="2">
        <v>0.12160413971539499</v>
      </c>
      <c r="E18" s="2">
        <v>0.123349181193872</v>
      </c>
      <c r="F18" s="2">
        <v>0.128058302967205</v>
      </c>
      <c r="G18" s="2">
        <v>0.13396516393442601</v>
      </c>
      <c r="H18" s="2">
        <v>0.13857677902621701</v>
      </c>
      <c r="I18" s="2">
        <v>0.138465262648269</v>
      </c>
      <c r="J18" s="2">
        <v>0.14179967615082101</v>
      </c>
      <c r="K18" s="2">
        <v>0.135244976292617</v>
      </c>
    </row>
    <row r="19" spans="1:12" x14ac:dyDescent="0.25">
      <c r="A19" s="8" t="s">
        <v>58</v>
      </c>
      <c r="B19" s="2">
        <v>0.43600217864923702</v>
      </c>
      <c r="C19" s="2">
        <v>0.427181913774974</v>
      </c>
      <c r="D19" s="2">
        <v>0.41448900388098298</v>
      </c>
      <c r="E19" s="2">
        <v>0.406497622820919</v>
      </c>
      <c r="F19" s="2">
        <v>0.39302446642373801</v>
      </c>
      <c r="G19" s="2">
        <v>0.37961065573770503</v>
      </c>
      <c r="H19" s="2">
        <v>0.37303370786516898</v>
      </c>
      <c r="I19" s="2">
        <v>0.36238198983296999</v>
      </c>
      <c r="J19" s="2">
        <v>0.352764284061994</v>
      </c>
      <c r="K19" s="2">
        <v>0.352223978324678</v>
      </c>
    </row>
    <row r="20" spans="1:12" x14ac:dyDescent="0.25">
      <c r="A20" s="8" t="s">
        <v>59</v>
      </c>
      <c r="B20" s="2">
        <v>0.31753812636165601</v>
      </c>
      <c r="C20" s="2">
        <v>0.32308096740273401</v>
      </c>
      <c r="D20" s="2">
        <v>0.33505821474773601</v>
      </c>
      <c r="E20" s="2">
        <v>0.34548335974643402</v>
      </c>
      <c r="F20" s="2">
        <v>0.34877667881311802</v>
      </c>
      <c r="G20" s="2">
        <v>0.35348360655737698</v>
      </c>
      <c r="H20" s="2">
        <v>0.348314606741573</v>
      </c>
      <c r="I20" s="2">
        <v>0.35560396998305499</v>
      </c>
      <c r="J20" s="2">
        <v>0.353458246588018</v>
      </c>
      <c r="K20" s="2">
        <v>0.35312711673063901</v>
      </c>
    </row>
    <row r="21" spans="1:12" x14ac:dyDescent="0.25">
      <c r="A21" s="8" t="s">
        <v>60</v>
      </c>
      <c r="B21" s="2">
        <v>0.11764705882352899</v>
      </c>
      <c r="C21" s="2">
        <v>0.11777076761303901</v>
      </c>
      <c r="D21" s="2">
        <v>0.114618369987063</v>
      </c>
      <c r="E21" s="2">
        <v>0.113840464870576</v>
      </c>
      <c r="F21" s="2">
        <v>0.116866215512754</v>
      </c>
      <c r="G21" s="2">
        <v>0.11834016393442599</v>
      </c>
      <c r="H21" s="2">
        <v>0.123096129837703</v>
      </c>
      <c r="I21" s="2">
        <v>0.12636165577342001</v>
      </c>
      <c r="J21" s="2">
        <v>0.13393476752255401</v>
      </c>
      <c r="K21" s="2">
        <v>0.140889591329871</v>
      </c>
    </row>
    <row r="22" spans="1:12" x14ac:dyDescent="0.25">
      <c r="A22" s="8" t="s">
        <v>61</v>
      </c>
      <c r="B22" s="2">
        <v>1.9063180827886699E-2</v>
      </c>
      <c r="C22" s="2">
        <v>1.7875920084122001E-2</v>
      </c>
      <c r="D22" s="2">
        <v>1.42302716688228E-2</v>
      </c>
      <c r="E22" s="2">
        <v>1.0829371368198599E-2</v>
      </c>
      <c r="F22" s="2">
        <v>1.3274336283185801E-2</v>
      </c>
      <c r="G22" s="2">
        <v>1.46004098360656E-2</v>
      </c>
      <c r="H22" s="2">
        <v>1.69787765293383E-2</v>
      </c>
      <c r="I22" s="2">
        <v>1.71871217622852E-2</v>
      </c>
      <c r="J22" s="2">
        <v>1.8043025676613499E-2</v>
      </c>
      <c r="K22" s="2">
        <v>1.85143373221946E-2</v>
      </c>
    </row>
    <row r="23" spans="1:12" x14ac:dyDescent="0.25">
      <c r="A23" s="15"/>
    </row>
    <row r="24" spans="1:12" x14ac:dyDescent="0.25">
      <c r="A24" s="15"/>
    </row>
    <row r="25" spans="1:12" x14ac:dyDescent="0.25">
      <c r="A25" s="15"/>
      <c r="B25" s="21" t="s">
        <v>29</v>
      </c>
      <c r="C25" s="21"/>
      <c r="D25" s="21"/>
      <c r="E25" s="21"/>
      <c r="F25" s="21"/>
      <c r="G25" s="21"/>
      <c r="H25" s="21"/>
      <c r="I25" s="21"/>
      <c r="J25" s="21"/>
      <c r="K25" s="6" t="s">
        <v>30</v>
      </c>
      <c r="L25" s="6" t="s">
        <v>31</v>
      </c>
    </row>
    <row r="26" spans="1:12" x14ac:dyDescent="0.25">
      <c r="A26" s="9" t="s">
        <v>32</v>
      </c>
      <c r="B26" s="4" t="s">
        <v>13</v>
      </c>
      <c r="C26" s="4" t="s">
        <v>14</v>
      </c>
      <c r="D26" s="4" t="s">
        <v>15</v>
      </c>
      <c r="E26" s="4" t="s">
        <v>16</v>
      </c>
      <c r="F26" s="4" t="s">
        <v>17</v>
      </c>
      <c r="G26" s="4" t="s">
        <v>18</v>
      </c>
      <c r="H26" s="4" t="s">
        <v>19</v>
      </c>
      <c r="I26" s="4" t="s">
        <v>20</v>
      </c>
      <c r="J26" s="4" t="s">
        <v>21</v>
      </c>
      <c r="K26" s="4" t="s">
        <v>22</v>
      </c>
      <c r="L26" s="4" t="s">
        <v>23</v>
      </c>
    </row>
    <row r="27" spans="1:12" x14ac:dyDescent="0.25">
      <c r="A27" s="8" t="s">
        <v>598</v>
      </c>
      <c r="B27" s="2">
        <v>7.69230769230769E-2</v>
      </c>
      <c r="C27" s="2">
        <v>8.2949308755760398E-2</v>
      </c>
      <c r="D27" s="2">
        <v>-6.3829787234042498E-3</v>
      </c>
      <c r="E27" s="2">
        <v>5.3533190578158502E-2</v>
      </c>
      <c r="F27" s="2">
        <v>6.3008130081300795E-2</v>
      </c>
      <c r="G27" s="2">
        <v>6.11854684512428E-2</v>
      </c>
      <c r="H27" s="2">
        <v>3.0630630630630599E-2</v>
      </c>
      <c r="I27" s="2">
        <v>7.1678321678321694E-2</v>
      </c>
      <c r="J27" s="2">
        <v>-2.2838499184339299E-2</v>
      </c>
      <c r="K27" s="3">
        <v>0.14531548757170201</v>
      </c>
      <c r="L27" s="3">
        <v>0.48635235732009902</v>
      </c>
    </row>
    <row r="28" spans="1:12" x14ac:dyDescent="0.25">
      <c r="A28" s="8" t="s">
        <v>58</v>
      </c>
      <c r="B28" s="2">
        <v>1.49906308557152E-2</v>
      </c>
      <c r="C28" s="2">
        <v>-1.4153846153846201E-2</v>
      </c>
      <c r="D28" s="2">
        <v>-3.9325842696629199E-2</v>
      </c>
      <c r="E28" s="2">
        <v>-1.8843404808317098E-2</v>
      </c>
      <c r="F28" s="2">
        <v>-1.8543046357615899E-2</v>
      </c>
      <c r="G28" s="2">
        <v>8.0971659919028306E-3</v>
      </c>
      <c r="H28" s="2">
        <v>2.0080321285140599E-3</v>
      </c>
      <c r="I28" s="2">
        <v>1.87040748162993E-2</v>
      </c>
      <c r="J28" s="2">
        <v>2.2950819672131102E-2</v>
      </c>
      <c r="K28" s="3">
        <v>5.2631578947368397E-2</v>
      </c>
      <c r="L28" s="3">
        <v>-2.5608994378513401E-2</v>
      </c>
    </row>
    <row r="29" spans="1:12" x14ac:dyDescent="0.25">
      <c r="A29" s="8" t="s">
        <v>59</v>
      </c>
      <c r="B29" s="2">
        <v>5.40308747855918E-2</v>
      </c>
      <c r="C29" s="2">
        <v>5.3702196908055298E-2</v>
      </c>
      <c r="D29" s="2">
        <v>1.0038610038610001E-2</v>
      </c>
      <c r="E29" s="2">
        <v>2.4464831804281301E-2</v>
      </c>
      <c r="F29" s="2">
        <v>2.9850746268656699E-2</v>
      </c>
      <c r="G29" s="2">
        <v>1.0869565217391301E-2</v>
      </c>
      <c r="H29" s="2">
        <v>5.30465949820789E-2</v>
      </c>
      <c r="I29" s="2">
        <v>4.0163376446562302E-2</v>
      </c>
      <c r="J29" s="2">
        <v>2.3560209424083801E-2</v>
      </c>
      <c r="K29" s="3">
        <v>0.133333333333333</v>
      </c>
      <c r="L29" s="3">
        <v>0.34133790737564301</v>
      </c>
    </row>
    <row r="30" spans="1:12" x14ac:dyDescent="0.25">
      <c r="A30" s="8" t="s">
        <v>60</v>
      </c>
      <c r="B30" s="2">
        <v>3.7037037037037E-2</v>
      </c>
      <c r="C30" s="2">
        <v>-1.11607142857143E-2</v>
      </c>
      <c r="D30" s="2">
        <v>-2.70880361173815E-2</v>
      </c>
      <c r="E30" s="2">
        <v>4.1763341067285402E-2</v>
      </c>
      <c r="F30" s="2">
        <v>2.89532293986637E-2</v>
      </c>
      <c r="G30" s="2">
        <v>6.7099567099567103E-2</v>
      </c>
      <c r="H30" s="2">
        <v>5.8823529411764698E-2</v>
      </c>
      <c r="I30" s="2">
        <v>0.109195402298851</v>
      </c>
      <c r="J30" s="2">
        <v>7.7720207253885995E-2</v>
      </c>
      <c r="K30" s="3">
        <v>0.35064935064935099</v>
      </c>
      <c r="L30" s="3">
        <v>0.44444444444444398</v>
      </c>
    </row>
    <row r="31" spans="1:12" x14ac:dyDescent="0.25">
      <c r="A31" s="8" t="s">
        <v>61</v>
      </c>
      <c r="B31" s="2">
        <v>-2.8571428571428598E-2</v>
      </c>
      <c r="C31" s="2">
        <v>-0.191176470588235</v>
      </c>
      <c r="D31" s="2">
        <v>-0.25454545454545502</v>
      </c>
      <c r="E31" s="2">
        <v>0.24390243902438999</v>
      </c>
      <c r="F31" s="2">
        <v>0.11764705882352899</v>
      </c>
      <c r="G31" s="2">
        <v>0.19298245614035101</v>
      </c>
      <c r="H31" s="2">
        <v>4.4117647058823498E-2</v>
      </c>
      <c r="I31" s="2">
        <v>9.85915492957746E-2</v>
      </c>
      <c r="J31" s="2">
        <v>5.1282051282051301E-2</v>
      </c>
      <c r="K31" s="3">
        <v>0.43859649122806998</v>
      </c>
      <c r="L31" s="3">
        <v>0.17142857142857101</v>
      </c>
    </row>
    <row r="32" spans="1:12" x14ac:dyDescent="0.25">
      <c r="A32" s="11" t="s">
        <v>12</v>
      </c>
      <c r="B32" s="3">
        <v>3.5947712418300699E-2</v>
      </c>
      <c r="C32" s="3">
        <v>1.60357518401682E-2</v>
      </c>
      <c r="D32" s="3">
        <v>-2.0439844760672701E-2</v>
      </c>
      <c r="E32" s="3">
        <v>1.47913365029054E-2</v>
      </c>
      <c r="F32" s="3">
        <v>1.6137428422696502E-2</v>
      </c>
      <c r="G32" s="3">
        <v>2.5870901639344301E-2</v>
      </c>
      <c r="H32" s="3">
        <v>3.14606741573034E-2</v>
      </c>
      <c r="I32" s="3">
        <v>4.6477850399418999E-2</v>
      </c>
      <c r="J32" s="3">
        <v>2.4520009252833701E-2</v>
      </c>
      <c r="K32" s="3">
        <v>0.13447745901639299</v>
      </c>
      <c r="L32" s="3">
        <v>0.20615468409586099</v>
      </c>
    </row>
    <row r="33" spans="1:1" x14ac:dyDescent="0.25">
      <c r="A33" s="15"/>
    </row>
    <row r="34" spans="1:1" x14ac:dyDescent="0.25">
      <c r="A34" s="13" t="s">
        <v>33</v>
      </c>
    </row>
    <row r="35" spans="1:1" x14ac:dyDescent="0.25">
      <c r="A35" s="14" t="s">
        <v>34</v>
      </c>
    </row>
    <row r="36" spans="1:1" x14ac:dyDescent="0.25">
      <c r="A36" s="14" t="s">
        <v>35</v>
      </c>
    </row>
    <row r="37" spans="1:1" x14ac:dyDescent="0.25">
      <c r="A37" s="14" t="s">
        <v>36</v>
      </c>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6:K16"/>
    <mergeCell ref="B25:J2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624</v>
      </c>
    </row>
    <row r="2" spans="1:11" ht="15" x14ac:dyDescent="0.25">
      <c r="A2" s="12" t="s">
        <v>623</v>
      </c>
    </row>
    <row r="3" spans="1:11" ht="15" x14ac:dyDescent="0.25">
      <c r="A3" s="12" t="s">
        <v>67</v>
      </c>
    </row>
    <row r="4" spans="1:11" x14ac:dyDescent="0.25">
      <c r="A4" s="15"/>
    </row>
    <row r="5" spans="1:11" x14ac:dyDescent="0.25">
      <c r="A5" s="17" t="str">
        <f>HYPERLINK("#'Table of contents'!A155",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64</v>
      </c>
      <c r="B8" s="1">
        <v>1600</v>
      </c>
      <c r="C8" s="1">
        <v>1744</v>
      </c>
      <c r="D8" s="1">
        <v>1867</v>
      </c>
      <c r="E8" s="1">
        <v>1917</v>
      </c>
      <c r="F8" s="1">
        <v>2014</v>
      </c>
      <c r="G8" s="1">
        <v>2109</v>
      </c>
      <c r="H8" s="1">
        <v>2250</v>
      </c>
      <c r="I8" s="1">
        <v>2368</v>
      </c>
      <c r="J8" s="1">
        <v>2539</v>
      </c>
      <c r="K8" s="1">
        <v>2658</v>
      </c>
    </row>
    <row r="9" spans="1:11" x14ac:dyDescent="0.25">
      <c r="A9" s="16" t="s">
        <v>65</v>
      </c>
      <c r="B9" s="1">
        <v>2072</v>
      </c>
      <c r="C9" s="1">
        <v>2060</v>
      </c>
      <c r="D9" s="1">
        <v>1998</v>
      </c>
      <c r="E9" s="1">
        <v>1869</v>
      </c>
      <c r="F9" s="1">
        <v>1828</v>
      </c>
      <c r="G9" s="1">
        <v>1795</v>
      </c>
      <c r="H9" s="1">
        <v>1755</v>
      </c>
      <c r="I9" s="1">
        <v>1763</v>
      </c>
      <c r="J9" s="1">
        <v>1784</v>
      </c>
      <c r="K9" s="1">
        <v>1771</v>
      </c>
    </row>
    <row r="10" spans="1:11" x14ac:dyDescent="0.25">
      <c r="A10" s="10" t="s">
        <v>12</v>
      </c>
      <c r="B10" s="5">
        <v>3672</v>
      </c>
      <c r="C10" s="5">
        <v>3804</v>
      </c>
      <c r="D10" s="5">
        <v>3865</v>
      </c>
      <c r="E10" s="5">
        <v>3786</v>
      </c>
      <c r="F10" s="5">
        <v>3842</v>
      </c>
      <c r="G10" s="5">
        <v>3904</v>
      </c>
      <c r="H10" s="5">
        <v>4005</v>
      </c>
      <c r="I10" s="5">
        <v>4131</v>
      </c>
      <c r="J10" s="5">
        <v>4323</v>
      </c>
      <c r="K10" s="5">
        <v>4429</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64</v>
      </c>
      <c r="B15" s="2">
        <v>0.43572984749455301</v>
      </c>
      <c r="C15" s="2">
        <v>0.45846477392218699</v>
      </c>
      <c r="D15" s="2">
        <v>0.48305304010349298</v>
      </c>
      <c r="E15" s="2">
        <v>0.50633914421553095</v>
      </c>
      <c r="F15" s="2">
        <v>0.52420614263404497</v>
      </c>
      <c r="G15" s="2">
        <v>0.54021516393442603</v>
      </c>
      <c r="H15" s="2">
        <v>0.56179775280898903</v>
      </c>
      <c r="I15" s="2">
        <v>0.573226821592835</v>
      </c>
      <c r="J15" s="2">
        <v>0.58732361785796905</v>
      </c>
      <c r="K15" s="2">
        <v>0.60013547076089402</v>
      </c>
    </row>
    <row r="16" spans="1:11" x14ac:dyDescent="0.25">
      <c r="A16" s="8" t="s">
        <v>65</v>
      </c>
      <c r="B16" s="2">
        <v>0.56427015250544699</v>
      </c>
      <c r="C16" s="2">
        <v>0.54153522607781301</v>
      </c>
      <c r="D16" s="2">
        <v>0.51694695989650696</v>
      </c>
      <c r="E16" s="2">
        <v>0.493660855784469</v>
      </c>
      <c r="F16" s="2">
        <v>0.47579385736595498</v>
      </c>
      <c r="G16" s="2">
        <v>0.45978483606557402</v>
      </c>
      <c r="H16" s="2">
        <v>0.43820224719101097</v>
      </c>
      <c r="I16" s="2">
        <v>0.426773178407165</v>
      </c>
      <c r="J16" s="2">
        <v>0.41267638214203101</v>
      </c>
      <c r="K16" s="2">
        <v>0.39986452923910598</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64</v>
      </c>
      <c r="B21" s="2">
        <v>0.09</v>
      </c>
      <c r="C21" s="2">
        <v>7.0527522935779796E-2</v>
      </c>
      <c r="D21" s="2">
        <v>2.67809319764328E-2</v>
      </c>
      <c r="E21" s="2">
        <v>5.0599895670318203E-2</v>
      </c>
      <c r="F21" s="2">
        <v>4.71698113207547E-2</v>
      </c>
      <c r="G21" s="2">
        <v>6.6856330014224793E-2</v>
      </c>
      <c r="H21" s="2">
        <v>5.2444444444444398E-2</v>
      </c>
      <c r="I21" s="2">
        <v>7.2212837837837801E-2</v>
      </c>
      <c r="J21" s="2">
        <v>4.6868846002363101E-2</v>
      </c>
      <c r="K21" s="3">
        <v>0.26031294452347098</v>
      </c>
      <c r="L21" s="3">
        <v>0.66125</v>
      </c>
    </row>
    <row r="22" spans="1:12" x14ac:dyDescent="0.25">
      <c r="A22" s="8" t="s">
        <v>65</v>
      </c>
      <c r="B22" s="2">
        <v>-5.7915057915057903E-3</v>
      </c>
      <c r="C22" s="2">
        <v>-3.0097087378640801E-2</v>
      </c>
      <c r="D22" s="2">
        <v>-6.4564564564564594E-2</v>
      </c>
      <c r="E22" s="2">
        <v>-2.1936864633493799E-2</v>
      </c>
      <c r="F22" s="2">
        <v>-1.8052516411378599E-2</v>
      </c>
      <c r="G22" s="2">
        <v>-2.2284122562674102E-2</v>
      </c>
      <c r="H22" s="2">
        <v>4.5584045584045598E-3</v>
      </c>
      <c r="I22" s="2">
        <v>1.1911514463981801E-2</v>
      </c>
      <c r="J22" s="2">
        <v>-7.2869955156950701E-3</v>
      </c>
      <c r="K22" s="3">
        <v>-1.33704735376045E-2</v>
      </c>
      <c r="L22" s="3">
        <v>-0.14527027027027001</v>
      </c>
    </row>
    <row r="23" spans="1:12" x14ac:dyDescent="0.25">
      <c r="A23" s="11" t="s">
        <v>12</v>
      </c>
      <c r="B23" s="3">
        <v>3.5947712418300699E-2</v>
      </c>
      <c r="C23" s="3">
        <v>1.60357518401682E-2</v>
      </c>
      <c r="D23" s="3">
        <v>-2.0439844760672701E-2</v>
      </c>
      <c r="E23" s="3">
        <v>1.47913365029054E-2</v>
      </c>
      <c r="F23" s="3">
        <v>1.6137428422696502E-2</v>
      </c>
      <c r="G23" s="3">
        <v>2.5870901639344301E-2</v>
      </c>
      <c r="H23" s="3">
        <v>3.14606741573034E-2</v>
      </c>
      <c r="I23" s="3">
        <v>4.6477850399418999E-2</v>
      </c>
      <c r="J23" s="3">
        <v>2.4520009252833701E-2</v>
      </c>
      <c r="K23" s="3">
        <v>0.13447745901639299</v>
      </c>
      <c r="L23" s="3">
        <v>0.20615468409586099</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36</v>
      </c>
    </row>
    <row r="29" spans="1:12" x14ac:dyDescent="0.25">
      <c r="A29" s="15"/>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625</v>
      </c>
    </row>
    <row r="2" spans="1:11" ht="15" x14ac:dyDescent="0.25">
      <c r="A2" s="12" t="s">
        <v>623</v>
      </c>
    </row>
    <row r="3" spans="1:11" ht="15" x14ac:dyDescent="0.25">
      <c r="A3" s="12" t="s">
        <v>67</v>
      </c>
    </row>
    <row r="4" spans="1:11" ht="15" x14ac:dyDescent="0.25">
      <c r="A4" s="12" t="s">
        <v>63</v>
      </c>
    </row>
    <row r="5" spans="1:11" x14ac:dyDescent="0.25">
      <c r="A5" s="17" t="str">
        <f>HYPERLINK("#'Table of contents'!A156",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70</v>
      </c>
      <c r="B8" s="1">
        <v>864</v>
      </c>
      <c r="C8" s="1">
        <v>921</v>
      </c>
      <c r="D8" s="1">
        <v>959</v>
      </c>
      <c r="E8" s="1">
        <v>965</v>
      </c>
      <c r="F8" s="1">
        <v>969</v>
      </c>
      <c r="G8" s="1">
        <v>973</v>
      </c>
      <c r="H8" s="1">
        <v>1018</v>
      </c>
      <c r="I8" s="1">
        <v>1021</v>
      </c>
      <c r="J8" s="1">
        <v>1074</v>
      </c>
      <c r="K8" s="1">
        <v>1110</v>
      </c>
    </row>
    <row r="9" spans="1:11" x14ac:dyDescent="0.25">
      <c r="A9" s="16" t="s">
        <v>71</v>
      </c>
      <c r="B9" s="1">
        <v>419</v>
      </c>
      <c r="C9" s="1">
        <v>464</v>
      </c>
      <c r="D9" s="1">
        <v>515</v>
      </c>
      <c r="E9" s="1">
        <v>544</v>
      </c>
      <c r="F9" s="1">
        <v>592</v>
      </c>
      <c r="G9" s="1">
        <v>654</v>
      </c>
      <c r="H9" s="1">
        <v>693</v>
      </c>
      <c r="I9" s="1">
        <v>772</v>
      </c>
      <c r="J9" s="1">
        <v>835</v>
      </c>
      <c r="K9" s="1">
        <v>889</v>
      </c>
    </row>
    <row r="10" spans="1:11" x14ac:dyDescent="0.25">
      <c r="A10" s="16" t="s">
        <v>72</v>
      </c>
      <c r="B10" s="1">
        <v>90</v>
      </c>
      <c r="C10" s="1">
        <v>94</v>
      </c>
      <c r="D10" s="1">
        <v>97</v>
      </c>
      <c r="E10" s="1">
        <v>105</v>
      </c>
      <c r="F10" s="1">
        <v>121</v>
      </c>
      <c r="G10" s="1">
        <v>123</v>
      </c>
      <c r="H10" s="1">
        <v>145</v>
      </c>
      <c r="I10" s="1">
        <v>154</v>
      </c>
      <c r="J10" s="1">
        <v>181</v>
      </c>
      <c r="K10" s="1">
        <v>213</v>
      </c>
    </row>
    <row r="11" spans="1:11" x14ac:dyDescent="0.25">
      <c r="A11" s="16" t="s">
        <v>73</v>
      </c>
      <c r="B11" s="1">
        <v>8</v>
      </c>
      <c r="C11" s="1">
        <v>8</v>
      </c>
      <c r="D11" s="1">
        <v>7</v>
      </c>
      <c r="E11" s="1">
        <v>3</v>
      </c>
      <c r="F11" s="1">
        <v>5</v>
      </c>
      <c r="G11" s="1">
        <v>7</v>
      </c>
      <c r="H11" s="1">
        <v>10</v>
      </c>
      <c r="I11" s="1">
        <v>12</v>
      </c>
      <c r="J11" s="1">
        <v>17</v>
      </c>
      <c r="K11" s="1">
        <v>18</v>
      </c>
    </row>
    <row r="12" spans="1:11" x14ac:dyDescent="0.25">
      <c r="A12" s="16" t="s">
        <v>76</v>
      </c>
      <c r="B12" s="1">
        <v>737</v>
      </c>
      <c r="C12" s="1">
        <v>704</v>
      </c>
      <c r="D12" s="1">
        <v>643</v>
      </c>
      <c r="E12" s="1">
        <v>574</v>
      </c>
      <c r="F12" s="1">
        <v>541</v>
      </c>
      <c r="G12" s="1">
        <v>509</v>
      </c>
      <c r="H12" s="1">
        <v>476</v>
      </c>
      <c r="I12" s="1">
        <v>476</v>
      </c>
      <c r="J12" s="1">
        <v>451</v>
      </c>
      <c r="K12" s="1">
        <v>450</v>
      </c>
    </row>
    <row r="13" spans="1:11" x14ac:dyDescent="0.25">
      <c r="A13" s="16" t="s">
        <v>77</v>
      </c>
      <c r="B13" s="1">
        <v>747</v>
      </c>
      <c r="C13" s="1">
        <v>765</v>
      </c>
      <c r="D13" s="1">
        <v>780</v>
      </c>
      <c r="E13" s="1">
        <v>764</v>
      </c>
      <c r="F13" s="1">
        <v>748</v>
      </c>
      <c r="G13" s="1">
        <v>726</v>
      </c>
      <c r="H13" s="1">
        <v>702</v>
      </c>
      <c r="I13" s="1">
        <v>697</v>
      </c>
      <c r="J13" s="1">
        <v>693</v>
      </c>
      <c r="K13" s="1">
        <v>675</v>
      </c>
    </row>
    <row r="14" spans="1:11" x14ac:dyDescent="0.25">
      <c r="A14" s="16" t="s">
        <v>78</v>
      </c>
      <c r="B14" s="1">
        <v>342</v>
      </c>
      <c r="C14" s="1">
        <v>354</v>
      </c>
      <c r="D14" s="1">
        <v>346</v>
      </c>
      <c r="E14" s="1">
        <v>326</v>
      </c>
      <c r="F14" s="1">
        <v>328</v>
      </c>
      <c r="G14" s="1">
        <v>339</v>
      </c>
      <c r="H14" s="1">
        <v>348</v>
      </c>
      <c r="I14" s="1">
        <v>368</v>
      </c>
      <c r="J14" s="1">
        <v>398</v>
      </c>
      <c r="K14" s="1">
        <v>411</v>
      </c>
    </row>
    <row r="15" spans="1:11" x14ac:dyDescent="0.25">
      <c r="A15" s="16" t="s">
        <v>79</v>
      </c>
      <c r="B15" s="1">
        <v>62</v>
      </c>
      <c r="C15" s="1">
        <v>60</v>
      </c>
      <c r="D15" s="1">
        <v>48</v>
      </c>
      <c r="E15" s="1">
        <v>38</v>
      </c>
      <c r="F15" s="1">
        <v>46</v>
      </c>
      <c r="G15" s="1">
        <v>50</v>
      </c>
      <c r="H15" s="1">
        <v>58</v>
      </c>
      <c r="I15" s="1">
        <v>59</v>
      </c>
      <c r="J15" s="1">
        <v>61</v>
      </c>
      <c r="K15" s="1">
        <v>64</v>
      </c>
    </row>
    <row r="16" spans="1:11" x14ac:dyDescent="0.25">
      <c r="A16" s="16" t="s">
        <v>602</v>
      </c>
      <c r="B16" s="1">
        <v>219</v>
      </c>
      <c r="C16" s="1">
        <v>257</v>
      </c>
      <c r="D16" s="1">
        <v>289</v>
      </c>
      <c r="E16" s="1">
        <v>300</v>
      </c>
      <c r="F16" s="1">
        <v>327</v>
      </c>
      <c r="G16" s="1">
        <v>352</v>
      </c>
      <c r="H16" s="1">
        <v>384</v>
      </c>
      <c r="I16" s="1">
        <v>409</v>
      </c>
      <c r="J16" s="1">
        <v>432</v>
      </c>
      <c r="K16" s="1">
        <v>428</v>
      </c>
    </row>
    <row r="17" spans="1:11" x14ac:dyDescent="0.25">
      <c r="A17" s="16" t="s">
        <v>603</v>
      </c>
      <c r="B17" s="1">
        <v>184</v>
      </c>
      <c r="C17" s="1">
        <v>177</v>
      </c>
      <c r="D17" s="1">
        <v>181</v>
      </c>
      <c r="E17" s="1">
        <v>167</v>
      </c>
      <c r="F17" s="1">
        <v>165</v>
      </c>
      <c r="G17" s="1">
        <v>171</v>
      </c>
      <c r="H17" s="1">
        <v>171</v>
      </c>
      <c r="I17" s="1">
        <v>163</v>
      </c>
      <c r="J17" s="1">
        <v>181</v>
      </c>
      <c r="K17" s="1">
        <v>171</v>
      </c>
    </row>
    <row r="18" spans="1:11" x14ac:dyDescent="0.25">
      <c r="A18" s="10" t="s">
        <v>12</v>
      </c>
      <c r="B18" s="5">
        <v>3672</v>
      </c>
      <c r="C18" s="5">
        <v>3804</v>
      </c>
      <c r="D18" s="5">
        <v>3865</v>
      </c>
      <c r="E18" s="5">
        <v>3786</v>
      </c>
      <c r="F18" s="5">
        <v>3842</v>
      </c>
      <c r="G18" s="5">
        <v>3904</v>
      </c>
      <c r="H18" s="5">
        <v>4005</v>
      </c>
      <c r="I18" s="5">
        <v>4131</v>
      </c>
      <c r="J18" s="5">
        <v>4323</v>
      </c>
      <c r="K18" s="5">
        <v>4429</v>
      </c>
    </row>
    <row r="19" spans="1:11" x14ac:dyDescent="0.25">
      <c r="A19" s="15"/>
    </row>
    <row r="20" spans="1:11" x14ac:dyDescent="0.25">
      <c r="A20" s="15"/>
    </row>
    <row r="21" spans="1:11" x14ac:dyDescent="0.25">
      <c r="A21" s="15"/>
      <c r="B21" s="21" t="s">
        <v>28</v>
      </c>
      <c r="C21" s="22"/>
      <c r="D21" s="22"/>
      <c r="E21" s="22"/>
      <c r="F21" s="22"/>
      <c r="G21" s="22"/>
      <c r="H21" s="22"/>
      <c r="I21" s="22"/>
      <c r="J21" s="22"/>
      <c r="K21" s="22"/>
    </row>
    <row r="22" spans="1:11" x14ac:dyDescent="0.25">
      <c r="A22" s="9" t="s">
        <v>32</v>
      </c>
      <c r="B22" s="4" t="s">
        <v>0</v>
      </c>
      <c r="C22" s="4" t="s">
        <v>1</v>
      </c>
      <c r="D22" s="4" t="s">
        <v>2</v>
      </c>
      <c r="E22" s="4" t="s">
        <v>3</v>
      </c>
      <c r="F22" s="4" t="s">
        <v>4</v>
      </c>
      <c r="G22" s="4" t="s">
        <v>5</v>
      </c>
      <c r="H22" s="4" t="s">
        <v>6</v>
      </c>
      <c r="I22" s="4" t="s">
        <v>7</v>
      </c>
      <c r="J22" s="4" t="s">
        <v>8</v>
      </c>
      <c r="K22" s="4" t="s">
        <v>9</v>
      </c>
    </row>
    <row r="23" spans="1:11" x14ac:dyDescent="0.25">
      <c r="A23" s="8" t="s">
        <v>70</v>
      </c>
      <c r="B23" s="2">
        <v>0.54</v>
      </c>
      <c r="C23" s="2">
        <v>0.52809633027522895</v>
      </c>
      <c r="D23" s="2">
        <v>0.51365827530798103</v>
      </c>
      <c r="E23" s="2">
        <v>0.50339071465831997</v>
      </c>
      <c r="F23" s="2">
        <v>0.48113207547169801</v>
      </c>
      <c r="G23" s="2">
        <v>0.46135609293503999</v>
      </c>
      <c r="H23" s="2">
        <v>0.45244444444444398</v>
      </c>
      <c r="I23" s="2">
        <v>0.43116554054054101</v>
      </c>
      <c r="J23" s="2">
        <v>0.42300118156754601</v>
      </c>
      <c r="K23" s="2">
        <v>0.41760722347629797</v>
      </c>
    </row>
    <row r="24" spans="1:11" x14ac:dyDescent="0.25">
      <c r="A24" s="8" t="s">
        <v>71</v>
      </c>
      <c r="B24" s="2">
        <v>0.26187500000000002</v>
      </c>
      <c r="C24" s="2">
        <v>0.26605504587155998</v>
      </c>
      <c r="D24" s="2">
        <v>0.275843599357258</v>
      </c>
      <c r="E24" s="2">
        <v>0.28377673448096002</v>
      </c>
      <c r="F24" s="2">
        <v>0.293942403177756</v>
      </c>
      <c r="G24" s="2">
        <v>0.31009957325746801</v>
      </c>
      <c r="H24" s="2">
        <v>0.308</v>
      </c>
      <c r="I24" s="2">
        <v>0.32601351351351299</v>
      </c>
      <c r="J24" s="2">
        <v>0.32886963371406103</v>
      </c>
      <c r="K24" s="2">
        <v>0.33446200150489103</v>
      </c>
    </row>
    <row r="25" spans="1:11" x14ac:dyDescent="0.25">
      <c r="A25" s="8" t="s">
        <v>72</v>
      </c>
      <c r="B25" s="2">
        <v>5.6250000000000001E-2</v>
      </c>
      <c r="C25" s="2">
        <v>5.3899082568807301E-2</v>
      </c>
      <c r="D25" s="2">
        <v>5.1955008034279597E-2</v>
      </c>
      <c r="E25" s="2">
        <v>5.4773082942096998E-2</v>
      </c>
      <c r="F25" s="2">
        <v>6.0079443892750703E-2</v>
      </c>
      <c r="G25" s="2">
        <v>5.8321479374111002E-2</v>
      </c>
      <c r="H25" s="2">
        <v>6.4444444444444401E-2</v>
      </c>
      <c r="I25" s="2">
        <v>6.50337837837838E-2</v>
      </c>
      <c r="J25" s="2">
        <v>7.1287908625443097E-2</v>
      </c>
      <c r="K25" s="2">
        <v>8.0135440180586895E-2</v>
      </c>
    </row>
    <row r="26" spans="1:11" x14ac:dyDescent="0.25">
      <c r="A26" s="8" t="s">
        <v>73</v>
      </c>
      <c r="B26" s="2">
        <v>5.0000000000000001E-3</v>
      </c>
      <c r="C26" s="2">
        <v>4.5871559633027499E-3</v>
      </c>
      <c r="D26" s="2">
        <v>3.74933047670059E-3</v>
      </c>
      <c r="E26" s="2">
        <v>1.5649452269170601E-3</v>
      </c>
      <c r="F26" s="2">
        <v>2.4826216484607698E-3</v>
      </c>
      <c r="G26" s="2">
        <v>3.3191085822664801E-3</v>
      </c>
      <c r="H26" s="2">
        <v>4.4444444444444401E-3</v>
      </c>
      <c r="I26" s="2">
        <v>5.0675675675675696E-3</v>
      </c>
      <c r="J26" s="2">
        <v>6.6955494289090197E-3</v>
      </c>
      <c r="K26" s="2">
        <v>6.7720090293453697E-3</v>
      </c>
    </row>
    <row r="27" spans="1:11" x14ac:dyDescent="0.25">
      <c r="A27" s="8" t="s">
        <v>76</v>
      </c>
      <c r="B27" s="2">
        <v>0.35569498069498101</v>
      </c>
      <c r="C27" s="2">
        <v>0.34174757281553397</v>
      </c>
      <c r="D27" s="2">
        <v>0.32182182182182201</v>
      </c>
      <c r="E27" s="2">
        <v>0.307116104868914</v>
      </c>
      <c r="F27" s="2">
        <v>0.29595185995623602</v>
      </c>
      <c r="G27" s="2">
        <v>0.28356545961002799</v>
      </c>
      <c r="H27" s="2">
        <v>0.271225071225071</v>
      </c>
      <c r="I27" s="2">
        <v>0.26999432785025501</v>
      </c>
      <c r="J27" s="2">
        <v>0.25280269058296001</v>
      </c>
      <c r="K27" s="2">
        <v>0.25409373235460198</v>
      </c>
    </row>
    <row r="28" spans="1:11" x14ac:dyDescent="0.25">
      <c r="A28" s="8" t="s">
        <v>77</v>
      </c>
      <c r="B28" s="2">
        <v>0.360521235521235</v>
      </c>
      <c r="C28" s="2">
        <v>0.37135922330097099</v>
      </c>
      <c r="D28" s="2">
        <v>0.39039039039038997</v>
      </c>
      <c r="E28" s="2">
        <v>0.40877474585339801</v>
      </c>
      <c r="F28" s="2">
        <v>0.40919037199124703</v>
      </c>
      <c r="G28" s="2">
        <v>0.40445682451253501</v>
      </c>
      <c r="H28" s="2">
        <v>0.4</v>
      </c>
      <c r="I28" s="2">
        <v>0.39534883720930197</v>
      </c>
      <c r="J28" s="2">
        <v>0.38845291479820598</v>
      </c>
      <c r="K28" s="2">
        <v>0.38114059853190302</v>
      </c>
    </row>
    <row r="29" spans="1:11" x14ac:dyDescent="0.25">
      <c r="A29" s="8" t="s">
        <v>78</v>
      </c>
      <c r="B29" s="2">
        <v>0.16505791505791501</v>
      </c>
      <c r="C29" s="2">
        <v>0.17184466019417499</v>
      </c>
      <c r="D29" s="2">
        <v>0.17317317317317299</v>
      </c>
      <c r="E29" s="2">
        <v>0.17442482611021901</v>
      </c>
      <c r="F29" s="2">
        <v>0.17943107221006599</v>
      </c>
      <c r="G29" s="2">
        <v>0.18885793871866299</v>
      </c>
      <c r="H29" s="2">
        <v>0.198290598290598</v>
      </c>
      <c r="I29" s="2">
        <v>0.20873511060691999</v>
      </c>
      <c r="J29" s="2">
        <v>0.22309417040358701</v>
      </c>
      <c r="K29" s="2">
        <v>0.232072275550536</v>
      </c>
    </row>
    <row r="30" spans="1:11" x14ac:dyDescent="0.25">
      <c r="A30" s="8" t="s">
        <v>79</v>
      </c>
      <c r="B30" s="2">
        <v>2.9922779922779901E-2</v>
      </c>
      <c r="C30" s="2">
        <v>2.9126213592233E-2</v>
      </c>
      <c r="D30" s="2">
        <v>2.4024024024024E-2</v>
      </c>
      <c r="E30" s="2">
        <v>2.0331728196896701E-2</v>
      </c>
      <c r="F30" s="2">
        <v>2.5164113785557999E-2</v>
      </c>
      <c r="G30" s="2">
        <v>2.78551532033426E-2</v>
      </c>
      <c r="H30" s="2">
        <v>3.30484330484331E-2</v>
      </c>
      <c r="I30" s="2">
        <v>3.3465683494044197E-2</v>
      </c>
      <c r="J30" s="2">
        <v>3.4192825112107597E-2</v>
      </c>
      <c r="K30" s="2">
        <v>3.613777526821E-2</v>
      </c>
    </row>
    <row r="31" spans="1:11" x14ac:dyDescent="0.25">
      <c r="A31" s="8" t="s">
        <v>602</v>
      </c>
      <c r="B31" s="2">
        <v>0.136875</v>
      </c>
      <c r="C31" s="2">
        <v>0.14736238532110099</v>
      </c>
      <c r="D31" s="2">
        <v>0.154793786823781</v>
      </c>
      <c r="E31" s="2">
        <v>0.156494522691706</v>
      </c>
      <c r="F31" s="2">
        <v>0.16236345580933501</v>
      </c>
      <c r="G31" s="2">
        <v>0.166903745851114</v>
      </c>
      <c r="H31" s="2">
        <v>0.17066666666666699</v>
      </c>
      <c r="I31" s="2">
        <v>0.17271959459459499</v>
      </c>
      <c r="J31" s="2">
        <v>0.17014572666404101</v>
      </c>
      <c r="K31" s="2">
        <v>0.16102332580887899</v>
      </c>
    </row>
    <row r="32" spans="1:11" x14ac:dyDescent="0.25">
      <c r="A32" s="8" t="s">
        <v>603</v>
      </c>
      <c r="B32" s="2">
        <v>8.8803088803088806E-2</v>
      </c>
      <c r="C32" s="2">
        <v>8.5922330097087399E-2</v>
      </c>
      <c r="D32" s="2">
        <v>9.0590590590590603E-2</v>
      </c>
      <c r="E32" s="2">
        <v>8.9352594970572505E-2</v>
      </c>
      <c r="F32" s="2">
        <v>9.0262582056892804E-2</v>
      </c>
      <c r="G32" s="2">
        <v>9.5264623955431796E-2</v>
      </c>
      <c r="H32" s="2">
        <v>9.7435897435897395E-2</v>
      </c>
      <c r="I32" s="2">
        <v>9.2456040839478199E-2</v>
      </c>
      <c r="J32" s="2">
        <v>0.101457399103139</v>
      </c>
      <c r="K32" s="2">
        <v>9.6555618294748694E-2</v>
      </c>
    </row>
    <row r="33" spans="1:12" x14ac:dyDescent="0.25">
      <c r="A33" s="15"/>
    </row>
    <row r="34" spans="1:12" x14ac:dyDescent="0.25">
      <c r="A34" s="15"/>
    </row>
    <row r="35" spans="1:12" x14ac:dyDescent="0.25">
      <c r="A35" s="15"/>
      <c r="B35" s="21" t="s">
        <v>29</v>
      </c>
      <c r="C35" s="21"/>
      <c r="D35" s="21"/>
      <c r="E35" s="21"/>
      <c r="F35" s="21"/>
      <c r="G35" s="21"/>
      <c r="H35" s="21"/>
      <c r="I35" s="21"/>
      <c r="J35" s="21"/>
      <c r="K35" s="6" t="s">
        <v>30</v>
      </c>
      <c r="L35" s="6" t="s">
        <v>31</v>
      </c>
    </row>
    <row r="36" spans="1:12" x14ac:dyDescent="0.25">
      <c r="A36" s="9" t="s">
        <v>32</v>
      </c>
      <c r="B36" s="4" t="s">
        <v>13</v>
      </c>
      <c r="C36" s="4" t="s">
        <v>14</v>
      </c>
      <c r="D36" s="4" t="s">
        <v>15</v>
      </c>
      <c r="E36" s="4" t="s">
        <v>16</v>
      </c>
      <c r="F36" s="4" t="s">
        <v>17</v>
      </c>
      <c r="G36" s="4" t="s">
        <v>18</v>
      </c>
      <c r="H36" s="4" t="s">
        <v>19</v>
      </c>
      <c r="I36" s="4" t="s">
        <v>20</v>
      </c>
      <c r="J36" s="4" t="s">
        <v>21</v>
      </c>
      <c r="K36" s="4" t="s">
        <v>22</v>
      </c>
      <c r="L36" s="4" t="s">
        <v>23</v>
      </c>
    </row>
    <row r="37" spans="1:12" x14ac:dyDescent="0.25">
      <c r="A37" s="8" t="s">
        <v>70</v>
      </c>
      <c r="B37" s="2">
        <v>6.5972222222222196E-2</v>
      </c>
      <c r="C37" s="2">
        <v>4.1259500542888197E-2</v>
      </c>
      <c r="D37" s="2">
        <v>6.2565172054223203E-3</v>
      </c>
      <c r="E37" s="2">
        <v>4.1450777202072502E-3</v>
      </c>
      <c r="F37" s="2">
        <v>4.1279669762641904E-3</v>
      </c>
      <c r="G37" s="2">
        <v>4.6248715313463501E-2</v>
      </c>
      <c r="H37" s="2">
        <v>2.9469548133595298E-3</v>
      </c>
      <c r="I37" s="2">
        <v>5.1909892262487801E-2</v>
      </c>
      <c r="J37" s="2">
        <v>3.3519553072625698E-2</v>
      </c>
      <c r="K37" s="3">
        <v>0.140801644398767</v>
      </c>
      <c r="L37" s="3">
        <v>0.28472222222222199</v>
      </c>
    </row>
    <row r="38" spans="1:12" x14ac:dyDescent="0.25">
      <c r="A38" s="8" t="s">
        <v>71</v>
      </c>
      <c r="B38" s="2">
        <v>0.107398568019093</v>
      </c>
      <c r="C38" s="2">
        <v>0.109913793103448</v>
      </c>
      <c r="D38" s="2">
        <v>5.6310679611650503E-2</v>
      </c>
      <c r="E38" s="2">
        <v>8.8235294117647106E-2</v>
      </c>
      <c r="F38" s="2">
        <v>0.10472972972973001</v>
      </c>
      <c r="G38" s="2">
        <v>5.9633027522935797E-2</v>
      </c>
      <c r="H38" s="2">
        <v>0.113997113997114</v>
      </c>
      <c r="I38" s="2">
        <v>8.1606217616580295E-2</v>
      </c>
      <c r="J38" s="2">
        <v>6.4670658682634705E-2</v>
      </c>
      <c r="K38" s="3">
        <v>0.35932721712538201</v>
      </c>
      <c r="L38" s="3">
        <v>1.1217183770883099</v>
      </c>
    </row>
    <row r="39" spans="1:12" x14ac:dyDescent="0.25">
      <c r="A39" s="8" t="s">
        <v>72</v>
      </c>
      <c r="B39" s="2">
        <v>4.4444444444444398E-2</v>
      </c>
      <c r="C39" s="2">
        <v>3.1914893617021302E-2</v>
      </c>
      <c r="D39" s="2">
        <v>8.2474226804123696E-2</v>
      </c>
      <c r="E39" s="2">
        <v>0.15238095238095201</v>
      </c>
      <c r="F39" s="2">
        <v>1.6528925619834701E-2</v>
      </c>
      <c r="G39" s="2">
        <v>0.17886178861788599</v>
      </c>
      <c r="H39" s="2">
        <v>6.2068965517241399E-2</v>
      </c>
      <c r="I39" s="2">
        <v>0.17532467532467499</v>
      </c>
      <c r="J39" s="2">
        <v>0.17679558011049701</v>
      </c>
      <c r="K39" s="3">
        <v>0.73170731707317105</v>
      </c>
      <c r="L39" s="3">
        <v>1.36666666666667</v>
      </c>
    </row>
    <row r="40" spans="1:12" x14ac:dyDescent="0.25">
      <c r="A40" s="8" t="s">
        <v>73</v>
      </c>
      <c r="B40" s="2">
        <v>0</v>
      </c>
      <c r="C40" s="2">
        <v>-0.125</v>
      </c>
      <c r="D40" s="2">
        <v>-0.57142857142857095</v>
      </c>
      <c r="E40" s="2">
        <v>0.66666666666666696</v>
      </c>
      <c r="F40" s="2">
        <v>0.4</v>
      </c>
      <c r="G40" s="2">
        <v>0.42857142857142899</v>
      </c>
      <c r="H40" s="2">
        <v>0.2</v>
      </c>
      <c r="I40" s="2">
        <v>0.41666666666666702</v>
      </c>
      <c r="J40" s="2">
        <v>5.8823529411764698E-2</v>
      </c>
      <c r="K40" s="3">
        <v>1.5714285714285701</v>
      </c>
      <c r="L40" s="3">
        <v>1.25</v>
      </c>
    </row>
    <row r="41" spans="1:12" x14ac:dyDescent="0.25">
      <c r="A41" s="8" t="s">
        <v>76</v>
      </c>
      <c r="B41" s="2">
        <v>-4.47761194029851E-2</v>
      </c>
      <c r="C41" s="2">
        <v>-8.6647727272727307E-2</v>
      </c>
      <c r="D41" s="2">
        <v>-0.107309486780715</v>
      </c>
      <c r="E41" s="2">
        <v>-5.7491289198606299E-2</v>
      </c>
      <c r="F41" s="2">
        <v>-5.9149722735674697E-2</v>
      </c>
      <c r="G41" s="2">
        <v>-6.4833005893909598E-2</v>
      </c>
      <c r="H41" s="2">
        <v>0</v>
      </c>
      <c r="I41" s="2">
        <v>-5.2521008403361297E-2</v>
      </c>
      <c r="J41" s="2">
        <v>-2.2172949002217299E-3</v>
      </c>
      <c r="K41" s="3">
        <v>-0.115913555992141</v>
      </c>
      <c r="L41" s="3">
        <v>-0.38941655359565802</v>
      </c>
    </row>
    <row r="42" spans="1:12" x14ac:dyDescent="0.25">
      <c r="A42" s="8" t="s">
        <v>77</v>
      </c>
      <c r="B42" s="2">
        <v>2.40963855421687E-2</v>
      </c>
      <c r="C42" s="2">
        <v>1.9607843137254902E-2</v>
      </c>
      <c r="D42" s="2">
        <v>-2.0512820512820499E-2</v>
      </c>
      <c r="E42" s="2">
        <v>-2.0942408376963401E-2</v>
      </c>
      <c r="F42" s="2">
        <v>-2.9411764705882401E-2</v>
      </c>
      <c r="G42" s="2">
        <v>-3.3057851239669402E-2</v>
      </c>
      <c r="H42" s="2">
        <v>-7.12250712250712E-3</v>
      </c>
      <c r="I42" s="2">
        <v>-5.7388809182209498E-3</v>
      </c>
      <c r="J42" s="2">
        <v>-2.5974025974026E-2</v>
      </c>
      <c r="K42" s="3">
        <v>-7.0247933884297495E-2</v>
      </c>
      <c r="L42" s="3">
        <v>-9.6385542168674704E-2</v>
      </c>
    </row>
    <row r="43" spans="1:12" x14ac:dyDescent="0.25">
      <c r="A43" s="8" t="s">
        <v>78</v>
      </c>
      <c r="B43" s="2">
        <v>3.5087719298245598E-2</v>
      </c>
      <c r="C43" s="2">
        <v>-2.2598870056497199E-2</v>
      </c>
      <c r="D43" s="2">
        <v>-5.7803468208092498E-2</v>
      </c>
      <c r="E43" s="2">
        <v>6.13496932515337E-3</v>
      </c>
      <c r="F43" s="2">
        <v>3.3536585365853702E-2</v>
      </c>
      <c r="G43" s="2">
        <v>2.6548672566371698E-2</v>
      </c>
      <c r="H43" s="2">
        <v>5.7471264367816098E-2</v>
      </c>
      <c r="I43" s="2">
        <v>8.1521739130434798E-2</v>
      </c>
      <c r="J43" s="2">
        <v>3.2663316582914603E-2</v>
      </c>
      <c r="K43" s="3">
        <v>0.212389380530973</v>
      </c>
      <c r="L43" s="3">
        <v>0.20175438596491199</v>
      </c>
    </row>
    <row r="44" spans="1:12" x14ac:dyDescent="0.25">
      <c r="A44" s="8" t="s">
        <v>79</v>
      </c>
      <c r="B44" s="2">
        <v>-3.2258064516128997E-2</v>
      </c>
      <c r="C44" s="2">
        <v>-0.2</v>
      </c>
      <c r="D44" s="2">
        <v>-0.20833333333333301</v>
      </c>
      <c r="E44" s="2">
        <v>0.21052631578947401</v>
      </c>
      <c r="F44" s="2">
        <v>8.6956521739130405E-2</v>
      </c>
      <c r="G44" s="2">
        <v>0.16</v>
      </c>
      <c r="H44" s="2">
        <v>1.72413793103448E-2</v>
      </c>
      <c r="I44" s="2">
        <v>3.3898305084745797E-2</v>
      </c>
      <c r="J44" s="2">
        <v>4.91803278688525E-2</v>
      </c>
      <c r="K44" s="3">
        <v>0.28000000000000003</v>
      </c>
      <c r="L44" s="3">
        <v>3.2258064516128997E-2</v>
      </c>
    </row>
    <row r="45" spans="1:12" x14ac:dyDescent="0.25">
      <c r="A45" s="8" t="s">
        <v>602</v>
      </c>
      <c r="B45" s="2">
        <v>0.17351598173516</v>
      </c>
      <c r="C45" s="2">
        <v>0.124513618677043</v>
      </c>
      <c r="D45" s="2">
        <v>3.8062283737024201E-2</v>
      </c>
      <c r="E45" s="2">
        <v>0.09</v>
      </c>
      <c r="F45" s="2">
        <v>7.64525993883792E-2</v>
      </c>
      <c r="G45" s="2">
        <v>9.0909090909090898E-2</v>
      </c>
      <c r="H45" s="2">
        <v>6.5104166666666699E-2</v>
      </c>
      <c r="I45" s="2">
        <v>5.6234718826405898E-2</v>
      </c>
      <c r="J45" s="2">
        <v>-9.2592592592592605E-3</v>
      </c>
      <c r="K45" s="3">
        <v>0.21590909090909099</v>
      </c>
      <c r="L45" s="3">
        <v>0.954337899543379</v>
      </c>
    </row>
    <row r="46" spans="1:12" x14ac:dyDescent="0.25">
      <c r="A46" s="8" t="s">
        <v>603</v>
      </c>
      <c r="B46" s="2">
        <v>-3.8043478260869602E-2</v>
      </c>
      <c r="C46" s="2">
        <v>2.2598870056497199E-2</v>
      </c>
      <c r="D46" s="2">
        <v>-7.7348066298342497E-2</v>
      </c>
      <c r="E46" s="2">
        <v>-1.19760479041916E-2</v>
      </c>
      <c r="F46" s="2">
        <v>3.6363636363636397E-2</v>
      </c>
      <c r="G46" s="2">
        <v>0</v>
      </c>
      <c r="H46" s="2">
        <v>-4.6783625730994101E-2</v>
      </c>
      <c r="I46" s="2">
        <v>0.110429447852761</v>
      </c>
      <c r="J46" s="2">
        <v>-5.5248618784530398E-2</v>
      </c>
      <c r="K46" s="3">
        <v>0</v>
      </c>
      <c r="L46" s="3">
        <v>-7.0652173913043501E-2</v>
      </c>
    </row>
    <row r="47" spans="1:12" x14ac:dyDescent="0.25">
      <c r="A47" s="11" t="s">
        <v>12</v>
      </c>
      <c r="B47" s="3">
        <v>3.5947712418300699E-2</v>
      </c>
      <c r="C47" s="3">
        <v>1.60357518401682E-2</v>
      </c>
      <c r="D47" s="3">
        <v>-2.0439844760672701E-2</v>
      </c>
      <c r="E47" s="3">
        <v>1.47913365029054E-2</v>
      </c>
      <c r="F47" s="3">
        <v>1.6137428422696502E-2</v>
      </c>
      <c r="G47" s="3">
        <v>2.5870901639344301E-2</v>
      </c>
      <c r="H47" s="3">
        <v>3.14606741573034E-2</v>
      </c>
      <c r="I47" s="3">
        <v>4.6477850399418999E-2</v>
      </c>
      <c r="J47" s="3">
        <v>2.4520009252833701E-2</v>
      </c>
      <c r="K47" s="3">
        <v>0.13447745901639299</v>
      </c>
      <c r="L47" s="3">
        <v>0.20615468409586099</v>
      </c>
    </row>
    <row r="48" spans="1:12" x14ac:dyDescent="0.25">
      <c r="A48" s="15"/>
    </row>
    <row r="49" spans="1:1" x14ac:dyDescent="0.25">
      <c r="A49" s="13" t="s">
        <v>33</v>
      </c>
    </row>
    <row r="50" spans="1:1" x14ac:dyDescent="0.25">
      <c r="A50" s="14" t="s">
        <v>34</v>
      </c>
    </row>
    <row r="51" spans="1:1" x14ac:dyDescent="0.25">
      <c r="A51" s="14" t="s">
        <v>35</v>
      </c>
    </row>
    <row r="52" spans="1:1" x14ac:dyDescent="0.25">
      <c r="A52" s="14" t="s">
        <v>81</v>
      </c>
    </row>
    <row r="53" spans="1:1" x14ac:dyDescent="0.25">
      <c r="A53" s="14" t="s">
        <v>36</v>
      </c>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1:K21"/>
    <mergeCell ref="B35:J3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626</v>
      </c>
    </row>
    <row r="2" spans="1:11" ht="15" x14ac:dyDescent="0.25">
      <c r="A2" s="12" t="s">
        <v>623</v>
      </c>
    </row>
    <row r="3" spans="1:11" ht="15" x14ac:dyDescent="0.25">
      <c r="A3" s="12" t="s">
        <v>89</v>
      </c>
    </row>
    <row r="4" spans="1:11" x14ac:dyDescent="0.25">
      <c r="A4" s="15"/>
    </row>
    <row r="5" spans="1:11" x14ac:dyDescent="0.25">
      <c r="A5" s="17" t="str">
        <f>HYPERLINK("#'Table of contents'!A157",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82</v>
      </c>
      <c r="B8" s="1">
        <v>894</v>
      </c>
      <c r="C8" s="1">
        <v>992</v>
      </c>
      <c r="D8" s="1">
        <v>1056</v>
      </c>
      <c r="E8" s="1">
        <v>1086</v>
      </c>
      <c r="F8" s="1">
        <v>1129</v>
      </c>
      <c r="G8" s="1">
        <v>1152</v>
      </c>
      <c r="H8" s="1">
        <v>1187</v>
      </c>
      <c r="I8" s="1">
        <v>1220</v>
      </c>
      <c r="J8" s="1">
        <v>1285</v>
      </c>
      <c r="K8" s="1">
        <v>1335</v>
      </c>
    </row>
    <row r="9" spans="1:11" x14ac:dyDescent="0.25">
      <c r="A9" s="16" t="s">
        <v>83</v>
      </c>
      <c r="B9" s="1">
        <v>276</v>
      </c>
      <c r="C9" s="1">
        <v>287</v>
      </c>
      <c r="D9" s="1">
        <v>292</v>
      </c>
      <c r="E9" s="1">
        <v>288</v>
      </c>
      <c r="F9" s="1">
        <v>285</v>
      </c>
      <c r="G9" s="1">
        <v>271</v>
      </c>
      <c r="H9" s="1">
        <v>266</v>
      </c>
      <c r="I9" s="1">
        <v>274</v>
      </c>
      <c r="J9" s="1">
        <v>279</v>
      </c>
      <c r="K9" s="1">
        <v>277</v>
      </c>
    </row>
    <row r="10" spans="1:11" x14ac:dyDescent="0.25">
      <c r="A10" s="16" t="s">
        <v>84</v>
      </c>
      <c r="B10" s="1">
        <v>84</v>
      </c>
      <c r="C10" s="1">
        <v>90</v>
      </c>
      <c r="D10" s="1">
        <v>89</v>
      </c>
      <c r="E10" s="1">
        <v>84</v>
      </c>
      <c r="F10" s="1">
        <v>88</v>
      </c>
      <c r="G10" s="1">
        <v>85</v>
      </c>
      <c r="H10" s="1">
        <v>91</v>
      </c>
      <c r="I10" s="1">
        <v>93</v>
      </c>
      <c r="J10" s="1">
        <v>98</v>
      </c>
      <c r="K10" s="1">
        <v>107</v>
      </c>
    </row>
    <row r="11" spans="1:11" x14ac:dyDescent="0.25">
      <c r="A11" s="16" t="s">
        <v>85</v>
      </c>
      <c r="B11" s="1">
        <v>1947</v>
      </c>
      <c r="C11" s="1">
        <v>1969</v>
      </c>
      <c r="D11" s="1">
        <v>1981</v>
      </c>
      <c r="E11" s="1">
        <v>1915</v>
      </c>
      <c r="F11" s="1">
        <v>1923</v>
      </c>
      <c r="G11" s="1">
        <v>1969</v>
      </c>
      <c r="H11" s="1">
        <v>2023</v>
      </c>
      <c r="I11" s="1">
        <v>2086</v>
      </c>
      <c r="J11" s="1">
        <v>2194</v>
      </c>
      <c r="K11" s="1">
        <v>2232</v>
      </c>
    </row>
    <row r="12" spans="1:11" x14ac:dyDescent="0.25">
      <c r="A12" s="16" t="s">
        <v>86</v>
      </c>
      <c r="B12" s="1">
        <v>192</v>
      </c>
      <c r="C12" s="1">
        <v>200</v>
      </c>
      <c r="D12" s="1">
        <v>200</v>
      </c>
      <c r="E12" s="1">
        <v>190</v>
      </c>
      <c r="F12" s="1">
        <v>190</v>
      </c>
      <c r="G12" s="1">
        <v>198</v>
      </c>
      <c r="H12" s="1">
        <v>201</v>
      </c>
      <c r="I12" s="1">
        <v>216</v>
      </c>
      <c r="J12" s="1">
        <v>226</v>
      </c>
      <c r="K12" s="1">
        <v>238</v>
      </c>
    </row>
    <row r="13" spans="1:11" x14ac:dyDescent="0.25">
      <c r="A13" s="16" t="s">
        <v>87</v>
      </c>
      <c r="B13" s="1">
        <v>279</v>
      </c>
      <c r="C13" s="1">
        <v>266</v>
      </c>
      <c r="D13" s="1">
        <v>247</v>
      </c>
      <c r="E13" s="1">
        <v>223</v>
      </c>
      <c r="F13" s="1">
        <v>227</v>
      </c>
      <c r="G13" s="1">
        <v>229</v>
      </c>
      <c r="H13" s="1">
        <v>237</v>
      </c>
      <c r="I13" s="1">
        <v>242</v>
      </c>
      <c r="J13" s="1">
        <v>241</v>
      </c>
      <c r="K13" s="1">
        <v>240</v>
      </c>
    </row>
    <row r="14" spans="1:11" x14ac:dyDescent="0.25">
      <c r="A14" s="10" t="s">
        <v>12</v>
      </c>
      <c r="B14" s="5">
        <v>3672</v>
      </c>
      <c r="C14" s="5">
        <v>3804</v>
      </c>
      <c r="D14" s="5">
        <v>3865</v>
      </c>
      <c r="E14" s="5">
        <v>3786</v>
      </c>
      <c r="F14" s="5">
        <v>3842</v>
      </c>
      <c r="G14" s="5">
        <v>3904</v>
      </c>
      <c r="H14" s="5">
        <v>4005</v>
      </c>
      <c r="I14" s="5">
        <v>4131</v>
      </c>
      <c r="J14" s="5">
        <v>4323</v>
      </c>
      <c r="K14" s="5">
        <v>4429</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82</v>
      </c>
      <c r="B19" s="2">
        <v>0.243464052287582</v>
      </c>
      <c r="C19" s="2">
        <v>0.26077812828601499</v>
      </c>
      <c r="D19" s="2">
        <v>0.27322121604139699</v>
      </c>
      <c r="E19" s="2">
        <v>0.28684627575277299</v>
      </c>
      <c r="F19" s="2">
        <v>0.29385736595523199</v>
      </c>
      <c r="G19" s="2">
        <v>0.29508196721311503</v>
      </c>
      <c r="H19" s="2">
        <v>0.29637952559300901</v>
      </c>
      <c r="I19" s="2">
        <v>0.29532800774630802</v>
      </c>
      <c r="J19" s="2">
        <v>0.29724728198010603</v>
      </c>
      <c r="K19" s="2">
        <v>0.30142244298938797</v>
      </c>
    </row>
    <row r="20" spans="1:12" x14ac:dyDescent="0.25">
      <c r="A20" s="8" t="s">
        <v>83</v>
      </c>
      <c r="B20" s="2">
        <v>7.5163398692810496E-2</v>
      </c>
      <c r="C20" s="2">
        <v>7.5446898002103094E-2</v>
      </c>
      <c r="D20" s="2">
        <v>7.5549805950840904E-2</v>
      </c>
      <c r="E20" s="2">
        <v>7.6069730586370801E-2</v>
      </c>
      <c r="F20" s="2">
        <v>7.41801145236856E-2</v>
      </c>
      <c r="G20" s="2">
        <v>6.9415983606557402E-2</v>
      </c>
      <c r="H20" s="2">
        <v>6.6416978776529301E-2</v>
      </c>
      <c r="I20" s="2">
        <v>6.6327765674170897E-2</v>
      </c>
      <c r="J20" s="2">
        <v>6.4538514920194301E-2</v>
      </c>
      <c r="K20" s="2">
        <v>6.2542334612779402E-2</v>
      </c>
    </row>
    <row r="21" spans="1:12" x14ac:dyDescent="0.25">
      <c r="A21" s="8" t="s">
        <v>84</v>
      </c>
      <c r="B21" s="2">
        <v>2.2875816993464099E-2</v>
      </c>
      <c r="C21" s="2">
        <v>2.3659305993690899E-2</v>
      </c>
      <c r="D21" s="2">
        <v>2.3027166882276798E-2</v>
      </c>
      <c r="E21" s="2">
        <v>2.2187004754358201E-2</v>
      </c>
      <c r="F21" s="2">
        <v>2.29047371160854E-2</v>
      </c>
      <c r="G21" s="2">
        <v>2.1772540983606599E-2</v>
      </c>
      <c r="H21" s="2">
        <v>2.2721598002496901E-2</v>
      </c>
      <c r="I21" s="2">
        <v>2.2512708787218599E-2</v>
      </c>
      <c r="J21" s="2">
        <v>2.2669442516770801E-2</v>
      </c>
      <c r="K21" s="2">
        <v>2.41589523594491E-2</v>
      </c>
    </row>
    <row r="22" spans="1:12" x14ac:dyDescent="0.25">
      <c r="A22" s="8" t="s">
        <v>85</v>
      </c>
      <c r="B22" s="2">
        <v>0.53022875816993498</v>
      </c>
      <c r="C22" s="2">
        <v>0.51761303890641397</v>
      </c>
      <c r="D22" s="2">
        <v>0.51254851228978004</v>
      </c>
      <c r="E22" s="2">
        <v>0.50581088219756998</v>
      </c>
      <c r="F22" s="2">
        <v>0.50052056220718399</v>
      </c>
      <c r="G22" s="2">
        <v>0.50435450819672101</v>
      </c>
      <c r="H22" s="2">
        <v>0.50511860174781498</v>
      </c>
      <c r="I22" s="2">
        <v>0.50496247881868805</v>
      </c>
      <c r="J22" s="2">
        <v>0.50751792736525603</v>
      </c>
      <c r="K22" s="2">
        <v>0.50395123052607804</v>
      </c>
    </row>
    <row r="23" spans="1:12" x14ac:dyDescent="0.25">
      <c r="A23" s="8" t="s">
        <v>86</v>
      </c>
      <c r="B23" s="2">
        <v>5.22875816993464E-2</v>
      </c>
      <c r="C23" s="2">
        <v>5.2576235541535198E-2</v>
      </c>
      <c r="D23" s="2">
        <v>5.1746442432082797E-2</v>
      </c>
      <c r="E23" s="2">
        <v>5.0184891706286303E-2</v>
      </c>
      <c r="F23" s="2">
        <v>4.9453409682457102E-2</v>
      </c>
      <c r="G23" s="2">
        <v>5.0717213114754099E-2</v>
      </c>
      <c r="H23" s="2">
        <v>5.0187265917603002E-2</v>
      </c>
      <c r="I23" s="2">
        <v>5.22875816993464E-2</v>
      </c>
      <c r="J23" s="2">
        <v>5.2278510293777503E-2</v>
      </c>
      <c r="K23" s="2">
        <v>5.3736735154662499E-2</v>
      </c>
    </row>
    <row r="24" spans="1:12" x14ac:dyDescent="0.25">
      <c r="A24" s="8" t="s">
        <v>87</v>
      </c>
      <c r="B24" s="2">
        <v>7.5980392156862697E-2</v>
      </c>
      <c r="C24" s="2">
        <v>6.9926393270241805E-2</v>
      </c>
      <c r="D24" s="2">
        <v>6.3906856403622203E-2</v>
      </c>
      <c r="E24" s="2">
        <v>5.8901215002641297E-2</v>
      </c>
      <c r="F24" s="2">
        <v>5.9083810515356598E-2</v>
      </c>
      <c r="G24" s="2">
        <v>5.8657786885245901E-2</v>
      </c>
      <c r="H24" s="2">
        <v>5.9176029962546797E-2</v>
      </c>
      <c r="I24" s="2">
        <v>5.8581457274267702E-2</v>
      </c>
      <c r="J24" s="2">
        <v>5.5748322923895401E-2</v>
      </c>
      <c r="K24" s="2">
        <v>5.4188304357642797E-2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82</v>
      </c>
      <c r="B29" s="2">
        <v>0.109619686800895</v>
      </c>
      <c r="C29" s="2">
        <v>6.4516129032258104E-2</v>
      </c>
      <c r="D29" s="2">
        <v>2.8409090909090901E-2</v>
      </c>
      <c r="E29" s="2">
        <v>3.9594843462246801E-2</v>
      </c>
      <c r="F29" s="2">
        <v>2.0372010628875101E-2</v>
      </c>
      <c r="G29" s="2">
        <v>3.0381944444444399E-2</v>
      </c>
      <c r="H29" s="2">
        <v>2.78011794439764E-2</v>
      </c>
      <c r="I29" s="2">
        <v>5.3278688524590202E-2</v>
      </c>
      <c r="J29" s="2">
        <v>3.8910505836575897E-2</v>
      </c>
      <c r="K29" s="3">
        <v>0.15885416666666699</v>
      </c>
      <c r="L29" s="3">
        <v>0.49328859060402702</v>
      </c>
    </row>
    <row r="30" spans="1:12" x14ac:dyDescent="0.25">
      <c r="A30" s="8" t="s">
        <v>83</v>
      </c>
      <c r="B30" s="2">
        <v>3.9855072463768099E-2</v>
      </c>
      <c r="C30" s="2">
        <v>1.74216027874564E-2</v>
      </c>
      <c r="D30" s="2">
        <v>-1.3698630136986301E-2</v>
      </c>
      <c r="E30" s="2">
        <v>-1.0416666666666701E-2</v>
      </c>
      <c r="F30" s="2">
        <v>-4.9122807017543901E-2</v>
      </c>
      <c r="G30" s="2">
        <v>-1.8450184501845001E-2</v>
      </c>
      <c r="H30" s="2">
        <v>3.00751879699248E-2</v>
      </c>
      <c r="I30" s="2">
        <v>1.8248175182481799E-2</v>
      </c>
      <c r="J30" s="2">
        <v>-7.1684587813620098E-3</v>
      </c>
      <c r="K30" s="3">
        <v>2.2140221402214E-2</v>
      </c>
      <c r="L30" s="3">
        <v>3.6231884057971002E-3</v>
      </c>
    </row>
    <row r="31" spans="1:12" x14ac:dyDescent="0.25">
      <c r="A31" s="8" t="s">
        <v>84</v>
      </c>
      <c r="B31" s="2">
        <v>7.1428571428571397E-2</v>
      </c>
      <c r="C31" s="2">
        <v>-1.1111111111111099E-2</v>
      </c>
      <c r="D31" s="2">
        <v>-5.6179775280898903E-2</v>
      </c>
      <c r="E31" s="2">
        <v>4.7619047619047603E-2</v>
      </c>
      <c r="F31" s="2">
        <v>-3.4090909090909102E-2</v>
      </c>
      <c r="G31" s="2">
        <v>7.0588235294117604E-2</v>
      </c>
      <c r="H31" s="2">
        <v>2.1978021978022001E-2</v>
      </c>
      <c r="I31" s="2">
        <v>5.3763440860215103E-2</v>
      </c>
      <c r="J31" s="2">
        <v>9.1836734693877597E-2</v>
      </c>
      <c r="K31" s="3">
        <v>0.25882352941176501</v>
      </c>
      <c r="L31" s="3">
        <v>0.273809523809524</v>
      </c>
    </row>
    <row r="32" spans="1:12" x14ac:dyDescent="0.25">
      <c r="A32" s="8" t="s">
        <v>85</v>
      </c>
      <c r="B32" s="2">
        <v>1.12994350282486E-2</v>
      </c>
      <c r="C32" s="2">
        <v>6.0944641950228503E-3</v>
      </c>
      <c r="D32" s="2">
        <v>-3.331650681474E-2</v>
      </c>
      <c r="E32" s="2">
        <v>4.1775456919060103E-3</v>
      </c>
      <c r="F32" s="2">
        <v>2.3920956838273499E-2</v>
      </c>
      <c r="G32" s="2">
        <v>2.74250888776028E-2</v>
      </c>
      <c r="H32" s="2">
        <v>3.1141868512110701E-2</v>
      </c>
      <c r="I32" s="2">
        <v>5.1773729626078603E-2</v>
      </c>
      <c r="J32" s="2">
        <v>1.7319963536918899E-2</v>
      </c>
      <c r="K32" s="3">
        <v>0.13357034027425099</v>
      </c>
      <c r="L32" s="3">
        <v>0.14637904468412899</v>
      </c>
    </row>
    <row r="33" spans="1:12" x14ac:dyDescent="0.25">
      <c r="A33" s="8" t="s">
        <v>86</v>
      </c>
      <c r="B33" s="2">
        <v>4.1666666666666699E-2</v>
      </c>
      <c r="C33" s="2">
        <v>0</v>
      </c>
      <c r="D33" s="2">
        <v>-0.05</v>
      </c>
      <c r="E33" s="2">
        <v>0</v>
      </c>
      <c r="F33" s="2">
        <v>4.2105263157894701E-2</v>
      </c>
      <c r="G33" s="2">
        <v>1.5151515151515201E-2</v>
      </c>
      <c r="H33" s="2">
        <v>7.4626865671641798E-2</v>
      </c>
      <c r="I33" s="2">
        <v>4.6296296296296301E-2</v>
      </c>
      <c r="J33" s="2">
        <v>5.3097345132743397E-2</v>
      </c>
      <c r="K33" s="3">
        <v>0.20202020202020199</v>
      </c>
      <c r="L33" s="3">
        <v>0.23958333333333301</v>
      </c>
    </row>
    <row r="34" spans="1:12" x14ac:dyDescent="0.25">
      <c r="A34" s="8" t="s">
        <v>87</v>
      </c>
      <c r="B34" s="2">
        <v>-4.6594982078853001E-2</v>
      </c>
      <c r="C34" s="2">
        <v>-7.1428571428571397E-2</v>
      </c>
      <c r="D34" s="2">
        <v>-9.7165991902833995E-2</v>
      </c>
      <c r="E34" s="2">
        <v>1.79372197309417E-2</v>
      </c>
      <c r="F34" s="2">
        <v>8.8105726872246704E-3</v>
      </c>
      <c r="G34" s="2">
        <v>3.4934497816593899E-2</v>
      </c>
      <c r="H34" s="2">
        <v>2.1097046413502098E-2</v>
      </c>
      <c r="I34" s="2">
        <v>-4.1322314049586804E-3</v>
      </c>
      <c r="J34" s="2">
        <v>-4.1493775933610002E-3</v>
      </c>
      <c r="K34" s="3">
        <v>4.8034934497816602E-2</v>
      </c>
      <c r="L34" s="3">
        <v>-0.13978494623655899</v>
      </c>
    </row>
    <row r="35" spans="1:12" x14ac:dyDescent="0.25">
      <c r="A35" s="11" t="s">
        <v>12</v>
      </c>
      <c r="B35" s="3">
        <v>3.5947712418300699E-2</v>
      </c>
      <c r="C35" s="3">
        <v>1.60357518401682E-2</v>
      </c>
      <c r="D35" s="3">
        <v>-2.0439844760672701E-2</v>
      </c>
      <c r="E35" s="3">
        <v>1.47913365029054E-2</v>
      </c>
      <c r="F35" s="3">
        <v>1.6137428422696502E-2</v>
      </c>
      <c r="G35" s="3">
        <v>2.5870901639344301E-2</v>
      </c>
      <c r="H35" s="3">
        <v>3.14606741573034E-2</v>
      </c>
      <c r="I35" s="3">
        <v>4.6477850399418999E-2</v>
      </c>
      <c r="J35" s="3">
        <v>2.4520009252833701E-2</v>
      </c>
      <c r="K35" s="3">
        <v>0.13447745901639299</v>
      </c>
      <c r="L35" s="3">
        <v>0.20615468409586099</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627</v>
      </c>
    </row>
    <row r="2" spans="1:11" ht="15" x14ac:dyDescent="0.25">
      <c r="A2" s="12" t="s">
        <v>623</v>
      </c>
    </row>
    <row r="3" spans="1:11" ht="15" x14ac:dyDescent="0.25">
      <c r="A3" s="12" t="s">
        <v>94</v>
      </c>
    </row>
    <row r="4" spans="1:11" x14ac:dyDescent="0.25">
      <c r="A4" s="15"/>
    </row>
    <row r="5" spans="1:11" x14ac:dyDescent="0.25">
      <c r="A5" s="17" t="str">
        <f>HYPERLINK("#'Table of contents'!A158",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90</v>
      </c>
      <c r="B8" s="1">
        <v>1672</v>
      </c>
      <c r="C8" s="1">
        <v>1686</v>
      </c>
      <c r="D8" s="1">
        <v>1691</v>
      </c>
      <c r="E8" s="1">
        <v>1663</v>
      </c>
      <c r="F8" s="1">
        <v>1709</v>
      </c>
      <c r="G8" s="1">
        <v>1767</v>
      </c>
      <c r="H8" s="1">
        <v>1833</v>
      </c>
      <c r="I8" s="1">
        <v>1918</v>
      </c>
      <c r="J8" s="1">
        <v>2033</v>
      </c>
      <c r="K8" s="1">
        <v>2125</v>
      </c>
    </row>
    <row r="9" spans="1:11" x14ac:dyDescent="0.25">
      <c r="A9" s="16" t="s">
        <v>91</v>
      </c>
      <c r="B9" s="1">
        <v>592</v>
      </c>
      <c r="C9" s="1">
        <v>600</v>
      </c>
      <c r="D9" s="1">
        <v>598</v>
      </c>
      <c r="E9" s="1">
        <v>544</v>
      </c>
      <c r="F9" s="1">
        <v>534</v>
      </c>
      <c r="G9" s="1">
        <v>548</v>
      </c>
      <c r="H9" s="1">
        <v>566</v>
      </c>
      <c r="I9" s="1">
        <v>569</v>
      </c>
      <c r="J9" s="1">
        <v>595</v>
      </c>
      <c r="K9" s="1">
        <v>573</v>
      </c>
    </row>
    <row r="10" spans="1:11" x14ac:dyDescent="0.25">
      <c r="A10" s="16" t="s">
        <v>92</v>
      </c>
      <c r="B10" s="1">
        <v>1408</v>
      </c>
      <c r="C10" s="1">
        <v>1518</v>
      </c>
      <c r="D10" s="1">
        <v>1576</v>
      </c>
      <c r="E10" s="1">
        <v>1579</v>
      </c>
      <c r="F10" s="1">
        <v>1599</v>
      </c>
      <c r="G10" s="1">
        <v>1589</v>
      </c>
      <c r="H10" s="1">
        <v>1606</v>
      </c>
      <c r="I10" s="1">
        <v>1644</v>
      </c>
      <c r="J10" s="1">
        <v>1695</v>
      </c>
      <c r="K10" s="1">
        <v>1731</v>
      </c>
    </row>
    <row r="11" spans="1:11" x14ac:dyDescent="0.25">
      <c r="A11" s="10" t="s">
        <v>12</v>
      </c>
      <c r="B11" s="5">
        <v>3672</v>
      </c>
      <c r="C11" s="5">
        <v>3804</v>
      </c>
      <c r="D11" s="5">
        <v>3865</v>
      </c>
      <c r="E11" s="5">
        <v>3786</v>
      </c>
      <c r="F11" s="5">
        <v>3842</v>
      </c>
      <c r="G11" s="5">
        <v>3904</v>
      </c>
      <c r="H11" s="5">
        <v>4005</v>
      </c>
      <c r="I11" s="5">
        <v>4131</v>
      </c>
      <c r="J11" s="5">
        <v>4323</v>
      </c>
      <c r="K11" s="5">
        <v>4429</v>
      </c>
    </row>
    <row r="12" spans="1:11" x14ac:dyDescent="0.25">
      <c r="A12" s="15"/>
    </row>
    <row r="13" spans="1:11" x14ac:dyDescent="0.25">
      <c r="A13" s="15"/>
    </row>
    <row r="14" spans="1:11" x14ac:dyDescent="0.25">
      <c r="A14" s="15"/>
      <c r="B14" s="21" t="s">
        <v>28</v>
      </c>
      <c r="C14" s="22"/>
      <c r="D14" s="22"/>
      <c r="E14" s="22"/>
      <c r="F14" s="22"/>
      <c r="G14" s="22"/>
      <c r="H14" s="22"/>
      <c r="I14" s="22"/>
      <c r="J14" s="22"/>
      <c r="K14" s="22"/>
    </row>
    <row r="15" spans="1:11" x14ac:dyDescent="0.25">
      <c r="A15" s="9" t="s">
        <v>32</v>
      </c>
      <c r="B15" s="4" t="s">
        <v>0</v>
      </c>
      <c r="C15" s="4" t="s">
        <v>1</v>
      </c>
      <c r="D15" s="4" t="s">
        <v>2</v>
      </c>
      <c r="E15" s="4" t="s">
        <v>3</v>
      </c>
      <c r="F15" s="4" t="s">
        <v>4</v>
      </c>
      <c r="G15" s="4" t="s">
        <v>5</v>
      </c>
      <c r="H15" s="4" t="s">
        <v>6</v>
      </c>
      <c r="I15" s="4" t="s">
        <v>7</v>
      </c>
      <c r="J15" s="4" t="s">
        <v>8</v>
      </c>
      <c r="K15" s="4" t="s">
        <v>9</v>
      </c>
    </row>
    <row r="16" spans="1:11" x14ac:dyDescent="0.25">
      <c r="A16" s="8" t="s">
        <v>90</v>
      </c>
      <c r="B16" s="2">
        <v>0.45533769063180801</v>
      </c>
      <c r="C16" s="2">
        <v>0.44321766561514198</v>
      </c>
      <c r="D16" s="2">
        <v>0.43751617076325999</v>
      </c>
      <c r="E16" s="2">
        <v>0.439249867934495</v>
      </c>
      <c r="F16" s="2">
        <v>0.44482040603852202</v>
      </c>
      <c r="G16" s="2">
        <v>0.45261270491803302</v>
      </c>
      <c r="H16" s="2">
        <v>0.45767790262172298</v>
      </c>
      <c r="I16" s="2">
        <v>0.46429435971919603</v>
      </c>
      <c r="J16" s="2">
        <v>0.47027527180198903</v>
      </c>
      <c r="K16" s="2">
        <v>0.479792278166629</v>
      </c>
    </row>
    <row r="17" spans="1:12" x14ac:dyDescent="0.25">
      <c r="A17" s="8" t="s">
        <v>91</v>
      </c>
      <c r="B17" s="2">
        <v>0.161220043572985</v>
      </c>
      <c r="C17" s="2">
        <v>0.157728706624606</v>
      </c>
      <c r="D17" s="2">
        <v>0.15472186287192799</v>
      </c>
      <c r="E17" s="2">
        <v>0.14368726888536701</v>
      </c>
      <c r="F17" s="2">
        <v>0.13899010931806399</v>
      </c>
      <c r="G17" s="2">
        <v>0.14036885245901601</v>
      </c>
      <c r="H17" s="2">
        <v>0.14132334581772801</v>
      </c>
      <c r="I17" s="2">
        <v>0.13773904623577801</v>
      </c>
      <c r="J17" s="2">
        <v>0.13763590099468001</v>
      </c>
      <c r="K17" s="2">
        <v>0.129374576653872</v>
      </c>
    </row>
    <row r="18" spans="1:12" x14ac:dyDescent="0.25">
      <c r="A18" s="8" t="s">
        <v>92</v>
      </c>
      <c r="B18" s="2">
        <v>0.38344226579520702</v>
      </c>
      <c r="C18" s="2">
        <v>0.39905362776025199</v>
      </c>
      <c r="D18" s="2">
        <v>0.40776196636481199</v>
      </c>
      <c r="E18" s="2">
        <v>0.41706286318013702</v>
      </c>
      <c r="F18" s="2">
        <v>0.41618948464341499</v>
      </c>
      <c r="G18" s="2">
        <v>0.407018442622951</v>
      </c>
      <c r="H18" s="2">
        <v>0.40099875156054898</v>
      </c>
      <c r="I18" s="2">
        <v>0.39796659404502499</v>
      </c>
      <c r="J18" s="2">
        <v>0.39208882720333099</v>
      </c>
      <c r="K18" s="2">
        <v>0.39083314517949902</v>
      </c>
    </row>
    <row r="19" spans="1:12" x14ac:dyDescent="0.25">
      <c r="A19" s="15"/>
    </row>
    <row r="20" spans="1:12" x14ac:dyDescent="0.25">
      <c r="A20" s="15"/>
    </row>
    <row r="21" spans="1:12" x14ac:dyDescent="0.25">
      <c r="A21" s="15"/>
      <c r="B21" s="21" t="s">
        <v>29</v>
      </c>
      <c r="C21" s="21"/>
      <c r="D21" s="21"/>
      <c r="E21" s="21"/>
      <c r="F21" s="21"/>
      <c r="G21" s="21"/>
      <c r="H21" s="21"/>
      <c r="I21" s="21"/>
      <c r="J21" s="21"/>
      <c r="K21" s="6" t="s">
        <v>30</v>
      </c>
      <c r="L21" s="6" t="s">
        <v>31</v>
      </c>
    </row>
    <row r="22" spans="1:12" x14ac:dyDescent="0.25">
      <c r="A22" s="9" t="s">
        <v>32</v>
      </c>
      <c r="B22" s="4" t="s">
        <v>13</v>
      </c>
      <c r="C22" s="4" t="s">
        <v>14</v>
      </c>
      <c r="D22" s="4" t="s">
        <v>15</v>
      </c>
      <c r="E22" s="4" t="s">
        <v>16</v>
      </c>
      <c r="F22" s="4" t="s">
        <v>17</v>
      </c>
      <c r="G22" s="4" t="s">
        <v>18</v>
      </c>
      <c r="H22" s="4" t="s">
        <v>19</v>
      </c>
      <c r="I22" s="4" t="s">
        <v>20</v>
      </c>
      <c r="J22" s="4" t="s">
        <v>21</v>
      </c>
      <c r="K22" s="4" t="s">
        <v>22</v>
      </c>
      <c r="L22" s="4" t="s">
        <v>23</v>
      </c>
    </row>
    <row r="23" spans="1:12" x14ac:dyDescent="0.25">
      <c r="A23" s="8" t="s">
        <v>90</v>
      </c>
      <c r="B23" s="2">
        <v>8.3732057416267894E-3</v>
      </c>
      <c r="C23" s="2">
        <v>2.9655990510083002E-3</v>
      </c>
      <c r="D23" s="2">
        <v>-1.6558249556475502E-2</v>
      </c>
      <c r="E23" s="2">
        <v>2.7660853878532801E-2</v>
      </c>
      <c r="F23" s="2">
        <v>3.3937975424224699E-2</v>
      </c>
      <c r="G23" s="2">
        <v>3.7351443123938899E-2</v>
      </c>
      <c r="H23" s="2">
        <v>4.6372067648663397E-2</v>
      </c>
      <c r="I23" s="2">
        <v>5.9958289885297202E-2</v>
      </c>
      <c r="J23" s="2">
        <v>4.5253320216428902E-2</v>
      </c>
      <c r="K23" s="3">
        <v>0.202603282399547</v>
      </c>
      <c r="L23" s="3">
        <v>0.27093301435406703</v>
      </c>
    </row>
    <row r="24" spans="1:12" x14ac:dyDescent="0.25">
      <c r="A24" s="8" t="s">
        <v>91</v>
      </c>
      <c r="B24" s="2">
        <v>1.35135135135135E-2</v>
      </c>
      <c r="C24" s="2">
        <v>-3.3333333333333301E-3</v>
      </c>
      <c r="D24" s="2">
        <v>-9.0301003344481601E-2</v>
      </c>
      <c r="E24" s="2">
        <v>-1.8382352941176499E-2</v>
      </c>
      <c r="F24" s="2">
        <v>2.6217228464419502E-2</v>
      </c>
      <c r="G24" s="2">
        <v>3.2846715328467203E-2</v>
      </c>
      <c r="H24" s="2">
        <v>5.3003533568904597E-3</v>
      </c>
      <c r="I24" s="2">
        <v>4.5694200351493901E-2</v>
      </c>
      <c r="J24" s="2">
        <v>-3.6974789915966401E-2</v>
      </c>
      <c r="K24" s="3">
        <v>4.56204379562044E-2</v>
      </c>
      <c r="L24" s="3">
        <v>-3.20945945945946E-2</v>
      </c>
    </row>
    <row r="25" spans="1:12" x14ac:dyDescent="0.25">
      <c r="A25" s="8" t="s">
        <v>92</v>
      </c>
      <c r="B25" s="2">
        <v>7.8125E-2</v>
      </c>
      <c r="C25" s="2">
        <v>3.82081686429512E-2</v>
      </c>
      <c r="D25" s="2">
        <v>1.90355329949239E-3</v>
      </c>
      <c r="E25" s="2">
        <v>1.26662444585181E-2</v>
      </c>
      <c r="F25" s="2">
        <v>-6.2539086929330797E-3</v>
      </c>
      <c r="G25" s="2">
        <v>1.06985525487728E-2</v>
      </c>
      <c r="H25" s="2">
        <v>2.36612702366127E-2</v>
      </c>
      <c r="I25" s="2">
        <v>3.1021897810218999E-2</v>
      </c>
      <c r="J25" s="2">
        <v>2.12389380530973E-2</v>
      </c>
      <c r="K25" s="3">
        <v>8.9364380113278796E-2</v>
      </c>
      <c r="L25" s="3">
        <v>0.22940340909090901</v>
      </c>
    </row>
    <row r="26" spans="1:12" x14ac:dyDescent="0.25">
      <c r="A26" s="11" t="s">
        <v>12</v>
      </c>
      <c r="B26" s="3">
        <v>3.5947712418300699E-2</v>
      </c>
      <c r="C26" s="3">
        <v>1.60357518401682E-2</v>
      </c>
      <c r="D26" s="3">
        <v>-2.0439844760672701E-2</v>
      </c>
      <c r="E26" s="3">
        <v>1.47913365029054E-2</v>
      </c>
      <c r="F26" s="3">
        <v>1.6137428422696502E-2</v>
      </c>
      <c r="G26" s="3">
        <v>2.5870901639344301E-2</v>
      </c>
      <c r="H26" s="3">
        <v>3.14606741573034E-2</v>
      </c>
      <c r="I26" s="3">
        <v>4.6477850399418999E-2</v>
      </c>
      <c r="J26" s="3">
        <v>2.4520009252833701E-2</v>
      </c>
      <c r="K26" s="3">
        <v>0.13447745901639299</v>
      </c>
      <c r="L26" s="3">
        <v>0.20615468409586099</v>
      </c>
    </row>
    <row r="27" spans="1:12" x14ac:dyDescent="0.25">
      <c r="A27" s="15"/>
    </row>
    <row r="28" spans="1:12" x14ac:dyDescent="0.25">
      <c r="A28" s="13" t="s">
        <v>33</v>
      </c>
    </row>
    <row r="29" spans="1:12" x14ac:dyDescent="0.25">
      <c r="A29" s="14" t="s">
        <v>34</v>
      </c>
    </row>
    <row r="30" spans="1:12" x14ac:dyDescent="0.25">
      <c r="A30" s="14" t="s">
        <v>35</v>
      </c>
    </row>
    <row r="31" spans="1:12" x14ac:dyDescent="0.25">
      <c r="A31" s="14" t="s">
        <v>36</v>
      </c>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628</v>
      </c>
    </row>
    <row r="2" spans="1:11" ht="15" x14ac:dyDescent="0.25">
      <c r="A2" s="12" t="s">
        <v>623</v>
      </c>
    </row>
    <row r="3" spans="1:11" ht="15" x14ac:dyDescent="0.25">
      <c r="A3" s="12" t="s">
        <v>94</v>
      </c>
    </row>
    <row r="4" spans="1:11" ht="15" x14ac:dyDescent="0.25">
      <c r="A4" s="12" t="s">
        <v>89</v>
      </c>
    </row>
    <row r="5" spans="1:11" x14ac:dyDescent="0.25">
      <c r="A5" s="17" t="str">
        <f>HYPERLINK("#'Table of contents'!A159",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95</v>
      </c>
      <c r="B8" s="1">
        <v>147</v>
      </c>
      <c r="C8" s="1">
        <v>148</v>
      </c>
      <c r="D8" s="1">
        <v>158</v>
      </c>
      <c r="E8" s="1">
        <v>157</v>
      </c>
      <c r="F8" s="1">
        <v>171</v>
      </c>
      <c r="G8" s="1">
        <v>188</v>
      </c>
      <c r="H8" s="1">
        <v>208</v>
      </c>
      <c r="I8" s="1">
        <v>225</v>
      </c>
      <c r="J8" s="1">
        <v>249</v>
      </c>
      <c r="K8" s="1">
        <v>269</v>
      </c>
    </row>
    <row r="9" spans="1:11" x14ac:dyDescent="0.25">
      <c r="A9" s="16" t="s">
        <v>96</v>
      </c>
      <c r="B9" s="1">
        <v>29</v>
      </c>
      <c r="C9" s="1">
        <v>32</v>
      </c>
      <c r="D9" s="1">
        <v>35</v>
      </c>
      <c r="E9" s="1">
        <v>37</v>
      </c>
      <c r="F9" s="1">
        <v>38</v>
      </c>
      <c r="G9" s="1">
        <v>39</v>
      </c>
      <c r="H9" s="1">
        <v>40</v>
      </c>
      <c r="I9" s="1">
        <v>44</v>
      </c>
      <c r="J9" s="1">
        <v>47</v>
      </c>
      <c r="K9" s="1">
        <v>52</v>
      </c>
    </row>
    <row r="10" spans="1:11" x14ac:dyDescent="0.25">
      <c r="A10" s="16" t="s">
        <v>97</v>
      </c>
      <c r="B10" s="1">
        <v>20</v>
      </c>
      <c r="C10" s="1">
        <v>24</v>
      </c>
      <c r="D10" s="1">
        <v>26</v>
      </c>
      <c r="E10" s="1">
        <v>27</v>
      </c>
      <c r="F10" s="1">
        <v>31</v>
      </c>
      <c r="G10" s="1">
        <v>32</v>
      </c>
      <c r="H10" s="1">
        <v>38</v>
      </c>
      <c r="I10" s="1">
        <v>41</v>
      </c>
      <c r="J10" s="1">
        <v>48</v>
      </c>
      <c r="K10" s="1">
        <v>54</v>
      </c>
    </row>
    <row r="11" spans="1:11" x14ac:dyDescent="0.25">
      <c r="A11" s="16" t="s">
        <v>98</v>
      </c>
      <c r="B11" s="1">
        <v>1342</v>
      </c>
      <c r="C11" s="1">
        <v>1352</v>
      </c>
      <c r="D11" s="1">
        <v>1347</v>
      </c>
      <c r="E11" s="1">
        <v>1325</v>
      </c>
      <c r="F11" s="1">
        <v>1345</v>
      </c>
      <c r="G11" s="1">
        <v>1378</v>
      </c>
      <c r="H11" s="1">
        <v>1411</v>
      </c>
      <c r="I11" s="1">
        <v>1465</v>
      </c>
      <c r="J11" s="1">
        <v>1540</v>
      </c>
      <c r="K11" s="1">
        <v>1596</v>
      </c>
    </row>
    <row r="12" spans="1:11" x14ac:dyDescent="0.25">
      <c r="A12" s="16" t="s">
        <v>99</v>
      </c>
      <c r="B12" s="1">
        <v>15</v>
      </c>
      <c r="C12" s="1">
        <v>16</v>
      </c>
      <c r="D12" s="1">
        <v>18</v>
      </c>
      <c r="E12" s="1">
        <v>18</v>
      </c>
      <c r="F12" s="1">
        <v>22</v>
      </c>
      <c r="G12" s="1">
        <v>26</v>
      </c>
      <c r="H12" s="1">
        <v>28</v>
      </c>
      <c r="I12" s="1">
        <v>32</v>
      </c>
      <c r="J12" s="1">
        <v>38</v>
      </c>
      <c r="K12" s="1">
        <v>39</v>
      </c>
    </row>
    <row r="13" spans="1:11" x14ac:dyDescent="0.25">
      <c r="A13" s="16" t="s">
        <v>100</v>
      </c>
      <c r="B13" s="1">
        <v>119</v>
      </c>
      <c r="C13" s="1">
        <v>114</v>
      </c>
      <c r="D13" s="1">
        <v>107</v>
      </c>
      <c r="E13" s="1">
        <v>99</v>
      </c>
      <c r="F13" s="1">
        <v>102</v>
      </c>
      <c r="G13" s="1">
        <v>104</v>
      </c>
      <c r="H13" s="1">
        <v>108</v>
      </c>
      <c r="I13" s="1">
        <v>111</v>
      </c>
      <c r="J13" s="1">
        <v>111</v>
      </c>
      <c r="K13" s="1">
        <v>115</v>
      </c>
    </row>
    <row r="14" spans="1:11" x14ac:dyDescent="0.25">
      <c r="A14" s="16" t="s">
        <v>101</v>
      </c>
      <c r="B14" s="1">
        <v>14</v>
      </c>
      <c r="C14" s="1">
        <v>13</v>
      </c>
      <c r="D14" s="1">
        <v>17</v>
      </c>
      <c r="E14" s="1">
        <v>15</v>
      </c>
      <c r="F14" s="1">
        <v>16</v>
      </c>
      <c r="G14" s="1">
        <v>17</v>
      </c>
      <c r="H14" s="1">
        <v>17</v>
      </c>
      <c r="I14" s="1">
        <v>17</v>
      </c>
      <c r="J14" s="1">
        <v>16</v>
      </c>
      <c r="K14" s="1">
        <v>17</v>
      </c>
    </row>
    <row r="15" spans="1:11" x14ac:dyDescent="0.25">
      <c r="A15" s="16" t="s">
        <v>102</v>
      </c>
      <c r="B15" s="1">
        <v>24</v>
      </c>
      <c r="C15" s="1">
        <v>21</v>
      </c>
      <c r="D15" s="1">
        <v>18</v>
      </c>
      <c r="E15" s="1">
        <v>14</v>
      </c>
      <c r="F15" s="1">
        <v>15</v>
      </c>
      <c r="G15" s="1">
        <v>15</v>
      </c>
      <c r="H15" s="1">
        <v>14</v>
      </c>
      <c r="I15" s="1">
        <v>15</v>
      </c>
      <c r="J15" s="1">
        <v>15</v>
      </c>
      <c r="K15" s="1">
        <v>12</v>
      </c>
    </row>
    <row r="16" spans="1:11" x14ac:dyDescent="0.25">
      <c r="A16" s="16" t="s">
        <v>103</v>
      </c>
      <c r="B16" s="1">
        <v>8</v>
      </c>
      <c r="C16" s="1">
        <v>8</v>
      </c>
      <c r="D16" s="1">
        <v>7</v>
      </c>
      <c r="E16" s="1">
        <v>7</v>
      </c>
      <c r="F16" s="1">
        <v>8</v>
      </c>
      <c r="G16" s="1">
        <v>8</v>
      </c>
      <c r="H16" s="1">
        <v>9</v>
      </c>
      <c r="I16" s="1">
        <v>9</v>
      </c>
      <c r="J16" s="1">
        <v>9</v>
      </c>
      <c r="K16" s="1">
        <v>9</v>
      </c>
    </row>
    <row r="17" spans="1:11" x14ac:dyDescent="0.25">
      <c r="A17" s="16" t="s">
        <v>104</v>
      </c>
      <c r="B17" s="1">
        <v>481</v>
      </c>
      <c r="C17" s="1">
        <v>494</v>
      </c>
      <c r="D17" s="1">
        <v>505</v>
      </c>
      <c r="E17" s="1">
        <v>465</v>
      </c>
      <c r="F17" s="1">
        <v>457</v>
      </c>
      <c r="G17" s="1">
        <v>472</v>
      </c>
      <c r="H17" s="1">
        <v>491</v>
      </c>
      <c r="I17" s="1">
        <v>494</v>
      </c>
      <c r="J17" s="1">
        <v>522</v>
      </c>
      <c r="K17" s="1">
        <v>505</v>
      </c>
    </row>
    <row r="18" spans="1:11" x14ac:dyDescent="0.25">
      <c r="A18" s="16" t="s">
        <v>105</v>
      </c>
      <c r="B18" s="1">
        <v>6</v>
      </c>
      <c r="C18" s="1">
        <v>10</v>
      </c>
      <c r="D18" s="1">
        <v>12</v>
      </c>
      <c r="E18" s="1">
        <v>11</v>
      </c>
      <c r="F18" s="1">
        <v>9</v>
      </c>
      <c r="G18" s="1">
        <v>8</v>
      </c>
      <c r="H18" s="1">
        <v>9</v>
      </c>
      <c r="I18" s="1">
        <v>11</v>
      </c>
      <c r="J18" s="1">
        <v>10</v>
      </c>
      <c r="K18" s="1">
        <v>10</v>
      </c>
    </row>
    <row r="19" spans="1:11" x14ac:dyDescent="0.25">
      <c r="A19" s="16" t="s">
        <v>106</v>
      </c>
      <c r="B19" s="1">
        <v>59</v>
      </c>
      <c r="C19" s="1">
        <v>54</v>
      </c>
      <c r="D19" s="1">
        <v>39</v>
      </c>
      <c r="E19" s="1">
        <v>32</v>
      </c>
      <c r="F19" s="1">
        <v>29</v>
      </c>
      <c r="G19" s="1">
        <v>28</v>
      </c>
      <c r="H19" s="1">
        <v>26</v>
      </c>
      <c r="I19" s="1">
        <v>23</v>
      </c>
      <c r="J19" s="1">
        <v>23</v>
      </c>
      <c r="K19" s="1">
        <v>20</v>
      </c>
    </row>
    <row r="20" spans="1:11" x14ac:dyDescent="0.25">
      <c r="A20" s="16" t="s">
        <v>107</v>
      </c>
      <c r="B20" s="1">
        <v>733</v>
      </c>
      <c r="C20" s="1">
        <v>831</v>
      </c>
      <c r="D20" s="1">
        <v>881</v>
      </c>
      <c r="E20" s="1">
        <v>914</v>
      </c>
      <c r="F20" s="1">
        <v>942</v>
      </c>
      <c r="G20" s="1">
        <v>947</v>
      </c>
      <c r="H20" s="1">
        <v>962</v>
      </c>
      <c r="I20" s="1">
        <v>978</v>
      </c>
      <c r="J20" s="1">
        <v>1020</v>
      </c>
      <c r="K20" s="1">
        <v>1049</v>
      </c>
    </row>
    <row r="21" spans="1:11" x14ac:dyDescent="0.25">
      <c r="A21" s="16" t="s">
        <v>108</v>
      </c>
      <c r="B21" s="1">
        <v>223</v>
      </c>
      <c r="C21" s="1">
        <v>234</v>
      </c>
      <c r="D21" s="1">
        <v>239</v>
      </c>
      <c r="E21" s="1">
        <v>237</v>
      </c>
      <c r="F21" s="1">
        <v>232</v>
      </c>
      <c r="G21" s="1">
        <v>217</v>
      </c>
      <c r="H21" s="1">
        <v>212</v>
      </c>
      <c r="I21" s="1">
        <v>215</v>
      </c>
      <c r="J21" s="1">
        <v>217</v>
      </c>
      <c r="K21" s="1">
        <v>213</v>
      </c>
    </row>
    <row r="22" spans="1:11" x14ac:dyDescent="0.25">
      <c r="A22" s="16" t="s">
        <v>109</v>
      </c>
      <c r="B22" s="1">
        <v>56</v>
      </c>
      <c r="C22" s="1">
        <v>58</v>
      </c>
      <c r="D22" s="1">
        <v>56</v>
      </c>
      <c r="E22" s="1">
        <v>50</v>
      </c>
      <c r="F22" s="1">
        <v>49</v>
      </c>
      <c r="G22" s="1">
        <v>45</v>
      </c>
      <c r="H22" s="1">
        <v>44</v>
      </c>
      <c r="I22" s="1">
        <v>43</v>
      </c>
      <c r="J22" s="1">
        <v>41</v>
      </c>
      <c r="K22" s="1">
        <v>44</v>
      </c>
    </row>
    <row r="23" spans="1:11" x14ac:dyDescent="0.25">
      <c r="A23" s="16" t="s">
        <v>110</v>
      </c>
      <c r="B23" s="1">
        <v>124</v>
      </c>
      <c r="C23" s="1">
        <v>123</v>
      </c>
      <c r="D23" s="1">
        <v>129</v>
      </c>
      <c r="E23" s="1">
        <v>125</v>
      </c>
      <c r="F23" s="1">
        <v>121</v>
      </c>
      <c r="G23" s="1">
        <v>119</v>
      </c>
      <c r="H23" s="1">
        <v>121</v>
      </c>
      <c r="I23" s="1">
        <v>127</v>
      </c>
      <c r="J23" s="1">
        <v>132</v>
      </c>
      <c r="K23" s="1">
        <v>131</v>
      </c>
    </row>
    <row r="24" spans="1:11" x14ac:dyDescent="0.25">
      <c r="A24" s="16" t="s">
        <v>111</v>
      </c>
      <c r="B24" s="1">
        <v>171</v>
      </c>
      <c r="C24" s="1">
        <v>174</v>
      </c>
      <c r="D24" s="1">
        <v>170</v>
      </c>
      <c r="E24" s="1">
        <v>161</v>
      </c>
      <c r="F24" s="1">
        <v>159</v>
      </c>
      <c r="G24" s="1">
        <v>164</v>
      </c>
      <c r="H24" s="1">
        <v>164</v>
      </c>
      <c r="I24" s="1">
        <v>173</v>
      </c>
      <c r="J24" s="1">
        <v>178</v>
      </c>
      <c r="K24" s="1">
        <v>189</v>
      </c>
    </row>
    <row r="25" spans="1:11" x14ac:dyDescent="0.25">
      <c r="A25" s="16" t="s">
        <v>112</v>
      </c>
      <c r="B25" s="1">
        <v>101</v>
      </c>
      <c r="C25" s="1">
        <v>98</v>
      </c>
      <c r="D25" s="1">
        <v>101</v>
      </c>
      <c r="E25" s="1">
        <v>92</v>
      </c>
      <c r="F25" s="1">
        <v>96</v>
      </c>
      <c r="G25" s="1">
        <v>97</v>
      </c>
      <c r="H25" s="1">
        <v>103</v>
      </c>
      <c r="I25" s="1">
        <v>108</v>
      </c>
      <c r="J25" s="1">
        <v>107</v>
      </c>
      <c r="K25" s="1">
        <v>105</v>
      </c>
    </row>
    <row r="26" spans="1:11" x14ac:dyDescent="0.25">
      <c r="A26" s="10" t="s">
        <v>12</v>
      </c>
      <c r="B26" s="5">
        <v>3672</v>
      </c>
      <c r="C26" s="5">
        <v>3804</v>
      </c>
      <c r="D26" s="5">
        <v>3865</v>
      </c>
      <c r="E26" s="5">
        <v>3786</v>
      </c>
      <c r="F26" s="5">
        <v>3842</v>
      </c>
      <c r="G26" s="5">
        <v>3904</v>
      </c>
      <c r="H26" s="5">
        <v>4005</v>
      </c>
      <c r="I26" s="5">
        <v>4131</v>
      </c>
      <c r="J26" s="5">
        <v>4323</v>
      </c>
      <c r="K26" s="5">
        <v>4429</v>
      </c>
    </row>
    <row r="27" spans="1:11" x14ac:dyDescent="0.25">
      <c r="A27" s="15"/>
    </row>
    <row r="28" spans="1:11" x14ac:dyDescent="0.25">
      <c r="A28" s="15"/>
    </row>
    <row r="29" spans="1:11" x14ac:dyDescent="0.25">
      <c r="A29" s="15"/>
      <c r="B29" s="21" t="s">
        <v>28</v>
      </c>
      <c r="C29" s="22"/>
      <c r="D29" s="22"/>
      <c r="E29" s="22"/>
      <c r="F29" s="22"/>
      <c r="G29" s="22"/>
      <c r="H29" s="22"/>
      <c r="I29" s="22"/>
      <c r="J29" s="22"/>
      <c r="K29" s="22"/>
    </row>
    <row r="30" spans="1:11" x14ac:dyDescent="0.25">
      <c r="A30" s="9" t="s">
        <v>32</v>
      </c>
      <c r="B30" s="4" t="s">
        <v>0</v>
      </c>
      <c r="C30" s="4" t="s">
        <v>1</v>
      </c>
      <c r="D30" s="4" t="s">
        <v>2</v>
      </c>
      <c r="E30" s="4" t="s">
        <v>3</v>
      </c>
      <c r="F30" s="4" t="s">
        <v>4</v>
      </c>
      <c r="G30" s="4" t="s">
        <v>5</v>
      </c>
      <c r="H30" s="4" t="s">
        <v>6</v>
      </c>
      <c r="I30" s="4" t="s">
        <v>7</v>
      </c>
      <c r="J30" s="4" t="s">
        <v>8</v>
      </c>
      <c r="K30" s="4" t="s">
        <v>9</v>
      </c>
    </row>
    <row r="31" spans="1:11" x14ac:dyDescent="0.25">
      <c r="A31" s="8" t="s">
        <v>95</v>
      </c>
      <c r="B31" s="2">
        <v>8.7918660287081299E-2</v>
      </c>
      <c r="C31" s="2">
        <v>8.7781731909845798E-2</v>
      </c>
      <c r="D31" s="2">
        <v>9.3435836782968698E-2</v>
      </c>
      <c r="E31" s="2">
        <v>9.4407696933253196E-2</v>
      </c>
      <c r="F31" s="2">
        <v>0.10005851375073101</v>
      </c>
      <c r="G31" s="2">
        <v>0.10639501980758299</v>
      </c>
      <c r="H31" s="2">
        <v>0.11347517730496499</v>
      </c>
      <c r="I31" s="2">
        <v>0.117309697601668</v>
      </c>
      <c r="J31" s="2">
        <v>0.122479094933596</v>
      </c>
      <c r="K31" s="2">
        <v>0.126588235294118</v>
      </c>
    </row>
    <row r="32" spans="1:11" x14ac:dyDescent="0.25">
      <c r="A32" s="8" t="s">
        <v>96</v>
      </c>
      <c r="B32" s="2">
        <v>1.7344497607655499E-2</v>
      </c>
      <c r="C32" s="2">
        <v>1.89798339264531E-2</v>
      </c>
      <c r="D32" s="2">
        <v>2.0697811945594301E-2</v>
      </c>
      <c r="E32" s="2">
        <v>2.2248947684906799E-2</v>
      </c>
      <c r="F32" s="2">
        <v>2.22352252779403E-2</v>
      </c>
      <c r="G32" s="2">
        <v>2.20713073005093E-2</v>
      </c>
      <c r="H32" s="2">
        <v>2.1822149481724E-2</v>
      </c>
      <c r="I32" s="2">
        <v>2.2940563086548502E-2</v>
      </c>
      <c r="J32" s="2">
        <v>2.31185440236104E-2</v>
      </c>
      <c r="K32" s="2">
        <v>2.4470588235294102E-2</v>
      </c>
    </row>
    <row r="33" spans="1:11" x14ac:dyDescent="0.25">
      <c r="A33" s="8" t="s">
        <v>97</v>
      </c>
      <c r="B33" s="2">
        <v>1.19617224880383E-2</v>
      </c>
      <c r="C33" s="2">
        <v>1.42348754448399E-2</v>
      </c>
      <c r="D33" s="2">
        <v>1.53755174452986E-2</v>
      </c>
      <c r="E33" s="2">
        <v>1.6235718580877901E-2</v>
      </c>
      <c r="F33" s="2">
        <v>1.8139262726740799E-2</v>
      </c>
      <c r="G33" s="2">
        <v>1.81097906055461E-2</v>
      </c>
      <c r="H33" s="2">
        <v>2.0731042007637802E-2</v>
      </c>
      <c r="I33" s="2">
        <v>2.1376433785192901E-2</v>
      </c>
      <c r="J33" s="2">
        <v>2.36104279390064E-2</v>
      </c>
      <c r="K33" s="2">
        <v>2.5411764705882401E-2</v>
      </c>
    </row>
    <row r="34" spans="1:11" x14ac:dyDescent="0.25">
      <c r="A34" s="8" t="s">
        <v>98</v>
      </c>
      <c r="B34" s="2">
        <v>0.80263157894736803</v>
      </c>
      <c r="C34" s="2">
        <v>0.80189798339264495</v>
      </c>
      <c r="D34" s="2">
        <v>0.79657007687758696</v>
      </c>
      <c r="E34" s="2">
        <v>0.79675285628382397</v>
      </c>
      <c r="F34" s="2">
        <v>0.78700994733762397</v>
      </c>
      <c r="G34" s="2">
        <v>0.77985285795132997</v>
      </c>
      <c r="H34" s="2">
        <v>0.76977632296781195</v>
      </c>
      <c r="I34" s="2">
        <v>0.76381647549530796</v>
      </c>
      <c r="J34" s="2">
        <v>0.75750122970978895</v>
      </c>
      <c r="K34" s="2">
        <v>0.751058823529412</v>
      </c>
    </row>
    <row r="35" spans="1:11" x14ac:dyDescent="0.25">
      <c r="A35" s="8" t="s">
        <v>99</v>
      </c>
      <c r="B35" s="2">
        <v>8.9712918660287098E-3</v>
      </c>
      <c r="C35" s="2">
        <v>9.4899169632265707E-3</v>
      </c>
      <c r="D35" s="2">
        <v>1.06445890005914E-2</v>
      </c>
      <c r="E35" s="2">
        <v>1.0823812387252E-2</v>
      </c>
      <c r="F35" s="2">
        <v>1.28730251609128E-2</v>
      </c>
      <c r="G35" s="2">
        <v>1.4714204867006199E-2</v>
      </c>
      <c r="H35" s="2">
        <v>1.52755046372068E-2</v>
      </c>
      <c r="I35" s="2">
        <v>1.6684045881126201E-2</v>
      </c>
      <c r="J35" s="2">
        <v>1.86915887850467E-2</v>
      </c>
      <c r="K35" s="2">
        <v>1.83529411764706E-2</v>
      </c>
    </row>
    <row r="36" spans="1:11" x14ac:dyDescent="0.25">
      <c r="A36" s="8" t="s">
        <v>100</v>
      </c>
      <c r="B36" s="2">
        <v>7.1172248803827706E-2</v>
      </c>
      <c r="C36" s="2">
        <v>6.76156583629893E-2</v>
      </c>
      <c r="D36" s="2">
        <v>6.3276167947959802E-2</v>
      </c>
      <c r="E36" s="2">
        <v>5.95309681298858E-2</v>
      </c>
      <c r="F36" s="2">
        <v>5.96840257460503E-2</v>
      </c>
      <c r="G36" s="2">
        <v>5.8856819468024901E-2</v>
      </c>
      <c r="H36" s="2">
        <v>5.8919803600654699E-2</v>
      </c>
      <c r="I36" s="2">
        <v>5.7872784150156398E-2</v>
      </c>
      <c r="J36" s="2">
        <v>5.4599114608952302E-2</v>
      </c>
      <c r="K36" s="2">
        <v>5.41176470588235E-2</v>
      </c>
    </row>
    <row r="37" spans="1:11" x14ac:dyDescent="0.25">
      <c r="A37" s="8" t="s">
        <v>101</v>
      </c>
      <c r="B37" s="2">
        <v>2.3648648648648601E-2</v>
      </c>
      <c r="C37" s="2">
        <v>2.1666666666666699E-2</v>
      </c>
      <c r="D37" s="2">
        <v>2.84280936454849E-2</v>
      </c>
      <c r="E37" s="2">
        <v>2.7573529411764702E-2</v>
      </c>
      <c r="F37" s="2">
        <v>2.9962546816479401E-2</v>
      </c>
      <c r="G37" s="2">
        <v>3.1021897810218999E-2</v>
      </c>
      <c r="H37" s="2">
        <v>3.00353356890459E-2</v>
      </c>
      <c r="I37" s="2">
        <v>2.9876977152899799E-2</v>
      </c>
      <c r="J37" s="2">
        <v>2.6890756302521E-2</v>
      </c>
      <c r="K37" s="2">
        <v>2.96684118673647E-2</v>
      </c>
    </row>
    <row r="38" spans="1:11" x14ac:dyDescent="0.25">
      <c r="A38" s="8" t="s">
        <v>102</v>
      </c>
      <c r="B38" s="2">
        <v>4.0540540540540501E-2</v>
      </c>
      <c r="C38" s="2">
        <v>3.5000000000000003E-2</v>
      </c>
      <c r="D38" s="2">
        <v>3.0100334448160501E-2</v>
      </c>
      <c r="E38" s="2">
        <v>2.5735294117647099E-2</v>
      </c>
      <c r="F38" s="2">
        <v>2.8089887640449399E-2</v>
      </c>
      <c r="G38" s="2">
        <v>2.7372262773722601E-2</v>
      </c>
      <c r="H38" s="2">
        <v>2.47349823321555E-2</v>
      </c>
      <c r="I38" s="2">
        <v>2.6362038664323399E-2</v>
      </c>
      <c r="J38" s="2">
        <v>2.5210084033613401E-2</v>
      </c>
      <c r="K38" s="2">
        <v>2.0942408376963401E-2</v>
      </c>
    </row>
    <row r="39" spans="1:11" x14ac:dyDescent="0.25">
      <c r="A39" s="8" t="s">
        <v>103</v>
      </c>
      <c r="B39" s="2">
        <v>1.35135135135135E-2</v>
      </c>
      <c r="C39" s="2">
        <v>1.3333333333333299E-2</v>
      </c>
      <c r="D39" s="2">
        <v>1.17056856187291E-2</v>
      </c>
      <c r="E39" s="2">
        <v>1.2867647058823499E-2</v>
      </c>
      <c r="F39" s="2">
        <v>1.4981273408239701E-2</v>
      </c>
      <c r="G39" s="2">
        <v>1.4598540145985399E-2</v>
      </c>
      <c r="H39" s="2">
        <v>1.5901060070671401E-2</v>
      </c>
      <c r="I39" s="2">
        <v>1.5817223198594001E-2</v>
      </c>
      <c r="J39" s="2">
        <v>1.51260504201681E-2</v>
      </c>
      <c r="K39" s="2">
        <v>1.5706806282722498E-2</v>
      </c>
    </row>
    <row r="40" spans="1:11" x14ac:dyDescent="0.25">
      <c r="A40" s="8" t="s">
        <v>104</v>
      </c>
      <c r="B40" s="2">
        <v>0.8125</v>
      </c>
      <c r="C40" s="2">
        <v>0.82333333333333303</v>
      </c>
      <c r="D40" s="2">
        <v>0.84448160535117101</v>
      </c>
      <c r="E40" s="2">
        <v>0.85477941176470595</v>
      </c>
      <c r="F40" s="2">
        <v>0.85580524344569298</v>
      </c>
      <c r="G40" s="2">
        <v>0.86131386861313897</v>
      </c>
      <c r="H40" s="2">
        <v>0.86749116607773802</v>
      </c>
      <c r="I40" s="2">
        <v>0.86818980667838297</v>
      </c>
      <c r="J40" s="2">
        <v>0.877310924369748</v>
      </c>
      <c r="K40" s="2">
        <v>0.88132635253054104</v>
      </c>
    </row>
    <row r="41" spans="1:11" x14ac:dyDescent="0.25">
      <c r="A41" s="8" t="s">
        <v>105</v>
      </c>
      <c r="B41" s="2">
        <v>1.0135135135135099E-2</v>
      </c>
      <c r="C41" s="2">
        <v>1.6666666666666701E-2</v>
      </c>
      <c r="D41" s="2">
        <v>2.0066889632107E-2</v>
      </c>
      <c r="E41" s="2">
        <v>2.0220588235294101E-2</v>
      </c>
      <c r="F41" s="2">
        <v>1.6853932584269701E-2</v>
      </c>
      <c r="G41" s="2">
        <v>1.4598540145985399E-2</v>
      </c>
      <c r="H41" s="2">
        <v>1.5901060070671401E-2</v>
      </c>
      <c r="I41" s="2">
        <v>1.9332161687170502E-2</v>
      </c>
      <c r="J41" s="2">
        <v>1.6806722689075598E-2</v>
      </c>
      <c r="K41" s="2">
        <v>1.7452006980802799E-2</v>
      </c>
    </row>
    <row r="42" spans="1:11" x14ac:dyDescent="0.25">
      <c r="A42" s="8" t="s">
        <v>106</v>
      </c>
      <c r="B42" s="2">
        <v>9.9662162162162199E-2</v>
      </c>
      <c r="C42" s="2">
        <v>0.09</v>
      </c>
      <c r="D42" s="2">
        <v>6.5217391304347797E-2</v>
      </c>
      <c r="E42" s="2">
        <v>5.8823529411764698E-2</v>
      </c>
      <c r="F42" s="2">
        <v>5.4307116104868901E-2</v>
      </c>
      <c r="G42" s="2">
        <v>5.1094890510948898E-2</v>
      </c>
      <c r="H42" s="2">
        <v>4.5936395759717301E-2</v>
      </c>
      <c r="I42" s="2">
        <v>4.0421792618629201E-2</v>
      </c>
      <c r="J42" s="2">
        <v>3.8655462184874E-2</v>
      </c>
      <c r="K42" s="2">
        <v>3.4904013961605598E-2</v>
      </c>
    </row>
    <row r="43" spans="1:11" x14ac:dyDescent="0.25">
      <c r="A43" s="8" t="s">
        <v>107</v>
      </c>
      <c r="B43" s="2">
        <v>0.52059659090909105</v>
      </c>
      <c r="C43" s="2">
        <v>0.54743083003952597</v>
      </c>
      <c r="D43" s="2">
        <v>0.55901015228426398</v>
      </c>
      <c r="E43" s="2">
        <v>0.57884737175427503</v>
      </c>
      <c r="F43" s="2">
        <v>0.58911819887429595</v>
      </c>
      <c r="G43" s="2">
        <v>0.59597230962869696</v>
      </c>
      <c r="H43" s="2">
        <v>0.59900373599003698</v>
      </c>
      <c r="I43" s="2">
        <v>0.59489051094890499</v>
      </c>
      <c r="J43" s="2">
        <v>0.60176991150442505</v>
      </c>
      <c r="K43" s="2">
        <v>0.60600808781051396</v>
      </c>
    </row>
    <row r="44" spans="1:11" x14ac:dyDescent="0.25">
      <c r="A44" s="8" t="s">
        <v>108</v>
      </c>
      <c r="B44" s="2">
        <v>0.15838068181818199</v>
      </c>
      <c r="C44" s="2">
        <v>0.154150197628458</v>
      </c>
      <c r="D44" s="2">
        <v>0.15164974619289301</v>
      </c>
      <c r="E44" s="2">
        <v>0.15009499683343899</v>
      </c>
      <c r="F44" s="2">
        <v>0.14509068167604799</v>
      </c>
      <c r="G44" s="2">
        <v>0.136563876651982</v>
      </c>
      <c r="H44" s="2">
        <v>0.13200498132005001</v>
      </c>
      <c r="I44" s="2">
        <v>0.13077858880778601</v>
      </c>
      <c r="J44" s="2">
        <v>0.12802359882005901</v>
      </c>
      <c r="K44" s="2">
        <v>0.123050259965338</v>
      </c>
    </row>
    <row r="45" spans="1:11" x14ac:dyDescent="0.25">
      <c r="A45" s="8" t="s">
        <v>109</v>
      </c>
      <c r="B45" s="2">
        <v>3.97727272727273E-2</v>
      </c>
      <c r="C45" s="2">
        <v>3.82081686429512E-2</v>
      </c>
      <c r="D45" s="2">
        <v>3.5532994923857898E-2</v>
      </c>
      <c r="E45" s="2">
        <v>3.1665611146295097E-2</v>
      </c>
      <c r="F45" s="2">
        <v>3.06441525953721E-2</v>
      </c>
      <c r="G45" s="2">
        <v>2.8319697923222201E-2</v>
      </c>
      <c r="H45" s="2">
        <v>2.7397260273972601E-2</v>
      </c>
      <c r="I45" s="2">
        <v>2.6155717761557201E-2</v>
      </c>
      <c r="J45" s="2">
        <v>2.4188790560472E-2</v>
      </c>
      <c r="K45" s="2">
        <v>2.5418833044482999E-2</v>
      </c>
    </row>
    <row r="46" spans="1:11" x14ac:dyDescent="0.25">
      <c r="A46" s="8" t="s">
        <v>110</v>
      </c>
      <c r="B46" s="2">
        <v>8.8068181818181795E-2</v>
      </c>
      <c r="C46" s="2">
        <v>8.10276679841897E-2</v>
      </c>
      <c r="D46" s="2">
        <v>8.1852791878172598E-2</v>
      </c>
      <c r="E46" s="2">
        <v>7.9164027865737799E-2</v>
      </c>
      <c r="F46" s="2">
        <v>7.5672295184490299E-2</v>
      </c>
      <c r="G46" s="2">
        <v>7.4889867841409705E-2</v>
      </c>
      <c r="H46" s="2">
        <v>7.5342465753424695E-2</v>
      </c>
      <c r="I46" s="2">
        <v>7.7250608272506099E-2</v>
      </c>
      <c r="J46" s="2">
        <v>7.7876106194690306E-2</v>
      </c>
      <c r="K46" s="2">
        <v>7.5678798382437906E-2</v>
      </c>
    </row>
    <row r="47" spans="1:11" x14ac:dyDescent="0.25">
      <c r="A47" s="8" t="s">
        <v>111</v>
      </c>
      <c r="B47" s="2">
        <v>0.12144886363636399</v>
      </c>
      <c r="C47" s="2">
        <v>0.114624505928854</v>
      </c>
      <c r="D47" s="2">
        <v>0.107868020304569</v>
      </c>
      <c r="E47" s="2">
        <v>0.10196326789107001</v>
      </c>
      <c r="F47" s="2">
        <v>9.9437148217635996E-2</v>
      </c>
      <c r="G47" s="2">
        <v>0.103209565764632</v>
      </c>
      <c r="H47" s="2">
        <v>0.102117061021171</v>
      </c>
      <c r="I47" s="2">
        <v>0.105231143552311</v>
      </c>
      <c r="J47" s="2">
        <v>0.105014749262537</v>
      </c>
      <c r="K47" s="2">
        <v>0.109185441941075</v>
      </c>
    </row>
    <row r="48" spans="1:11" x14ac:dyDescent="0.25">
      <c r="A48" s="8" t="s">
        <v>112</v>
      </c>
      <c r="B48" s="2">
        <v>7.1732954545454503E-2</v>
      </c>
      <c r="C48" s="2">
        <v>6.4558629776021101E-2</v>
      </c>
      <c r="D48" s="2">
        <v>6.4086294416243694E-2</v>
      </c>
      <c r="E48" s="2">
        <v>5.8264724509182998E-2</v>
      </c>
      <c r="F48" s="2">
        <v>6.0037523452157598E-2</v>
      </c>
      <c r="G48" s="2">
        <v>6.1044682190056598E-2</v>
      </c>
      <c r="H48" s="2">
        <v>6.4134495641345005E-2</v>
      </c>
      <c r="I48" s="2">
        <v>6.5693430656934296E-2</v>
      </c>
      <c r="J48" s="2">
        <v>6.3126843657817094E-2</v>
      </c>
      <c r="K48" s="2">
        <v>6.0658578856152501E-2</v>
      </c>
    </row>
    <row r="49" spans="1:12" x14ac:dyDescent="0.25">
      <c r="A49" s="15"/>
    </row>
    <row r="50" spans="1:12" x14ac:dyDescent="0.25">
      <c r="A50" s="15"/>
    </row>
    <row r="51" spans="1:12" x14ac:dyDescent="0.25">
      <c r="A51" s="15"/>
      <c r="B51" s="21" t="s">
        <v>29</v>
      </c>
      <c r="C51" s="21"/>
      <c r="D51" s="21"/>
      <c r="E51" s="21"/>
      <c r="F51" s="21"/>
      <c r="G51" s="21"/>
      <c r="H51" s="21"/>
      <c r="I51" s="21"/>
      <c r="J51" s="21"/>
      <c r="K51" s="6" t="s">
        <v>30</v>
      </c>
      <c r="L51" s="6" t="s">
        <v>31</v>
      </c>
    </row>
    <row r="52" spans="1:12" x14ac:dyDescent="0.25">
      <c r="A52" s="9" t="s">
        <v>32</v>
      </c>
      <c r="B52" s="4" t="s">
        <v>13</v>
      </c>
      <c r="C52" s="4" t="s">
        <v>14</v>
      </c>
      <c r="D52" s="4" t="s">
        <v>15</v>
      </c>
      <c r="E52" s="4" t="s">
        <v>16</v>
      </c>
      <c r="F52" s="4" t="s">
        <v>17</v>
      </c>
      <c r="G52" s="4" t="s">
        <v>18</v>
      </c>
      <c r="H52" s="4" t="s">
        <v>19</v>
      </c>
      <c r="I52" s="4" t="s">
        <v>20</v>
      </c>
      <c r="J52" s="4" t="s">
        <v>21</v>
      </c>
      <c r="K52" s="4" t="s">
        <v>22</v>
      </c>
      <c r="L52" s="4" t="s">
        <v>23</v>
      </c>
    </row>
    <row r="53" spans="1:12" x14ac:dyDescent="0.25">
      <c r="A53" s="8" t="s">
        <v>95</v>
      </c>
      <c r="B53" s="2">
        <v>6.8027210884353704E-3</v>
      </c>
      <c r="C53" s="2">
        <v>6.7567567567567599E-2</v>
      </c>
      <c r="D53" s="2">
        <v>-6.3291139240506302E-3</v>
      </c>
      <c r="E53" s="2">
        <v>8.9171974522293002E-2</v>
      </c>
      <c r="F53" s="2">
        <v>9.9415204678362595E-2</v>
      </c>
      <c r="G53" s="2">
        <v>0.10638297872340401</v>
      </c>
      <c r="H53" s="2">
        <v>8.1730769230769204E-2</v>
      </c>
      <c r="I53" s="2">
        <v>0.10666666666666701</v>
      </c>
      <c r="J53" s="2">
        <v>8.0321285140562207E-2</v>
      </c>
      <c r="K53" s="3">
        <v>0.430851063829787</v>
      </c>
      <c r="L53" s="3">
        <v>0.82993197278911601</v>
      </c>
    </row>
    <row r="54" spans="1:12" x14ac:dyDescent="0.25">
      <c r="A54" s="8" t="s">
        <v>96</v>
      </c>
      <c r="B54" s="2">
        <v>0.10344827586206901</v>
      </c>
      <c r="C54" s="2">
        <v>9.375E-2</v>
      </c>
      <c r="D54" s="2">
        <v>5.7142857142857099E-2</v>
      </c>
      <c r="E54" s="2">
        <v>2.7027027027027001E-2</v>
      </c>
      <c r="F54" s="2">
        <v>2.6315789473684199E-2</v>
      </c>
      <c r="G54" s="2">
        <v>2.5641025641025599E-2</v>
      </c>
      <c r="H54" s="2">
        <v>0.1</v>
      </c>
      <c r="I54" s="2">
        <v>6.8181818181818205E-2</v>
      </c>
      <c r="J54" s="2">
        <v>0.10638297872340401</v>
      </c>
      <c r="K54" s="3">
        <v>0.33333333333333298</v>
      </c>
      <c r="L54" s="3">
        <v>0.79310344827586199</v>
      </c>
    </row>
    <row r="55" spans="1:12" x14ac:dyDescent="0.25">
      <c r="A55" s="8" t="s">
        <v>97</v>
      </c>
      <c r="B55" s="2">
        <v>0.2</v>
      </c>
      <c r="C55" s="2">
        <v>8.3333333333333301E-2</v>
      </c>
      <c r="D55" s="2">
        <v>3.8461538461538498E-2</v>
      </c>
      <c r="E55" s="2">
        <v>0.148148148148148</v>
      </c>
      <c r="F55" s="2">
        <v>3.2258064516128997E-2</v>
      </c>
      <c r="G55" s="2">
        <v>0.1875</v>
      </c>
      <c r="H55" s="2">
        <v>7.8947368421052599E-2</v>
      </c>
      <c r="I55" s="2">
        <v>0.17073170731707299</v>
      </c>
      <c r="J55" s="2">
        <v>0.125</v>
      </c>
      <c r="K55" s="3">
        <v>0.6875</v>
      </c>
      <c r="L55" s="3">
        <v>1.7</v>
      </c>
    </row>
    <row r="56" spans="1:12" x14ac:dyDescent="0.25">
      <c r="A56" s="8" t="s">
        <v>98</v>
      </c>
      <c r="B56" s="2">
        <v>7.4515648286140098E-3</v>
      </c>
      <c r="C56" s="2">
        <v>-3.6982248520710101E-3</v>
      </c>
      <c r="D56" s="2">
        <v>-1.6332590942835901E-2</v>
      </c>
      <c r="E56" s="2">
        <v>1.5094339622641499E-2</v>
      </c>
      <c r="F56" s="2">
        <v>2.4535315985130101E-2</v>
      </c>
      <c r="G56" s="2">
        <v>2.3947750362844699E-2</v>
      </c>
      <c r="H56" s="2">
        <v>3.8270729978738503E-2</v>
      </c>
      <c r="I56" s="2">
        <v>5.1194539249146798E-2</v>
      </c>
      <c r="J56" s="2">
        <v>3.6363636363636397E-2</v>
      </c>
      <c r="K56" s="3">
        <v>0.15820029027576199</v>
      </c>
      <c r="L56" s="3">
        <v>0.18926974664679599</v>
      </c>
    </row>
    <row r="57" spans="1:12" x14ac:dyDescent="0.25">
      <c r="A57" s="8" t="s">
        <v>99</v>
      </c>
      <c r="B57" s="2">
        <v>6.6666666666666693E-2</v>
      </c>
      <c r="C57" s="2">
        <v>0.125</v>
      </c>
      <c r="D57" s="2">
        <v>0</v>
      </c>
      <c r="E57" s="2">
        <v>0.22222222222222199</v>
      </c>
      <c r="F57" s="2">
        <v>0.18181818181818199</v>
      </c>
      <c r="G57" s="2">
        <v>7.69230769230769E-2</v>
      </c>
      <c r="H57" s="2">
        <v>0.14285714285714299</v>
      </c>
      <c r="I57" s="2">
        <v>0.1875</v>
      </c>
      <c r="J57" s="2">
        <v>2.6315789473684199E-2</v>
      </c>
      <c r="K57" s="3">
        <v>0.5</v>
      </c>
      <c r="L57" s="3">
        <v>1.6</v>
      </c>
    </row>
    <row r="58" spans="1:12" x14ac:dyDescent="0.25">
      <c r="A58" s="8" t="s">
        <v>100</v>
      </c>
      <c r="B58" s="2">
        <v>-4.20168067226891E-2</v>
      </c>
      <c r="C58" s="2">
        <v>-6.14035087719298E-2</v>
      </c>
      <c r="D58" s="2">
        <v>-7.4766355140186896E-2</v>
      </c>
      <c r="E58" s="2">
        <v>3.03030303030303E-2</v>
      </c>
      <c r="F58" s="2">
        <v>1.9607843137254902E-2</v>
      </c>
      <c r="G58" s="2">
        <v>3.8461538461538498E-2</v>
      </c>
      <c r="H58" s="2">
        <v>2.7777777777777801E-2</v>
      </c>
      <c r="I58" s="2">
        <v>0</v>
      </c>
      <c r="J58" s="2">
        <v>3.6036036036036001E-2</v>
      </c>
      <c r="K58" s="3">
        <v>0.105769230769231</v>
      </c>
      <c r="L58" s="3">
        <v>-3.3613445378151301E-2</v>
      </c>
    </row>
    <row r="59" spans="1:12" x14ac:dyDescent="0.25">
      <c r="A59" s="8" t="s">
        <v>101</v>
      </c>
      <c r="B59" s="2">
        <v>-7.1428571428571397E-2</v>
      </c>
      <c r="C59" s="2">
        <v>0.30769230769230799</v>
      </c>
      <c r="D59" s="2">
        <v>-0.11764705882352899</v>
      </c>
      <c r="E59" s="2">
        <v>6.6666666666666693E-2</v>
      </c>
      <c r="F59" s="2">
        <v>6.25E-2</v>
      </c>
      <c r="G59" s="2">
        <v>0</v>
      </c>
      <c r="H59" s="2">
        <v>0</v>
      </c>
      <c r="I59" s="2">
        <v>-5.8823529411764698E-2</v>
      </c>
      <c r="J59" s="2">
        <v>6.25E-2</v>
      </c>
      <c r="K59" s="3">
        <v>0</v>
      </c>
      <c r="L59" s="3">
        <v>0.214285714285714</v>
      </c>
    </row>
    <row r="60" spans="1:12" x14ac:dyDescent="0.25">
      <c r="A60" s="8" t="s">
        <v>102</v>
      </c>
      <c r="B60" s="2">
        <v>-0.125</v>
      </c>
      <c r="C60" s="2">
        <v>-0.14285714285714299</v>
      </c>
      <c r="D60" s="2">
        <v>-0.22222222222222199</v>
      </c>
      <c r="E60" s="2">
        <v>7.1428571428571397E-2</v>
      </c>
      <c r="F60" s="2">
        <v>0</v>
      </c>
      <c r="G60" s="2">
        <v>-6.6666666666666693E-2</v>
      </c>
      <c r="H60" s="2">
        <v>7.1428571428571397E-2</v>
      </c>
      <c r="I60" s="2">
        <v>0</v>
      </c>
      <c r="J60" s="2">
        <v>-0.2</v>
      </c>
      <c r="K60" s="3">
        <v>-0.2</v>
      </c>
      <c r="L60" s="3">
        <v>-0.5</v>
      </c>
    </row>
    <row r="61" spans="1:12" x14ac:dyDescent="0.25">
      <c r="A61" s="8" t="s">
        <v>103</v>
      </c>
      <c r="B61" s="2">
        <v>0</v>
      </c>
      <c r="C61" s="2">
        <v>-0.125</v>
      </c>
      <c r="D61" s="2">
        <v>0</v>
      </c>
      <c r="E61" s="2">
        <v>0.14285714285714299</v>
      </c>
      <c r="F61" s="2">
        <v>0</v>
      </c>
      <c r="G61" s="2">
        <v>0.125</v>
      </c>
      <c r="H61" s="2">
        <v>0</v>
      </c>
      <c r="I61" s="2">
        <v>0</v>
      </c>
      <c r="J61" s="2">
        <v>0</v>
      </c>
      <c r="K61" s="3">
        <v>0.125</v>
      </c>
      <c r="L61" s="3">
        <v>0.125</v>
      </c>
    </row>
    <row r="62" spans="1:12" x14ac:dyDescent="0.25">
      <c r="A62" s="8" t="s">
        <v>104</v>
      </c>
      <c r="B62" s="2">
        <v>2.7027027027027001E-2</v>
      </c>
      <c r="C62" s="2">
        <v>2.2267206477732799E-2</v>
      </c>
      <c r="D62" s="2">
        <v>-7.9207920792079195E-2</v>
      </c>
      <c r="E62" s="2">
        <v>-1.72043010752688E-2</v>
      </c>
      <c r="F62" s="2">
        <v>3.2822757111597399E-2</v>
      </c>
      <c r="G62" s="2">
        <v>4.0254237288135597E-2</v>
      </c>
      <c r="H62" s="2">
        <v>6.1099796334012201E-3</v>
      </c>
      <c r="I62" s="2">
        <v>5.6680161943319797E-2</v>
      </c>
      <c r="J62" s="2">
        <v>-3.2567049808429102E-2</v>
      </c>
      <c r="K62" s="3">
        <v>6.9915254237288102E-2</v>
      </c>
      <c r="L62" s="3">
        <v>4.9896049896049899E-2</v>
      </c>
    </row>
    <row r="63" spans="1:12" x14ac:dyDescent="0.25">
      <c r="A63" s="8" t="s">
        <v>105</v>
      </c>
      <c r="B63" s="2">
        <v>0.66666666666666696</v>
      </c>
      <c r="C63" s="2">
        <v>0.2</v>
      </c>
      <c r="D63" s="2">
        <v>-8.3333333333333301E-2</v>
      </c>
      <c r="E63" s="2">
        <v>-0.18181818181818199</v>
      </c>
      <c r="F63" s="2">
        <v>-0.11111111111111099</v>
      </c>
      <c r="G63" s="2">
        <v>0.125</v>
      </c>
      <c r="H63" s="2">
        <v>0.22222222222222199</v>
      </c>
      <c r="I63" s="2">
        <v>-9.0909090909090898E-2</v>
      </c>
      <c r="J63" s="2">
        <v>0</v>
      </c>
      <c r="K63" s="3">
        <v>0.25</v>
      </c>
      <c r="L63" s="3">
        <v>0.66666666666666696</v>
      </c>
    </row>
    <row r="64" spans="1:12" x14ac:dyDescent="0.25">
      <c r="A64" s="8" t="s">
        <v>106</v>
      </c>
      <c r="B64" s="2">
        <v>-8.4745762711864403E-2</v>
      </c>
      <c r="C64" s="2">
        <v>-0.27777777777777801</v>
      </c>
      <c r="D64" s="2">
        <v>-0.17948717948717899</v>
      </c>
      <c r="E64" s="2">
        <v>-9.375E-2</v>
      </c>
      <c r="F64" s="2">
        <v>-3.4482758620689703E-2</v>
      </c>
      <c r="G64" s="2">
        <v>-7.1428571428571397E-2</v>
      </c>
      <c r="H64" s="2">
        <v>-0.115384615384615</v>
      </c>
      <c r="I64" s="2">
        <v>0</v>
      </c>
      <c r="J64" s="2">
        <v>-0.13043478260869601</v>
      </c>
      <c r="K64" s="3">
        <v>-0.28571428571428598</v>
      </c>
      <c r="L64" s="3">
        <v>-0.66101694915254205</v>
      </c>
    </row>
    <row r="65" spans="1:12" x14ac:dyDescent="0.25">
      <c r="A65" s="8" t="s">
        <v>107</v>
      </c>
      <c r="B65" s="2">
        <v>0.133697135061392</v>
      </c>
      <c r="C65" s="2">
        <v>6.0168471720818302E-2</v>
      </c>
      <c r="D65" s="2">
        <v>3.7457434733257702E-2</v>
      </c>
      <c r="E65" s="2">
        <v>3.06345733041575E-2</v>
      </c>
      <c r="F65" s="2">
        <v>5.3078556263269601E-3</v>
      </c>
      <c r="G65" s="2">
        <v>1.5839493136219601E-2</v>
      </c>
      <c r="H65" s="2">
        <v>1.6632016632016602E-2</v>
      </c>
      <c r="I65" s="2">
        <v>4.2944785276073601E-2</v>
      </c>
      <c r="J65" s="2">
        <v>2.8431372549019601E-2</v>
      </c>
      <c r="K65" s="3">
        <v>0.107708553326294</v>
      </c>
      <c r="L65" s="3">
        <v>0.43110504774897701</v>
      </c>
    </row>
    <row r="66" spans="1:12" x14ac:dyDescent="0.25">
      <c r="A66" s="8" t="s">
        <v>108</v>
      </c>
      <c r="B66" s="2">
        <v>4.9327354260089697E-2</v>
      </c>
      <c r="C66" s="2">
        <v>2.1367521367521399E-2</v>
      </c>
      <c r="D66" s="2">
        <v>-8.3682008368200795E-3</v>
      </c>
      <c r="E66" s="2">
        <v>-2.1097046413502098E-2</v>
      </c>
      <c r="F66" s="2">
        <v>-6.4655172413793094E-2</v>
      </c>
      <c r="G66" s="2">
        <v>-2.3041474654377898E-2</v>
      </c>
      <c r="H66" s="2">
        <v>1.41509433962264E-2</v>
      </c>
      <c r="I66" s="2">
        <v>9.3023255813953504E-3</v>
      </c>
      <c r="J66" s="2">
        <v>-1.8433179723502301E-2</v>
      </c>
      <c r="K66" s="3">
        <v>-1.8433179723502301E-2</v>
      </c>
      <c r="L66" s="3">
        <v>-4.4843049327354299E-2</v>
      </c>
    </row>
    <row r="67" spans="1:12" x14ac:dyDescent="0.25">
      <c r="A67" s="8" t="s">
        <v>109</v>
      </c>
      <c r="B67" s="2">
        <v>3.5714285714285698E-2</v>
      </c>
      <c r="C67" s="2">
        <v>-3.4482758620689703E-2</v>
      </c>
      <c r="D67" s="2">
        <v>-0.107142857142857</v>
      </c>
      <c r="E67" s="2">
        <v>-0.02</v>
      </c>
      <c r="F67" s="2">
        <v>-8.1632653061224497E-2</v>
      </c>
      <c r="G67" s="2">
        <v>-2.2222222222222199E-2</v>
      </c>
      <c r="H67" s="2">
        <v>-2.27272727272727E-2</v>
      </c>
      <c r="I67" s="2">
        <v>-4.6511627906976702E-2</v>
      </c>
      <c r="J67" s="2">
        <v>7.3170731707317097E-2</v>
      </c>
      <c r="K67" s="3">
        <v>-2.2222222222222199E-2</v>
      </c>
      <c r="L67" s="3">
        <v>-0.214285714285714</v>
      </c>
    </row>
    <row r="68" spans="1:12" x14ac:dyDescent="0.25">
      <c r="A68" s="8" t="s">
        <v>110</v>
      </c>
      <c r="B68" s="2">
        <v>-8.0645161290322596E-3</v>
      </c>
      <c r="C68" s="2">
        <v>4.8780487804878099E-2</v>
      </c>
      <c r="D68" s="2">
        <v>-3.1007751937984499E-2</v>
      </c>
      <c r="E68" s="2">
        <v>-3.2000000000000001E-2</v>
      </c>
      <c r="F68" s="2">
        <v>-1.6528925619834701E-2</v>
      </c>
      <c r="G68" s="2">
        <v>1.6806722689075598E-2</v>
      </c>
      <c r="H68" s="2">
        <v>4.9586776859504099E-2</v>
      </c>
      <c r="I68" s="2">
        <v>3.9370078740157501E-2</v>
      </c>
      <c r="J68" s="2">
        <v>-7.5757575757575803E-3</v>
      </c>
      <c r="K68" s="3">
        <v>0.10084033613445401</v>
      </c>
      <c r="L68" s="3">
        <v>5.6451612903225798E-2</v>
      </c>
    </row>
    <row r="69" spans="1:12" x14ac:dyDescent="0.25">
      <c r="A69" s="8" t="s">
        <v>111</v>
      </c>
      <c r="B69" s="2">
        <v>1.7543859649122799E-2</v>
      </c>
      <c r="C69" s="2">
        <v>-2.2988505747126398E-2</v>
      </c>
      <c r="D69" s="2">
        <v>-5.29411764705882E-2</v>
      </c>
      <c r="E69" s="2">
        <v>-1.2422360248447201E-2</v>
      </c>
      <c r="F69" s="2">
        <v>3.1446540880503103E-2</v>
      </c>
      <c r="G69" s="2">
        <v>0</v>
      </c>
      <c r="H69" s="2">
        <v>5.4878048780487798E-2</v>
      </c>
      <c r="I69" s="2">
        <v>2.8901734104046201E-2</v>
      </c>
      <c r="J69" s="2">
        <v>6.1797752808988797E-2</v>
      </c>
      <c r="K69" s="3">
        <v>0.15243902439024401</v>
      </c>
      <c r="L69" s="3">
        <v>0.105263157894737</v>
      </c>
    </row>
    <row r="70" spans="1:12" x14ac:dyDescent="0.25">
      <c r="A70" s="8" t="s">
        <v>112</v>
      </c>
      <c r="B70" s="2">
        <v>-2.9702970297029702E-2</v>
      </c>
      <c r="C70" s="2">
        <v>3.06122448979592E-2</v>
      </c>
      <c r="D70" s="2">
        <v>-8.9108910891089105E-2</v>
      </c>
      <c r="E70" s="2">
        <v>4.3478260869565202E-2</v>
      </c>
      <c r="F70" s="2">
        <v>1.0416666666666701E-2</v>
      </c>
      <c r="G70" s="2">
        <v>6.18556701030928E-2</v>
      </c>
      <c r="H70" s="2">
        <v>4.85436893203883E-2</v>
      </c>
      <c r="I70" s="2">
        <v>-9.2592592592592605E-3</v>
      </c>
      <c r="J70" s="2">
        <v>-1.86915887850467E-2</v>
      </c>
      <c r="K70" s="3">
        <v>8.2474226804123696E-2</v>
      </c>
      <c r="L70" s="3">
        <v>3.9603960396039598E-2</v>
      </c>
    </row>
    <row r="71" spans="1:12" x14ac:dyDescent="0.25">
      <c r="A71" s="11" t="s">
        <v>12</v>
      </c>
      <c r="B71" s="3">
        <v>3.5947712418300699E-2</v>
      </c>
      <c r="C71" s="3">
        <v>1.60357518401682E-2</v>
      </c>
      <c r="D71" s="3">
        <v>-2.0439844760672701E-2</v>
      </c>
      <c r="E71" s="3">
        <v>1.47913365029054E-2</v>
      </c>
      <c r="F71" s="3">
        <v>1.6137428422696502E-2</v>
      </c>
      <c r="G71" s="3">
        <v>2.5870901639344301E-2</v>
      </c>
      <c r="H71" s="3">
        <v>3.14606741573034E-2</v>
      </c>
      <c r="I71" s="3">
        <v>4.6477850399418999E-2</v>
      </c>
      <c r="J71" s="3">
        <v>2.4520009252833701E-2</v>
      </c>
      <c r="K71" s="3">
        <v>0.13447745901639299</v>
      </c>
      <c r="L71" s="3">
        <v>0.20615468409586099</v>
      </c>
    </row>
    <row r="72" spans="1:12" x14ac:dyDescent="0.25">
      <c r="A72" s="15"/>
    </row>
    <row r="73" spans="1:12" x14ac:dyDescent="0.25">
      <c r="A73" s="13" t="s">
        <v>33</v>
      </c>
    </row>
    <row r="74" spans="1:12" x14ac:dyDescent="0.25">
      <c r="A74" s="14" t="s">
        <v>34</v>
      </c>
    </row>
    <row r="75" spans="1:12" x14ac:dyDescent="0.25">
      <c r="A75" s="14" t="s">
        <v>35</v>
      </c>
    </row>
    <row r="76" spans="1:12" x14ac:dyDescent="0.25">
      <c r="A76" s="14" t="s">
        <v>114</v>
      </c>
    </row>
    <row r="77" spans="1:12" x14ac:dyDescent="0.25">
      <c r="A77" s="14" t="s">
        <v>36</v>
      </c>
    </row>
    <row r="78" spans="1:12" x14ac:dyDescent="0.25">
      <c r="A78" s="15"/>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301</v>
      </c>
    </row>
    <row r="2" spans="1:2" ht="15" x14ac:dyDescent="0.25">
      <c r="A2" s="12" t="s">
        <v>25</v>
      </c>
    </row>
    <row r="3" spans="1:2" ht="15" x14ac:dyDescent="0.25">
      <c r="A3" s="12" t="s">
        <v>302</v>
      </c>
    </row>
    <row r="4" spans="1:2" ht="15" x14ac:dyDescent="0.25">
      <c r="A4" s="12" t="s">
        <v>125</v>
      </c>
    </row>
    <row r="5" spans="1:2" x14ac:dyDescent="0.25">
      <c r="A5" s="17" t="str">
        <f>HYPERLINK("#'Table of contents'!A16", "Back to contents")</f>
        <v>Back to contents</v>
      </c>
    </row>
    <row r="6" spans="1:2" x14ac:dyDescent="0.25">
      <c r="A6" s="15"/>
      <c r="B6" s="6" t="s">
        <v>27</v>
      </c>
    </row>
    <row r="7" spans="1:2" x14ac:dyDescent="0.25">
      <c r="A7" s="9" t="s">
        <v>32</v>
      </c>
      <c r="B7" s="4" t="s">
        <v>9</v>
      </c>
    </row>
    <row r="8" spans="1:2" x14ac:dyDescent="0.25">
      <c r="A8" s="16" t="s">
        <v>241</v>
      </c>
      <c r="B8" s="1">
        <v>4665</v>
      </c>
    </row>
    <row r="9" spans="1:2" x14ac:dyDescent="0.25">
      <c r="A9" s="16" t="s">
        <v>242</v>
      </c>
      <c r="B9" s="1">
        <v>7374</v>
      </c>
    </row>
    <row r="10" spans="1:2" x14ac:dyDescent="0.25">
      <c r="A10" s="16" t="s">
        <v>243</v>
      </c>
      <c r="B10" s="1">
        <v>22939</v>
      </c>
    </row>
    <row r="11" spans="1:2" x14ac:dyDescent="0.25">
      <c r="A11" s="16" t="s">
        <v>244</v>
      </c>
      <c r="B11" s="1">
        <v>10</v>
      </c>
    </row>
    <row r="12" spans="1:2" x14ac:dyDescent="0.25">
      <c r="A12" s="16" t="s">
        <v>245</v>
      </c>
      <c r="B12" s="1">
        <v>24616</v>
      </c>
    </row>
    <row r="13" spans="1:2" x14ac:dyDescent="0.25">
      <c r="A13" s="16" t="s">
        <v>246</v>
      </c>
      <c r="B13" s="1">
        <v>2286</v>
      </c>
    </row>
    <row r="14" spans="1:2" x14ac:dyDescent="0.25">
      <c r="A14" s="16" t="s">
        <v>247</v>
      </c>
      <c r="B14" s="1">
        <v>821</v>
      </c>
    </row>
    <row r="15" spans="1:2" x14ac:dyDescent="0.25">
      <c r="A15" s="16" t="s">
        <v>248</v>
      </c>
      <c r="B15" s="1">
        <v>7560</v>
      </c>
    </row>
    <row r="16" spans="1:2" x14ac:dyDescent="0.25">
      <c r="A16" s="16" t="s">
        <v>249</v>
      </c>
      <c r="B16" s="1">
        <v>4332</v>
      </c>
    </row>
    <row r="17" spans="1:2" x14ac:dyDescent="0.25">
      <c r="A17" s="16" t="s">
        <v>250</v>
      </c>
      <c r="B17" s="1">
        <v>18903</v>
      </c>
    </row>
    <row r="18" spans="1:2" x14ac:dyDescent="0.25">
      <c r="A18" s="16" t="s">
        <v>251</v>
      </c>
      <c r="B18" s="1">
        <v>4</v>
      </c>
    </row>
    <row r="19" spans="1:2" x14ac:dyDescent="0.25">
      <c r="A19" s="16" t="s">
        <v>252</v>
      </c>
      <c r="B19" s="1">
        <v>11097</v>
      </c>
    </row>
    <row r="20" spans="1:2" x14ac:dyDescent="0.25">
      <c r="A20" s="16" t="s">
        <v>253</v>
      </c>
      <c r="B20" s="1">
        <v>8</v>
      </c>
    </row>
    <row r="21" spans="1:2" x14ac:dyDescent="0.25">
      <c r="A21" s="16" t="s">
        <v>254</v>
      </c>
      <c r="B21" s="1">
        <v>7</v>
      </c>
    </row>
    <row r="22" spans="1:2" x14ac:dyDescent="0.25">
      <c r="A22" s="16" t="s">
        <v>255</v>
      </c>
      <c r="B22" s="1">
        <v>3247</v>
      </c>
    </row>
    <row r="23" spans="1:2" x14ac:dyDescent="0.25">
      <c r="A23" s="16" t="s">
        <v>256</v>
      </c>
      <c r="B23" s="1">
        <v>0</v>
      </c>
    </row>
    <row r="24" spans="1:2" x14ac:dyDescent="0.25">
      <c r="A24" s="16" t="s">
        <v>257</v>
      </c>
      <c r="B24" s="1">
        <v>68</v>
      </c>
    </row>
    <row r="25" spans="1:2" x14ac:dyDescent="0.25">
      <c r="A25" s="16" t="s">
        <v>258</v>
      </c>
      <c r="B25" s="1">
        <v>474</v>
      </c>
    </row>
    <row r="26" spans="1:2" x14ac:dyDescent="0.25">
      <c r="A26" s="16" t="s">
        <v>259</v>
      </c>
      <c r="B26" s="1">
        <v>629</v>
      </c>
    </row>
    <row r="27" spans="1:2" x14ac:dyDescent="0.25">
      <c r="A27" s="16" t="s">
        <v>260</v>
      </c>
      <c r="B27" s="1">
        <v>2285</v>
      </c>
    </row>
    <row r="28" spans="1:2" x14ac:dyDescent="0.25">
      <c r="A28" s="16" t="s">
        <v>261</v>
      </c>
      <c r="B28" s="1">
        <v>65</v>
      </c>
    </row>
    <row r="29" spans="1:2" x14ac:dyDescent="0.25">
      <c r="A29" s="16" t="s">
        <v>262</v>
      </c>
      <c r="B29" s="1">
        <v>1882</v>
      </c>
    </row>
    <row r="30" spans="1:2" x14ac:dyDescent="0.25">
      <c r="A30" s="16" t="s">
        <v>263</v>
      </c>
      <c r="B30" s="1">
        <v>70</v>
      </c>
    </row>
    <row r="31" spans="1:2" x14ac:dyDescent="0.25">
      <c r="A31" s="16" t="s">
        <v>264</v>
      </c>
      <c r="B31" s="1">
        <v>32</v>
      </c>
    </row>
    <row r="32" spans="1:2" x14ac:dyDescent="0.25">
      <c r="A32" s="16" t="s">
        <v>265</v>
      </c>
      <c r="B32" s="1">
        <v>1403</v>
      </c>
    </row>
    <row r="33" spans="1:2" x14ac:dyDescent="0.25">
      <c r="A33" s="16" t="s">
        <v>266</v>
      </c>
      <c r="B33" s="1">
        <v>11</v>
      </c>
    </row>
    <row r="34" spans="1:2" x14ac:dyDescent="0.25">
      <c r="A34" s="16" t="s">
        <v>267</v>
      </c>
      <c r="B34" s="1">
        <v>178</v>
      </c>
    </row>
    <row r="35" spans="1:2" x14ac:dyDescent="0.25">
      <c r="A35" s="16" t="s">
        <v>268</v>
      </c>
      <c r="B35" s="1">
        <v>2491</v>
      </c>
    </row>
    <row r="36" spans="1:2" x14ac:dyDescent="0.25">
      <c r="A36" s="16" t="s">
        <v>269</v>
      </c>
      <c r="B36" s="1">
        <v>801</v>
      </c>
    </row>
    <row r="37" spans="1:2" x14ac:dyDescent="0.25">
      <c r="A37" s="16" t="s">
        <v>270</v>
      </c>
      <c r="B37" s="1">
        <v>1415</v>
      </c>
    </row>
    <row r="38" spans="1:2" x14ac:dyDescent="0.25">
      <c r="A38" s="16" t="s">
        <v>271</v>
      </c>
      <c r="B38" s="1">
        <v>324</v>
      </c>
    </row>
    <row r="39" spans="1:2" x14ac:dyDescent="0.25">
      <c r="A39" s="16" t="s">
        <v>272</v>
      </c>
      <c r="B39" s="1">
        <v>370</v>
      </c>
    </row>
    <row r="40" spans="1:2" x14ac:dyDescent="0.25">
      <c r="A40" s="16" t="s">
        <v>273</v>
      </c>
      <c r="B40" s="1">
        <v>56937</v>
      </c>
    </row>
    <row r="41" spans="1:2" x14ac:dyDescent="0.25">
      <c r="A41" s="16" t="s">
        <v>274</v>
      </c>
      <c r="B41" s="1">
        <v>10</v>
      </c>
    </row>
    <row r="42" spans="1:2" x14ac:dyDescent="0.25">
      <c r="A42" s="16" t="s">
        <v>275</v>
      </c>
      <c r="B42" s="1">
        <v>1841</v>
      </c>
    </row>
    <row r="43" spans="1:2" x14ac:dyDescent="0.25">
      <c r="A43" s="16" t="s">
        <v>276</v>
      </c>
      <c r="B43" s="1">
        <v>1673</v>
      </c>
    </row>
    <row r="44" spans="1:2" x14ac:dyDescent="0.25">
      <c r="A44" s="16" t="s">
        <v>277</v>
      </c>
      <c r="B44" s="1">
        <v>5</v>
      </c>
    </row>
    <row r="45" spans="1:2" x14ac:dyDescent="0.25">
      <c r="A45" s="16" t="s">
        <v>278</v>
      </c>
      <c r="B45" s="1">
        <v>1253</v>
      </c>
    </row>
    <row r="46" spans="1:2" x14ac:dyDescent="0.25">
      <c r="A46" s="16" t="s">
        <v>279</v>
      </c>
      <c r="B46" s="1">
        <v>51090</v>
      </c>
    </row>
    <row r="47" spans="1:2" x14ac:dyDescent="0.25">
      <c r="A47" s="16" t="s">
        <v>280</v>
      </c>
      <c r="B47" s="1">
        <v>12678</v>
      </c>
    </row>
    <row r="48" spans="1:2" x14ac:dyDescent="0.25">
      <c r="A48" s="16" t="s">
        <v>281</v>
      </c>
      <c r="B48" s="1">
        <v>40199</v>
      </c>
    </row>
    <row r="49" spans="1:2" x14ac:dyDescent="0.25">
      <c r="A49" s="16" t="s">
        <v>271</v>
      </c>
      <c r="B49" s="1">
        <v>324</v>
      </c>
    </row>
    <row r="50" spans="1:2" x14ac:dyDescent="0.25">
      <c r="A50" s="16" t="s">
        <v>282</v>
      </c>
      <c r="B50" s="1">
        <v>2084</v>
      </c>
    </row>
    <row r="51" spans="1:2" x14ac:dyDescent="0.25">
      <c r="A51" s="16" t="s">
        <v>283</v>
      </c>
      <c r="B51" s="1">
        <v>270</v>
      </c>
    </row>
    <row r="52" spans="1:2" x14ac:dyDescent="0.25">
      <c r="A52" s="16" t="s">
        <v>284</v>
      </c>
      <c r="B52" s="1">
        <v>58</v>
      </c>
    </row>
    <row r="53" spans="1:2" x14ac:dyDescent="0.25">
      <c r="A53" s="16" t="s">
        <v>285</v>
      </c>
      <c r="B53" s="1">
        <v>9406</v>
      </c>
    </row>
    <row r="54" spans="1:2" x14ac:dyDescent="0.25">
      <c r="A54" s="16" t="s">
        <v>286</v>
      </c>
      <c r="B54" s="1">
        <v>21</v>
      </c>
    </row>
    <row r="55" spans="1:2" x14ac:dyDescent="0.25">
      <c r="A55" s="16" t="s">
        <v>287</v>
      </c>
      <c r="B55" s="1">
        <v>212</v>
      </c>
    </row>
    <row r="56" spans="1:2" x14ac:dyDescent="0.25">
      <c r="A56" s="16" t="s">
        <v>288</v>
      </c>
      <c r="B56" s="1">
        <v>1319</v>
      </c>
    </row>
    <row r="57" spans="1:2" x14ac:dyDescent="0.25">
      <c r="A57" s="16" t="s">
        <v>289</v>
      </c>
      <c r="B57" s="1">
        <v>998</v>
      </c>
    </row>
    <row r="58" spans="1:2" x14ac:dyDescent="0.25">
      <c r="A58" s="16" t="s">
        <v>290</v>
      </c>
      <c r="B58" s="1">
        <v>1981</v>
      </c>
    </row>
    <row r="59" spans="1:2" x14ac:dyDescent="0.25">
      <c r="A59" s="16" t="s">
        <v>291</v>
      </c>
      <c r="B59" s="1">
        <v>49</v>
      </c>
    </row>
    <row r="60" spans="1:2" x14ac:dyDescent="0.25">
      <c r="A60" s="16" t="s">
        <v>292</v>
      </c>
      <c r="B60" s="1">
        <v>752</v>
      </c>
    </row>
    <row r="61" spans="1:2" x14ac:dyDescent="0.25">
      <c r="A61" s="16" t="s">
        <v>293</v>
      </c>
      <c r="B61" s="1">
        <v>105</v>
      </c>
    </row>
    <row r="62" spans="1:2" x14ac:dyDescent="0.25">
      <c r="A62" s="16" t="s">
        <v>294</v>
      </c>
      <c r="B62" s="1">
        <v>15</v>
      </c>
    </row>
    <row r="63" spans="1:2" x14ac:dyDescent="0.25">
      <c r="A63" s="16" t="s">
        <v>295</v>
      </c>
      <c r="B63" s="1">
        <v>1570</v>
      </c>
    </row>
    <row r="64" spans="1:2" x14ac:dyDescent="0.25">
      <c r="A64" s="16" t="s">
        <v>296</v>
      </c>
      <c r="B64" s="1">
        <v>13</v>
      </c>
    </row>
    <row r="65" spans="1:2" x14ac:dyDescent="0.25">
      <c r="A65" s="16" t="s">
        <v>297</v>
      </c>
      <c r="B65" s="1">
        <v>111</v>
      </c>
    </row>
    <row r="66" spans="1:2" x14ac:dyDescent="0.25">
      <c r="A66" s="16" t="s">
        <v>298</v>
      </c>
      <c r="B66" s="1">
        <v>692</v>
      </c>
    </row>
    <row r="67" spans="1:2" x14ac:dyDescent="0.25">
      <c r="A67" s="16" t="s">
        <v>299</v>
      </c>
      <c r="B67" s="1">
        <v>3927</v>
      </c>
    </row>
    <row r="68" spans="1:2" x14ac:dyDescent="0.25">
      <c r="A68" s="16" t="s">
        <v>300</v>
      </c>
      <c r="B68" s="1">
        <v>18087</v>
      </c>
    </row>
    <row r="69" spans="1:2" x14ac:dyDescent="0.25">
      <c r="A69" s="10" t="s">
        <v>12</v>
      </c>
      <c r="B69" s="5">
        <v>328047</v>
      </c>
    </row>
    <row r="70" spans="1:2" x14ac:dyDescent="0.25">
      <c r="A70" s="15"/>
    </row>
    <row r="71" spans="1:2" x14ac:dyDescent="0.25">
      <c r="A71" s="15"/>
    </row>
    <row r="72" spans="1:2" x14ac:dyDescent="0.25">
      <c r="A72" s="15"/>
      <c r="B72" s="6" t="s">
        <v>28</v>
      </c>
    </row>
    <row r="73" spans="1:2" x14ac:dyDescent="0.25">
      <c r="A73" s="9" t="s">
        <v>32</v>
      </c>
      <c r="B73" s="4" t="s">
        <v>9</v>
      </c>
    </row>
    <row r="74" spans="1:2" x14ac:dyDescent="0.25">
      <c r="A74" s="8" t="s">
        <v>241</v>
      </c>
      <c r="B74" s="2">
        <v>4.9889846640857299E-2</v>
      </c>
    </row>
    <row r="75" spans="1:2" x14ac:dyDescent="0.25">
      <c r="A75" s="8" t="s">
        <v>242</v>
      </c>
      <c r="B75" s="2">
        <v>7.8861249545483694E-2</v>
      </c>
    </row>
    <row r="76" spans="1:2" x14ac:dyDescent="0.25">
      <c r="A76" s="8" t="s">
        <v>243</v>
      </c>
      <c r="B76" s="2">
        <v>0.24532115586165601</v>
      </c>
    </row>
    <row r="77" spans="1:2" x14ac:dyDescent="0.25">
      <c r="A77" s="8" t="s">
        <v>244</v>
      </c>
      <c r="B77" s="2">
        <v>1.06945008876436E-4</v>
      </c>
    </row>
    <row r="78" spans="1:2" x14ac:dyDescent="0.25">
      <c r="A78" s="8" t="s">
        <v>245</v>
      </c>
      <c r="B78" s="2">
        <v>0.26325583385023399</v>
      </c>
    </row>
    <row r="79" spans="1:2" x14ac:dyDescent="0.25">
      <c r="A79" s="8" t="s">
        <v>246</v>
      </c>
      <c r="B79" s="2">
        <v>2.4447629029153199E-2</v>
      </c>
    </row>
    <row r="80" spans="1:2" x14ac:dyDescent="0.25">
      <c r="A80" s="8" t="s">
        <v>247</v>
      </c>
      <c r="B80" s="2">
        <v>8.7801852287553699E-3</v>
      </c>
    </row>
    <row r="81" spans="1:2" x14ac:dyDescent="0.25">
      <c r="A81" s="8" t="s">
        <v>248</v>
      </c>
      <c r="B81" s="2">
        <v>8.0850426710585399E-2</v>
      </c>
    </row>
    <row r="82" spans="1:2" x14ac:dyDescent="0.25">
      <c r="A82" s="8" t="s">
        <v>249</v>
      </c>
      <c r="B82" s="2">
        <v>4.6328577845272001E-2</v>
      </c>
    </row>
    <row r="83" spans="1:2" x14ac:dyDescent="0.25">
      <c r="A83" s="8" t="s">
        <v>250</v>
      </c>
      <c r="B83" s="2">
        <v>0.20215815027912601</v>
      </c>
    </row>
    <row r="84" spans="1:2" x14ac:dyDescent="0.25">
      <c r="A84" s="8" t="s">
        <v>251</v>
      </c>
      <c r="B84" s="2">
        <v>2.24479488186767E-4</v>
      </c>
    </row>
    <row r="85" spans="1:2" x14ac:dyDescent="0.25">
      <c r="A85" s="8" t="s">
        <v>252</v>
      </c>
      <c r="B85" s="2">
        <v>0.622762220102138</v>
      </c>
    </row>
    <row r="86" spans="1:2" x14ac:dyDescent="0.25">
      <c r="A86" s="8" t="s">
        <v>253</v>
      </c>
      <c r="B86" s="2">
        <v>4.48958976373534E-4</v>
      </c>
    </row>
    <row r="87" spans="1:2" x14ac:dyDescent="0.25">
      <c r="A87" s="8" t="s">
        <v>254</v>
      </c>
      <c r="B87" s="2">
        <v>3.92839104326842E-4</v>
      </c>
    </row>
    <row r="88" spans="1:2" x14ac:dyDescent="0.25">
      <c r="A88" s="8" t="s">
        <v>255</v>
      </c>
      <c r="B88" s="2">
        <v>0.18222122453560799</v>
      </c>
    </row>
    <row r="89" spans="1:2" x14ac:dyDescent="0.25">
      <c r="A89" s="8" t="s">
        <v>256</v>
      </c>
      <c r="B89" s="2">
        <v>0</v>
      </c>
    </row>
    <row r="90" spans="1:2" x14ac:dyDescent="0.25">
      <c r="A90" s="8" t="s">
        <v>257</v>
      </c>
      <c r="B90" s="2">
        <v>3.81615129917504E-3</v>
      </c>
    </row>
    <row r="91" spans="1:2" x14ac:dyDescent="0.25">
      <c r="A91" s="8" t="s">
        <v>258</v>
      </c>
      <c r="B91" s="2">
        <v>2.66008193501319E-2</v>
      </c>
    </row>
    <row r="92" spans="1:2" x14ac:dyDescent="0.25">
      <c r="A92" s="8" t="s">
        <v>259</v>
      </c>
      <c r="B92" s="2">
        <v>3.5299399517369101E-2</v>
      </c>
    </row>
    <row r="93" spans="1:2" x14ac:dyDescent="0.25">
      <c r="A93" s="8" t="s">
        <v>260</v>
      </c>
      <c r="B93" s="2">
        <v>0.12823390762669101</v>
      </c>
    </row>
    <row r="94" spans="1:2" x14ac:dyDescent="0.25">
      <c r="A94" s="8" t="s">
        <v>261</v>
      </c>
      <c r="B94" s="2">
        <v>7.7862961188308599E-3</v>
      </c>
    </row>
    <row r="95" spans="1:2" x14ac:dyDescent="0.25">
      <c r="A95" s="8" t="s">
        <v>262</v>
      </c>
      <c r="B95" s="2">
        <v>0.22544321993291799</v>
      </c>
    </row>
    <row r="96" spans="1:2" x14ac:dyDescent="0.25">
      <c r="A96" s="8" t="s">
        <v>263</v>
      </c>
      <c r="B96" s="2">
        <v>8.3852419741255405E-3</v>
      </c>
    </row>
    <row r="97" spans="1:2" x14ac:dyDescent="0.25">
      <c r="A97" s="8" t="s">
        <v>264</v>
      </c>
      <c r="B97" s="2">
        <v>3.83325347388596E-3</v>
      </c>
    </row>
    <row r="98" spans="1:2" x14ac:dyDescent="0.25">
      <c r="A98" s="8" t="s">
        <v>265</v>
      </c>
      <c r="B98" s="2">
        <v>0.168064206995688</v>
      </c>
    </row>
    <row r="99" spans="1:2" x14ac:dyDescent="0.25">
      <c r="A99" s="8" t="s">
        <v>266</v>
      </c>
      <c r="B99" s="2">
        <v>1.3176808816483E-3</v>
      </c>
    </row>
    <row r="100" spans="1:2" x14ac:dyDescent="0.25">
      <c r="A100" s="8" t="s">
        <v>267</v>
      </c>
      <c r="B100" s="2">
        <v>2.1322472448490701E-2</v>
      </c>
    </row>
    <row r="101" spans="1:2" x14ac:dyDescent="0.25">
      <c r="A101" s="8" t="s">
        <v>268</v>
      </c>
      <c r="B101" s="2">
        <v>0.29839482510781001</v>
      </c>
    </row>
    <row r="102" spans="1:2" x14ac:dyDescent="0.25">
      <c r="A102" s="8" t="s">
        <v>269</v>
      </c>
      <c r="B102" s="2">
        <v>9.5951126018208002E-2</v>
      </c>
    </row>
    <row r="103" spans="1:2" x14ac:dyDescent="0.25">
      <c r="A103" s="8" t="s">
        <v>270</v>
      </c>
      <c r="B103" s="2">
        <v>0.169501677048395</v>
      </c>
    </row>
    <row r="104" spans="1:2" x14ac:dyDescent="0.25">
      <c r="A104" s="8" t="s">
        <v>271</v>
      </c>
      <c r="B104" s="2">
        <v>1.9432615606069702E-2</v>
      </c>
    </row>
    <row r="105" spans="1:2" x14ac:dyDescent="0.25">
      <c r="A105" s="8" t="s">
        <v>272</v>
      </c>
      <c r="B105" s="2">
        <v>2.2281639928698801E-3</v>
      </c>
    </row>
    <row r="106" spans="1:2" x14ac:dyDescent="0.25">
      <c r="A106" s="8" t="s">
        <v>273</v>
      </c>
      <c r="B106" s="2">
        <v>0.34287830611359998</v>
      </c>
    </row>
    <row r="107" spans="1:2" x14ac:dyDescent="0.25">
      <c r="A107" s="8" t="s">
        <v>274</v>
      </c>
      <c r="B107" s="2">
        <v>6.0220648455942598E-5</v>
      </c>
    </row>
    <row r="108" spans="1:2" x14ac:dyDescent="0.25">
      <c r="A108" s="8" t="s">
        <v>275</v>
      </c>
      <c r="B108" s="2">
        <v>1.1086621380739001E-2</v>
      </c>
    </row>
    <row r="109" spans="1:2" x14ac:dyDescent="0.25">
      <c r="A109" s="8" t="s">
        <v>276</v>
      </c>
      <c r="B109" s="2">
        <v>1.0074914486679199E-2</v>
      </c>
    </row>
    <row r="110" spans="1:2" x14ac:dyDescent="0.25">
      <c r="A110" s="8" t="s">
        <v>277</v>
      </c>
      <c r="B110" s="2">
        <v>3.0110324227971299E-5</v>
      </c>
    </row>
    <row r="111" spans="1:2" x14ac:dyDescent="0.25">
      <c r="A111" s="8" t="s">
        <v>278</v>
      </c>
      <c r="B111" s="2">
        <v>7.5456472515296E-3</v>
      </c>
    </row>
    <row r="112" spans="1:2" x14ac:dyDescent="0.25">
      <c r="A112" s="8" t="s">
        <v>279</v>
      </c>
      <c r="B112" s="2">
        <v>0.30766729296141099</v>
      </c>
    </row>
    <row r="113" spans="1:2" x14ac:dyDescent="0.25">
      <c r="A113" s="8" t="s">
        <v>280</v>
      </c>
      <c r="B113" s="2">
        <v>7.6347738112443997E-2</v>
      </c>
    </row>
    <row r="114" spans="1:2" x14ac:dyDescent="0.25">
      <c r="A114" s="8" t="s">
        <v>281</v>
      </c>
      <c r="B114" s="2">
        <v>0.24208098472804401</v>
      </c>
    </row>
    <row r="115" spans="1:2" x14ac:dyDescent="0.25">
      <c r="A115" s="8" t="s">
        <v>271</v>
      </c>
      <c r="B115" s="2">
        <v>1.9432615606069702E-2</v>
      </c>
    </row>
    <row r="116" spans="1:2" x14ac:dyDescent="0.25">
      <c r="A116" s="8" t="s">
        <v>282</v>
      </c>
      <c r="B116" s="2">
        <v>0.124992502848917</v>
      </c>
    </row>
    <row r="117" spans="1:2" x14ac:dyDescent="0.25">
      <c r="A117" s="8" t="s">
        <v>283</v>
      </c>
      <c r="B117" s="2">
        <v>1.61938463383914E-2</v>
      </c>
    </row>
    <row r="118" spans="1:2" x14ac:dyDescent="0.25">
      <c r="A118" s="8" t="s">
        <v>284</v>
      </c>
      <c r="B118" s="2">
        <v>3.4786781023211201E-3</v>
      </c>
    </row>
    <row r="119" spans="1:2" x14ac:dyDescent="0.25">
      <c r="A119" s="8" t="s">
        <v>285</v>
      </c>
      <c r="B119" s="2">
        <v>0.56414562466262796</v>
      </c>
    </row>
    <row r="120" spans="1:2" x14ac:dyDescent="0.25">
      <c r="A120" s="8" t="s">
        <v>286</v>
      </c>
      <c r="B120" s="2">
        <v>1.25952138187489E-3</v>
      </c>
    </row>
    <row r="121" spans="1:2" x14ac:dyDescent="0.25">
      <c r="A121" s="8" t="s">
        <v>287</v>
      </c>
      <c r="B121" s="2">
        <v>1.2715168236070299E-2</v>
      </c>
    </row>
    <row r="122" spans="1:2" x14ac:dyDescent="0.25">
      <c r="A122" s="8" t="s">
        <v>288</v>
      </c>
      <c r="B122" s="2">
        <v>7.9109938223475104E-2</v>
      </c>
    </row>
    <row r="123" spans="1:2" x14ac:dyDescent="0.25">
      <c r="A123" s="8" t="s">
        <v>289</v>
      </c>
      <c r="B123" s="2">
        <v>5.9857254243387503E-2</v>
      </c>
    </row>
    <row r="124" spans="1:2" x14ac:dyDescent="0.25">
      <c r="A124" s="8" t="s">
        <v>290</v>
      </c>
      <c r="B124" s="2">
        <v>0.118814850356864</v>
      </c>
    </row>
    <row r="125" spans="1:2" x14ac:dyDescent="0.25">
      <c r="A125" s="8" t="s">
        <v>291</v>
      </c>
      <c r="B125" s="2">
        <v>1.9351526401011E-3</v>
      </c>
    </row>
    <row r="126" spans="1:2" x14ac:dyDescent="0.25">
      <c r="A126" s="8" t="s">
        <v>292</v>
      </c>
      <c r="B126" s="2">
        <v>2.96986690888985E-2</v>
      </c>
    </row>
    <row r="127" spans="1:2" x14ac:dyDescent="0.25">
      <c r="A127" s="8" t="s">
        <v>293</v>
      </c>
      <c r="B127" s="2">
        <v>4.1467556573595004E-3</v>
      </c>
    </row>
    <row r="128" spans="1:2" x14ac:dyDescent="0.25">
      <c r="A128" s="8" t="s">
        <v>294</v>
      </c>
      <c r="B128" s="2">
        <v>5.9239366533707198E-4</v>
      </c>
    </row>
    <row r="129" spans="1:2" x14ac:dyDescent="0.25">
      <c r="A129" s="8" t="s">
        <v>295</v>
      </c>
      <c r="B129" s="2">
        <v>6.20038703052802E-2</v>
      </c>
    </row>
    <row r="130" spans="1:2" x14ac:dyDescent="0.25">
      <c r="A130" s="8" t="s">
        <v>296</v>
      </c>
      <c r="B130" s="2">
        <v>5.1340784329212896E-4</v>
      </c>
    </row>
    <row r="131" spans="1:2" x14ac:dyDescent="0.25">
      <c r="A131" s="8" t="s">
        <v>297</v>
      </c>
      <c r="B131" s="2">
        <v>4.3837131234943302E-3</v>
      </c>
    </row>
    <row r="132" spans="1:2" x14ac:dyDescent="0.25">
      <c r="A132" s="8" t="s">
        <v>298</v>
      </c>
      <c r="B132" s="2">
        <v>2.7329094427550299E-2</v>
      </c>
    </row>
    <row r="133" spans="1:2" x14ac:dyDescent="0.25">
      <c r="A133" s="8" t="s">
        <v>299</v>
      </c>
      <c r="B133" s="2">
        <v>0.15508866158524501</v>
      </c>
    </row>
    <row r="134" spans="1:2" x14ac:dyDescent="0.25">
      <c r="A134" s="8" t="s">
        <v>300</v>
      </c>
      <c r="B134" s="2">
        <v>0.71430828166344096</v>
      </c>
    </row>
    <row r="135" spans="1:2" x14ac:dyDescent="0.25">
      <c r="A135" s="15"/>
    </row>
    <row r="136" spans="1:2" x14ac:dyDescent="0.25">
      <c r="A136" s="13" t="s">
        <v>33</v>
      </c>
    </row>
    <row r="137" spans="1:2" x14ac:dyDescent="0.25">
      <c r="A137" s="14" t="s">
        <v>34</v>
      </c>
    </row>
    <row r="138" spans="1:2" x14ac:dyDescent="0.25">
      <c r="A138" s="14" t="s">
        <v>126</v>
      </c>
    </row>
    <row r="139" spans="1:2" x14ac:dyDescent="0.25">
      <c r="A139" s="14" t="s">
        <v>303</v>
      </c>
    </row>
    <row r="140" spans="1:2" x14ac:dyDescent="0.25">
      <c r="A140" s="14" t="s">
        <v>36</v>
      </c>
    </row>
    <row r="141" spans="1:2" x14ac:dyDescent="0.25">
      <c r="A141" s="15"/>
    </row>
    <row r="142" spans="1:2" x14ac:dyDescent="0.25">
      <c r="A142" s="15"/>
    </row>
    <row r="143" spans="1:2" x14ac:dyDescent="0.25">
      <c r="A143" s="15"/>
    </row>
    <row r="144" spans="1:2"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629</v>
      </c>
    </row>
    <row r="2" spans="1:11" ht="15" x14ac:dyDescent="0.25">
      <c r="A2" s="12" t="s">
        <v>630</v>
      </c>
    </row>
    <row r="3" spans="1:11" ht="15" x14ac:dyDescent="0.25">
      <c r="A3" s="12" t="s">
        <v>63</v>
      </c>
    </row>
    <row r="4" spans="1:11" x14ac:dyDescent="0.25">
      <c r="A4" s="15"/>
    </row>
    <row r="5" spans="1:11" x14ac:dyDescent="0.25">
      <c r="A5" s="17" t="str">
        <f>HYPERLINK("#'Table of contents'!A160",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598</v>
      </c>
      <c r="B8" s="1">
        <v>44</v>
      </c>
      <c r="C8" s="1">
        <v>41</v>
      </c>
      <c r="D8" s="1">
        <v>40</v>
      </c>
      <c r="E8" s="1">
        <v>34</v>
      </c>
      <c r="F8" s="1">
        <v>30</v>
      </c>
      <c r="G8" s="1">
        <v>21</v>
      </c>
      <c r="H8" s="1">
        <v>18</v>
      </c>
      <c r="I8" s="1">
        <v>19</v>
      </c>
      <c r="J8" s="1">
        <v>14</v>
      </c>
      <c r="K8" s="1">
        <v>14</v>
      </c>
    </row>
    <row r="9" spans="1:11" x14ac:dyDescent="0.25">
      <c r="A9" s="16" t="s">
        <v>58</v>
      </c>
      <c r="B9" s="1">
        <v>207</v>
      </c>
      <c r="C9" s="1">
        <v>188</v>
      </c>
      <c r="D9" s="1">
        <v>175</v>
      </c>
      <c r="E9" s="1">
        <v>160</v>
      </c>
      <c r="F9" s="1">
        <v>152</v>
      </c>
      <c r="G9" s="1">
        <v>148</v>
      </c>
      <c r="H9" s="1">
        <v>139</v>
      </c>
      <c r="I9" s="1">
        <v>136</v>
      </c>
      <c r="J9" s="1">
        <v>137</v>
      </c>
      <c r="K9" s="1">
        <v>125</v>
      </c>
    </row>
    <row r="10" spans="1:11" x14ac:dyDescent="0.25">
      <c r="A10" s="16" t="s">
        <v>59</v>
      </c>
      <c r="B10" s="1">
        <v>284</v>
      </c>
      <c r="C10" s="1">
        <v>281</v>
      </c>
      <c r="D10" s="1">
        <v>276</v>
      </c>
      <c r="E10" s="1">
        <v>275</v>
      </c>
      <c r="F10" s="1">
        <v>248</v>
      </c>
      <c r="G10" s="1">
        <v>255</v>
      </c>
      <c r="H10" s="1">
        <v>239</v>
      </c>
      <c r="I10" s="1">
        <v>226</v>
      </c>
      <c r="J10" s="1">
        <v>213</v>
      </c>
      <c r="K10" s="1">
        <v>207</v>
      </c>
    </row>
    <row r="11" spans="1:11" x14ac:dyDescent="0.25">
      <c r="A11" s="16" t="s">
        <v>60</v>
      </c>
      <c r="B11" s="1">
        <v>131</v>
      </c>
      <c r="C11" s="1">
        <v>140</v>
      </c>
      <c r="D11" s="1">
        <v>143</v>
      </c>
      <c r="E11" s="1">
        <v>132</v>
      </c>
      <c r="F11" s="1">
        <v>142</v>
      </c>
      <c r="G11" s="1">
        <v>134</v>
      </c>
      <c r="H11" s="1">
        <v>145</v>
      </c>
      <c r="I11" s="1">
        <v>152</v>
      </c>
      <c r="J11" s="1">
        <v>151</v>
      </c>
      <c r="K11" s="1">
        <v>140</v>
      </c>
    </row>
    <row r="12" spans="1:11" x14ac:dyDescent="0.25">
      <c r="A12" s="16" t="s">
        <v>61</v>
      </c>
      <c r="B12" s="1">
        <v>36</v>
      </c>
      <c r="C12" s="1">
        <v>32</v>
      </c>
      <c r="D12" s="1">
        <v>30</v>
      </c>
      <c r="E12" s="1">
        <v>25</v>
      </c>
      <c r="F12" s="1">
        <v>21</v>
      </c>
      <c r="G12" s="1">
        <v>25</v>
      </c>
      <c r="H12" s="1">
        <v>28</v>
      </c>
      <c r="I12" s="1">
        <v>32</v>
      </c>
      <c r="J12" s="1">
        <v>32</v>
      </c>
      <c r="K12" s="1">
        <v>42</v>
      </c>
    </row>
    <row r="13" spans="1:11" x14ac:dyDescent="0.25">
      <c r="A13" s="10" t="s">
        <v>12</v>
      </c>
      <c r="B13" s="5">
        <v>702</v>
      </c>
      <c r="C13" s="5">
        <v>682</v>
      </c>
      <c r="D13" s="5">
        <v>664</v>
      </c>
      <c r="E13" s="5">
        <v>626</v>
      </c>
      <c r="F13" s="5">
        <v>593</v>
      </c>
      <c r="G13" s="5">
        <v>583</v>
      </c>
      <c r="H13" s="5">
        <v>569</v>
      </c>
      <c r="I13" s="5">
        <v>565</v>
      </c>
      <c r="J13" s="5">
        <v>547</v>
      </c>
      <c r="K13" s="5">
        <v>528</v>
      </c>
    </row>
    <row r="14" spans="1:11" x14ac:dyDescent="0.25">
      <c r="A14" s="15"/>
    </row>
    <row r="15" spans="1:11" x14ac:dyDescent="0.25">
      <c r="A15" s="15"/>
    </row>
    <row r="16" spans="1:11" x14ac:dyDescent="0.25">
      <c r="A16" s="15"/>
      <c r="B16" s="21" t="s">
        <v>28</v>
      </c>
      <c r="C16" s="22"/>
      <c r="D16" s="22"/>
      <c r="E16" s="22"/>
      <c r="F16" s="22"/>
      <c r="G16" s="22"/>
      <c r="H16" s="22"/>
      <c r="I16" s="22"/>
      <c r="J16" s="22"/>
      <c r="K16" s="22"/>
    </row>
    <row r="17" spans="1:12" x14ac:dyDescent="0.25">
      <c r="A17" s="9" t="s">
        <v>32</v>
      </c>
      <c r="B17" s="4" t="s">
        <v>0</v>
      </c>
      <c r="C17" s="4" t="s">
        <v>1</v>
      </c>
      <c r="D17" s="4" t="s">
        <v>2</v>
      </c>
      <c r="E17" s="4" t="s">
        <v>3</v>
      </c>
      <c r="F17" s="4" t="s">
        <v>4</v>
      </c>
      <c r="G17" s="4" t="s">
        <v>5</v>
      </c>
      <c r="H17" s="4" t="s">
        <v>6</v>
      </c>
      <c r="I17" s="4" t="s">
        <v>7</v>
      </c>
      <c r="J17" s="4" t="s">
        <v>8</v>
      </c>
      <c r="K17" s="4" t="s">
        <v>9</v>
      </c>
    </row>
    <row r="18" spans="1:12" x14ac:dyDescent="0.25">
      <c r="A18" s="8" t="s">
        <v>598</v>
      </c>
      <c r="B18" s="2">
        <v>6.2678062678062696E-2</v>
      </c>
      <c r="C18" s="2">
        <v>6.0117302052785898E-2</v>
      </c>
      <c r="D18" s="2">
        <v>6.02409638554217E-2</v>
      </c>
      <c r="E18" s="2">
        <v>5.4313099041533502E-2</v>
      </c>
      <c r="F18" s="2">
        <v>5.0590219224283299E-2</v>
      </c>
      <c r="G18" s="2">
        <v>3.6020583190394501E-2</v>
      </c>
      <c r="H18" s="2">
        <v>3.1634446397188001E-2</v>
      </c>
      <c r="I18" s="2">
        <v>3.3628318584070803E-2</v>
      </c>
      <c r="J18" s="2">
        <v>2.5594149908592299E-2</v>
      </c>
      <c r="K18" s="2">
        <v>2.6515151515151499E-2</v>
      </c>
    </row>
    <row r="19" spans="1:12" x14ac:dyDescent="0.25">
      <c r="A19" s="8" t="s">
        <v>58</v>
      </c>
      <c r="B19" s="2">
        <v>0.29487179487179499</v>
      </c>
      <c r="C19" s="2">
        <v>0.27565982404692102</v>
      </c>
      <c r="D19" s="2">
        <v>0.26355421686746999</v>
      </c>
      <c r="E19" s="2">
        <v>0.25559105431309898</v>
      </c>
      <c r="F19" s="2">
        <v>0.25632377740303502</v>
      </c>
      <c r="G19" s="2">
        <v>0.25385934819897099</v>
      </c>
      <c r="H19" s="2">
        <v>0.244288224956063</v>
      </c>
      <c r="I19" s="2">
        <v>0.24070796460176999</v>
      </c>
      <c r="J19" s="2">
        <v>0.25045703839122502</v>
      </c>
      <c r="K19" s="2">
        <v>0.236742424242424</v>
      </c>
    </row>
    <row r="20" spans="1:12" x14ac:dyDescent="0.25">
      <c r="A20" s="8" t="s">
        <v>59</v>
      </c>
      <c r="B20" s="2">
        <v>0.40455840455840503</v>
      </c>
      <c r="C20" s="2">
        <v>0.41202346041055699</v>
      </c>
      <c r="D20" s="2">
        <v>0.41566265060240998</v>
      </c>
      <c r="E20" s="2">
        <v>0.43929712460063902</v>
      </c>
      <c r="F20" s="2">
        <v>0.41821247892074198</v>
      </c>
      <c r="G20" s="2">
        <v>0.437392795883362</v>
      </c>
      <c r="H20" s="2">
        <v>0.42003514938488601</v>
      </c>
      <c r="I20" s="2">
        <v>0.4</v>
      </c>
      <c r="J20" s="2">
        <v>0.389396709323583</v>
      </c>
      <c r="K20" s="2">
        <v>0.39204545454545497</v>
      </c>
    </row>
    <row r="21" spans="1:12" x14ac:dyDescent="0.25">
      <c r="A21" s="8" t="s">
        <v>60</v>
      </c>
      <c r="B21" s="2">
        <v>0.18660968660968699</v>
      </c>
      <c r="C21" s="2">
        <v>0.205278592375367</v>
      </c>
      <c r="D21" s="2">
        <v>0.21536144578313299</v>
      </c>
      <c r="E21" s="2">
        <v>0.21086261980830701</v>
      </c>
      <c r="F21" s="2">
        <v>0.239460370994941</v>
      </c>
      <c r="G21" s="2">
        <v>0.22984562607204101</v>
      </c>
      <c r="H21" s="2">
        <v>0.254833040421793</v>
      </c>
      <c r="I21" s="2">
        <v>0.26902654867256598</v>
      </c>
      <c r="J21" s="2">
        <v>0.27605118829981701</v>
      </c>
      <c r="K21" s="2">
        <v>0.26515151515151503</v>
      </c>
    </row>
    <row r="22" spans="1:12" x14ac:dyDescent="0.25">
      <c r="A22" s="8" t="s">
        <v>61</v>
      </c>
      <c r="B22" s="2">
        <v>5.1282051282051301E-2</v>
      </c>
      <c r="C22" s="2">
        <v>4.6920821114369501E-2</v>
      </c>
      <c r="D22" s="2">
        <v>4.51807228915663E-2</v>
      </c>
      <c r="E22" s="2">
        <v>3.9936102236421703E-2</v>
      </c>
      <c r="F22" s="2">
        <v>3.5413153456998303E-2</v>
      </c>
      <c r="G22" s="2">
        <v>4.2881646655231601E-2</v>
      </c>
      <c r="H22" s="2">
        <v>4.9209138840070298E-2</v>
      </c>
      <c r="I22" s="2">
        <v>5.6637168141592899E-2</v>
      </c>
      <c r="J22" s="2">
        <v>5.8500914076782401E-2</v>
      </c>
      <c r="K22" s="2">
        <v>7.9545454545454503E-2</v>
      </c>
    </row>
    <row r="23" spans="1:12" x14ac:dyDescent="0.25">
      <c r="A23" s="15"/>
    </row>
    <row r="24" spans="1:12" x14ac:dyDescent="0.25">
      <c r="A24" s="15"/>
    </row>
    <row r="25" spans="1:12" x14ac:dyDescent="0.25">
      <c r="A25" s="15"/>
      <c r="B25" s="21" t="s">
        <v>29</v>
      </c>
      <c r="C25" s="21"/>
      <c r="D25" s="21"/>
      <c r="E25" s="21"/>
      <c r="F25" s="21"/>
      <c r="G25" s="21"/>
      <c r="H25" s="21"/>
      <c r="I25" s="21"/>
      <c r="J25" s="21"/>
      <c r="K25" s="6" t="s">
        <v>30</v>
      </c>
      <c r="L25" s="6" t="s">
        <v>31</v>
      </c>
    </row>
    <row r="26" spans="1:12" x14ac:dyDescent="0.25">
      <c r="A26" s="9" t="s">
        <v>32</v>
      </c>
      <c r="B26" s="4" t="s">
        <v>13</v>
      </c>
      <c r="C26" s="4" t="s">
        <v>14</v>
      </c>
      <c r="D26" s="4" t="s">
        <v>15</v>
      </c>
      <c r="E26" s="4" t="s">
        <v>16</v>
      </c>
      <c r="F26" s="4" t="s">
        <v>17</v>
      </c>
      <c r="G26" s="4" t="s">
        <v>18</v>
      </c>
      <c r="H26" s="4" t="s">
        <v>19</v>
      </c>
      <c r="I26" s="4" t="s">
        <v>20</v>
      </c>
      <c r="J26" s="4" t="s">
        <v>21</v>
      </c>
      <c r="K26" s="4" t="s">
        <v>22</v>
      </c>
      <c r="L26" s="4" t="s">
        <v>23</v>
      </c>
    </row>
    <row r="27" spans="1:12" x14ac:dyDescent="0.25">
      <c r="A27" s="8" t="s">
        <v>598</v>
      </c>
      <c r="B27" s="2">
        <v>-6.8181818181818205E-2</v>
      </c>
      <c r="C27" s="2">
        <v>-2.4390243902439001E-2</v>
      </c>
      <c r="D27" s="2">
        <v>-0.15</v>
      </c>
      <c r="E27" s="2">
        <v>-0.11764705882352899</v>
      </c>
      <c r="F27" s="2">
        <v>-0.3</v>
      </c>
      <c r="G27" s="2">
        <v>-0.14285714285714299</v>
      </c>
      <c r="H27" s="2">
        <v>5.5555555555555601E-2</v>
      </c>
      <c r="I27" s="2">
        <v>-0.26315789473684198</v>
      </c>
      <c r="J27" s="2">
        <v>0</v>
      </c>
      <c r="K27" s="3">
        <v>-0.33333333333333298</v>
      </c>
      <c r="L27" s="3">
        <v>-0.68181818181818199</v>
      </c>
    </row>
    <row r="28" spans="1:12" x14ac:dyDescent="0.25">
      <c r="A28" s="8" t="s">
        <v>58</v>
      </c>
      <c r="B28" s="2">
        <v>-9.1787439613526603E-2</v>
      </c>
      <c r="C28" s="2">
        <v>-6.9148936170212796E-2</v>
      </c>
      <c r="D28" s="2">
        <v>-8.5714285714285701E-2</v>
      </c>
      <c r="E28" s="2">
        <v>-0.05</v>
      </c>
      <c r="F28" s="2">
        <v>-2.6315789473684199E-2</v>
      </c>
      <c r="G28" s="2">
        <v>-6.08108108108108E-2</v>
      </c>
      <c r="H28" s="2">
        <v>-2.15827338129496E-2</v>
      </c>
      <c r="I28" s="2">
        <v>7.3529411764705899E-3</v>
      </c>
      <c r="J28" s="2">
        <v>-8.7591240875912399E-2</v>
      </c>
      <c r="K28" s="3">
        <v>-0.15540540540540501</v>
      </c>
      <c r="L28" s="3">
        <v>-0.39613526570048302</v>
      </c>
    </row>
    <row r="29" spans="1:12" x14ac:dyDescent="0.25">
      <c r="A29" s="8" t="s">
        <v>59</v>
      </c>
      <c r="B29" s="2">
        <v>-1.0563380281690101E-2</v>
      </c>
      <c r="C29" s="2">
        <v>-1.7793594306049799E-2</v>
      </c>
      <c r="D29" s="2">
        <v>-3.6231884057971002E-3</v>
      </c>
      <c r="E29" s="2">
        <v>-9.8181818181818203E-2</v>
      </c>
      <c r="F29" s="2">
        <v>2.8225806451612899E-2</v>
      </c>
      <c r="G29" s="2">
        <v>-6.2745098039215699E-2</v>
      </c>
      <c r="H29" s="2">
        <v>-5.4393305439330498E-2</v>
      </c>
      <c r="I29" s="2">
        <v>-5.7522123893805302E-2</v>
      </c>
      <c r="J29" s="2">
        <v>-2.8169014084507001E-2</v>
      </c>
      <c r="K29" s="3">
        <v>-0.188235294117647</v>
      </c>
      <c r="L29" s="3">
        <v>-0.27112676056337998</v>
      </c>
    </row>
    <row r="30" spans="1:12" x14ac:dyDescent="0.25">
      <c r="A30" s="8" t="s">
        <v>60</v>
      </c>
      <c r="B30" s="2">
        <v>6.8702290076335895E-2</v>
      </c>
      <c r="C30" s="2">
        <v>2.1428571428571401E-2</v>
      </c>
      <c r="D30" s="2">
        <v>-7.69230769230769E-2</v>
      </c>
      <c r="E30" s="2">
        <v>7.5757575757575801E-2</v>
      </c>
      <c r="F30" s="2">
        <v>-5.63380281690141E-2</v>
      </c>
      <c r="G30" s="2">
        <v>8.2089552238805999E-2</v>
      </c>
      <c r="H30" s="2">
        <v>4.8275862068965503E-2</v>
      </c>
      <c r="I30" s="2">
        <v>-6.5789473684210497E-3</v>
      </c>
      <c r="J30" s="2">
        <v>-7.2847682119205295E-2</v>
      </c>
      <c r="K30" s="3">
        <v>4.47761194029851E-2</v>
      </c>
      <c r="L30" s="3">
        <v>6.8702290076335895E-2</v>
      </c>
    </row>
    <row r="31" spans="1:12" x14ac:dyDescent="0.25">
      <c r="A31" s="8" t="s">
        <v>61</v>
      </c>
      <c r="B31" s="2">
        <v>-0.11111111111111099</v>
      </c>
      <c r="C31" s="2">
        <v>-6.25E-2</v>
      </c>
      <c r="D31" s="2">
        <v>-0.16666666666666699</v>
      </c>
      <c r="E31" s="2">
        <v>-0.16</v>
      </c>
      <c r="F31" s="2">
        <v>0.19047619047618999</v>
      </c>
      <c r="G31" s="2">
        <v>0.12</v>
      </c>
      <c r="H31" s="2">
        <v>0.14285714285714299</v>
      </c>
      <c r="I31" s="2">
        <v>0</v>
      </c>
      <c r="J31" s="2">
        <v>0.3125</v>
      </c>
      <c r="K31" s="3">
        <v>0.68</v>
      </c>
      <c r="L31" s="3">
        <v>0.16666666666666699</v>
      </c>
    </row>
    <row r="32" spans="1:12" x14ac:dyDescent="0.25">
      <c r="A32" s="11" t="s">
        <v>12</v>
      </c>
      <c r="B32" s="3">
        <v>-2.8490028490028501E-2</v>
      </c>
      <c r="C32" s="3">
        <v>-2.63929618768328E-2</v>
      </c>
      <c r="D32" s="3">
        <v>-5.7228915662650599E-2</v>
      </c>
      <c r="E32" s="3">
        <v>-5.2715654952076703E-2</v>
      </c>
      <c r="F32" s="3">
        <v>-1.6863406408094399E-2</v>
      </c>
      <c r="G32" s="3">
        <v>-2.4013722126929701E-2</v>
      </c>
      <c r="H32" s="3">
        <v>-7.0298769771529003E-3</v>
      </c>
      <c r="I32" s="3">
        <v>-3.1858407079646003E-2</v>
      </c>
      <c r="J32" s="3">
        <v>-3.47349177330896E-2</v>
      </c>
      <c r="K32" s="3">
        <v>-9.4339622641509399E-2</v>
      </c>
      <c r="L32" s="3">
        <v>-0.24786324786324801</v>
      </c>
    </row>
    <row r="33" spans="1:1" x14ac:dyDescent="0.25">
      <c r="A33" s="15"/>
    </row>
    <row r="34" spans="1:1" x14ac:dyDescent="0.25">
      <c r="A34" s="13" t="s">
        <v>33</v>
      </c>
    </row>
    <row r="35" spans="1:1" x14ac:dyDescent="0.25">
      <c r="A35" s="14" t="s">
        <v>34</v>
      </c>
    </row>
    <row r="36" spans="1:1" x14ac:dyDescent="0.25">
      <c r="A36" s="14" t="s">
        <v>35</v>
      </c>
    </row>
    <row r="37" spans="1:1" x14ac:dyDescent="0.25">
      <c r="A37" s="14" t="s">
        <v>36</v>
      </c>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6:K16"/>
    <mergeCell ref="B25:J2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631</v>
      </c>
    </row>
    <row r="2" spans="1:11" ht="15" x14ac:dyDescent="0.25">
      <c r="A2" s="12" t="s">
        <v>630</v>
      </c>
    </row>
    <row r="3" spans="1:11" ht="15" x14ac:dyDescent="0.25">
      <c r="A3" s="12" t="s">
        <v>67</v>
      </c>
    </row>
    <row r="4" spans="1:11" x14ac:dyDescent="0.25">
      <c r="A4" s="15"/>
    </row>
    <row r="5" spans="1:11" x14ac:dyDescent="0.25">
      <c r="A5" s="17" t="str">
        <f>HYPERLINK("#'Table of contents'!A161",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64</v>
      </c>
      <c r="B8" s="1">
        <v>193</v>
      </c>
      <c r="C8" s="1">
        <v>187</v>
      </c>
      <c r="D8" s="1">
        <v>197</v>
      </c>
      <c r="E8" s="1">
        <v>188</v>
      </c>
      <c r="F8" s="1">
        <v>184</v>
      </c>
      <c r="G8" s="1">
        <v>182</v>
      </c>
      <c r="H8" s="1">
        <v>182</v>
      </c>
      <c r="I8" s="1">
        <v>184</v>
      </c>
      <c r="J8" s="1">
        <v>180</v>
      </c>
      <c r="K8" s="1">
        <v>175</v>
      </c>
    </row>
    <row r="9" spans="1:11" x14ac:dyDescent="0.25">
      <c r="A9" s="16" t="s">
        <v>65</v>
      </c>
      <c r="B9" s="1">
        <v>509</v>
      </c>
      <c r="C9" s="1">
        <v>495</v>
      </c>
      <c r="D9" s="1">
        <v>467</v>
      </c>
      <c r="E9" s="1">
        <v>438</v>
      </c>
      <c r="F9" s="1">
        <v>409</v>
      </c>
      <c r="G9" s="1">
        <v>401</v>
      </c>
      <c r="H9" s="1">
        <v>387</v>
      </c>
      <c r="I9" s="1">
        <v>381</v>
      </c>
      <c r="J9" s="1">
        <v>367</v>
      </c>
      <c r="K9" s="1">
        <v>353</v>
      </c>
    </row>
    <row r="10" spans="1:11" x14ac:dyDescent="0.25">
      <c r="A10" s="10" t="s">
        <v>12</v>
      </c>
      <c r="B10" s="5">
        <v>702</v>
      </c>
      <c r="C10" s="5">
        <v>682</v>
      </c>
      <c r="D10" s="5">
        <v>664</v>
      </c>
      <c r="E10" s="5">
        <v>626</v>
      </c>
      <c r="F10" s="5">
        <v>593</v>
      </c>
      <c r="G10" s="5">
        <v>583</v>
      </c>
      <c r="H10" s="5">
        <v>569</v>
      </c>
      <c r="I10" s="5">
        <v>565</v>
      </c>
      <c r="J10" s="5">
        <v>547</v>
      </c>
      <c r="K10" s="5">
        <v>528</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64</v>
      </c>
      <c r="B15" s="2">
        <v>0.27492877492877499</v>
      </c>
      <c r="C15" s="2">
        <v>0.27419354838709697</v>
      </c>
      <c r="D15" s="2">
        <v>0.296686746987952</v>
      </c>
      <c r="E15" s="2">
        <v>0.300319488817891</v>
      </c>
      <c r="F15" s="2">
        <v>0.31028667790893799</v>
      </c>
      <c r="G15" s="2">
        <v>0.31217838765008599</v>
      </c>
      <c r="H15" s="2">
        <v>0.31985940246045702</v>
      </c>
      <c r="I15" s="2">
        <v>0.32566371681415901</v>
      </c>
      <c r="J15" s="2">
        <v>0.329067641681901</v>
      </c>
      <c r="K15" s="2">
        <v>0.33143939393939398</v>
      </c>
    </row>
    <row r="16" spans="1:11" x14ac:dyDescent="0.25">
      <c r="A16" s="8" t="s">
        <v>65</v>
      </c>
      <c r="B16" s="2">
        <v>0.72507122507122501</v>
      </c>
      <c r="C16" s="2">
        <v>0.72580645161290303</v>
      </c>
      <c r="D16" s="2">
        <v>0.70331325301204795</v>
      </c>
      <c r="E16" s="2">
        <v>0.69968051118210906</v>
      </c>
      <c r="F16" s="2">
        <v>0.68971332209106195</v>
      </c>
      <c r="G16" s="2">
        <v>0.68782161234991401</v>
      </c>
      <c r="H16" s="2">
        <v>0.68014059753954303</v>
      </c>
      <c r="I16" s="2">
        <v>0.67433628318584105</v>
      </c>
      <c r="J16" s="2">
        <v>0.67093235831809905</v>
      </c>
      <c r="K16" s="2">
        <v>0.66856060606060597</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64</v>
      </c>
      <c r="B21" s="2">
        <v>-3.10880829015544E-2</v>
      </c>
      <c r="C21" s="2">
        <v>5.3475935828876997E-2</v>
      </c>
      <c r="D21" s="2">
        <v>-4.5685279187817299E-2</v>
      </c>
      <c r="E21" s="2">
        <v>-2.1276595744680899E-2</v>
      </c>
      <c r="F21" s="2">
        <v>-1.0869565217391301E-2</v>
      </c>
      <c r="G21" s="2">
        <v>0</v>
      </c>
      <c r="H21" s="2">
        <v>1.0989010989011E-2</v>
      </c>
      <c r="I21" s="2">
        <v>-2.1739130434782601E-2</v>
      </c>
      <c r="J21" s="2">
        <v>-2.7777777777777801E-2</v>
      </c>
      <c r="K21" s="3">
        <v>-3.8461538461538498E-2</v>
      </c>
      <c r="L21" s="3">
        <v>-9.3264248704663197E-2</v>
      </c>
    </row>
    <row r="22" spans="1:12" x14ac:dyDescent="0.25">
      <c r="A22" s="8" t="s">
        <v>65</v>
      </c>
      <c r="B22" s="2">
        <v>-2.75049115913556E-2</v>
      </c>
      <c r="C22" s="2">
        <v>-5.6565656565656597E-2</v>
      </c>
      <c r="D22" s="2">
        <v>-6.2098501070663802E-2</v>
      </c>
      <c r="E22" s="2">
        <v>-6.6210045662100495E-2</v>
      </c>
      <c r="F22" s="2">
        <v>-1.9559902200489001E-2</v>
      </c>
      <c r="G22" s="2">
        <v>-3.4912718204488803E-2</v>
      </c>
      <c r="H22" s="2">
        <v>-1.5503875968992199E-2</v>
      </c>
      <c r="I22" s="2">
        <v>-3.6745406824147002E-2</v>
      </c>
      <c r="J22" s="2">
        <v>-3.81471389645777E-2</v>
      </c>
      <c r="K22" s="3">
        <v>-0.119700748129676</v>
      </c>
      <c r="L22" s="3">
        <v>-0.30648330058939099</v>
      </c>
    </row>
    <row r="23" spans="1:12" x14ac:dyDescent="0.25">
      <c r="A23" s="11" t="s">
        <v>12</v>
      </c>
      <c r="B23" s="3">
        <v>-2.8490028490028501E-2</v>
      </c>
      <c r="C23" s="3">
        <v>-2.63929618768328E-2</v>
      </c>
      <c r="D23" s="3">
        <v>-5.7228915662650599E-2</v>
      </c>
      <c r="E23" s="3">
        <v>-5.2715654952076703E-2</v>
      </c>
      <c r="F23" s="3">
        <v>-1.6863406408094399E-2</v>
      </c>
      <c r="G23" s="3">
        <v>-2.4013722126929701E-2</v>
      </c>
      <c r="H23" s="3">
        <v>-7.0298769771529003E-3</v>
      </c>
      <c r="I23" s="3">
        <v>-3.1858407079646003E-2</v>
      </c>
      <c r="J23" s="3">
        <v>-3.47349177330896E-2</v>
      </c>
      <c r="K23" s="3">
        <v>-9.4339622641509399E-2</v>
      </c>
      <c r="L23" s="3">
        <v>-0.24786324786324801</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36</v>
      </c>
    </row>
    <row r="29" spans="1:12" x14ac:dyDescent="0.25">
      <c r="A29" s="15"/>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632</v>
      </c>
    </row>
    <row r="2" spans="1:11" ht="15" x14ac:dyDescent="0.25">
      <c r="A2" s="12" t="s">
        <v>630</v>
      </c>
    </row>
    <row r="3" spans="1:11" ht="15" x14ac:dyDescent="0.25">
      <c r="A3" s="12" t="s">
        <v>67</v>
      </c>
    </row>
    <row r="4" spans="1:11" ht="15" x14ac:dyDescent="0.25">
      <c r="A4" s="12" t="s">
        <v>63</v>
      </c>
    </row>
    <row r="5" spans="1:11" x14ac:dyDescent="0.25">
      <c r="A5" s="17" t="str">
        <f>HYPERLINK("#'Table of contents'!A162",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70</v>
      </c>
      <c r="B8" s="1">
        <v>76</v>
      </c>
      <c r="C8" s="1">
        <v>74</v>
      </c>
      <c r="D8" s="1">
        <v>76</v>
      </c>
      <c r="E8" s="1">
        <v>69</v>
      </c>
      <c r="F8" s="1">
        <v>69</v>
      </c>
      <c r="G8" s="1">
        <v>67</v>
      </c>
      <c r="H8" s="1">
        <v>67</v>
      </c>
      <c r="I8" s="1">
        <v>63</v>
      </c>
      <c r="J8" s="1">
        <v>66</v>
      </c>
      <c r="K8" s="1">
        <v>61</v>
      </c>
    </row>
    <row r="9" spans="1:11" x14ac:dyDescent="0.25">
      <c r="A9" s="16" t="s">
        <v>71</v>
      </c>
      <c r="B9" s="1">
        <v>68</v>
      </c>
      <c r="C9" s="1">
        <v>68</v>
      </c>
      <c r="D9" s="1">
        <v>70</v>
      </c>
      <c r="E9" s="1">
        <v>73</v>
      </c>
      <c r="F9" s="1">
        <v>74</v>
      </c>
      <c r="G9" s="1">
        <v>82</v>
      </c>
      <c r="H9" s="1">
        <v>82</v>
      </c>
      <c r="I9" s="1">
        <v>85</v>
      </c>
      <c r="J9" s="1">
        <v>82</v>
      </c>
      <c r="K9" s="1">
        <v>76</v>
      </c>
    </row>
    <row r="10" spans="1:11" x14ac:dyDescent="0.25">
      <c r="A10" s="16" t="s">
        <v>72</v>
      </c>
      <c r="B10" s="1">
        <v>23</v>
      </c>
      <c r="C10" s="1">
        <v>22</v>
      </c>
      <c r="D10" s="1">
        <v>27</v>
      </c>
      <c r="E10" s="1">
        <v>23</v>
      </c>
      <c r="F10" s="1">
        <v>21</v>
      </c>
      <c r="G10" s="1">
        <v>20</v>
      </c>
      <c r="H10" s="1">
        <v>23</v>
      </c>
      <c r="I10" s="1">
        <v>23</v>
      </c>
      <c r="J10" s="1">
        <v>20</v>
      </c>
      <c r="K10" s="1">
        <v>25</v>
      </c>
    </row>
    <row r="11" spans="1:11" x14ac:dyDescent="0.25">
      <c r="A11" s="16" t="s">
        <v>73</v>
      </c>
      <c r="B11" s="1">
        <v>3</v>
      </c>
      <c r="C11" s="1">
        <v>3</v>
      </c>
      <c r="D11" s="1">
        <v>4</v>
      </c>
      <c r="E11" s="1">
        <v>5</v>
      </c>
      <c r="F11" s="1">
        <v>4</v>
      </c>
      <c r="G11" s="1">
        <v>4</v>
      </c>
      <c r="H11" s="1">
        <v>4</v>
      </c>
      <c r="I11" s="1">
        <v>5</v>
      </c>
      <c r="J11" s="1">
        <v>6</v>
      </c>
      <c r="K11" s="1">
        <v>5</v>
      </c>
    </row>
    <row r="12" spans="1:11" x14ac:dyDescent="0.25">
      <c r="A12" s="16" t="s">
        <v>76</v>
      </c>
      <c r="B12" s="1">
        <v>131</v>
      </c>
      <c r="C12" s="1">
        <v>114</v>
      </c>
      <c r="D12" s="1">
        <v>99</v>
      </c>
      <c r="E12" s="1">
        <v>91</v>
      </c>
      <c r="F12" s="1">
        <v>83</v>
      </c>
      <c r="G12" s="1">
        <v>81</v>
      </c>
      <c r="H12" s="1">
        <v>72</v>
      </c>
      <c r="I12" s="1">
        <v>73</v>
      </c>
      <c r="J12" s="1">
        <v>71</v>
      </c>
      <c r="K12" s="1">
        <v>64</v>
      </c>
    </row>
    <row r="13" spans="1:11" x14ac:dyDescent="0.25">
      <c r="A13" s="16" t="s">
        <v>77</v>
      </c>
      <c r="B13" s="1">
        <v>216</v>
      </c>
      <c r="C13" s="1">
        <v>213</v>
      </c>
      <c r="D13" s="1">
        <v>206</v>
      </c>
      <c r="E13" s="1">
        <v>202</v>
      </c>
      <c r="F13" s="1">
        <v>174</v>
      </c>
      <c r="G13" s="1">
        <v>173</v>
      </c>
      <c r="H13" s="1">
        <v>157</v>
      </c>
      <c r="I13" s="1">
        <v>141</v>
      </c>
      <c r="J13" s="1">
        <v>131</v>
      </c>
      <c r="K13" s="1">
        <v>131</v>
      </c>
    </row>
    <row r="14" spans="1:11" x14ac:dyDescent="0.25">
      <c r="A14" s="16" t="s">
        <v>78</v>
      </c>
      <c r="B14" s="1">
        <v>108</v>
      </c>
      <c r="C14" s="1">
        <v>118</v>
      </c>
      <c r="D14" s="1">
        <v>116</v>
      </c>
      <c r="E14" s="1">
        <v>109</v>
      </c>
      <c r="F14" s="1">
        <v>121</v>
      </c>
      <c r="G14" s="1">
        <v>114</v>
      </c>
      <c r="H14" s="1">
        <v>122</v>
      </c>
      <c r="I14" s="1">
        <v>129</v>
      </c>
      <c r="J14" s="1">
        <v>131</v>
      </c>
      <c r="K14" s="1">
        <v>115</v>
      </c>
    </row>
    <row r="15" spans="1:11" x14ac:dyDescent="0.25">
      <c r="A15" s="16" t="s">
        <v>79</v>
      </c>
      <c r="B15" s="1">
        <v>33</v>
      </c>
      <c r="C15" s="1">
        <v>29</v>
      </c>
      <c r="D15" s="1">
        <v>26</v>
      </c>
      <c r="E15" s="1">
        <v>20</v>
      </c>
      <c r="F15" s="1">
        <v>17</v>
      </c>
      <c r="G15" s="1">
        <v>21</v>
      </c>
      <c r="H15" s="1">
        <v>24</v>
      </c>
      <c r="I15" s="1">
        <v>27</v>
      </c>
      <c r="J15" s="1">
        <v>26</v>
      </c>
      <c r="K15" s="1">
        <v>37</v>
      </c>
    </row>
    <row r="16" spans="1:11" x14ac:dyDescent="0.25">
      <c r="A16" s="16" t="s">
        <v>602</v>
      </c>
      <c r="B16" s="1">
        <v>23</v>
      </c>
      <c r="C16" s="1">
        <v>20</v>
      </c>
      <c r="D16" s="1">
        <v>20</v>
      </c>
      <c r="E16" s="1">
        <v>18</v>
      </c>
      <c r="F16" s="1">
        <v>16</v>
      </c>
      <c r="G16" s="1">
        <v>9</v>
      </c>
      <c r="H16" s="1">
        <v>6</v>
      </c>
      <c r="I16" s="1">
        <v>8</v>
      </c>
      <c r="J16" s="1">
        <v>6</v>
      </c>
      <c r="K16" s="1">
        <v>8</v>
      </c>
    </row>
    <row r="17" spans="1:11" x14ac:dyDescent="0.25">
      <c r="A17" s="16" t="s">
        <v>603</v>
      </c>
      <c r="B17" s="1">
        <v>21</v>
      </c>
      <c r="C17" s="1">
        <v>21</v>
      </c>
      <c r="D17" s="1">
        <v>20</v>
      </c>
      <c r="E17" s="1">
        <v>16</v>
      </c>
      <c r="F17" s="1">
        <v>14</v>
      </c>
      <c r="G17" s="1">
        <v>12</v>
      </c>
      <c r="H17" s="1">
        <v>12</v>
      </c>
      <c r="I17" s="1">
        <v>11</v>
      </c>
      <c r="J17" s="1">
        <v>8</v>
      </c>
      <c r="K17" s="1">
        <v>6</v>
      </c>
    </row>
    <row r="18" spans="1:11" x14ac:dyDescent="0.25">
      <c r="A18" s="10" t="s">
        <v>12</v>
      </c>
      <c r="B18" s="5">
        <v>702</v>
      </c>
      <c r="C18" s="5">
        <v>682</v>
      </c>
      <c r="D18" s="5">
        <v>664</v>
      </c>
      <c r="E18" s="5">
        <v>626</v>
      </c>
      <c r="F18" s="5">
        <v>593</v>
      </c>
      <c r="G18" s="5">
        <v>583</v>
      </c>
      <c r="H18" s="5">
        <v>569</v>
      </c>
      <c r="I18" s="5">
        <v>565</v>
      </c>
      <c r="J18" s="5">
        <v>547</v>
      </c>
      <c r="K18" s="5">
        <v>528</v>
      </c>
    </row>
    <row r="19" spans="1:11" x14ac:dyDescent="0.25">
      <c r="A19" s="15"/>
    </row>
    <row r="20" spans="1:11" x14ac:dyDescent="0.25">
      <c r="A20" s="15"/>
    </row>
    <row r="21" spans="1:11" x14ac:dyDescent="0.25">
      <c r="A21" s="15"/>
      <c r="B21" s="21" t="s">
        <v>28</v>
      </c>
      <c r="C21" s="22"/>
      <c r="D21" s="22"/>
      <c r="E21" s="22"/>
      <c r="F21" s="22"/>
      <c r="G21" s="22"/>
      <c r="H21" s="22"/>
      <c r="I21" s="22"/>
      <c r="J21" s="22"/>
      <c r="K21" s="22"/>
    </row>
    <row r="22" spans="1:11" x14ac:dyDescent="0.25">
      <c r="A22" s="9" t="s">
        <v>32</v>
      </c>
      <c r="B22" s="4" t="s">
        <v>0</v>
      </c>
      <c r="C22" s="4" t="s">
        <v>1</v>
      </c>
      <c r="D22" s="4" t="s">
        <v>2</v>
      </c>
      <c r="E22" s="4" t="s">
        <v>3</v>
      </c>
      <c r="F22" s="4" t="s">
        <v>4</v>
      </c>
      <c r="G22" s="4" t="s">
        <v>5</v>
      </c>
      <c r="H22" s="4" t="s">
        <v>6</v>
      </c>
      <c r="I22" s="4" t="s">
        <v>7</v>
      </c>
      <c r="J22" s="4" t="s">
        <v>8</v>
      </c>
      <c r="K22" s="4" t="s">
        <v>9</v>
      </c>
    </row>
    <row r="23" spans="1:11" x14ac:dyDescent="0.25">
      <c r="A23" s="8" t="s">
        <v>70</v>
      </c>
      <c r="B23" s="2">
        <v>0.39378238341968902</v>
      </c>
      <c r="C23" s="2">
        <v>0.39572192513368998</v>
      </c>
      <c r="D23" s="2">
        <v>0.38578680203045701</v>
      </c>
      <c r="E23" s="2">
        <v>0.36702127659574502</v>
      </c>
      <c r="F23" s="2">
        <v>0.375</v>
      </c>
      <c r="G23" s="2">
        <v>0.36813186813186799</v>
      </c>
      <c r="H23" s="2">
        <v>0.36813186813186799</v>
      </c>
      <c r="I23" s="2">
        <v>0.342391304347826</v>
      </c>
      <c r="J23" s="2">
        <v>0.36666666666666697</v>
      </c>
      <c r="K23" s="2">
        <v>0.34857142857142898</v>
      </c>
    </row>
    <row r="24" spans="1:11" x14ac:dyDescent="0.25">
      <c r="A24" s="8" t="s">
        <v>71</v>
      </c>
      <c r="B24" s="2">
        <v>0.352331606217617</v>
      </c>
      <c r="C24" s="2">
        <v>0.36363636363636398</v>
      </c>
      <c r="D24" s="2">
        <v>0.35532994923857902</v>
      </c>
      <c r="E24" s="2">
        <v>0.38829787234042601</v>
      </c>
      <c r="F24" s="2">
        <v>0.40217391304347799</v>
      </c>
      <c r="G24" s="2">
        <v>0.450549450549451</v>
      </c>
      <c r="H24" s="2">
        <v>0.450549450549451</v>
      </c>
      <c r="I24" s="2">
        <v>0.46195652173912999</v>
      </c>
      <c r="J24" s="2">
        <v>0.45555555555555599</v>
      </c>
      <c r="K24" s="2">
        <v>0.434285714285714</v>
      </c>
    </row>
    <row r="25" spans="1:11" x14ac:dyDescent="0.25">
      <c r="A25" s="8" t="s">
        <v>72</v>
      </c>
      <c r="B25" s="2">
        <v>0.119170984455959</v>
      </c>
      <c r="C25" s="2">
        <v>0.11764705882352899</v>
      </c>
      <c r="D25" s="2">
        <v>0.13705583756345199</v>
      </c>
      <c r="E25" s="2">
        <v>0.122340425531915</v>
      </c>
      <c r="F25" s="2">
        <v>0.11413043478260899</v>
      </c>
      <c r="G25" s="2">
        <v>0.10989010989011</v>
      </c>
      <c r="H25" s="2">
        <v>0.12637362637362601</v>
      </c>
      <c r="I25" s="2">
        <v>0.125</v>
      </c>
      <c r="J25" s="2">
        <v>0.11111111111111099</v>
      </c>
      <c r="K25" s="2">
        <v>0.14285714285714299</v>
      </c>
    </row>
    <row r="26" spans="1:11" x14ac:dyDescent="0.25">
      <c r="A26" s="8" t="s">
        <v>73</v>
      </c>
      <c r="B26" s="2">
        <v>1.55440414507772E-2</v>
      </c>
      <c r="C26" s="2">
        <v>1.60427807486631E-2</v>
      </c>
      <c r="D26" s="2">
        <v>2.0304568527918801E-2</v>
      </c>
      <c r="E26" s="2">
        <v>2.6595744680851099E-2</v>
      </c>
      <c r="F26" s="2">
        <v>2.1739130434782601E-2</v>
      </c>
      <c r="G26" s="2">
        <v>2.1978021978022001E-2</v>
      </c>
      <c r="H26" s="2">
        <v>2.1978021978022001E-2</v>
      </c>
      <c r="I26" s="2">
        <v>2.7173913043478298E-2</v>
      </c>
      <c r="J26" s="2">
        <v>3.3333333333333298E-2</v>
      </c>
      <c r="K26" s="2">
        <v>2.8571428571428598E-2</v>
      </c>
    </row>
    <row r="27" spans="1:11" x14ac:dyDescent="0.25">
      <c r="A27" s="8" t="s">
        <v>76</v>
      </c>
      <c r="B27" s="2">
        <v>0.25736738703339901</v>
      </c>
      <c r="C27" s="2">
        <v>0.23030303030303001</v>
      </c>
      <c r="D27" s="2">
        <v>0.21199143468950701</v>
      </c>
      <c r="E27" s="2">
        <v>0.207762557077626</v>
      </c>
      <c r="F27" s="2">
        <v>0.20293398533007301</v>
      </c>
      <c r="G27" s="2">
        <v>0.20199501246882801</v>
      </c>
      <c r="H27" s="2">
        <v>0.186046511627907</v>
      </c>
      <c r="I27" s="2">
        <v>0.191601049868766</v>
      </c>
      <c r="J27" s="2">
        <v>0.19346049046321501</v>
      </c>
      <c r="K27" s="2">
        <v>0.18130311614730901</v>
      </c>
    </row>
    <row r="28" spans="1:11" x14ac:dyDescent="0.25">
      <c r="A28" s="8" t="s">
        <v>77</v>
      </c>
      <c r="B28" s="2">
        <v>0.42436149312377203</v>
      </c>
      <c r="C28" s="2">
        <v>0.43030303030303002</v>
      </c>
      <c r="D28" s="2">
        <v>0.44111349036402597</v>
      </c>
      <c r="E28" s="2">
        <v>0.46118721461187201</v>
      </c>
      <c r="F28" s="2">
        <v>0.42542787286063599</v>
      </c>
      <c r="G28" s="2">
        <v>0.43142144638404001</v>
      </c>
      <c r="H28" s="2">
        <v>0.40568475452196401</v>
      </c>
      <c r="I28" s="2">
        <v>0.37007874015747999</v>
      </c>
      <c r="J28" s="2">
        <v>0.35694822888283401</v>
      </c>
      <c r="K28" s="2">
        <v>0.371104815864023</v>
      </c>
    </row>
    <row r="29" spans="1:11" x14ac:dyDescent="0.25">
      <c r="A29" s="8" t="s">
        <v>78</v>
      </c>
      <c r="B29" s="2">
        <v>0.21218074656188601</v>
      </c>
      <c r="C29" s="2">
        <v>0.238383838383838</v>
      </c>
      <c r="D29" s="2">
        <v>0.24839400428265501</v>
      </c>
      <c r="E29" s="2">
        <v>0.24885844748858399</v>
      </c>
      <c r="F29" s="2">
        <v>0.29584352078239601</v>
      </c>
      <c r="G29" s="2">
        <v>0.28428927680798</v>
      </c>
      <c r="H29" s="2">
        <v>0.31524547803617597</v>
      </c>
      <c r="I29" s="2">
        <v>0.33858267716535401</v>
      </c>
      <c r="J29" s="2">
        <v>0.35694822888283401</v>
      </c>
      <c r="K29" s="2">
        <v>0.325779036827195</v>
      </c>
    </row>
    <row r="30" spans="1:11" x14ac:dyDescent="0.25">
      <c r="A30" s="8" t="s">
        <v>79</v>
      </c>
      <c r="B30" s="2">
        <v>6.4833005893909598E-2</v>
      </c>
      <c r="C30" s="2">
        <v>5.8585858585858602E-2</v>
      </c>
      <c r="D30" s="2">
        <v>5.5674518201284801E-2</v>
      </c>
      <c r="E30" s="2">
        <v>4.5662100456621002E-2</v>
      </c>
      <c r="F30" s="2">
        <v>4.1564792176039103E-2</v>
      </c>
      <c r="G30" s="2">
        <v>5.2369077306733201E-2</v>
      </c>
      <c r="H30" s="2">
        <v>6.2015503875968998E-2</v>
      </c>
      <c r="I30" s="2">
        <v>7.0866141732283505E-2</v>
      </c>
      <c r="J30" s="2">
        <v>7.0844686648501395E-2</v>
      </c>
      <c r="K30" s="2">
        <v>0.10481586402266301</v>
      </c>
    </row>
    <row r="31" spans="1:11" x14ac:dyDescent="0.25">
      <c r="A31" s="8" t="s">
        <v>602</v>
      </c>
      <c r="B31" s="2">
        <v>0.119170984455959</v>
      </c>
      <c r="C31" s="2">
        <v>0.10695187165775399</v>
      </c>
      <c r="D31" s="2">
        <v>0.101522842639594</v>
      </c>
      <c r="E31" s="2">
        <v>9.5744680851063801E-2</v>
      </c>
      <c r="F31" s="2">
        <v>8.6956521739130405E-2</v>
      </c>
      <c r="G31" s="2">
        <v>4.94505494505494E-2</v>
      </c>
      <c r="H31" s="2">
        <v>3.2967032967033003E-2</v>
      </c>
      <c r="I31" s="2">
        <v>4.3478260869565202E-2</v>
      </c>
      <c r="J31" s="2">
        <v>3.3333333333333298E-2</v>
      </c>
      <c r="K31" s="2">
        <v>4.57142857142857E-2</v>
      </c>
    </row>
    <row r="32" spans="1:11" x14ac:dyDescent="0.25">
      <c r="A32" s="8" t="s">
        <v>603</v>
      </c>
      <c r="B32" s="2">
        <v>4.1257367387033402E-2</v>
      </c>
      <c r="C32" s="2">
        <v>4.2424242424242399E-2</v>
      </c>
      <c r="D32" s="2">
        <v>4.2826552462526798E-2</v>
      </c>
      <c r="E32" s="2">
        <v>3.6529680365296802E-2</v>
      </c>
      <c r="F32" s="2">
        <v>3.4229828850855702E-2</v>
      </c>
      <c r="G32" s="2">
        <v>2.9925187032419E-2</v>
      </c>
      <c r="H32" s="2">
        <v>3.1007751937984499E-2</v>
      </c>
      <c r="I32" s="2">
        <v>2.8871391076115499E-2</v>
      </c>
      <c r="J32" s="2">
        <v>2.17983651226158E-2</v>
      </c>
      <c r="K32" s="2">
        <v>1.69971671388102E-2</v>
      </c>
    </row>
    <row r="33" spans="1:12" x14ac:dyDescent="0.25">
      <c r="A33" s="15"/>
    </row>
    <row r="34" spans="1:12" x14ac:dyDescent="0.25">
      <c r="A34" s="15"/>
    </row>
    <row r="35" spans="1:12" x14ac:dyDescent="0.25">
      <c r="A35" s="15"/>
      <c r="B35" s="21" t="s">
        <v>29</v>
      </c>
      <c r="C35" s="21"/>
      <c r="D35" s="21"/>
      <c r="E35" s="21"/>
      <c r="F35" s="21"/>
      <c r="G35" s="21"/>
      <c r="H35" s="21"/>
      <c r="I35" s="21"/>
      <c r="J35" s="21"/>
      <c r="K35" s="6" t="s">
        <v>30</v>
      </c>
      <c r="L35" s="6" t="s">
        <v>31</v>
      </c>
    </row>
    <row r="36" spans="1:12" x14ac:dyDescent="0.25">
      <c r="A36" s="9" t="s">
        <v>32</v>
      </c>
      <c r="B36" s="4" t="s">
        <v>13</v>
      </c>
      <c r="C36" s="4" t="s">
        <v>14</v>
      </c>
      <c r="D36" s="4" t="s">
        <v>15</v>
      </c>
      <c r="E36" s="4" t="s">
        <v>16</v>
      </c>
      <c r="F36" s="4" t="s">
        <v>17</v>
      </c>
      <c r="G36" s="4" t="s">
        <v>18</v>
      </c>
      <c r="H36" s="4" t="s">
        <v>19</v>
      </c>
      <c r="I36" s="4" t="s">
        <v>20</v>
      </c>
      <c r="J36" s="4" t="s">
        <v>21</v>
      </c>
      <c r="K36" s="4" t="s">
        <v>22</v>
      </c>
      <c r="L36" s="4" t="s">
        <v>23</v>
      </c>
    </row>
    <row r="37" spans="1:12" x14ac:dyDescent="0.25">
      <c r="A37" s="8" t="s">
        <v>70</v>
      </c>
      <c r="B37" s="2">
        <v>-2.6315789473684199E-2</v>
      </c>
      <c r="C37" s="2">
        <v>2.7027027027027001E-2</v>
      </c>
      <c r="D37" s="2">
        <v>-9.2105263157894704E-2</v>
      </c>
      <c r="E37" s="2">
        <v>0</v>
      </c>
      <c r="F37" s="2">
        <v>-2.8985507246376802E-2</v>
      </c>
      <c r="G37" s="2">
        <v>0</v>
      </c>
      <c r="H37" s="2">
        <v>-5.9701492537313397E-2</v>
      </c>
      <c r="I37" s="2">
        <v>4.7619047619047603E-2</v>
      </c>
      <c r="J37" s="2">
        <v>-7.5757575757575801E-2</v>
      </c>
      <c r="K37" s="3">
        <v>-8.9552238805970102E-2</v>
      </c>
      <c r="L37" s="3">
        <v>-0.197368421052632</v>
      </c>
    </row>
    <row r="38" spans="1:12" x14ac:dyDescent="0.25">
      <c r="A38" s="8" t="s">
        <v>71</v>
      </c>
      <c r="B38" s="2">
        <v>0</v>
      </c>
      <c r="C38" s="2">
        <v>2.9411764705882401E-2</v>
      </c>
      <c r="D38" s="2">
        <v>4.2857142857142899E-2</v>
      </c>
      <c r="E38" s="2">
        <v>1.3698630136986301E-2</v>
      </c>
      <c r="F38" s="2">
        <v>0.108108108108108</v>
      </c>
      <c r="G38" s="2">
        <v>0</v>
      </c>
      <c r="H38" s="2">
        <v>3.65853658536585E-2</v>
      </c>
      <c r="I38" s="2">
        <v>-3.5294117647058802E-2</v>
      </c>
      <c r="J38" s="2">
        <v>-7.3170731707317097E-2</v>
      </c>
      <c r="K38" s="3">
        <v>-7.3170731707317097E-2</v>
      </c>
      <c r="L38" s="3">
        <v>0.11764705882352899</v>
      </c>
    </row>
    <row r="39" spans="1:12" x14ac:dyDescent="0.25">
      <c r="A39" s="8" t="s">
        <v>72</v>
      </c>
      <c r="B39" s="2">
        <v>-4.3478260869565202E-2</v>
      </c>
      <c r="C39" s="2">
        <v>0.22727272727272699</v>
      </c>
      <c r="D39" s="2">
        <v>-0.148148148148148</v>
      </c>
      <c r="E39" s="2">
        <v>-8.6956521739130405E-2</v>
      </c>
      <c r="F39" s="2">
        <v>-4.7619047619047603E-2</v>
      </c>
      <c r="G39" s="2">
        <v>0.15</v>
      </c>
      <c r="H39" s="2">
        <v>0</v>
      </c>
      <c r="I39" s="2">
        <v>-0.13043478260869601</v>
      </c>
      <c r="J39" s="2">
        <v>0.25</v>
      </c>
      <c r="K39" s="3">
        <v>0.25</v>
      </c>
      <c r="L39" s="3">
        <v>8.6956521739130405E-2</v>
      </c>
    </row>
    <row r="40" spans="1:12" x14ac:dyDescent="0.25">
      <c r="A40" s="8" t="s">
        <v>73</v>
      </c>
      <c r="B40" s="2">
        <v>0</v>
      </c>
      <c r="C40" s="2">
        <v>0.33333333333333298</v>
      </c>
      <c r="D40" s="2">
        <v>0.25</v>
      </c>
      <c r="E40" s="2">
        <v>-0.2</v>
      </c>
      <c r="F40" s="2">
        <v>0</v>
      </c>
      <c r="G40" s="2">
        <v>0</v>
      </c>
      <c r="H40" s="2">
        <v>0.25</v>
      </c>
      <c r="I40" s="2">
        <v>0.2</v>
      </c>
      <c r="J40" s="2">
        <v>-0.16666666666666699</v>
      </c>
      <c r="K40" s="3">
        <v>0.25</v>
      </c>
      <c r="L40" s="3">
        <v>0.66666666666666696</v>
      </c>
    </row>
    <row r="41" spans="1:12" x14ac:dyDescent="0.25">
      <c r="A41" s="8" t="s">
        <v>76</v>
      </c>
      <c r="B41" s="2">
        <v>-0.12977099236641201</v>
      </c>
      <c r="C41" s="2">
        <v>-0.13157894736842099</v>
      </c>
      <c r="D41" s="2">
        <v>-8.0808080808080801E-2</v>
      </c>
      <c r="E41" s="2">
        <v>-8.7912087912087905E-2</v>
      </c>
      <c r="F41" s="2">
        <v>-2.40963855421687E-2</v>
      </c>
      <c r="G41" s="2">
        <v>-0.11111111111111099</v>
      </c>
      <c r="H41" s="2">
        <v>1.38888888888889E-2</v>
      </c>
      <c r="I41" s="2">
        <v>-2.7397260273972601E-2</v>
      </c>
      <c r="J41" s="2">
        <v>-9.85915492957746E-2</v>
      </c>
      <c r="K41" s="3">
        <v>-0.209876543209877</v>
      </c>
      <c r="L41" s="3">
        <v>-0.51145038167938905</v>
      </c>
    </row>
    <row r="42" spans="1:12" x14ac:dyDescent="0.25">
      <c r="A42" s="8" t="s">
        <v>77</v>
      </c>
      <c r="B42" s="2">
        <v>-1.38888888888889E-2</v>
      </c>
      <c r="C42" s="2">
        <v>-3.2863849765258198E-2</v>
      </c>
      <c r="D42" s="2">
        <v>-1.94174757281553E-2</v>
      </c>
      <c r="E42" s="2">
        <v>-0.13861386138613899</v>
      </c>
      <c r="F42" s="2">
        <v>-5.74712643678161E-3</v>
      </c>
      <c r="G42" s="2">
        <v>-9.2485549132948E-2</v>
      </c>
      <c r="H42" s="2">
        <v>-0.101910828025478</v>
      </c>
      <c r="I42" s="2">
        <v>-7.09219858156028E-2</v>
      </c>
      <c r="J42" s="2">
        <v>0</v>
      </c>
      <c r="K42" s="3">
        <v>-0.24277456647398801</v>
      </c>
      <c r="L42" s="3">
        <v>-0.39351851851851899</v>
      </c>
    </row>
    <row r="43" spans="1:12" x14ac:dyDescent="0.25">
      <c r="A43" s="8" t="s">
        <v>78</v>
      </c>
      <c r="B43" s="2">
        <v>9.2592592592592601E-2</v>
      </c>
      <c r="C43" s="2">
        <v>-1.6949152542372899E-2</v>
      </c>
      <c r="D43" s="2">
        <v>-6.0344827586206899E-2</v>
      </c>
      <c r="E43" s="2">
        <v>0.11009174311926601</v>
      </c>
      <c r="F43" s="2">
        <v>-5.7851239669421503E-2</v>
      </c>
      <c r="G43" s="2">
        <v>7.0175438596491196E-2</v>
      </c>
      <c r="H43" s="2">
        <v>5.7377049180327898E-2</v>
      </c>
      <c r="I43" s="2">
        <v>1.5503875968992199E-2</v>
      </c>
      <c r="J43" s="2">
        <v>-0.122137404580153</v>
      </c>
      <c r="K43" s="3">
        <v>8.7719298245613996E-3</v>
      </c>
      <c r="L43" s="3">
        <v>6.4814814814814797E-2</v>
      </c>
    </row>
    <row r="44" spans="1:12" x14ac:dyDescent="0.25">
      <c r="A44" s="8" t="s">
        <v>79</v>
      </c>
      <c r="B44" s="2">
        <v>-0.12121212121212099</v>
      </c>
      <c r="C44" s="2">
        <v>-0.10344827586206901</v>
      </c>
      <c r="D44" s="2">
        <v>-0.230769230769231</v>
      </c>
      <c r="E44" s="2">
        <v>-0.15</v>
      </c>
      <c r="F44" s="2">
        <v>0.23529411764705899</v>
      </c>
      <c r="G44" s="2">
        <v>0.14285714285714299</v>
      </c>
      <c r="H44" s="2">
        <v>0.125</v>
      </c>
      <c r="I44" s="2">
        <v>-3.7037037037037E-2</v>
      </c>
      <c r="J44" s="2">
        <v>0.42307692307692302</v>
      </c>
      <c r="K44" s="3">
        <v>0.76190476190476197</v>
      </c>
      <c r="L44" s="3">
        <v>0.12121212121212099</v>
      </c>
    </row>
    <row r="45" spans="1:12" x14ac:dyDescent="0.25">
      <c r="A45" s="8" t="s">
        <v>602</v>
      </c>
      <c r="B45" s="2">
        <v>-0.13043478260869601</v>
      </c>
      <c r="C45" s="2">
        <v>0</v>
      </c>
      <c r="D45" s="2">
        <v>-0.1</v>
      </c>
      <c r="E45" s="2">
        <v>-0.11111111111111099</v>
      </c>
      <c r="F45" s="2">
        <v>-0.4375</v>
      </c>
      <c r="G45" s="2">
        <v>-0.33333333333333298</v>
      </c>
      <c r="H45" s="2">
        <v>0.33333333333333298</v>
      </c>
      <c r="I45" s="2">
        <v>-0.25</v>
      </c>
      <c r="J45" s="2">
        <v>0.33333333333333298</v>
      </c>
      <c r="K45" s="3">
        <v>-0.11111111111111099</v>
      </c>
      <c r="L45" s="3">
        <v>-0.65217391304347805</v>
      </c>
    </row>
    <row r="46" spans="1:12" x14ac:dyDescent="0.25">
      <c r="A46" s="8" t="s">
        <v>603</v>
      </c>
      <c r="B46" s="2">
        <v>0</v>
      </c>
      <c r="C46" s="2">
        <v>-4.7619047619047603E-2</v>
      </c>
      <c r="D46" s="2">
        <v>-0.2</v>
      </c>
      <c r="E46" s="2">
        <v>-0.125</v>
      </c>
      <c r="F46" s="2">
        <v>-0.14285714285714299</v>
      </c>
      <c r="G46" s="2">
        <v>0</v>
      </c>
      <c r="H46" s="2">
        <v>-8.3333333333333301E-2</v>
      </c>
      <c r="I46" s="2">
        <v>-0.27272727272727298</v>
      </c>
      <c r="J46" s="2">
        <v>-0.25</v>
      </c>
      <c r="K46" s="3">
        <v>-0.5</v>
      </c>
      <c r="L46" s="3">
        <v>-0.71428571428571397</v>
      </c>
    </row>
    <row r="47" spans="1:12" x14ac:dyDescent="0.25">
      <c r="A47" s="11" t="s">
        <v>12</v>
      </c>
      <c r="B47" s="3">
        <v>-2.8490028490028501E-2</v>
      </c>
      <c r="C47" s="3">
        <v>-2.63929618768328E-2</v>
      </c>
      <c r="D47" s="3">
        <v>-5.7228915662650599E-2</v>
      </c>
      <c r="E47" s="3">
        <v>-5.2715654952076703E-2</v>
      </c>
      <c r="F47" s="3">
        <v>-1.6863406408094399E-2</v>
      </c>
      <c r="G47" s="3">
        <v>-2.4013722126929701E-2</v>
      </c>
      <c r="H47" s="3">
        <v>-7.0298769771529003E-3</v>
      </c>
      <c r="I47" s="3">
        <v>-3.1858407079646003E-2</v>
      </c>
      <c r="J47" s="3">
        <v>-3.47349177330896E-2</v>
      </c>
      <c r="K47" s="3">
        <v>-9.4339622641509399E-2</v>
      </c>
      <c r="L47" s="3">
        <v>-0.24786324786324801</v>
      </c>
    </row>
    <row r="48" spans="1:12" x14ac:dyDescent="0.25">
      <c r="A48" s="15"/>
    </row>
    <row r="49" spans="1:1" x14ac:dyDescent="0.25">
      <c r="A49" s="13" t="s">
        <v>33</v>
      </c>
    </row>
    <row r="50" spans="1:1" x14ac:dyDescent="0.25">
      <c r="A50" s="14" t="s">
        <v>34</v>
      </c>
    </row>
    <row r="51" spans="1:1" x14ac:dyDescent="0.25">
      <c r="A51" s="14" t="s">
        <v>35</v>
      </c>
    </row>
    <row r="52" spans="1:1" x14ac:dyDescent="0.25">
      <c r="A52" s="14" t="s">
        <v>81</v>
      </c>
    </row>
    <row r="53" spans="1:1" x14ac:dyDescent="0.25">
      <c r="A53" s="14" t="s">
        <v>36</v>
      </c>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1:K21"/>
    <mergeCell ref="B35:J3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633</v>
      </c>
    </row>
    <row r="2" spans="1:11" ht="15" x14ac:dyDescent="0.25">
      <c r="A2" s="12" t="s">
        <v>630</v>
      </c>
    </row>
    <row r="3" spans="1:11" ht="15" x14ac:dyDescent="0.25">
      <c r="A3" s="12" t="s">
        <v>89</v>
      </c>
    </row>
    <row r="4" spans="1:11" x14ac:dyDescent="0.25">
      <c r="A4" s="15"/>
    </row>
    <row r="5" spans="1:11" x14ac:dyDescent="0.25">
      <c r="A5" s="17" t="str">
        <f>HYPERLINK("#'Table of contents'!A163",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82</v>
      </c>
      <c r="B8" s="1">
        <v>53</v>
      </c>
      <c r="C8" s="1">
        <v>54</v>
      </c>
      <c r="D8" s="1">
        <v>56</v>
      </c>
      <c r="E8" s="1">
        <v>55</v>
      </c>
      <c r="F8" s="1">
        <v>57</v>
      </c>
      <c r="G8" s="1">
        <v>57</v>
      </c>
      <c r="H8" s="1">
        <v>58</v>
      </c>
      <c r="I8" s="1">
        <v>62</v>
      </c>
      <c r="J8" s="1">
        <v>63</v>
      </c>
      <c r="K8" s="1">
        <v>64</v>
      </c>
    </row>
    <row r="9" spans="1:11" x14ac:dyDescent="0.25">
      <c r="A9" s="16" t="s">
        <v>83</v>
      </c>
      <c r="B9" s="1">
        <v>13</v>
      </c>
      <c r="C9" s="1">
        <v>14</v>
      </c>
      <c r="D9" s="1">
        <v>17</v>
      </c>
      <c r="E9" s="1">
        <v>16</v>
      </c>
      <c r="F9" s="1">
        <v>18</v>
      </c>
      <c r="G9" s="1">
        <v>20</v>
      </c>
      <c r="H9" s="1">
        <v>20</v>
      </c>
      <c r="I9" s="1">
        <v>24</v>
      </c>
      <c r="J9" s="1">
        <v>25</v>
      </c>
      <c r="K9" s="1">
        <v>24</v>
      </c>
    </row>
    <row r="10" spans="1:11" x14ac:dyDescent="0.25">
      <c r="A10" s="16" t="s">
        <v>84</v>
      </c>
      <c r="B10" s="1">
        <v>11</v>
      </c>
      <c r="C10" s="1">
        <v>11</v>
      </c>
      <c r="D10" s="1">
        <v>11</v>
      </c>
      <c r="E10" s="1">
        <v>10</v>
      </c>
      <c r="F10" s="1">
        <v>11</v>
      </c>
      <c r="G10" s="1">
        <v>10</v>
      </c>
      <c r="H10" s="1">
        <v>13</v>
      </c>
      <c r="I10" s="1">
        <v>12</v>
      </c>
      <c r="J10" s="1">
        <v>16</v>
      </c>
      <c r="K10" s="1">
        <v>15</v>
      </c>
    </row>
    <row r="11" spans="1:11" x14ac:dyDescent="0.25">
      <c r="A11" s="16" t="s">
        <v>85</v>
      </c>
      <c r="B11" s="1">
        <v>503</v>
      </c>
      <c r="C11" s="1">
        <v>486</v>
      </c>
      <c r="D11" s="1">
        <v>471</v>
      </c>
      <c r="E11" s="1">
        <v>446</v>
      </c>
      <c r="F11" s="1">
        <v>415</v>
      </c>
      <c r="G11" s="1">
        <v>405</v>
      </c>
      <c r="H11" s="1">
        <v>390</v>
      </c>
      <c r="I11" s="1">
        <v>380</v>
      </c>
      <c r="J11" s="1">
        <v>357</v>
      </c>
      <c r="K11" s="1">
        <v>336</v>
      </c>
    </row>
    <row r="12" spans="1:11" x14ac:dyDescent="0.25">
      <c r="A12" s="16" t="s">
        <v>86</v>
      </c>
      <c r="B12" s="1">
        <v>5</v>
      </c>
      <c r="C12" s="1">
        <v>6</v>
      </c>
      <c r="D12" s="1">
        <v>6</v>
      </c>
      <c r="E12" s="1">
        <v>6</v>
      </c>
      <c r="F12" s="1">
        <v>5</v>
      </c>
      <c r="G12" s="1">
        <v>6</v>
      </c>
      <c r="H12" s="1">
        <v>4</v>
      </c>
      <c r="I12" s="1">
        <v>4</v>
      </c>
      <c r="J12" s="1">
        <v>4</v>
      </c>
      <c r="K12" s="1">
        <v>5</v>
      </c>
    </row>
    <row r="13" spans="1:11" x14ac:dyDescent="0.25">
      <c r="A13" s="16" t="s">
        <v>87</v>
      </c>
      <c r="B13" s="1">
        <v>117</v>
      </c>
      <c r="C13" s="1">
        <v>111</v>
      </c>
      <c r="D13" s="1">
        <v>103</v>
      </c>
      <c r="E13" s="1">
        <v>93</v>
      </c>
      <c r="F13" s="1">
        <v>87</v>
      </c>
      <c r="G13" s="1">
        <v>85</v>
      </c>
      <c r="H13" s="1">
        <v>84</v>
      </c>
      <c r="I13" s="1">
        <v>83</v>
      </c>
      <c r="J13" s="1">
        <v>82</v>
      </c>
      <c r="K13" s="1">
        <v>84</v>
      </c>
    </row>
    <row r="14" spans="1:11" x14ac:dyDescent="0.25">
      <c r="A14" s="10" t="s">
        <v>12</v>
      </c>
      <c r="B14" s="5">
        <v>702</v>
      </c>
      <c r="C14" s="5">
        <v>682</v>
      </c>
      <c r="D14" s="5">
        <v>664</v>
      </c>
      <c r="E14" s="5">
        <v>626</v>
      </c>
      <c r="F14" s="5">
        <v>593</v>
      </c>
      <c r="G14" s="5">
        <v>583</v>
      </c>
      <c r="H14" s="5">
        <v>569</v>
      </c>
      <c r="I14" s="5">
        <v>565</v>
      </c>
      <c r="J14" s="5">
        <v>547</v>
      </c>
      <c r="K14" s="5">
        <v>528</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82</v>
      </c>
      <c r="B19" s="2">
        <v>7.5498575498575499E-2</v>
      </c>
      <c r="C19" s="2">
        <v>7.9178885630498505E-2</v>
      </c>
      <c r="D19" s="2">
        <v>8.4337349397590397E-2</v>
      </c>
      <c r="E19" s="2">
        <v>8.7859424920127799E-2</v>
      </c>
      <c r="F19" s="2">
        <v>9.6121416526138301E-2</v>
      </c>
      <c r="G19" s="2">
        <v>9.7770154373927998E-2</v>
      </c>
      <c r="H19" s="2">
        <v>0.10193321616871701</v>
      </c>
      <c r="I19" s="2">
        <v>0.109734513274336</v>
      </c>
      <c r="J19" s="2">
        <v>0.115173674588665</v>
      </c>
      <c r="K19" s="2">
        <v>0.12121212121212099</v>
      </c>
    </row>
    <row r="20" spans="1:12" x14ac:dyDescent="0.25">
      <c r="A20" s="8" t="s">
        <v>83</v>
      </c>
      <c r="B20" s="2">
        <v>1.85185185185185E-2</v>
      </c>
      <c r="C20" s="2">
        <v>2.0527859237536701E-2</v>
      </c>
      <c r="D20" s="2">
        <v>2.5602409638554199E-2</v>
      </c>
      <c r="E20" s="2">
        <v>2.55591054313099E-2</v>
      </c>
      <c r="F20" s="2">
        <v>3.0354131534569999E-2</v>
      </c>
      <c r="G20" s="2">
        <v>3.4305317324185201E-2</v>
      </c>
      <c r="H20" s="2">
        <v>3.5149384885764502E-2</v>
      </c>
      <c r="I20" s="2">
        <v>4.2477876106194697E-2</v>
      </c>
      <c r="J20" s="2">
        <v>4.5703839122486302E-2</v>
      </c>
      <c r="K20" s="2">
        <v>4.5454545454545497E-2</v>
      </c>
    </row>
    <row r="21" spans="1:12" x14ac:dyDescent="0.25">
      <c r="A21" s="8" t="s">
        <v>84</v>
      </c>
      <c r="B21" s="2">
        <v>1.5669515669515698E-2</v>
      </c>
      <c r="C21" s="2">
        <v>1.6129032258064498E-2</v>
      </c>
      <c r="D21" s="2">
        <v>1.6566265060241E-2</v>
      </c>
      <c r="E21" s="2">
        <v>1.59744408945687E-2</v>
      </c>
      <c r="F21" s="2">
        <v>1.85497470489039E-2</v>
      </c>
      <c r="G21" s="2">
        <v>1.7152658662092601E-2</v>
      </c>
      <c r="H21" s="2">
        <v>2.2847100175746898E-2</v>
      </c>
      <c r="I21" s="2">
        <v>2.12389380530973E-2</v>
      </c>
      <c r="J21" s="2">
        <v>2.92504570383912E-2</v>
      </c>
      <c r="K21" s="2">
        <v>2.8409090909090901E-2</v>
      </c>
    </row>
    <row r="22" spans="1:12" x14ac:dyDescent="0.25">
      <c r="A22" s="8" t="s">
        <v>85</v>
      </c>
      <c r="B22" s="2">
        <v>0.71652421652421605</v>
      </c>
      <c r="C22" s="2">
        <v>0.71260997067448695</v>
      </c>
      <c r="D22" s="2">
        <v>0.70933734939758997</v>
      </c>
      <c r="E22" s="2">
        <v>0.71246006389776395</v>
      </c>
      <c r="F22" s="2">
        <v>0.69983136593591899</v>
      </c>
      <c r="G22" s="2">
        <v>0.69468267581475096</v>
      </c>
      <c r="H22" s="2">
        <v>0.685413005272408</v>
      </c>
      <c r="I22" s="2">
        <v>0.67256637168141598</v>
      </c>
      <c r="J22" s="2">
        <v>0.65265082266910401</v>
      </c>
      <c r="K22" s="2">
        <v>0.63636363636363602</v>
      </c>
    </row>
    <row r="23" spans="1:12" x14ac:dyDescent="0.25">
      <c r="A23" s="8" t="s">
        <v>86</v>
      </c>
      <c r="B23" s="2">
        <v>7.12250712250712E-3</v>
      </c>
      <c r="C23" s="2">
        <v>8.7976539589442806E-3</v>
      </c>
      <c r="D23" s="2">
        <v>9.0361445783132491E-3</v>
      </c>
      <c r="E23" s="2">
        <v>9.5846645367412102E-3</v>
      </c>
      <c r="F23" s="2">
        <v>8.4317032040472206E-3</v>
      </c>
      <c r="G23" s="2">
        <v>1.02915951972556E-2</v>
      </c>
      <c r="H23" s="2">
        <v>7.0298769771529003E-3</v>
      </c>
      <c r="I23" s="2">
        <v>7.0796460176991097E-3</v>
      </c>
      <c r="J23" s="2">
        <v>7.3126142595978097E-3</v>
      </c>
      <c r="K23" s="2">
        <v>9.46969696969697E-3</v>
      </c>
    </row>
    <row r="24" spans="1:12" x14ac:dyDescent="0.25">
      <c r="A24" s="8" t="s">
        <v>87</v>
      </c>
      <c r="B24" s="2">
        <v>0.16666666666666699</v>
      </c>
      <c r="C24" s="2">
        <v>0.16275659824046901</v>
      </c>
      <c r="D24" s="2">
        <v>0.155120481927711</v>
      </c>
      <c r="E24" s="2">
        <v>0.148562300319489</v>
      </c>
      <c r="F24" s="2">
        <v>0.14671163575042201</v>
      </c>
      <c r="G24" s="2">
        <v>0.14579759862778699</v>
      </c>
      <c r="H24" s="2">
        <v>0.147627416520211</v>
      </c>
      <c r="I24" s="2">
        <v>0.14690265486725701</v>
      </c>
      <c r="J24" s="2">
        <v>0.14990859232175499</v>
      </c>
      <c r="K24" s="2">
        <v>0.15909090909090901</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82</v>
      </c>
      <c r="B29" s="2">
        <v>1.88679245283019E-2</v>
      </c>
      <c r="C29" s="2">
        <v>3.7037037037037E-2</v>
      </c>
      <c r="D29" s="2">
        <v>-1.7857142857142901E-2</v>
      </c>
      <c r="E29" s="2">
        <v>3.6363636363636397E-2</v>
      </c>
      <c r="F29" s="2">
        <v>0</v>
      </c>
      <c r="G29" s="2">
        <v>1.7543859649122799E-2</v>
      </c>
      <c r="H29" s="2">
        <v>6.8965517241379296E-2</v>
      </c>
      <c r="I29" s="2">
        <v>1.6129032258064498E-2</v>
      </c>
      <c r="J29" s="2">
        <v>1.58730158730159E-2</v>
      </c>
      <c r="K29" s="3">
        <v>0.12280701754386</v>
      </c>
      <c r="L29" s="3">
        <v>0.20754716981132099</v>
      </c>
    </row>
    <row r="30" spans="1:12" x14ac:dyDescent="0.25">
      <c r="A30" s="8" t="s">
        <v>83</v>
      </c>
      <c r="B30" s="2">
        <v>7.69230769230769E-2</v>
      </c>
      <c r="C30" s="2">
        <v>0.214285714285714</v>
      </c>
      <c r="D30" s="2">
        <v>-5.8823529411764698E-2</v>
      </c>
      <c r="E30" s="2">
        <v>0.125</v>
      </c>
      <c r="F30" s="2">
        <v>0.11111111111111099</v>
      </c>
      <c r="G30" s="2">
        <v>0</v>
      </c>
      <c r="H30" s="2">
        <v>0.2</v>
      </c>
      <c r="I30" s="2">
        <v>4.1666666666666699E-2</v>
      </c>
      <c r="J30" s="2">
        <v>-0.04</v>
      </c>
      <c r="K30" s="3">
        <v>0.2</v>
      </c>
      <c r="L30" s="3">
        <v>0.84615384615384603</v>
      </c>
    </row>
    <row r="31" spans="1:12" x14ac:dyDescent="0.25">
      <c r="A31" s="8" t="s">
        <v>84</v>
      </c>
      <c r="B31" s="2">
        <v>0</v>
      </c>
      <c r="C31" s="2">
        <v>0</v>
      </c>
      <c r="D31" s="2">
        <v>-9.0909090909090898E-2</v>
      </c>
      <c r="E31" s="2">
        <v>0.1</v>
      </c>
      <c r="F31" s="2">
        <v>-9.0909090909090898E-2</v>
      </c>
      <c r="G31" s="2">
        <v>0.3</v>
      </c>
      <c r="H31" s="2">
        <v>-7.69230769230769E-2</v>
      </c>
      <c r="I31" s="2">
        <v>0.33333333333333298</v>
      </c>
      <c r="J31" s="2">
        <v>-6.25E-2</v>
      </c>
      <c r="K31" s="3">
        <v>0.5</v>
      </c>
      <c r="L31" s="3">
        <v>0.36363636363636398</v>
      </c>
    </row>
    <row r="32" spans="1:12" x14ac:dyDescent="0.25">
      <c r="A32" s="8" t="s">
        <v>85</v>
      </c>
      <c r="B32" s="2">
        <v>-3.3797216699801201E-2</v>
      </c>
      <c r="C32" s="2">
        <v>-3.0864197530864199E-2</v>
      </c>
      <c r="D32" s="2">
        <v>-5.30785562632696E-2</v>
      </c>
      <c r="E32" s="2">
        <v>-6.9506726457399096E-2</v>
      </c>
      <c r="F32" s="2">
        <v>-2.40963855421687E-2</v>
      </c>
      <c r="G32" s="2">
        <v>-3.7037037037037E-2</v>
      </c>
      <c r="H32" s="2">
        <v>-2.5641025641025599E-2</v>
      </c>
      <c r="I32" s="2">
        <v>-6.0526315789473699E-2</v>
      </c>
      <c r="J32" s="2">
        <v>-5.8823529411764698E-2</v>
      </c>
      <c r="K32" s="3">
        <v>-0.17037037037037001</v>
      </c>
      <c r="L32" s="3">
        <v>-0.33200795228628199</v>
      </c>
    </row>
    <row r="33" spans="1:12" x14ac:dyDescent="0.25">
      <c r="A33" s="8" t="s">
        <v>86</v>
      </c>
      <c r="B33" s="2">
        <v>0.2</v>
      </c>
      <c r="C33" s="2">
        <v>0</v>
      </c>
      <c r="D33" s="2">
        <v>0</v>
      </c>
      <c r="E33" s="2">
        <v>-0.16666666666666699</v>
      </c>
      <c r="F33" s="2">
        <v>0.2</v>
      </c>
      <c r="G33" s="2">
        <v>-0.33333333333333298</v>
      </c>
      <c r="H33" s="2">
        <v>0</v>
      </c>
      <c r="I33" s="2">
        <v>0</v>
      </c>
      <c r="J33" s="2">
        <v>0.25</v>
      </c>
      <c r="K33" s="3">
        <v>-0.16666666666666699</v>
      </c>
      <c r="L33" s="3">
        <v>0</v>
      </c>
    </row>
    <row r="34" spans="1:12" x14ac:dyDescent="0.25">
      <c r="A34" s="8" t="s">
        <v>87</v>
      </c>
      <c r="B34" s="2">
        <v>-5.1282051282051301E-2</v>
      </c>
      <c r="C34" s="2">
        <v>-7.2072072072072099E-2</v>
      </c>
      <c r="D34" s="2">
        <v>-9.7087378640776698E-2</v>
      </c>
      <c r="E34" s="2">
        <v>-6.4516129032258104E-2</v>
      </c>
      <c r="F34" s="2">
        <v>-2.2988505747126398E-2</v>
      </c>
      <c r="G34" s="2">
        <v>-1.1764705882352899E-2</v>
      </c>
      <c r="H34" s="2">
        <v>-1.1904761904761901E-2</v>
      </c>
      <c r="I34" s="2">
        <v>-1.20481927710843E-2</v>
      </c>
      <c r="J34" s="2">
        <v>2.4390243902439001E-2</v>
      </c>
      <c r="K34" s="3">
        <v>-1.1764705882352899E-2</v>
      </c>
      <c r="L34" s="3">
        <v>-0.28205128205128199</v>
      </c>
    </row>
    <row r="35" spans="1:12" x14ac:dyDescent="0.25">
      <c r="A35" s="11" t="s">
        <v>12</v>
      </c>
      <c r="B35" s="3">
        <v>-2.8490028490028501E-2</v>
      </c>
      <c r="C35" s="3">
        <v>-2.63929618768328E-2</v>
      </c>
      <c r="D35" s="3">
        <v>-5.7228915662650599E-2</v>
      </c>
      <c r="E35" s="3">
        <v>-5.2715654952076703E-2</v>
      </c>
      <c r="F35" s="3">
        <v>-1.6863406408094399E-2</v>
      </c>
      <c r="G35" s="3">
        <v>-2.4013722126929701E-2</v>
      </c>
      <c r="H35" s="3">
        <v>-7.0298769771529003E-3</v>
      </c>
      <c r="I35" s="3">
        <v>-3.1858407079646003E-2</v>
      </c>
      <c r="J35" s="3">
        <v>-3.47349177330896E-2</v>
      </c>
      <c r="K35" s="3">
        <v>-9.4339622641509399E-2</v>
      </c>
      <c r="L35" s="3">
        <v>-0.24786324786324801</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1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634</v>
      </c>
    </row>
    <row r="2" spans="1:11" ht="15" x14ac:dyDescent="0.25">
      <c r="A2" s="12" t="s">
        <v>630</v>
      </c>
    </row>
    <row r="3" spans="1:11" ht="15" x14ac:dyDescent="0.25">
      <c r="A3" s="12" t="s">
        <v>94</v>
      </c>
    </row>
    <row r="4" spans="1:11" x14ac:dyDescent="0.25">
      <c r="A4" s="15"/>
    </row>
    <row r="5" spans="1:11" x14ac:dyDescent="0.25">
      <c r="A5" s="17" t="str">
        <f>HYPERLINK("#'Table of contents'!A164",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90</v>
      </c>
      <c r="B8" s="1">
        <v>571</v>
      </c>
      <c r="C8" s="1">
        <v>550</v>
      </c>
      <c r="D8" s="1">
        <v>523</v>
      </c>
      <c r="E8" s="1">
        <v>495</v>
      </c>
      <c r="F8" s="1">
        <v>469</v>
      </c>
      <c r="G8" s="1">
        <v>460</v>
      </c>
      <c r="H8" s="1">
        <v>449</v>
      </c>
      <c r="I8" s="1">
        <v>443</v>
      </c>
      <c r="J8" s="1">
        <v>423</v>
      </c>
      <c r="K8" s="1">
        <v>404</v>
      </c>
    </row>
    <row r="9" spans="1:11" x14ac:dyDescent="0.25">
      <c r="A9" s="16" t="s">
        <v>91</v>
      </c>
      <c r="B9" s="1">
        <v>71</v>
      </c>
      <c r="C9" s="1">
        <v>68</v>
      </c>
      <c r="D9" s="1">
        <v>70</v>
      </c>
      <c r="E9" s="1">
        <v>63</v>
      </c>
      <c r="F9" s="1">
        <v>57</v>
      </c>
      <c r="G9" s="1">
        <v>53</v>
      </c>
      <c r="H9" s="1">
        <v>51</v>
      </c>
      <c r="I9" s="1">
        <v>52</v>
      </c>
      <c r="J9" s="1">
        <v>51</v>
      </c>
      <c r="K9" s="1">
        <v>51</v>
      </c>
    </row>
    <row r="10" spans="1:11" x14ac:dyDescent="0.25">
      <c r="A10" s="16" t="s">
        <v>92</v>
      </c>
      <c r="B10" s="1">
        <v>60</v>
      </c>
      <c r="C10" s="1">
        <v>64</v>
      </c>
      <c r="D10" s="1">
        <v>71</v>
      </c>
      <c r="E10" s="1">
        <v>68</v>
      </c>
      <c r="F10" s="1">
        <v>67</v>
      </c>
      <c r="G10" s="1">
        <v>70</v>
      </c>
      <c r="H10" s="1">
        <v>69</v>
      </c>
      <c r="I10" s="1">
        <v>70</v>
      </c>
      <c r="J10" s="1">
        <v>73</v>
      </c>
      <c r="K10" s="1">
        <v>73</v>
      </c>
    </row>
    <row r="11" spans="1:11" x14ac:dyDescent="0.25">
      <c r="A11" s="10" t="s">
        <v>12</v>
      </c>
      <c r="B11" s="5">
        <v>702</v>
      </c>
      <c r="C11" s="5">
        <v>682</v>
      </c>
      <c r="D11" s="5">
        <v>664</v>
      </c>
      <c r="E11" s="5">
        <v>626</v>
      </c>
      <c r="F11" s="5">
        <v>593</v>
      </c>
      <c r="G11" s="5">
        <v>583</v>
      </c>
      <c r="H11" s="5">
        <v>569</v>
      </c>
      <c r="I11" s="5">
        <v>565</v>
      </c>
      <c r="J11" s="5">
        <v>547</v>
      </c>
      <c r="K11" s="5">
        <v>528</v>
      </c>
    </row>
    <row r="12" spans="1:11" x14ac:dyDescent="0.25">
      <c r="A12" s="15"/>
    </row>
    <row r="13" spans="1:11" x14ac:dyDescent="0.25">
      <c r="A13" s="15"/>
    </row>
    <row r="14" spans="1:11" x14ac:dyDescent="0.25">
      <c r="A14" s="15"/>
      <c r="B14" s="21" t="s">
        <v>28</v>
      </c>
      <c r="C14" s="22"/>
      <c r="D14" s="22"/>
      <c r="E14" s="22"/>
      <c r="F14" s="22"/>
      <c r="G14" s="22"/>
      <c r="H14" s="22"/>
      <c r="I14" s="22"/>
      <c r="J14" s="22"/>
      <c r="K14" s="22"/>
    </row>
    <row r="15" spans="1:11" x14ac:dyDescent="0.25">
      <c r="A15" s="9" t="s">
        <v>32</v>
      </c>
      <c r="B15" s="4" t="s">
        <v>0</v>
      </c>
      <c r="C15" s="4" t="s">
        <v>1</v>
      </c>
      <c r="D15" s="4" t="s">
        <v>2</v>
      </c>
      <c r="E15" s="4" t="s">
        <v>3</v>
      </c>
      <c r="F15" s="4" t="s">
        <v>4</v>
      </c>
      <c r="G15" s="4" t="s">
        <v>5</v>
      </c>
      <c r="H15" s="4" t="s">
        <v>6</v>
      </c>
      <c r="I15" s="4" t="s">
        <v>7</v>
      </c>
      <c r="J15" s="4" t="s">
        <v>8</v>
      </c>
      <c r="K15" s="4" t="s">
        <v>9</v>
      </c>
    </row>
    <row r="16" spans="1:11" x14ac:dyDescent="0.25">
      <c r="A16" s="8" t="s">
        <v>90</v>
      </c>
      <c r="B16" s="2">
        <v>0.81339031339031298</v>
      </c>
      <c r="C16" s="2">
        <v>0.80645161290322598</v>
      </c>
      <c r="D16" s="2">
        <v>0.78765060240963902</v>
      </c>
      <c r="E16" s="2">
        <v>0.79073482428115005</v>
      </c>
      <c r="F16" s="2">
        <v>0.79089376053962901</v>
      </c>
      <c r="G16" s="2">
        <v>0.78902229845626104</v>
      </c>
      <c r="H16" s="2">
        <v>0.78910369068541297</v>
      </c>
      <c r="I16" s="2">
        <v>0.78407079646017697</v>
      </c>
      <c r="J16" s="2">
        <v>0.77330895795246801</v>
      </c>
      <c r="K16" s="2">
        <v>0.76515151515151503</v>
      </c>
    </row>
    <row r="17" spans="1:12" x14ac:dyDescent="0.25">
      <c r="A17" s="8" t="s">
        <v>91</v>
      </c>
      <c r="B17" s="2">
        <v>0.10113960113960099</v>
      </c>
      <c r="C17" s="2">
        <v>9.9706744868035199E-2</v>
      </c>
      <c r="D17" s="2">
        <v>0.105421686746988</v>
      </c>
      <c r="E17" s="2">
        <v>0.100638977635783</v>
      </c>
      <c r="F17" s="2">
        <v>9.6121416526138301E-2</v>
      </c>
      <c r="G17" s="2">
        <v>9.0909090909090898E-2</v>
      </c>
      <c r="H17" s="2">
        <v>8.9630931458699506E-2</v>
      </c>
      <c r="I17" s="2">
        <v>9.2035398230088494E-2</v>
      </c>
      <c r="J17" s="2">
        <v>9.3235831809871994E-2</v>
      </c>
      <c r="K17" s="2">
        <v>9.6590909090909102E-2</v>
      </c>
    </row>
    <row r="18" spans="1:12" x14ac:dyDescent="0.25">
      <c r="A18" s="8" t="s">
        <v>92</v>
      </c>
      <c r="B18" s="2">
        <v>8.54700854700855E-2</v>
      </c>
      <c r="C18" s="2">
        <v>9.3841642228739003E-2</v>
      </c>
      <c r="D18" s="2">
        <v>0.10692771084337301</v>
      </c>
      <c r="E18" s="2">
        <v>0.108626198083067</v>
      </c>
      <c r="F18" s="2">
        <v>0.112984822934233</v>
      </c>
      <c r="G18" s="2">
        <v>0.12006861063464799</v>
      </c>
      <c r="H18" s="2">
        <v>0.12126537785588801</v>
      </c>
      <c r="I18" s="2">
        <v>0.123893805309735</v>
      </c>
      <c r="J18" s="2">
        <v>0.13345521023765999</v>
      </c>
      <c r="K18" s="2">
        <v>0.138257575757576</v>
      </c>
    </row>
    <row r="19" spans="1:12" x14ac:dyDescent="0.25">
      <c r="A19" s="15"/>
    </row>
    <row r="20" spans="1:12" x14ac:dyDescent="0.25">
      <c r="A20" s="15"/>
    </row>
    <row r="21" spans="1:12" x14ac:dyDescent="0.25">
      <c r="A21" s="15"/>
      <c r="B21" s="21" t="s">
        <v>29</v>
      </c>
      <c r="C21" s="21"/>
      <c r="D21" s="21"/>
      <c r="E21" s="21"/>
      <c r="F21" s="21"/>
      <c r="G21" s="21"/>
      <c r="H21" s="21"/>
      <c r="I21" s="21"/>
      <c r="J21" s="21"/>
      <c r="K21" s="6" t="s">
        <v>30</v>
      </c>
      <c r="L21" s="6" t="s">
        <v>31</v>
      </c>
    </row>
    <row r="22" spans="1:12" x14ac:dyDescent="0.25">
      <c r="A22" s="9" t="s">
        <v>32</v>
      </c>
      <c r="B22" s="4" t="s">
        <v>13</v>
      </c>
      <c r="C22" s="4" t="s">
        <v>14</v>
      </c>
      <c r="D22" s="4" t="s">
        <v>15</v>
      </c>
      <c r="E22" s="4" t="s">
        <v>16</v>
      </c>
      <c r="F22" s="4" t="s">
        <v>17</v>
      </c>
      <c r="G22" s="4" t="s">
        <v>18</v>
      </c>
      <c r="H22" s="4" t="s">
        <v>19</v>
      </c>
      <c r="I22" s="4" t="s">
        <v>20</v>
      </c>
      <c r="J22" s="4" t="s">
        <v>21</v>
      </c>
      <c r="K22" s="4" t="s">
        <v>22</v>
      </c>
      <c r="L22" s="4" t="s">
        <v>23</v>
      </c>
    </row>
    <row r="23" spans="1:12" x14ac:dyDescent="0.25">
      <c r="A23" s="8" t="s">
        <v>90</v>
      </c>
      <c r="B23" s="2">
        <v>-3.6777583187390502E-2</v>
      </c>
      <c r="C23" s="2">
        <v>-4.9090909090909102E-2</v>
      </c>
      <c r="D23" s="2">
        <v>-5.35372848948375E-2</v>
      </c>
      <c r="E23" s="2">
        <v>-5.2525252525252503E-2</v>
      </c>
      <c r="F23" s="2">
        <v>-1.91897654584222E-2</v>
      </c>
      <c r="G23" s="2">
        <v>-2.3913043478260902E-2</v>
      </c>
      <c r="H23" s="2">
        <v>-1.3363028953229401E-2</v>
      </c>
      <c r="I23" s="2">
        <v>-4.5146726862302498E-2</v>
      </c>
      <c r="J23" s="2">
        <v>-4.4917257683215098E-2</v>
      </c>
      <c r="K23" s="3">
        <v>-0.121739130434783</v>
      </c>
      <c r="L23" s="3">
        <v>-0.29246935201401097</v>
      </c>
    </row>
    <row r="24" spans="1:12" x14ac:dyDescent="0.25">
      <c r="A24" s="8" t="s">
        <v>91</v>
      </c>
      <c r="B24" s="2">
        <v>-4.2253521126760597E-2</v>
      </c>
      <c r="C24" s="2">
        <v>2.9411764705882401E-2</v>
      </c>
      <c r="D24" s="2">
        <v>-0.1</v>
      </c>
      <c r="E24" s="2">
        <v>-9.5238095238095205E-2</v>
      </c>
      <c r="F24" s="2">
        <v>-7.0175438596491196E-2</v>
      </c>
      <c r="G24" s="2">
        <v>-3.77358490566038E-2</v>
      </c>
      <c r="H24" s="2">
        <v>1.9607843137254902E-2</v>
      </c>
      <c r="I24" s="2">
        <v>-1.9230769230769201E-2</v>
      </c>
      <c r="J24" s="2">
        <v>0</v>
      </c>
      <c r="K24" s="3">
        <v>-3.77358490566038E-2</v>
      </c>
      <c r="L24" s="3">
        <v>-0.28169014084506999</v>
      </c>
    </row>
    <row r="25" spans="1:12" x14ac:dyDescent="0.25">
      <c r="A25" s="8" t="s">
        <v>92</v>
      </c>
      <c r="B25" s="2">
        <v>6.6666666666666693E-2</v>
      </c>
      <c r="C25" s="2">
        <v>0.109375</v>
      </c>
      <c r="D25" s="2">
        <v>-4.2253521126760597E-2</v>
      </c>
      <c r="E25" s="2">
        <v>-1.4705882352941201E-2</v>
      </c>
      <c r="F25" s="2">
        <v>4.47761194029851E-2</v>
      </c>
      <c r="G25" s="2">
        <v>-1.4285714285714299E-2</v>
      </c>
      <c r="H25" s="2">
        <v>1.4492753623188401E-2</v>
      </c>
      <c r="I25" s="2">
        <v>4.2857142857142899E-2</v>
      </c>
      <c r="J25" s="2">
        <v>0</v>
      </c>
      <c r="K25" s="3">
        <v>4.2857142857142899E-2</v>
      </c>
      <c r="L25" s="3">
        <v>0.21666666666666701</v>
      </c>
    </row>
    <row r="26" spans="1:12" x14ac:dyDescent="0.25">
      <c r="A26" s="11" t="s">
        <v>12</v>
      </c>
      <c r="B26" s="3">
        <v>-2.8490028490028501E-2</v>
      </c>
      <c r="C26" s="3">
        <v>-2.63929618768328E-2</v>
      </c>
      <c r="D26" s="3">
        <v>-5.7228915662650599E-2</v>
      </c>
      <c r="E26" s="3">
        <v>-5.2715654952076703E-2</v>
      </c>
      <c r="F26" s="3">
        <v>-1.6863406408094399E-2</v>
      </c>
      <c r="G26" s="3">
        <v>-2.4013722126929701E-2</v>
      </c>
      <c r="H26" s="3">
        <v>-7.0298769771529003E-3</v>
      </c>
      <c r="I26" s="3">
        <v>-3.1858407079646003E-2</v>
      </c>
      <c r="J26" s="3">
        <v>-3.47349177330896E-2</v>
      </c>
      <c r="K26" s="3">
        <v>-9.4339622641509399E-2</v>
      </c>
      <c r="L26" s="3">
        <v>-0.24786324786324801</v>
      </c>
    </row>
    <row r="27" spans="1:12" x14ac:dyDescent="0.25">
      <c r="A27" s="15"/>
    </row>
    <row r="28" spans="1:12" x14ac:dyDescent="0.25">
      <c r="A28" s="13" t="s">
        <v>33</v>
      </c>
    </row>
    <row r="29" spans="1:12" x14ac:dyDescent="0.25">
      <c r="A29" s="14" t="s">
        <v>34</v>
      </c>
    </row>
    <row r="30" spans="1:12" x14ac:dyDescent="0.25">
      <c r="A30" s="14" t="s">
        <v>35</v>
      </c>
    </row>
    <row r="31" spans="1:12" x14ac:dyDescent="0.25">
      <c r="A31" s="14" t="s">
        <v>36</v>
      </c>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2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635</v>
      </c>
    </row>
    <row r="2" spans="1:11" ht="15" x14ac:dyDescent="0.25">
      <c r="A2" s="12" t="s">
        <v>630</v>
      </c>
    </row>
    <row r="3" spans="1:11" ht="15" x14ac:dyDescent="0.25">
      <c r="A3" s="12" t="s">
        <v>94</v>
      </c>
    </row>
    <row r="4" spans="1:11" ht="15" x14ac:dyDescent="0.25">
      <c r="A4" s="12" t="s">
        <v>89</v>
      </c>
    </row>
    <row r="5" spans="1:11" x14ac:dyDescent="0.25">
      <c r="A5" s="17" t="str">
        <f>HYPERLINK("#'Table of contents'!A165",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95</v>
      </c>
      <c r="B8" s="1">
        <v>33</v>
      </c>
      <c r="C8" s="1">
        <v>33</v>
      </c>
      <c r="D8" s="1">
        <v>32</v>
      </c>
      <c r="E8" s="1">
        <v>32</v>
      </c>
      <c r="F8" s="1">
        <v>34</v>
      </c>
      <c r="G8" s="1">
        <v>34</v>
      </c>
      <c r="H8" s="1">
        <v>36</v>
      </c>
      <c r="I8" s="1">
        <v>38</v>
      </c>
      <c r="J8" s="1">
        <v>38</v>
      </c>
      <c r="K8" s="1">
        <v>38</v>
      </c>
    </row>
    <row r="9" spans="1:11" x14ac:dyDescent="0.25">
      <c r="A9" s="16" t="s">
        <v>96</v>
      </c>
      <c r="B9" s="1">
        <v>3</v>
      </c>
      <c r="C9" s="1">
        <v>3</v>
      </c>
      <c r="D9" s="1">
        <v>3</v>
      </c>
      <c r="E9" s="1">
        <v>3</v>
      </c>
      <c r="F9" s="1">
        <v>4</v>
      </c>
      <c r="G9" s="1">
        <v>4</v>
      </c>
      <c r="H9" s="1">
        <v>4</v>
      </c>
      <c r="I9" s="1">
        <v>7</v>
      </c>
      <c r="J9" s="1">
        <v>7</v>
      </c>
      <c r="K9" s="1">
        <v>7</v>
      </c>
    </row>
    <row r="10" spans="1:11" x14ac:dyDescent="0.25">
      <c r="A10" s="16" t="s">
        <v>97</v>
      </c>
      <c r="B10" s="1">
        <v>4</v>
      </c>
      <c r="C10" s="1">
        <v>3</v>
      </c>
      <c r="D10" s="1">
        <v>3</v>
      </c>
      <c r="E10" s="1">
        <v>3</v>
      </c>
      <c r="F10" s="1">
        <v>3</v>
      </c>
      <c r="G10" s="1">
        <v>3</v>
      </c>
      <c r="H10" s="1">
        <v>5</v>
      </c>
      <c r="I10" s="1">
        <v>4</v>
      </c>
      <c r="J10" s="1">
        <v>5</v>
      </c>
      <c r="K10" s="1">
        <v>5</v>
      </c>
    </row>
    <row r="11" spans="1:11" x14ac:dyDescent="0.25">
      <c r="A11" s="16" t="s">
        <v>98</v>
      </c>
      <c r="B11" s="1">
        <v>431</v>
      </c>
      <c r="C11" s="1">
        <v>415</v>
      </c>
      <c r="D11" s="1">
        <v>397</v>
      </c>
      <c r="E11" s="1">
        <v>376</v>
      </c>
      <c r="F11" s="1">
        <v>352</v>
      </c>
      <c r="G11" s="1">
        <v>345</v>
      </c>
      <c r="H11" s="1">
        <v>331</v>
      </c>
      <c r="I11" s="1">
        <v>321</v>
      </c>
      <c r="J11" s="1">
        <v>300</v>
      </c>
      <c r="K11" s="1">
        <v>279</v>
      </c>
    </row>
    <row r="12" spans="1:11" x14ac:dyDescent="0.25">
      <c r="A12" s="16" t="s">
        <v>99</v>
      </c>
      <c r="B12" s="1">
        <v>3</v>
      </c>
      <c r="C12" s="1">
        <v>3</v>
      </c>
      <c r="D12" s="1">
        <v>3</v>
      </c>
      <c r="E12" s="1">
        <v>3</v>
      </c>
      <c r="F12" s="1">
        <v>3</v>
      </c>
      <c r="G12" s="1">
        <v>3</v>
      </c>
      <c r="H12" s="1">
        <v>3</v>
      </c>
      <c r="I12" s="1">
        <v>3</v>
      </c>
      <c r="J12" s="1">
        <v>3</v>
      </c>
      <c r="K12" s="1">
        <v>3</v>
      </c>
    </row>
    <row r="13" spans="1:11" x14ac:dyDescent="0.25">
      <c r="A13" s="16" t="s">
        <v>100</v>
      </c>
      <c r="B13" s="1">
        <v>97</v>
      </c>
      <c r="C13" s="1">
        <v>93</v>
      </c>
      <c r="D13" s="1">
        <v>85</v>
      </c>
      <c r="E13" s="1">
        <v>78</v>
      </c>
      <c r="F13" s="1">
        <v>73</v>
      </c>
      <c r="G13" s="1">
        <v>71</v>
      </c>
      <c r="H13" s="1">
        <v>70</v>
      </c>
      <c r="I13" s="1">
        <v>70</v>
      </c>
      <c r="J13" s="1">
        <v>70</v>
      </c>
      <c r="K13" s="1">
        <v>72</v>
      </c>
    </row>
    <row r="14" spans="1:11" x14ac:dyDescent="0.25">
      <c r="A14" s="16" t="s">
        <v>101</v>
      </c>
      <c r="B14" s="1">
        <v>1</v>
      </c>
      <c r="C14" s="1">
        <v>0</v>
      </c>
      <c r="D14" s="1">
        <v>1</v>
      </c>
      <c r="E14" s="1">
        <v>0</v>
      </c>
      <c r="F14" s="1">
        <v>0</v>
      </c>
      <c r="G14" s="1">
        <v>0</v>
      </c>
      <c r="H14" s="1">
        <v>0</v>
      </c>
      <c r="I14" s="1">
        <v>0</v>
      </c>
      <c r="J14" s="1">
        <v>0</v>
      </c>
      <c r="K14" s="1">
        <v>1</v>
      </c>
    </row>
    <row r="15" spans="1:11" x14ac:dyDescent="0.25">
      <c r="A15" s="16" t="s">
        <v>102</v>
      </c>
      <c r="B15" s="1">
        <v>0</v>
      </c>
      <c r="C15" s="1">
        <v>0</v>
      </c>
      <c r="D15" s="1">
        <v>0</v>
      </c>
      <c r="E15" s="1">
        <v>0</v>
      </c>
      <c r="F15" s="1">
        <v>0</v>
      </c>
      <c r="G15" s="1">
        <v>0</v>
      </c>
      <c r="H15" s="1">
        <v>0</v>
      </c>
      <c r="I15" s="1">
        <v>0</v>
      </c>
      <c r="J15" s="1">
        <v>0</v>
      </c>
      <c r="K15" s="1">
        <v>0</v>
      </c>
    </row>
    <row r="16" spans="1:11" x14ac:dyDescent="0.25">
      <c r="A16" s="16" t="s">
        <v>103</v>
      </c>
      <c r="B16" s="1">
        <v>1</v>
      </c>
      <c r="C16" s="1">
        <v>1</v>
      </c>
      <c r="D16" s="1">
        <v>1</v>
      </c>
      <c r="E16" s="1">
        <v>0</v>
      </c>
      <c r="F16" s="1">
        <v>1</v>
      </c>
      <c r="G16" s="1">
        <v>0</v>
      </c>
      <c r="H16" s="1">
        <v>0</v>
      </c>
      <c r="I16" s="1">
        <v>0</v>
      </c>
      <c r="J16" s="1">
        <v>1</v>
      </c>
      <c r="K16" s="1">
        <v>0</v>
      </c>
    </row>
    <row r="17" spans="1:11" x14ac:dyDescent="0.25">
      <c r="A17" s="16" t="s">
        <v>104</v>
      </c>
      <c r="B17" s="1">
        <v>59</v>
      </c>
      <c r="C17" s="1">
        <v>58</v>
      </c>
      <c r="D17" s="1">
        <v>59</v>
      </c>
      <c r="E17" s="1">
        <v>55</v>
      </c>
      <c r="F17" s="1">
        <v>49</v>
      </c>
      <c r="G17" s="1">
        <v>46</v>
      </c>
      <c r="H17" s="1">
        <v>44</v>
      </c>
      <c r="I17" s="1">
        <v>45</v>
      </c>
      <c r="J17" s="1">
        <v>43</v>
      </c>
      <c r="K17" s="1">
        <v>43</v>
      </c>
    </row>
    <row r="18" spans="1:11" x14ac:dyDescent="0.25">
      <c r="A18" s="16" t="s">
        <v>105</v>
      </c>
      <c r="B18" s="1">
        <v>0</v>
      </c>
      <c r="C18" s="1">
        <v>1</v>
      </c>
      <c r="D18" s="1">
        <v>1</v>
      </c>
      <c r="E18" s="1">
        <v>1</v>
      </c>
      <c r="F18" s="1">
        <v>0</v>
      </c>
      <c r="G18" s="1">
        <v>0</v>
      </c>
      <c r="H18" s="1">
        <v>0</v>
      </c>
      <c r="I18" s="1">
        <v>0</v>
      </c>
      <c r="J18" s="1">
        <v>0</v>
      </c>
      <c r="K18" s="1">
        <v>0</v>
      </c>
    </row>
    <row r="19" spans="1:11" x14ac:dyDescent="0.25">
      <c r="A19" s="16" t="s">
        <v>106</v>
      </c>
      <c r="B19" s="1">
        <v>10</v>
      </c>
      <c r="C19" s="1">
        <v>8</v>
      </c>
      <c r="D19" s="1">
        <v>8</v>
      </c>
      <c r="E19" s="1">
        <v>7</v>
      </c>
      <c r="F19" s="1">
        <v>7</v>
      </c>
      <c r="G19" s="1">
        <v>7</v>
      </c>
      <c r="H19" s="1">
        <v>7</v>
      </c>
      <c r="I19" s="1">
        <v>7</v>
      </c>
      <c r="J19" s="1">
        <v>7</v>
      </c>
      <c r="K19" s="1">
        <v>7</v>
      </c>
    </row>
    <row r="20" spans="1:11" x14ac:dyDescent="0.25">
      <c r="A20" s="16" t="s">
        <v>107</v>
      </c>
      <c r="B20" s="1">
        <v>19</v>
      </c>
      <c r="C20" s="1">
        <v>21</v>
      </c>
      <c r="D20" s="1">
        <v>23</v>
      </c>
      <c r="E20" s="1">
        <v>23</v>
      </c>
      <c r="F20" s="1">
        <v>23</v>
      </c>
      <c r="G20" s="1">
        <v>23</v>
      </c>
      <c r="H20" s="1">
        <v>22</v>
      </c>
      <c r="I20" s="1">
        <v>24</v>
      </c>
      <c r="J20" s="1">
        <v>25</v>
      </c>
      <c r="K20" s="1">
        <v>25</v>
      </c>
    </row>
    <row r="21" spans="1:11" x14ac:dyDescent="0.25">
      <c r="A21" s="16" t="s">
        <v>108</v>
      </c>
      <c r="B21" s="1">
        <v>10</v>
      </c>
      <c r="C21" s="1">
        <v>11</v>
      </c>
      <c r="D21" s="1">
        <v>14</v>
      </c>
      <c r="E21" s="1">
        <v>13</v>
      </c>
      <c r="F21" s="1">
        <v>14</v>
      </c>
      <c r="G21" s="1">
        <v>16</v>
      </c>
      <c r="H21" s="1">
        <v>16</v>
      </c>
      <c r="I21" s="1">
        <v>17</v>
      </c>
      <c r="J21" s="1">
        <v>18</v>
      </c>
      <c r="K21" s="1">
        <v>17</v>
      </c>
    </row>
    <row r="22" spans="1:11" x14ac:dyDescent="0.25">
      <c r="A22" s="16" t="s">
        <v>109</v>
      </c>
      <c r="B22" s="1">
        <v>6</v>
      </c>
      <c r="C22" s="1">
        <v>7</v>
      </c>
      <c r="D22" s="1">
        <v>7</v>
      </c>
      <c r="E22" s="1">
        <v>7</v>
      </c>
      <c r="F22" s="1">
        <v>7</v>
      </c>
      <c r="G22" s="1">
        <v>7</v>
      </c>
      <c r="H22" s="1">
        <v>8</v>
      </c>
      <c r="I22" s="1">
        <v>8</v>
      </c>
      <c r="J22" s="1">
        <v>10</v>
      </c>
      <c r="K22" s="1">
        <v>10</v>
      </c>
    </row>
    <row r="23" spans="1:11" x14ac:dyDescent="0.25">
      <c r="A23" s="16" t="s">
        <v>110</v>
      </c>
      <c r="B23" s="1">
        <v>13</v>
      </c>
      <c r="C23" s="1">
        <v>13</v>
      </c>
      <c r="D23" s="1">
        <v>15</v>
      </c>
      <c r="E23" s="1">
        <v>15</v>
      </c>
      <c r="F23" s="1">
        <v>14</v>
      </c>
      <c r="G23" s="1">
        <v>14</v>
      </c>
      <c r="H23" s="1">
        <v>15</v>
      </c>
      <c r="I23" s="1">
        <v>14</v>
      </c>
      <c r="J23" s="1">
        <v>14</v>
      </c>
      <c r="K23" s="1">
        <v>14</v>
      </c>
    </row>
    <row r="24" spans="1:11" x14ac:dyDescent="0.25">
      <c r="A24" s="16" t="s">
        <v>111</v>
      </c>
      <c r="B24" s="1">
        <v>2</v>
      </c>
      <c r="C24" s="1">
        <v>2</v>
      </c>
      <c r="D24" s="1">
        <v>2</v>
      </c>
      <c r="E24" s="1">
        <v>2</v>
      </c>
      <c r="F24" s="1">
        <v>2</v>
      </c>
      <c r="G24" s="1">
        <v>3</v>
      </c>
      <c r="H24" s="1">
        <v>1</v>
      </c>
      <c r="I24" s="1">
        <v>1</v>
      </c>
      <c r="J24" s="1">
        <v>1</v>
      </c>
      <c r="K24" s="1">
        <v>2</v>
      </c>
    </row>
    <row r="25" spans="1:11" x14ac:dyDescent="0.25">
      <c r="A25" s="16" t="s">
        <v>112</v>
      </c>
      <c r="B25" s="1">
        <v>10</v>
      </c>
      <c r="C25" s="1">
        <v>10</v>
      </c>
      <c r="D25" s="1">
        <v>10</v>
      </c>
      <c r="E25" s="1">
        <v>8</v>
      </c>
      <c r="F25" s="1">
        <v>7</v>
      </c>
      <c r="G25" s="1">
        <v>7</v>
      </c>
      <c r="H25" s="1">
        <v>7</v>
      </c>
      <c r="I25" s="1">
        <v>6</v>
      </c>
      <c r="J25" s="1">
        <v>5</v>
      </c>
      <c r="K25" s="1">
        <v>5</v>
      </c>
    </row>
    <row r="26" spans="1:11" x14ac:dyDescent="0.25">
      <c r="A26" s="10" t="s">
        <v>12</v>
      </c>
      <c r="B26" s="5">
        <v>702</v>
      </c>
      <c r="C26" s="5">
        <v>682</v>
      </c>
      <c r="D26" s="5">
        <v>664</v>
      </c>
      <c r="E26" s="5">
        <v>626</v>
      </c>
      <c r="F26" s="5">
        <v>593</v>
      </c>
      <c r="G26" s="5">
        <v>583</v>
      </c>
      <c r="H26" s="5">
        <v>569</v>
      </c>
      <c r="I26" s="5">
        <v>565</v>
      </c>
      <c r="J26" s="5">
        <v>547</v>
      </c>
      <c r="K26" s="5">
        <v>528</v>
      </c>
    </row>
    <row r="27" spans="1:11" x14ac:dyDescent="0.25">
      <c r="A27" s="15"/>
    </row>
    <row r="28" spans="1:11" x14ac:dyDescent="0.25">
      <c r="A28" s="15"/>
    </row>
    <row r="29" spans="1:11" x14ac:dyDescent="0.25">
      <c r="A29" s="15"/>
      <c r="B29" s="21" t="s">
        <v>28</v>
      </c>
      <c r="C29" s="22"/>
      <c r="D29" s="22"/>
      <c r="E29" s="22"/>
      <c r="F29" s="22"/>
      <c r="G29" s="22"/>
      <c r="H29" s="22"/>
      <c r="I29" s="22"/>
      <c r="J29" s="22"/>
      <c r="K29" s="22"/>
    </row>
    <row r="30" spans="1:11" x14ac:dyDescent="0.25">
      <c r="A30" s="9" t="s">
        <v>32</v>
      </c>
      <c r="B30" s="4" t="s">
        <v>0</v>
      </c>
      <c r="C30" s="4" t="s">
        <v>1</v>
      </c>
      <c r="D30" s="4" t="s">
        <v>2</v>
      </c>
      <c r="E30" s="4" t="s">
        <v>3</v>
      </c>
      <c r="F30" s="4" t="s">
        <v>4</v>
      </c>
      <c r="G30" s="4" t="s">
        <v>5</v>
      </c>
      <c r="H30" s="4" t="s">
        <v>6</v>
      </c>
      <c r="I30" s="4" t="s">
        <v>7</v>
      </c>
      <c r="J30" s="4" t="s">
        <v>8</v>
      </c>
      <c r="K30" s="4" t="s">
        <v>9</v>
      </c>
    </row>
    <row r="31" spans="1:11" x14ac:dyDescent="0.25">
      <c r="A31" s="8" t="s">
        <v>95</v>
      </c>
      <c r="B31" s="2">
        <v>5.7793345008756603E-2</v>
      </c>
      <c r="C31" s="2">
        <v>0.06</v>
      </c>
      <c r="D31" s="2">
        <v>6.11854684512428E-2</v>
      </c>
      <c r="E31" s="2">
        <v>6.4646464646464605E-2</v>
      </c>
      <c r="F31" s="2">
        <v>7.2494669509594906E-2</v>
      </c>
      <c r="G31" s="2">
        <v>7.3913043478260901E-2</v>
      </c>
      <c r="H31" s="2">
        <v>8.0178173719376397E-2</v>
      </c>
      <c r="I31" s="2">
        <v>8.5778781038374705E-2</v>
      </c>
      <c r="J31" s="2">
        <v>8.9834515366430306E-2</v>
      </c>
      <c r="K31" s="2">
        <v>9.4059405940594101E-2</v>
      </c>
    </row>
    <row r="32" spans="1:11" x14ac:dyDescent="0.25">
      <c r="A32" s="8" t="s">
        <v>96</v>
      </c>
      <c r="B32" s="2">
        <v>5.2539404553415096E-3</v>
      </c>
      <c r="C32" s="2">
        <v>5.4545454545454498E-3</v>
      </c>
      <c r="D32" s="2">
        <v>5.7361376673040199E-3</v>
      </c>
      <c r="E32" s="2">
        <v>6.0606060606060597E-3</v>
      </c>
      <c r="F32" s="2">
        <v>8.5287846481876296E-3</v>
      </c>
      <c r="G32" s="2">
        <v>8.6956521739130401E-3</v>
      </c>
      <c r="H32" s="2">
        <v>8.9086859688196005E-3</v>
      </c>
      <c r="I32" s="2">
        <v>1.5801354401805901E-2</v>
      </c>
      <c r="J32" s="2">
        <v>1.6548463356973998E-2</v>
      </c>
      <c r="K32" s="2">
        <v>1.73267326732673E-2</v>
      </c>
    </row>
    <row r="33" spans="1:11" x14ac:dyDescent="0.25">
      <c r="A33" s="8" t="s">
        <v>97</v>
      </c>
      <c r="B33" s="2">
        <v>7.0052539404553398E-3</v>
      </c>
      <c r="C33" s="2">
        <v>5.4545454545454498E-3</v>
      </c>
      <c r="D33" s="2">
        <v>5.7361376673040199E-3</v>
      </c>
      <c r="E33" s="2">
        <v>6.0606060606060597E-3</v>
      </c>
      <c r="F33" s="2">
        <v>6.3965884861407196E-3</v>
      </c>
      <c r="G33" s="2">
        <v>6.5217391304347797E-3</v>
      </c>
      <c r="H33" s="2">
        <v>1.1135857461024501E-2</v>
      </c>
      <c r="I33" s="2">
        <v>9.0293453724604993E-3</v>
      </c>
      <c r="J33" s="2">
        <v>1.1820330969267099E-2</v>
      </c>
      <c r="K33" s="2">
        <v>1.2376237623762399E-2</v>
      </c>
    </row>
    <row r="34" spans="1:11" x14ac:dyDescent="0.25">
      <c r="A34" s="8" t="s">
        <v>98</v>
      </c>
      <c r="B34" s="2">
        <v>0.75481611208406296</v>
      </c>
      <c r="C34" s="2">
        <v>0.75454545454545496</v>
      </c>
      <c r="D34" s="2">
        <v>0.75908221797323105</v>
      </c>
      <c r="E34" s="2">
        <v>0.75959595959596005</v>
      </c>
      <c r="F34" s="2">
        <v>0.75053304904051199</v>
      </c>
      <c r="G34" s="2">
        <v>0.75</v>
      </c>
      <c r="H34" s="2">
        <v>0.73719376391982205</v>
      </c>
      <c r="I34" s="2">
        <v>0.72460496613995495</v>
      </c>
      <c r="J34" s="2">
        <v>0.70921985815602795</v>
      </c>
      <c r="K34" s="2">
        <v>0.69059405940594099</v>
      </c>
    </row>
    <row r="35" spans="1:11" x14ac:dyDescent="0.25">
      <c r="A35" s="8" t="s">
        <v>99</v>
      </c>
      <c r="B35" s="2">
        <v>5.2539404553415096E-3</v>
      </c>
      <c r="C35" s="2">
        <v>5.4545454545454498E-3</v>
      </c>
      <c r="D35" s="2">
        <v>5.7361376673040199E-3</v>
      </c>
      <c r="E35" s="2">
        <v>6.0606060606060597E-3</v>
      </c>
      <c r="F35" s="2">
        <v>6.3965884861407196E-3</v>
      </c>
      <c r="G35" s="2">
        <v>6.5217391304347797E-3</v>
      </c>
      <c r="H35" s="2">
        <v>6.6815144766147003E-3</v>
      </c>
      <c r="I35" s="2">
        <v>6.7720090293453697E-3</v>
      </c>
      <c r="J35" s="2">
        <v>7.09219858156028E-3</v>
      </c>
      <c r="K35" s="2">
        <v>7.4257425742574297E-3</v>
      </c>
    </row>
    <row r="36" spans="1:11" x14ac:dyDescent="0.25">
      <c r="A36" s="8" t="s">
        <v>100</v>
      </c>
      <c r="B36" s="2">
        <v>0.16987740805604201</v>
      </c>
      <c r="C36" s="2">
        <v>0.16909090909090899</v>
      </c>
      <c r="D36" s="2">
        <v>0.16252390057361399</v>
      </c>
      <c r="E36" s="2">
        <v>0.15757575757575801</v>
      </c>
      <c r="F36" s="2">
        <v>0.15565031982942401</v>
      </c>
      <c r="G36" s="2">
        <v>0.15434782608695699</v>
      </c>
      <c r="H36" s="2">
        <v>0.15590200445434299</v>
      </c>
      <c r="I36" s="2">
        <v>0.158013544018059</v>
      </c>
      <c r="J36" s="2">
        <v>0.16548463356974</v>
      </c>
      <c r="K36" s="2">
        <v>0.17821782178217799</v>
      </c>
    </row>
    <row r="37" spans="1:11" x14ac:dyDescent="0.25">
      <c r="A37" s="8" t="s">
        <v>101</v>
      </c>
      <c r="B37" s="2">
        <v>1.4084507042253501E-2</v>
      </c>
      <c r="C37" s="2">
        <v>0</v>
      </c>
      <c r="D37" s="2">
        <v>1.4285714285714299E-2</v>
      </c>
      <c r="E37" s="2">
        <v>0</v>
      </c>
      <c r="F37" s="2">
        <v>0</v>
      </c>
      <c r="G37" s="2">
        <v>0</v>
      </c>
      <c r="H37" s="2">
        <v>0</v>
      </c>
      <c r="I37" s="2">
        <v>0</v>
      </c>
      <c r="J37" s="2">
        <v>0</v>
      </c>
      <c r="K37" s="2">
        <v>1.9607843137254902E-2</v>
      </c>
    </row>
    <row r="38" spans="1:11" x14ac:dyDescent="0.25">
      <c r="A38" s="8" t="s">
        <v>102</v>
      </c>
      <c r="B38" s="2">
        <v>0</v>
      </c>
      <c r="C38" s="2">
        <v>0</v>
      </c>
      <c r="D38" s="2">
        <v>0</v>
      </c>
      <c r="E38" s="2">
        <v>0</v>
      </c>
      <c r="F38" s="2">
        <v>0</v>
      </c>
      <c r="G38" s="2">
        <v>0</v>
      </c>
      <c r="H38" s="2">
        <v>0</v>
      </c>
      <c r="I38" s="2">
        <v>0</v>
      </c>
      <c r="J38" s="2">
        <v>0</v>
      </c>
      <c r="K38" s="2">
        <v>0</v>
      </c>
    </row>
    <row r="39" spans="1:11" x14ac:dyDescent="0.25">
      <c r="A39" s="8" t="s">
        <v>103</v>
      </c>
      <c r="B39" s="2">
        <v>1.4084507042253501E-2</v>
      </c>
      <c r="C39" s="2">
        <v>1.4705882352941201E-2</v>
      </c>
      <c r="D39" s="2">
        <v>1.4285714285714299E-2</v>
      </c>
      <c r="E39" s="2">
        <v>0</v>
      </c>
      <c r="F39" s="2">
        <v>1.7543859649122799E-2</v>
      </c>
      <c r="G39" s="2">
        <v>0</v>
      </c>
      <c r="H39" s="2">
        <v>0</v>
      </c>
      <c r="I39" s="2">
        <v>0</v>
      </c>
      <c r="J39" s="2">
        <v>1.9607843137254902E-2</v>
      </c>
      <c r="K39" s="2">
        <v>0</v>
      </c>
    </row>
    <row r="40" spans="1:11" x14ac:dyDescent="0.25">
      <c r="A40" s="8" t="s">
        <v>104</v>
      </c>
      <c r="B40" s="2">
        <v>0.83098591549295797</v>
      </c>
      <c r="C40" s="2">
        <v>0.85294117647058798</v>
      </c>
      <c r="D40" s="2">
        <v>0.84285714285714297</v>
      </c>
      <c r="E40" s="2">
        <v>0.87301587301587302</v>
      </c>
      <c r="F40" s="2">
        <v>0.859649122807018</v>
      </c>
      <c r="G40" s="2">
        <v>0.86792452830188704</v>
      </c>
      <c r="H40" s="2">
        <v>0.86274509803921595</v>
      </c>
      <c r="I40" s="2">
        <v>0.86538461538461497</v>
      </c>
      <c r="J40" s="2">
        <v>0.84313725490196101</v>
      </c>
      <c r="K40" s="2">
        <v>0.84313725490196101</v>
      </c>
    </row>
    <row r="41" spans="1:11" x14ac:dyDescent="0.25">
      <c r="A41" s="8" t="s">
        <v>105</v>
      </c>
      <c r="B41" s="2">
        <v>0</v>
      </c>
      <c r="C41" s="2">
        <v>1.4705882352941201E-2</v>
      </c>
      <c r="D41" s="2">
        <v>1.4285714285714299E-2</v>
      </c>
      <c r="E41" s="2">
        <v>1.58730158730159E-2</v>
      </c>
      <c r="F41" s="2">
        <v>0</v>
      </c>
      <c r="G41" s="2">
        <v>0</v>
      </c>
      <c r="H41" s="2">
        <v>0</v>
      </c>
      <c r="I41" s="2">
        <v>0</v>
      </c>
      <c r="J41" s="2">
        <v>0</v>
      </c>
      <c r="K41" s="2">
        <v>0</v>
      </c>
    </row>
    <row r="42" spans="1:11" x14ac:dyDescent="0.25">
      <c r="A42" s="8" t="s">
        <v>106</v>
      </c>
      <c r="B42" s="2">
        <v>0.140845070422535</v>
      </c>
      <c r="C42" s="2">
        <v>0.11764705882352899</v>
      </c>
      <c r="D42" s="2">
        <v>0.114285714285714</v>
      </c>
      <c r="E42" s="2">
        <v>0.11111111111111099</v>
      </c>
      <c r="F42" s="2">
        <v>0.12280701754386</v>
      </c>
      <c r="G42" s="2">
        <v>0.13207547169811301</v>
      </c>
      <c r="H42" s="2">
        <v>0.13725490196078399</v>
      </c>
      <c r="I42" s="2">
        <v>0.134615384615385</v>
      </c>
      <c r="J42" s="2">
        <v>0.13725490196078399</v>
      </c>
      <c r="K42" s="2">
        <v>0.13725490196078399</v>
      </c>
    </row>
    <row r="43" spans="1:11" x14ac:dyDescent="0.25">
      <c r="A43" s="8" t="s">
        <v>107</v>
      </c>
      <c r="B43" s="2">
        <v>0.31666666666666698</v>
      </c>
      <c r="C43" s="2">
        <v>0.328125</v>
      </c>
      <c r="D43" s="2">
        <v>0.323943661971831</v>
      </c>
      <c r="E43" s="2">
        <v>0.33823529411764702</v>
      </c>
      <c r="F43" s="2">
        <v>0.34328358208955201</v>
      </c>
      <c r="G43" s="2">
        <v>0.32857142857142901</v>
      </c>
      <c r="H43" s="2">
        <v>0.31884057971014501</v>
      </c>
      <c r="I43" s="2">
        <v>0.34285714285714303</v>
      </c>
      <c r="J43" s="2">
        <v>0.34246575342465801</v>
      </c>
      <c r="K43" s="2">
        <v>0.34246575342465801</v>
      </c>
    </row>
    <row r="44" spans="1:11" x14ac:dyDescent="0.25">
      <c r="A44" s="8" t="s">
        <v>108</v>
      </c>
      <c r="B44" s="2">
        <v>0.16666666666666699</v>
      </c>
      <c r="C44" s="2">
        <v>0.171875</v>
      </c>
      <c r="D44" s="2">
        <v>0.19718309859154901</v>
      </c>
      <c r="E44" s="2">
        <v>0.191176470588235</v>
      </c>
      <c r="F44" s="2">
        <v>0.20895522388059701</v>
      </c>
      <c r="G44" s="2">
        <v>0.22857142857142901</v>
      </c>
      <c r="H44" s="2">
        <v>0.231884057971014</v>
      </c>
      <c r="I44" s="2">
        <v>0.24285714285714299</v>
      </c>
      <c r="J44" s="2">
        <v>0.24657534246575299</v>
      </c>
      <c r="K44" s="2">
        <v>0.232876712328767</v>
      </c>
    </row>
    <row r="45" spans="1:11" x14ac:dyDescent="0.25">
      <c r="A45" s="8" t="s">
        <v>109</v>
      </c>
      <c r="B45" s="2">
        <v>0.1</v>
      </c>
      <c r="C45" s="2">
        <v>0.109375</v>
      </c>
      <c r="D45" s="2">
        <v>9.85915492957746E-2</v>
      </c>
      <c r="E45" s="2">
        <v>0.10294117647058799</v>
      </c>
      <c r="F45" s="2">
        <v>0.104477611940299</v>
      </c>
      <c r="G45" s="2">
        <v>0.1</v>
      </c>
      <c r="H45" s="2">
        <v>0.115942028985507</v>
      </c>
      <c r="I45" s="2">
        <v>0.114285714285714</v>
      </c>
      <c r="J45" s="2">
        <v>0.13698630136986301</v>
      </c>
      <c r="K45" s="2">
        <v>0.13698630136986301</v>
      </c>
    </row>
    <row r="46" spans="1:11" x14ac:dyDescent="0.25">
      <c r="A46" s="8" t="s">
        <v>110</v>
      </c>
      <c r="B46" s="2">
        <v>0.21666666666666701</v>
      </c>
      <c r="C46" s="2">
        <v>0.203125</v>
      </c>
      <c r="D46" s="2">
        <v>0.21126760563380301</v>
      </c>
      <c r="E46" s="2">
        <v>0.220588235294118</v>
      </c>
      <c r="F46" s="2">
        <v>0.20895522388059701</v>
      </c>
      <c r="G46" s="2">
        <v>0.2</v>
      </c>
      <c r="H46" s="2">
        <v>0.217391304347826</v>
      </c>
      <c r="I46" s="2">
        <v>0.2</v>
      </c>
      <c r="J46" s="2">
        <v>0.19178082191780799</v>
      </c>
      <c r="K46" s="2">
        <v>0.19178082191780799</v>
      </c>
    </row>
    <row r="47" spans="1:11" x14ac:dyDescent="0.25">
      <c r="A47" s="8" t="s">
        <v>111</v>
      </c>
      <c r="B47" s="2">
        <v>3.3333333333333298E-2</v>
      </c>
      <c r="C47" s="2">
        <v>3.125E-2</v>
      </c>
      <c r="D47" s="2">
        <v>2.8169014084507001E-2</v>
      </c>
      <c r="E47" s="2">
        <v>2.9411764705882401E-2</v>
      </c>
      <c r="F47" s="2">
        <v>2.9850746268656699E-2</v>
      </c>
      <c r="G47" s="2">
        <v>4.2857142857142899E-2</v>
      </c>
      <c r="H47" s="2">
        <v>1.4492753623188401E-2</v>
      </c>
      <c r="I47" s="2">
        <v>1.4285714285714299E-2</v>
      </c>
      <c r="J47" s="2">
        <v>1.3698630136986301E-2</v>
      </c>
      <c r="K47" s="2">
        <v>2.7397260273972601E-2</v>
      </c>
    </row>
    <row r="48" spans="1:11" x14ac:dyDescent="0.25">
      <c r="A48" s="8" t="s">
        <v>112</v>
      </c>
      <c r="B48" s="2">
        <v>0.16666666666666699</v>
      </c>
      <c r="C48" s="2">
        <v>0.15625</v>
      </c>
      <c r="D48" s="2">
        <v>0.140845070422535</v>
      </c>
      <c r="E48" s="2">
        <v>0.11764705882352899</v>
      </c>
      <c r="F48" s="2">
        <v>0.104477611940299</v>
      </c>
      <c r="G48" s="2">
        <v>0.1</v>
      </c>
      <c r="H48" s="2">
        <v>0.101449275362319</v>
      </c>
      <c r="I48" s="2">
        <v>8.5714285714285701E-2</v>
      </c>
      <c r="J48" s="2">
        <v>6.8493150684931503E-2</v>
      </c>
      <c r="K48" s="2">
        <v>6.8493150684931503E-2</v>
      </c>
    </row>
    <row r="49" spans="1:12" x14ac:dyDescent="0.25">
      <c r="A49" s="15"/>
    </row>
    <row r="50" spans="1:12" x14ac:dyDescent="0.25">
      <c r="A50" s="15"/>
    </row>
    <row r="51" spans="1:12" x14ac:dyDescent="0.25">
      <c r="A51" s="15"/>
      <c r="B51" s="21" t="s">
        <v>29</v>
      </c>
      <c r="C51" s="21"/>
      <c r="D51" s="21"/>
      <c r="E51" s="21"/>
      <c r="F51" s="21"/>
      <c r="G51" s="21"/>
      <c r="H51" s="21"/>
      <c r="I51" s="21"/>
      <c r="J51" s="21"/>
      <c r="K51" s="6" t="s">
        <v>30</v>
      </c>
      <c r="L51" s="6" t="s">
        <v>31</v>
      </c>
    </row>
    <row r="52" spans="1:12" x14ac:dyDescent="0.25">
      <c r="A52" s="9" t="s">
        <v>32</v>
      </c>
      <c r="B52" s="4" t="s">
        <v>13</v>
      </c>
      <c r="C52" s="4" t="s">
        <v>14</v>
      </c>
      <c r="D52" s="4" t="s">
        <v>15</v>
      </c>
      <c r="E52" s="4" t="s">
        <v>16</v>
      </c>
      <c r="F52" s="4" t="s">
        <v>17</v>
      </c>
      <c r="G52" s="4" t="s">
        <v>18</v>
      </c>
      <c r="H52" s="4" t="s">
        <v>19</v>
      </c>
      <c r="I52" s="4" t="s">
        <v>20</v>
      </c>
      <c r="J52" s="4" t="s">
        <v>21</v>
      </c>
      <c r="K52" s="4" t="s">
        <v>22</v>
      </c>
      <c r="L52" s="4" t="s">
        <v>23</v>
      </c>
    </row>
    <row r="53" spans="1:12" x14ac:dyDescent="0.25">
      <c r="A53" s="8" t="s">
        <v>95</v>
      </c>
      <c r="B53" s="2">
        <v>0</v>
      </c>
      <c r="C53" s="2">
        <v>-3.03030303030303E-2</v>
      </c>
      <c r="D53" s="2">
        <v>0</v>
      </c>
      <c r="E53" s="2">
        <v>6.25E-2</v>
      </c>
      <c r="F53" s="2">
        <v>0</v>
      </c>
      <c r="G53" s="2">
        <v>5.8823529411764698E-2</v>
      </c>
      <c r="H53" s="2">
        <v>5.5555555555555601E-2</v>
      </c>
      <c r="I53" s="2">
        <v>0</v>
      </c>
      <c r="J53" s="2">
        <v>0</v>
      </c>
      <c r="K53" s="3">
        <v>0.11764705882352899</v>
      </c>
      <c r="L53" s="3">
        <v>0.15151515151515199</v>
      </c>
    </row>
    <row r="54" spans="1:12" x14ac:dyDescent="0.25">
      <c r="A54" s="8" t="s">
        <v>96</v>
      </c>
      <c r="B54" s="2">
        <v>0</v>
      </c>
      <c r="C54" s="2">
        <v>0</v>
      </c>
      <c r="D54" s="2">
        <v>0</v>
      </c>
      <c r="E54" s="2">
        <v>0.33333333333333298</v>
      </c>
      <c r="F54" s="2">
        <v>0</v>
      </c>
      <c r="G54" s="2">
        <v>0</v>
      </c>
      <c r="H54" s="2">
        <v>0.75</v>
      </c>
      <c r="I54" s="2">
        <v>0</v>
      </c>
      <c r="J54" s="2">
        <v>0</v>
      </c>
      <c r="K54" s="3">
        <v>0.75</v>
      </c>
      <c r="L54" s="3">
        <v>1.3333333333333299</v>
      </c>
    </row>
    <row r="55" spans="1:12" x14ac:dyDescent="0.25">
      <c r="A55" s="8" t="s">
        <v>97</v>
      </c>
      <c r="B55" s="2">
        <v>-0.25</v>
      </c>
      <c r="C55" s="2">
        <v>0</v>
      </c>
      <c r="D55" s="2">
        <v>0</v>
      </c>
      <c r="E55" s="2">
        <v>0</v>
      </c>
      <c r="F55" s="2">
        <v>0</v>
      </c>
      <c r="G55" s="2">
        <v>0.66666666666666696</v>
      </c>
      <c r="H55" s="2">
        <v>-0.2</v>
      </c>
      <c r="I55" s="2">
        <v>0.25</v>
      </c>
      <c r="J55" s="2">
        <v>0</v>
      </c>
      <c r="K55" s="3">
        <v>0.66666666666666696</v>
      </c>
      <c r="L55" s="3">
        <v>0.25</v>
      </c>
    </row>
    <row r="56" spans="1:12" x14ac:dyDescent="0.25">
      <c r="A56" s="8" t="s">
        <v>98</v>
      </c>
      <c r="B56" s="2">
        <v>-3.7122969837586998E-2</v>
      </c>
      <c r="C56" s="2">
        <v>-4.33734939759036E-2</v>
      </c>
      <c r="D56" s="2">
        <v>-5.2896725440806001E-2</v>
      </c>
      <c r="E56" s="2">
        <v>-6.3829787234042507E-2</v>
      </c>
      <c r="F56" s="2">
        <v>-1.9886363636363601E-2</v>
      </c>
      <c r="G56" s="2">
        <v>-4.0579710144927499E-2</v>
      </c>
      <c r="H56" s="2">
        <v>-3.0211480362537801E-2</v>
      </c>
      <c r="I56" s="2">
        <v>-6.5420560747663503E-2</v>
      </c>
      <c r="J56" s="2">
        <v>-7.0000000000000007E-2</v>
      </c>
      <c r="K56" s="3">
        <v>-0.19130434782608699</v>
      </c>
      <c r="L56" s="3">
        <v>-0.352668213457077</v>
      </c>
    </row>
    <row r="57" spans="1:12" x14ac:dyDescent="0.25">
      <c r="A57" s="8" t="s">
        <v>99</v>
      </c>
      <c r="B57" s="2">
        <v>0</v>
      </c>
      <c r="C57" s="2">
        <v>0</v>
      </c>
      <c r="D57" s="2">
        <v>0</v>
      </c>
      <c r="E57" s="2">
        <v>0</v>
      </c>
      <c r="F57" s="2">
        <v>0</v>
      </c>
      <c r="G57" s="2">
        <v>0</v>
      </c>
      <c r="H57" s="2">
        <v>0</v>
      </c>
      <c r="I57" s="2">
        <v>0</v>
      </c>
      <c r="J57" s="2">
        <v>0</v>
      </c>
      <c r="K57" s="3">
        <v>0</v>
      </c>
      <c r="L57" s="3">
        <v>0</v>
      </c>
    </row>
    <row r="58" spans="1:12" x14ac:dyDescent="0.25">
      <c r="A58" s="8" t="s">
        <v>100</v>
      </c>
      <c r="B58" s="2">
        <v>-4.1237113402061903E-2</v>
      </c>
      <c r="C58" s="2">
        <v>-8.6021505376344107E-2</v>
      </c>
      <c r="D58" s="2">
        <v>-8.2352941176470601E-2</v>
      </c>
      <c r="E58" s="2">
        <v>-6.4102564102564097E-2</v>
      </c>
      <c r="F58" s="2">
        <v>-2.7397260273972601E-2</v>
      </c>
      <c r="G58" s="2">
        <v>-1.4084507042253501E-2</v>
      </c>
      <c r="H58" s="2">
        <v>0</v>
      </c>
      <c r="I58" s="2">
        <v>0</v>
      </c>
      <c r="J58" s="2">
        <v>2.8571428571428598E-2</v>
      </c>
      <c r="K58" s="3">
        <v>1.4084507042253501E-2</v>
      </c>
      <c r="L58" s="3">
        <v>-0.25773195876288701</v>
      </c>
    </row>
    <row r="59" spans="1:12" x14ac:dyDescent="0.25">
      <c r="A59" s="8" t="s">
        <v>101</v>
      </c>
      <c r="B59" s="2">
        <v>-1</v>
      </c>
      <c r="C59" s="2">
        <v>0</v>
      </c>
      <c r="D59" s="2">
        <v>-1</v>
      </c>
      <c r="E59" s="2">
        <v>0</v>
      </c>
      <c r="F59" s="2">
        <v>0</v>
      </c>
      <c r="G59" s="2">
        <v>0</v>
      </c>
      <c r="H59" s="2">
        <v>0</v>
      </c>
      <c r="I59" s="2">
        <v>0</v>
      </c>
      <c r="J59" s="2">
        <v>0</v>
      </c>
      <c r="K59" s="3">
        <v>0</v>
      </c>
      <c r="L59" s="3">
        <v>0</v>
      </c>
    </row>
    <row r="60" spans="1:12" x14ac:dyDescent="0.25">
      <c r="A60" s="8" t="s">
        <v>102</v>
      </c>
      <c r="B60" s="2">
        <v>0</v>
      </c>
      <c r="C60" s="2">
        <v>0</v>
      </c>
      <c r="D60" s="2">
        <v>0</v>
      </c>
      <c r="E60" s="2">
        <v>0</v>
      </c>
      <c r="F60" s="2">
        <v>0</v>
      </c>
      <c r="G60" s="2">
        <v>0</v>
      </c>
      <c r="H60" s="2">
        <v>0</v>
      </c>
      <c r="I60" s="2">
        <v>0</v>
      </c>
      <c r="J60" s="2">
        <v>0</v>
      </c>
      <c r="K60" s="3">
        <v>0</v>
      </c>
      <c r="L60" s="3">
        <v>0</v>
      </c>
    </row>
    <row r="61" spans="1:12" x14ac:dyDescent="0.25">
      <c r="A61" s="8" t="s">
        <v>103</v>
      </c>
      <c r="B61" s="2">
        <v>0</v>
      </c>
      <c r="C61" s="2">
        <v>0</v>
      </c>
      <c r="D61" s="2">
        <v>-1</v>
      </c>
      <c r="E61" s="2">
        <v>0</v>
      </c>
      <c r="F61" s="2">
        <v>-1</v>
      </c>
      <c r="G61" s="2">
        <v>0</v>
      </c>
      <c r="H61" s="2">
        <v>0</v>
      </c>
      <c r="I61" s="2">
        <v>0</v>
      </c>
      <c r="J61" s="2">
        <v>-1</v>
      </c>
      <c r="K61" s="3">
        <v>0</v>
      </c>
      <c r="L61" s="3">
        <v>-1</v>
      </c>
    </row>
    <row r="62" spans="1:12" x14ac:dyDescent="0.25">
      <c r="A62" s="8" t="s">
        <v>104</v>
      </c>
      <c r="B62" s="2">
        <v>-1.6949152542372899E-2</v>
      </c>
      <c r="C62" s="2">
        <v>1.72413793103448E-2</v>
      </c>
      <c r="D62" s="2">
        <v>-6.7796610169491497E-2</v>
      </c>
      <c r="E62" s="2">
        <v>-0.109090909090909</v>
      </c>
      <c r="F62" s="2">
        <v>-6.1224489795918401E-2</v>
      </c>
      <c r="G62" s="2">
        <v>-4.3478260869565202E-2</v>
      </c>
      <c r="H62" s="2">
        <v>2.27272727272727E-2</v>
      </c>
      <c r="I62" s="2">
        <v>-4.4444444444444398E-2</v>
      </c>
      <c r="J62" s="2">
        <v>0</v>
      </c>
      <c r="K62" s="3">
        <v>-6.5217391304347797E-2</v>
      </c>
      <c r="L62" s="3">
        <v>-0.27118644067796599</v>
      </c>
    </row>
    <row r="63" spans="1:12" x14ac:dyDescent="0.25">
      <c r="A63" s="8" t="s">
        <v>105</v>
      </c>
      <c r="B63" s="2">
        <v>0</v>
      </c>
      <c r="C63" s="2">
        <v>0</v>
      </c>
      <c r="D63" s="2">
        <v>0</v>
      </c>
      <c r="E63" s="2">
        <v>-1</v>
      </c>
      <c r="F63" s="2">
        <v>0</v>
      </c>
      <c r="G63" s="2">
        <v>0</v>
      </c>
      <c r="H63" s="2">
        <v>0</v>
      </c>
      <c r="I63" s="2">
        <v>0</v>
      </c>
      <c r="J63" s="2">
        <v>0</v>
      </c>
      <c r="K63" s="3">
        <v>0</v>
      </c>
      <c r="L63" s="3">
        <v>0</v>
      </c>
    </row>
    <row r="64" spans="1:12" x14ac:dyDescent="0.25">
      <c r="A64" s="8" t="s">
        <v>106</v>
      </c>
      <c r="B64" s="2">
        <v>-0.2</v>
      </c>
      <c r="C64" s="2">
        <v>0</v>
      </c>
      <c r="D64" s="2">
        <v>-0.125</v>
      </c>
      <c r="E64" s="2">
        <v>0</v>
      </c>
      <c r="F64" s="2">
        <v>0</v>
      </c>
      <c r="G64" s="2">
        <v>0</v>
      </c>
      <c r="H64" s="2">
        <v>0</v>
      </c>
      <c r="I64" s="2">
        <v>0</v>
      </c>
      <c r="J64" s="2">
        <v>0</v>
      </c>
      <c r="K64" s="3">
        <v>0</v>
      </c>
      <c r="L64" s="3">
        <v>-0.3</v>
      </c>
    </row>
    <row r="65" spans="1:12" x14ac:dyDescent="0.25">
      <c r="A65" s="8" t="s">
        <v>107</v>
      </c>
      <c r="B65" s="2">
        <v>0.105263157894737</v>
      </c>
      <c r="C65" s="2">
        <v>9.5238095238095205E-2</v>
      </c>
      <c r="D65" s="2">
        <v>0</v>
      </c>
      <c r="E65" s="2">
        <v>0</v>
      </c>
      <c r="F65" s="2">
        <v>0</v>
      </c>
      <c r="G65" s="2">
        <v>-4.3478260869565202E-2</v>
      </c>
      <c r="H65" s="2">
        <v>9.0909090909090898E-2</v>
      </c>
      <c r="I65" s="2">
        <v>4.1666666666666699E-2</v>
      </c>
      <c r="J65" s="2">
        <v>0</v>
      </c>
      <c r="K65" s="3">
        <v>8.6956521739130405E-2</v>
      </c>
      <c r="L65" s="3">
        <v>0.31578947368421101</v>
      </c>
    </row>
    <row r="66" spans="1:12" x14ac:dyDescent="0.25">
      <c r="A66" s="8" t="s">
        <v>108</v>
      </c>
      <c r="B66" s="2">
        <v>0.1</v>
      </c>
      <c r="C66" s="2">
        <v>0.27272727272727298</v>
      </c>
      <c r="D66" s="2">
        <v>-7.1428571428571397E-2</v>
      </c>
      <c r="E66" s="2">
        <v>7.69230769230769E-2</v>
      </c>
      <c r="F66" s="2">
        <v>0.14285714285714299</v>
      </c>
      <c r="G66" s="2">
        <v>0</v>
      </c>
      <c r="H66" s="2">
        <v>6.25E-2</v>
      </c>
      <c r="I66" s="2">
        <v>5.8823529411764698E-2</v>
      </c>
      <c r="J66" s="2">
        <v>-5.5555555555555601E-2</v>
      </c>
      <c r="K66" s="3">
        <v>6.25E-2</v>
      </c>
      <c r="L66" s="3">
        <v>0.7</v>
      </c>
    </row>
    <row r="67" spans="1:12" x14ac:dyDescent="0.25">
      <c r="A67" s="8" t="s">
        <v>109</v>
      </c>
      <c r="B67" s="2">
        <v>0.16666666666666699</v>
      </c>
      <c r="C67" s="2">
        <v>0</v>
      </c>
      <c r="D67" s="2">
        <v>0</v>
      </c>
      <c r="E67" s="2">
        <v>0</v>
      </c>
      <c r="F67" s="2">
        <v>0</v>
      </c>
      <c r="G67" s="2">
        <v>0.14285714285714299</v>
      </c>
      <c r="H67" s="2">
        <v>0</v>
      </c>
      <c r="I67" s="2">
        <v>0.25</v>
      </c>
      <c r="J67" s="2">
        <v>0</v>
      </c>
      <c r="K67" s="3">
        <v>0.42857142857142899</v>
      </c>
      <c r="L67" s="3">
        <v>0.66666666666666696</v>
      </c>
    </row>
    <row r="68" spans="1:12" x14ac:dyDescent="0.25">
      <c r="A68" s="8" t="s">
        <v>110</v>
      </c>
      <c r="B68" s="2">
        <v>0</v>
      </c>
      <c r="C68" s="2">
        <v>0.15384615384615399</v>
      </c>
      <c r="D68" s="2">
        <v>0</v>
      </c>
      <c r="E68" s="2">
        <v>-6.6666666666666693E-2</v>
      </c>
      <c r="F68" s="2">
        <v>0</v>
      </c>
      <c r="G68" s="2">
        <v>7.1428571428571397E-2</v>
      </c>
      <c r="H68" s="2">
        <v>-6.6666666666666693E-2</v>
      </c>
      <c r="I68" s="2">
        <v>0</v>
      </c>
      <c r="J68" s="2">
        <v>0</v>
      </c>
      <c r="K68" s="3">
        <v>0</v>
      </c>
      <c r="L68" s="3">
        <v>7.69230769230769E-2</v>
      </c>
    </row>
    <row r="69" spans="1:12" x14ac:dyDescent="0.25">
      <c r="A69" s="8" t="s">
        <v>111</v>
      </c>
      <c r="B69" s="2">
        <v>0</v>
      </c>
      <c r="C69" s="2">
        <v>0</v>
      </c>
      <c r="D69" s="2">
        <v>0</v>
      </c>
      <c r="E69" s="2">
        <v>0</v>
      </c>
      <c r="F69" s="2">
        <v>0.5</v>
      </c>
      <c r="G69" s="2">
        <v>-0.66666666666666696</v>
      </c>
      <c r="H69" s="2">
        <v>0</v>
      </c>
      <c r="I69" s="2">
        <v>0</v>
      </c>
      <c r="J69" s="2">
        <v>1</v>
      </c>
      <c r="K69" s="3">
        <v>-0.33333333333333298</v>
      </c>
      <c r="L69" s="3">
        <v>0</v>
      </c>
    </row>
    <row r="70" spans="1:12" x14ac:dyDescent="0.25">
      <c r="A70" s="8" t="s">
        <v>112</v>
      </c>
      <c r="B70" s="2">
        <v>0</v>
      </c>
      <c r="C70" s="2">
        <v>0</v>
      </c>
      <c r="D70" s="2">
        <v>-0.2</v>
      </c>
      <c r="E70" s="2">
        <v>-0.125</v>
      </c>
      <c r="F70" s="2">
        <v>0</v>
      </c>
      <c r="G70" s="2">
        <v>0</v>
      </c>
      <c r="H70" s="2">
        <v>-0.14285714285714299</v>
      </c>
      <c r="I70" s="2">
        <v>-0.16666666666666699</v>
      </c>
      <c r="J70" s="2">
        <v>0</v>
      </c>
      <c r="K70" s="3">
        <v>-0.28571428571428598</v>
      </c>
      <c r="L70" s="3">
        <v>-0.5</v>
      </c>
    </row>
    <row r="71" spans="1:12" x14ac:dyDescent="0.25">
      <c r="A71" s="11" t="s">
        <v>12</v>
      </c>
      <c r="B71" s="3">
        <v>-2.8490028490028501E-2</v>
      </c>
      <c r="C71" s="3">
        <v>-2.63929618768328E-2</v>
      </c>
      <c r="D71" s="3">
        <v>-5.7228915662650599E-2</v>
      </c>
      <c r="E71" s="3">
        <v>-5.2715654952076703E-2</v>
      </c>
      <c r="F71" s="3">
        <v>-1.6863406408094399E-2</v>
      </c>
      <c r="G71" s="3">
        <v>-2.4013722126929701E-2</v>
      </c>
      <c r="H71" s="3">
        <v>-7.0298769771529003E-3</v>
      </c>
      <c r="I71" s="3">
        <v>-3.1858407079646003E-2</v>
      </c>
      <c r="J71" s="3">
        <v>-3.47349177330896E-2</v>
      </c>
      <c r="K71" s="3">
        <v>-9.4339622641509399E-2</v>
      </c>
      <c r="L71" s="3">
        <v>-0.24786324786324801</v>
      </c>
    </row>
    <row r="72" spans="1:12" x14ac:dyDescent="0.25">
      <c r="A72" s="15"/>
    </row>
    <row r="73" spans="1:12" x14ac:dyDescent="0.25">
      <c r="A73" s="13" t="s">
        <v>33</v>
      </c>
    </row>
    <row r="74" spans="1:12" x14ac:dyDescent="0.25">
      <c r="A74" s="14" t="s">
        <v>34</v>
      </c>
    </row>
    <row r="75" spans="1:12" x14ac:dyDescent="0.25">
      <c r="A75" s="14" t="s">
        <v>35</v>
      </c>
    </row>
    <row r="76" spans="1:12" x14ac:dyDescent="0.25">
      <c r="A76" s="14" t="s">
        <v>114</v>
      </c>
    </row>
    <row r="77" spans="1:12" x14ac:dyDescent="0.25">
      <c r="A77" s="14" t="s">
        <v>36</v>
      </c>
    </row>
    <row r="78" spans="1:12" x14ac:dyDescent="0.25">
      <c r="A78" s="15"/>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3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636</v>
      </c>
    </row>
    <row r="2" spans="1:11" ht="15" x14ac:dyDescent="0.25">
      <c r="A2" s="12" t="s">
        <v>637</v>
      </c>
    </row>
    <row r="3" spans="1:11" ht="15" x14ac:dyDescent="0.25">
      <c r="A3" s="12" t="s">
        <v>63</v>
      </c>
    </row>
    <row r="4" spans="1:11" x14ac:dyDescent="0.25">
      <c r="A4" s="15"/>
    </row>
    <row r="5" spans="1:11" x14ac:dyDescent="0.25">
      <c r="A5" s="17" t="str">
        <f>HYPERLINK("#'Table of contents'!A166",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598</v>
      </c>
      <c r="B8" s="1">
        <v>391</v>
      </c>
      <c r="C8" s="1">
        <v>417</v>
      </c>
      <c r="D8" s="1">
        <v>425</v>
      </c>
      <c r="E8" s="1">
        <v>423</v>
      </c>
      <c r="F8" s="1">
        <v>412</v>
      </c>
      <c r="G8" s="1">
        <v>407</v>
      </c>
      <c r="H8" s="1">
        <v>452</v>
      </c>
      <c r="I8" s="1">
        <v>442</v>
      </c>
      <c r="J8" s="1">
        <v>456</v>
      </c>
      <c r="K8" s="1">
        <v>453</v>
      </c>
    </row>
    <row r="9" spans="1:11" x14ac:dyDescent="0.25">
      <c r="A9" s="16" t="s">
        <v>58</v>
      </c>
      <c r="B9" s="1">
        <v>835</v>
      </c>
      <c r="C9" s="1">
        <v>863</v>
      </c>
      <c r="D9" s="1">
        <v>877</v>
      </c>
      <c r="E9" s="1">
        <v>849</v>
      </c>
      <c r="F9" s="1">
        <v>850</v>
      </c>
      <c r="G9" s="1">
        <v>846</v>
      </c>
      <c r="H9" s="1">
        <v>838</v>
      </c>
      <c r="I9" s="1">
        <v>830</v>
      </c>
      <c r="J9" s="1">
        <v>852</v>
      </c>
      <c r="K9" s="1">
        <v>837</v>
      </c>
    </row>
    <row r="10" spans="1:11" x14ac:dyDescent="0.25">
      <c r="A10" s="16" t="s">
        <v>59</v>
      </c>
      <c r="B10" s="1">
        <v>615</v>
      </c>
      <c r="C10" s="1">
        <v>633</v>
      </c>
      <c r="D10" s="1">
        <v>648</v>
      </c>
      <c r="E10" s="1">
        <v>671</v>
      </c>
      <c r="F10" s="1">
        <v>689</v>
      </c>
      <c r="G10" s="1">
        <v>714</v>
      </c>
      <c r="H10" s="1">
        <v>750</v>
      </c>
      <c r="I10" s="1">
        <v>774</v>
      </c>
      <c r="J10" s="1">
        <v>782</v>
      </c>
      <c r="K10" s="1">
        <v>763</v>
      </c>
    </row>
    <row r="11" spans="1:11" x14ac:dyDescent="0.25">
      <c r="A11" s="16" t="s">
        <v>60</v>
      </c>
      <c r="B11" s="1">
        <v>211</v>
      </c>
      <c r="C11" s="1">
        <v>213</v>
      </c>
      <c r="D11" s="1">
        <v>212</v>
      </c>
      <c r="E11" s="1">
        <v>230</v>
      </c>
      <c r="F11" s="1">
        <v>241</v>
      </c>
      <c r="G11" s="1">
        <v>269</v>
      </c>
      <c r="H11" s="1">
        <v>280</v>
      </c>
      <c r="I11" s="1">
        <v>298</v>
      </c>
      <c r="J11" s="1">
        <v>317</v>
      </c>
      <c r="K11" s="1">
        <v>352</v>
      </c>
    </row>
    <row r="12" spans="1:11" x14ac:dyDescent="0.25">
      <c r="A12" s="16" t="s">
        <v>61</v>
      </c>
      <c r="B12" s="1">
        <v>44</v>
      </c>
      <c r="C12" s="1">
        <v>45</v>
      </c>
      <c r="D12" s="1">
        <v>37</v>
      </c>
      <c r="E12" s="1">
        <v>28</v>
      </c>
      <c r="F12" s="1">
        <v>34</v>
      </c>
      <c r="G12" s="1">
        <v>34</v>
      </c>
      <c r="H12" s="1">
        <v>39</v>
      </c>
      <c r="I12" s="1">
        <v>34</v>
      </c>
      <c r="J12" s="1">
        <v>44</v>
      </c>
      <c r="K12" s="1">
        <v>41</v>
      </c>
    </row>
    <row r="13" spans="1:11" x14ac:dyDescent="0.25">
      <c r="A13" s="10" t="s">
        <v>12</v>
      </c>
      <c r="B13" s="5">
        <v>2096</v>
      </c>
      <c r="C13" s="5">
        <v>2171</v>
      </c>
      <c r="D13" s="5">
        <v>2199</v>
      </c>
      <c r="E13" s="5">
        <v>2201</v>
      </c>
      <c r="F13" s="5">
        <v>2226</v>
      </c>
      <c r="G13" s="5">
        <v>2270</v>
      </c>
      <c r="H13" s="5">
        <v>2359</v>
      </c>
      <c r="I13" s="5">
        <v>2378</v>
      </c>
      <c r="J13" s="5">
        <v>2451</v>
      </c>
      <c r="K13" s="5">
        <v>2446</v>
      </c>
    </row>
    <row r="14" spans="1:11" x14ac:dyDescent="0.25">
      <c r="A14" s="15"/>
    </row>
    <row r="15" spans="1:11" x14ac:dyDescent="0.25">
      <c r="A15" s="15"/>
    </row>
    <row r="16" spans="1:11" x14ac:dyDescent="0.25">
      <c r="A16" s="15"/>
      <c r="B16" s="21" t="s">
        <v>28</v>
      </c>
      <c r="C16" s="22"/>
      <c r="D16" s="22"/>
      <c r="E16" s="22"/>
      <c r="F16" s="22"/>
      <c r="G16" s="22"/>
      <c r="H16" s="22"/>
      <c r="I16" s="22"/>
      <c r="J16" s="22"/>
      <c r="K16" s="22"/>
    </row>
    <row r="17" spans="1:12" x14ac:dyDescent="0.25">
      <c r="A17" s="9" t="s">
        <v>32</v>
      </c>
      <c r="B17" s="4" t="s">
        <v>0</v>
      </c>
      <c r="C17" s="4" t="s">
        <v>1</v>
      </c>
      <c r="D17" s="4" t="s">
        <v>2</v>
      </c>
      <c r="E17" s="4" t="s">
        <v>3</v>
      </c>
      <c r="F17" s="4" t="s">
        <v>4</v>
      </c>
      <c r="G17" s="4" t="s">
        <v>5</v>
      </c>
      <c r="H17" s="4" t="s">
        <v>6</v>
      </c>
      <c r="I17" s="4" t="s">
        <v>7</v>
      </c>
      <c r="J17" s="4" t="s">
        <v>8</v>
      </c>
      <c r="K17" s="4" t="s">
        <v>9</v>
      </c>
    </row>
    <row r="18" spans="1:12" x14ac:dyDescent="0.25">
      <c r="A18" s="8" t="s">
        <v>598</v>
      </c>
      <c r="B18" s="2">
        <v>0.18654580152671801</v>
      </c>
      <c r="C18" s="2">
        <v>0.19207738369415001</v>
      </c>
      <c r="D18" s="2">
        <v>0.19326966803092299</v>
      </c>
      <c r="E18" s="2">
        <v>0.192185370286234</v>
      </c>
      <c r="F18" s="2">
        <v>0.18508535489667599</v>
      </c>
      <c r="G18" s="2">
        <v>0.17929515418502201</v>
      </c>
      <c r="H18" s="2">
        <v>0.19160661297159801</v>
      </c>
      <c r="I18" s="2">
        <v>0.18587047939444901</v>
      </c>
      <c r="J18" s="2">
        <v>0.186046511627907</v>
      </c>
      <c r="K18" s="2">
        <v>0.18520032706459499</v>
      </c>
    </row>
    <row r="19" spans="1:12" x14ac:dyDescent="0.25">
      <c r="A19" s="8" t="s">
        <v>58</v>
      </c>
      <c r="B19" s="2">
        <v>0.39837786259542002</v>
      </c>
      <c r="C19" s="2">
        <v>0.39751266697374499</v>
      </c>
      <c r="D19" s="2">
        <v>0.39881764438381101</v>
      </c>
      <c r="E19" s="2">
        <v>0.38573375738300802</v>
      </c>
      <c r="F19" s="2">
        <v>0.38185085354896697</v>
      </c>
      <c r="G19" s="2">
        <v>0.37268722466960402</v>
      </c>
      <c r="H19" s="2">
        <v>0.35523526918185699</v>
      </c>
      <c r="I19" s="2">
        <v>0.34903280067283399</v>
      </c>
      <c r="J19" s="2">
        <v>0.34761321909424697</v>
      </c>
      <c r="K19" s="2">
        <v>0.342191332788226</v>
      </c>
    </row>
    <row r="20" spans="1:12" x14ac:dyDescent="0.25">
      <c r="A20" s="8" t="s">
        <v>59</v>
      </c>
      <c r="B20" s="2">
        <v>0.293416030534351</v>
      </c>
      <c r="C20" s="2">
        <v>0.29157070474435698</v>
      </c>
      <c r="D20" s="2">
        <v>0.29467939972714902</v>
      </c>
      <c r="E20" s="2">
        <v>0.30486142662426202</v>
      </c>
      <c r="F20" s="2">
        <v>0.30952380952380998</v>
      </c>
      <c r="G20" s="2">
        <v>0.314537444933921</v>
      </c>
      <c r="H20" s="2">
        <v>0.31793132683340403</v>
      </c>
      <c r="I20" s="2">
        <v>0.32548359966358298</v>
      </c>
      <c r="J20" s="2">
        <v>0.31905344757241899</v>
      </c>
      <c r="K20" s="2">
        <v>0.31193785772690102</v>
      </c>
    </row>
    <row r="21" spans="1:12" x14ac:dyDescent="0.25">
      <c r="A21" s="8" t="s">
        <v>60</v>
      </c>
      <c r="B21" s="2">
        <v>0.100667938931298</v>
      </c>
      <c r="C21" s="2">
        <v>9.8111469368954402E-2</v>
      </c>
      <c r="D21" s="2">
        <v>9.6407457935425198E-2</v>
      </c>
      <c r="E21" s="2">
        <v>0.10449795547478399</v>
      </c>
      <c r="F21" s="2">
        <v>0.108265947888589</v>
      </c>
      <c r="G21" s="2">
        <v>0.118502202643172</v>
      </c>
      <c r="H21" s="2">
        <v>0.11869436201780401</v>
      </c>
      <c r="I21" s="2">
        <v>0.12531539108494499</v>
      </c>
      <c r="J21" s="2">
        <v>0.129334965320277</v>
      </c>
      <c r="K21" s="2">
        <v>0.14390842191332801</v>
      </c>
    </row>
    <row r="22" spans="1:12" x14ac:dyDescent="0.25">
      <c r="A22" s="8" t="s">
        <v>61</v>
      </c>
      <c r="B22" s="2">
        <v>2.0992366412213699E-2</v>
      </c>
      <c r="C22" s="2">
        <v>2.0727775218793199E-2</v>
      </c>
      <c r="D22" s="2">
        <v>1.68258299226921E-2</v>
      </c>
      <c r="E22" s="2">
        <v>1.2721490231712901E-2</v>
      </c>
      <c r="F22" s="2">
        <v>1.5274034141958701E-2</v>
      </c>
      <c r="G22" s="2">
        <v>1.4977973568281899E-2</v>
      </c>
      <c r="H22" s="2">
        <v>1.6532428995336999E-2</v>
      </c>
      <c r="I22" s="2">
        <v>1.4297729184188399E-2</v>
      </c>
      <c r="J22" s="2">
        <v>1.7951856385148901E-2</v>
      </c>
      <c r="K22" s="2">
        <v>1.6762060506950099E-2</v>
      </c>
    </row>
    <row r="23" spans="1:12" x14ac:dyDescent="0.25">
      <c r="A23" s="15"/>
    </row>
    <row r="24" spans="1:12" x14ac:dyDescent="0.25">
      <c r="A24" s="15"/>
    </row>
    <row r="25" spans="1:12" x14ac:dyDescent="0.25">
      <c r="A25" s="15"/>
      <c r="B25" s="21" t="s">
        <v>29</v>
      </c>
      <c r="C25" s="21"/>
      <c r="D25" s="21"/>
      <c r="E25" s="21"/>
      <c r="F25" s="21"/>
      <c r="G25" s="21"/>
      <c r="H25" s="21"/>
      <c r="I25" s="21"/>
      <c r="J25" s="21"/>
      <c r="K25" s="6" t="s">
        <v>30</v>
      </c>
      <c r="L25" s="6" t="s">
        <v>31</v>
      </c>
    </row>
    <row r="26" spans="1:12" x14ac:dyDescent="0.25">
      <c r="A26" s="9" t="s">
        <v>32</v>
      </c>
      <c r="B26" s="4" t="s">
        <v>13</v>
      </c>
      <c r="C26" s="4" t="s">
        <v>14</v>
      </c>
      <c r="D26" s="4" t="s">
        <v>15</v>
      </c>
      <c r="E26" s="4" t="s">
        <v>16</v>
      </c>
      <c r="F26" s="4" t="s">
        <v>17</v>
      </c>
      <c r="G26" s="4" t="s">
        <v>18</v>
      </c>
      <c r="H26" s="4" t="s">
        <v>19</v>
      </c>
      <c r="I26" s="4" t="s">
        <v>20</v>
      </c>
      <c r="J26" s="4" t="s">
        <v>21</v>
      </c>
      <c r="K26" s="4" t="s">
        <v>22</v>
      </c>
      <c r="L26" s="4" t="s">
        <v>23</v>
      </c>
    </row>
    <row r="27" spans="1:12" x14ac:dyDescent="0.25">
      <c r="A27" s="8" t="s">
        <v>598</v>
      </c>
      <c r="B27" s="2">
        <v>6.6496163682864498E-2</v>
      </c>
      <c r="C27" s="2">
        <v>1.9184652278177498E-2</v>
      </c>
      <c r="D27" s="2">
        <v>-4.7058823529411804E-3</v>
      </c>
      <c r="E27" s="2">
        <v>-2.6004728132387699E-2</v>
      </c>
      <c r="F27" s="2">
        <v>-1.2135922330097099E-2</v>
      </c>
      <c r="G27" s="2">
        <v>0.11056511056511099</v>
      </c>
      <c r="H27" s="2">
        <v>-2.21238938053097E-2</v>
      </c>
      <c r="I27" s="2">
        <v>3.1674208144796399E-2</v>
      </c>
      <c r="J27" s="2">
        <v>-6.5789473684210497E-3</v>
      </c>
      <c r="K27" s="3">
        <v>0.113022113022113</v>
      </c>
      <c r="L27" s="3">
        <v>0.158567774936061</v>
      </c>
    </row>
    <row r="28" spans="1:12" x14ac:dyDescent="0.25">
      <c r="A28" s="8" t="s">
        <v>58</v>
      </c>
      <c r="B28" s="2">
        <v>3.3532934131736497E-2</v>
      </c>
      <c r="C28" s="2">
        <v>1.6222479721900301E-2</v>
      </c>
      <c r="D28" s="2">
        <v>-3.1927023945268002E-2</v>
      </c>
      <c r="E28" s="2">
        <v>1.1778563015312101E-3</v>
      </c>
      <c r="F28" s="2">
        <v>-4.7058823529411804E-3</v>
      </c>
      <c r="G28" s="2">
        <v>-9.4562647754137096E-3</v>
      </c>
      <c r="H28" s="2">
        <v>-9.5465393794749408E-3</v>
      </c>
      <c r="I28" s="2">
        <v>2.65060240963855E-2</v>
      </c>
      <c r="J28" s="2">
        <v>-1.7605633802816899E-2</v>
      </c>
      <c r="K28" s="3">
        <v>-1.0638297872340399E-2</v>
      </c>
      <c r="L28" s="3">
        <v>2.3952095808383199E-3</v>
      </c>
    </row>
    <row r="29" spans="1:12" x14ac:dyDescent="0.25">
      <c r="A29" s="8" t="s">
        <v>59</v>
      </c>
      <c r="B29" s="2">
        <v>2.92682926829268E-2</v>
      </c>
      <c r="C29" s="2">
        <v>2.3696682464454999E-2</v>
      </c>
      <c r="D29" s="2">
        <v>3.5493827160493797E-2</v>
      </c>
      <c r="E29" s="2">
        <v>2.6825633383010399E-2</v>
      </c>
      <c r="F29" s="2">
        <v>3.6284470246734403E-2</v>
      </c>
      <c r="G29" s="2">
        <v>5.0420168067226899E-2</v>
      </c>
      <c r="H29" s="2">
        <v>3.2000000000000001E-2</v>
      </c>
      <c r="I29" s="2">
        <v>1.0335917312661499E-2</v>
      </c>
      <c r="J29" s="2">
        <v>-2.42966751918159E-2</v>
      </c>
      <c r="K29" s="3">
        <v>6.8627450980392204E-2</v>
      </c>
      <c r="L29" s="3">
        <v>0.240650406504065</v>
      </c>
    </row>
    <row r="30" spans="1:12" x14ac:dyDescent="0.25">
      <c r="A30" s="8" t="s">
        <v>60</v>
      </c>
      <c r="B30" s="2">
        <v>9.4786729857819895E-3</v>
      </c>
      <c r="C30" s="2">
        <v>-4.6948356807511703E-3</v>
      </c>
      <c r="D30" s="2">
        <v>8.4905660377358499E-2</v>
      </c>
      <c r="E30" s="2">
        <v>4.7826086956521699E-2</v>
      </c>
      <c r="F30" s="2">
        <v>0.116182572614108</v>
      </c>
      <c r="G30" s="2">
        <v>4.08921933085502E-2</v>
      </c>
      <c r="H30" s="2">
        <v>6.4285714285714293E-2</v>
      </c>
      <c r="I30" s="2">
        <v>6.3758389261744999E-2</v>
      </c>
      <c r="J30" s="2">
        <v>0.110410094637224</v>
      </c>
      <c r="K30" s="3">
        <v>0.308550185873606</v>
      </c>
      <c r="L30" s="3">
        <v>0.66824644549763001</v>
      </c>
    </row>
    <row r="31" spans="1:12" x14ac:dyDescent="0.25">
      <c r="A31" s="8" t="s">
        <v>61</v>
      </c>
      <c r="B31" s="2">
        <v>2.27272727272727E-2</v>
      </c>
      <c r="C31" s="2">
        <v>-0.17777777777777801</v>
      </c>
      <c r="D31" s="2">
        <v>-0.24324324324324301</v>
      </c>
      <c r="E31" s="2">
        <v>0.214285714285714</v>
      </c>
      <c r="F31" s="2">
        <v>0</v>
      </c>
      <c r="G31" s="2">
        <v>0.14705882352941199</v>
      </c>
      <c r="H31" s="2">
        <v>-0.128205128205128</v>
      </c>
      <c r="I31" s="2">
        <v>0.29411764705882398</v>
      </c>
      <c r="J31" s="2">
        <v>-6.8181818181818205E-2</v>
      </c>
      <c r="K31" s="3">
        <v>0.20588235294117599</v>
      </c>
      <c r="L31" s="3">
        <v>-6.8181818181818205E-2</v>
      </c>
    </row>
    <row r="32" spans="1:12" x14ac:dyDescent="0.25">
      <c r="A32" s="11" t="s">
        <v>12</v>
      </c>
      <c r="B32" s="3">
        <v>3.57824427480916E-2</v>
      </c>
      <c r="C32" s="3">
        <v>1.28972823583602E-2</v>
      </c>
      <c r="D32" s="3">
        <v>9.0950432014552099E-4</v>
      </c>
      <c r="E32" s="3">
        <v>1.13584734211722E-2</v>
      </c>
      <c r="F32" s="3">
        <v>1.9766397124887699E-2</v>
      </c>
      <c r="G32" s="3">
        <v>3.9207048458149797E-2</v>
      </c>
      <c r="H32" s="3">
        <v>8.0542602797795699E-3</v>
      </c>
      <c r="I32" s="3">
        <v>3.0698065601345699E-2</v>
      </c>
      <c r="J32" s="3">
        <v>-2.0399836801305599E-3</v>
      </c>
      <c r="K32" s="3">
        <v>7.7533039647577101E-2</v>
      </c>
      <c r="L32" s="3">
        <v>0.166984732824427</v>
      </c>
    </row>
    <row r="33" spans="1:1" x14ac:dyDescent="0.25">
      <c r="A33" s="15"/>
    </row>
    <row r="34" spans="1:1" x14ac:dyDescent="0.25">
      <c r="A34" s="13" t="s">
        <v>33</v>
      </c>
    </row>
    <row r="35" spans="1:1" x14ac:dyDescent="0.25">
      <c r="A35" s="14" t="s">
        <v>34</v>
      </c>
    </row>
    <row r="36" spans="1:1" x14ac:dyDescent="0.25">
      <c r="A36" s="14" t="s">
        <v>35</v>
      </c>
    </row>
    <row r="37" spans="1:1" x14ac:dyDescent="0.25">
      <c r="A37" s="14" t="s">
        <v>36</v>
      </c>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6:K16"/>
    <mergeCell ref="B25:J2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638</v>
      </c>
    </row>
    <row r="2" spans="1:11" ht="15" x14ac:dyDescent="0.25">
      <c r="A2" s="12" t="s">
        <v>637</v>
      </c>
    </row>
    <row r="3" spans="1:11" ht="15" x14ac:dyDescent="0.25">
      <c r="A3" s="12" t="s">
        <v>67</v>
      </c>
    </row>
    <row r="4" spans="1:11" x14ac:dyDescent="0.25">
      <c r="A4" s="15"/>
    </row>
    <row r="5" spans="1:11" x14ac:dyDescent="0.25">
      <c r="A5" s="17" t="str">
        <f>HYPERLINK("#'Table of contents'!A167",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64</v>
      </c>
      <c r="B8" s="1">
        <v>534</v>
      </c>
      <c r="C8" s="1">
        <v>575</v>
      </c>
      <c r="D8" s="1">
        <v>596</v>
      </c>
      <c r="E8" s="1">
        <v>625</v>
      </c>
      <c r="F8" s="1">
        <v>651</v>
      </c>
      <c r="G8" s="1">
        <v>679</v>
      </c>
      <c r="H8" s="1">
        <v>731</v>
      </c>
      <c r="I8" s="1">
        <v>769</v>
      </c>
      <c r="J8" s="1">
        <v>805</v>
      </c>
      <c r="K8" s="1">
        <v>820</v>
      </c>
    </row>
    <row r="9" spans="1:11" x14ac:dyDescent="0.25">
      <c r="A9" s="16" t="s">
        <v>65</v>
      </c>
      <c r="B9" s="1">
        <v>1562</v>
      </c>
      <c r="C9" s="1">
        <v>1596</v>
      </c>
      <c r="D9" s="1">
        <v>1603</v>
      </c>
      <c r="E9" s="1">
        <v>1576</v>
      </c>
      <c r="F9" s="1">
        <v>1575</v>
      </c>
      <c r="G9" s="1">
        <v>1591</v>
      </c>
      <c r="H9" s="1">
        <v>1628</v>
      </c>
      <c r="I9" s="1">
        <v>1609</v>
      </c>
      <c r="J9" s="1">
        <v>1646</v>
      </c>
      <c r="K9" s="1">
        <v>1626</v>
      </c>
    </row>
    <row r="10" spans="1:11" x14ac:dyDescent="0.25">
      <c r="A10" s="10" t="s">
        <v>12</v>
      </c>
      <c r="B10" s="5">
        <v>2096</v>
      </c>
      <c r="C10" s="5">
        <v>2171</v>
      </c>
      <c r="D10" s="5">
        <v>2199</v>
      </c>
      <c r="E10" s="5">
        <v>2201</v>
      </c>
      <c r="F10" s="5">
        <v>2226</v>
      </c>
      <c r="G10" s="5">
        <v>2270</v>
      </c>
      <c r="H10" s="5">
        <v>2359</v>
      </c>
      <c r="I10" s="5">
        <v>2378</v>
      </c>
      <c r="J10" s="5">
        <v>2451</v>
      </c>
      <c r="K10" s="5">
        <v>2446</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64</v>
      </c>
      <c r="B15" s="2">
        <v>0.25477099236641199</v>
      </c>
      <c r="C15" s="2">
        <v>0.26485490557346802</v>
      </c>
      <c r="D15" s="2">
        <v>0.27103228740336499</v>
      </c>
      <c r="E15" s="2">
        <v>0.28396183552930498</v>
      </c>
      <c r="F15" s="2">
        <v>0.29245283018867901</v>
      </c>
      <c r="G15" s="2">
        <v>0.29911894273127798</v>
      </c>
      <c r="H15" s="2">
        <v>0.30987706655362401</v>
      </c>
      <c r="I15" s="2">
        <v>0.32338099243061402</v>
      </c>
      <c r="J15" s="2">
        <v>0.32843737250102001</v>
      </c>
      <c r="K15" s="2">
        <v>0.33524121013900199</v>
      </c>
    </row>
    <row r="16" spans="1:11" x14ac:dyDescent="0.25">
      <c r="A16" s="8" t="s">
        <v>65</v>
      </c>
      <c r="B16" s="2">
        <v>0.74522900763358801</v>
      </c>
      <c r="C16" s="2">
        <v>0.73514509442653198</v>
      </c>
      <c r="D16" s="2">
        <v>0.72896771259663495</v>
      </c>
      <c r="E16" s="2">
        <v>0.71603816447069502</v>
      </c>
      <c r="F16" s="2">
        <v>0.70754716981132104</v>
      </c>
      <c r="G16" s="2">
        <v>0.70088105726872296</v>
      </c>
      <c r="H16" s="2">
        <v>0.69012293344637599</v>
      </c>
      <c r="I16" s="2">
        <v>0.67661900756938598</v>
      </c>
      <c r="J16" s="2">
        <v>0.67156262749897999</v>
      </c>
      <c r="K16" s="2">
        <v>0.66475878986099801</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64</v>
      </c>
      <c r="B21" s="2">
        <v>7.6779026217228499E-2</v>
      </c>
      <c r="C21" s="2">
        <v>3.6521739130434799E-2</v>
      </c>
      <c r="D21" s="2">
        <v>4.8657718120805403E-2</v>
      </c>
      <c r="E21" s="2">
        <v>4.1599999999999998E-2</v>
      </c>
      <c r="F21" s="2">
        <v>4.3010752688171998E-2</v>
      </c>
      <c r="G21" s="2">
        <v>7.6583210603829194E-2</v>
      </c>
      <c r="H21" s="2">
        <v>5.19835841313269E-2</v>
      </c>
      <c r="I21" s="2">
        <v>4.6814044213264003E-2</v>
      </c>
      <c r="J21" s="2">
        <v>1.8633540372670801E-2</v>
      </c>
      <c r="K21" s="3">
        <v>0.20765832106038301</v>
      </c>
      <c r="L21" s="3">
        <v>0.53558052434456904</v>
      </c>
    </row>
    <row r="22" spans="1:12" x14ac:dyDescent="0.25">
      <c r="A22" s="8" t="s">
        <v>65</v>
      </c>
      <c r="B22" s="2">
        <v>2.1766965428937302E-2</v>
      </c>
      <c r="C22" s="2">
        <v>4.3859649122806998E-3</v>
      </c>
      <c r="D22" s="2">
        <v>-1.6843418590143499E-2</v>
      </c>
      <c r="E22" s="2">
        <v>-6.3451776649746199E-4</v>
      </c>
      <c r="F22" s="2">
        <v>1.01587301587302E-2</v>
      </c>
      <c r="G22" s="2">
        <v>2.32558139534884E-2</v>
      </c>
      <c r="H22" s="2">
        <v>-1.16707616707617E-2</v>
      </c>
      <c r="I22" s="2">
        <v>2.2995649471721599E-2</v>
      </c>
      <c r="J22" s="2">
        <v>-1.21506682867558E-2</v>
      </c>
      <c r="K22" s="3">
        <v>2.1998742928975499E-2</v>
      </c>
      <c r="L22" s="3">
        <v>4.0973111395646598E-2</v>
      </c>
    </row>
    <row r="23" spans="1:12" x14ac:dyDescent="0.25">
      <c r="A23" s="11" t="s">
        <v>12</v>
      </c>
      <c r="B23" s="3">
        <v>3.57824427480916E-2</v>
      </c>
      <c r="C23" s="3">
        <v>1.28972823583602E-2</v>
      </c>
      <c r="D23" s="3">
        <v>9.0950432014552099E-4</v>
      </c>
      <c r="E23" s="3">
        <v>1.13584734211722E-2</v>
      </c>
      <c r="F23" s="3">
        <v>1.9766397124887699E-2</v>
      </c>
      <c r="G23" s="3">
        <v>3.9207048458149797E-2</v>
      </c>
      <c r="H23" s="3">
        <v>8.0542602797795699E-3</v>
      </c>
      <c r="I23" s="3">
        <v>3.0698065601345699E-2</v>
      </c>
      <c r="J23" s="3">
        <v>-2.0399836801305599E-3</v>
      </c>
      <c r="K23" s="3">
        <v>7.7533039647577101E-2</v>
      </c>
      <c r="L23" s="3">
        <v>0.166984732824427</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36</v>
      </c>
    </row>
    <row r="29" spans="1:12" x14ac:dyDescent="0.25">
      <c r="A29" s="15"/>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5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639</v>
      </c>
    </row>
    <row r="2" spans="1:11" ht="15" x14ac:dyDescent="0.25">
      <c r="A2" s="12" t="s">
        <v>637</v>
      </c>
    </row>
    <row r="3" spans="1:11" ht="15" x14ac:dyDescent="0.25">
      <c r="A3" s="12" t="s">
        <v>67</v>
      </c>
    </row>
    <row r="4" spans="1:11" ht="15" x14ac:dyDescent="0.25">
      <c r="A4" s="12" t="s">
        <v>63</v>
      </c>
    </row>
    <row r="5" spans="1:11" x14ac:dyDescent="0.25">
      <c r="A5" s="17" t="str">
        <f>HYPERLINK("#'Table of contents'!A168",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70</v>
      </c>
      <c r="B8" s="1">
        <v>260</v>
      </c>
      <c r="C8" s="1">
        <v>286</v>
      </c>
      <c r="D8" s="1">
        <v>278</v>
      </c>
      <c r="E8" s="1">
        <v>287</v>
      </c>
      <c r="F8" s="1">
        <v>287</v>
      </c>
      <c r="G8" s="1">
        <v>292</v>
      </c>
      <c r="H8" s="1">
        <v>286</v>
      </c>
      <c r="I8" s="1">
        <v>281</v>
      </c>
      <c r="J8" s="1">
        <v>301</v>
      </c>
      <c r="K8" s="1">
        <v>305</v>
      </c>
    </row>
    <row r="9" spans="1:11" x14ac:dyDescent="0.25">
      <c r="A9" s="16" t="s">
        <v>71</v>
      </c>
      <c r="B9" s="1">
        <v>116</v>
      </c>
      <c r="C9" s="1">
        <v>127</v>
      </c>
      <c r="D9" s="1">
        <v>144</v>
      </c>
      <c r="E9" s="1">
        <v>150</v>
      </c>
      <c r="F9" s="1">
        <v>164</v>
      </c>
      <c r="G9" s="1">
        <v>185</v>
      </c>
      <c r="H9" s="1">
        <v>212</v>
      </c>
      <c r="I9" s="1">
        <v>229</v>
      </c>
      <c r="J9" s="1">
        <v>234</v>
      </c>
      <c r="K9" s="1">
        <v>237</v>
      </c>
    </row>
    <row r="10" spans="1:11" x14ac:dyDescent="0.25">
      <c r="A10" s="16" t="s">
        <v>72</v>
      </c>
      <c r="B10" s="1">
        <v>25</v>
      </c>
      <c r="C10" s="1">
        <v>25</v>
      </c>
      <c r="D10" s="1">
        <v>28</v>
      </c>
      <c r="E10" s="1">
        <v>31</v>
      </c>
      <c r="F10" s="1">
        <v>34</v>
      </c>
      <c r="G10" s="1">
        <v>39</v>
      </c>
      <c r="H10" s="1">
        <v>36</v>
      </c>
      <c r="I10" s="1">
        <v>41</v>
      </c>
      <c r="J10" s="1">
        <v>47</v>
      </c>
      <c r="K10" s="1">
        <v>55</v>
      </c>
    </row>
    <row r="11" spans="1:11" x14ac:dyDescent="0.25">
      <c r="A11" s="16" t="s">
        <v>73</v>
      </c>
      <c r="B11" s="1">
        <v>3</v>
      </c>
      <c r="C11" s="1">
        <v>3</v>
      </c>
      <c r="D11" s="1">
        <v>2</v>
      </c>
      <c r="E11" s="1">
        <v>1</v>
      </c>
      <c r="F11" s="1">
        <v>2</v>
      </c>
      <c r="G11" s="1">
        <v>3</v>
      </c>
      <c r="H11" s="1">
        <v>6</v>
      </c>
      <c r="I11" s="1">
        <v>5</v>
      </c>
      <c r="J11" s="1">
        <v>6</v>
      </c>
      <c r="K11" s="1">
        <v>5</v>
      </c>
    </row>
    <row r="12" spans="1:11" x14ac:dyDescent="0.25">
      <c r="A12" s="16" t="s">
        <v>76</v>
      </c>
      <c r="B12" s="1">
        <v>575</v>
      </c>
      <c r="C12" s="1">
        <v>577</v>
      </c>
      <c r="D12" s="1">
        <v>599</v>
      </c>
      <c r="E12" s="1">
        <v>562</v>
      </c>
      <c r="F12" s="1">
        <v>563</v>
      </c>
      <c r="G12" s="1">
        <v>554</v>
      </c>
      <c r="H12" s="1">
        <v>552</v>
      </c>
      <c r="I12" s="1">
        <v>549</v>
      </c>
      <c r="J12" s="1">
        <v>551</v>
      </c>
      <c r="K12" s="1">
        <v>532</v>
      </c>
    </row>
    <row r="13" spans="1:11" x14ac:dyDescent="0.25">
      <c r="A13" s="16" t="s">
        <v>77</v>
      </c>
      <c r="B13" s="1">
        <v>499</v>
      </c>
      <c r="C13" s="1">
        <v>506</v>
      </c>
      <c r="D13" s="1">
        <v>504</v>
      </c>
      <c r="E13" s="1">
        <v>521</v>
      </c>
      <c r="F13" s="1">
        <v>525</v>
      </c>
      <c r="G13" s="1">
        <v>529</v>
      </c>
      <c r="H13" s="1">
        <v>538</v>
      </c>
      <c r="I13" s="1">
        <v>545</v>
      </c>
      <c r="J13" s="1">
        <v>548</v>
      </c>
      <c r="K13" s="1">
        <v>526</v>
      </c>
    </row>
    <row r="14" spans="1:11" x14ac:dyDescent="0.25">
      <c r="A14" s="16" t="s">
        <v>78</v>
      </c>
      <c r="B14" s="1">
        <v>186</v>
      </c>
      <c r="C14" s="1">
        <v>188</v>
      </c>
      <c r="D14" s="1">
        <v>184</v>
      </c>
      <c r="E14" s="1">
        <v>199</v>
      </c>
      <c r="F14" s="1">
        <v>207</v>
      </c>
      <c r="G14" s="1">
        <v>230</v>
      </c>
      <c r="H14" s="1">
        <v>244</v>
      </c>
      <c r="I14" s="1">
        <v>257</v>
      </c>
      <c r="J14" s="1">
        <v>270</v>
      </c>
      <c r="K14" s="1">
        <v>297</v>
      </c>
    </row>
    <row r="15" spans="1:11" x14ac:dyDescent="0.25">
      <c r="A15" s="16" t="s">
        <v>79</v>
      </c>
      <c r="B15" s="1">
        <v>41</v>
      </c>
      <c r="C15" s="1">
        <v>42</v>
      </c>
      <c r="D15" s="1">
        <v>35</v>
      </c>
      <c r="E15" s="1">
        <v>27</v>
      </c>
      <c r="F15" s="1">
        <v>32</v>
      </c>
      <c r="G15" s="1">
        <v>31</v>
      </c>
      <c r="H15" s="1">
        <v>33</v>
      </c>
      <c r="I15" s="1">
        <v>29</v>
      </c>
      <c r="J15" s="1">
        <v>38</v>
      </c>
      <c r="K15" s="1">
        <v>36</v>
      </c>
    </row>
    <row r="16" spans="1:11" x14ac:dyDescent="0.25">
      <c r="A16" s="16" t="s">
        <v>602</v>
      </c>
      <c r="B16" s="1">
        <v>130</v>
      </c>
      <c r="C16" s="1">
        <v>134</v>
      </c>
      <c r="D16" s="1">
        <v>144</v>
      </c>
      <c r="E16" s="1">
        <v>156</v>
      </c>
      <c r="F16" s="1">
        <v>164</v>
      </c>
      <c r="G16" s="1">
        <v>160</v>
      </c>
      <c r="H16" s="1">
        <v>191</v>
      </c>
      <c r="I16" s="1">
        <v>213</v>
      </c>
      <c r="J16" s="1">
        <v>217</v>
      </c>
      <c r="K16" s="1">
        <v>218</v>
      </c>
    </row>
    <row r="17" spans="1:11" x14ac:dyDescent="0.25">
      <c r="A17" s="16" t="s">
        <v>603</v>
      </c>
      <c r="B17" s="1">
        <v>261</v>
      </c>
      <c r="C17" s="1">
        <v>283</v>
      </c>
      <c r="D17" s="1">
        <v>281</v>
      </c>
      <c r="E17" s="1">
        <v>267</v>
      </c>
      <c r="F17" s="1">
        <v>248</v>
      </c>
      <c r="G17" s="1">
        <v>247</v>
      </c>
      <c r="H17" s="1">
        <v>261</v>
      </c>
      <c r="I17" s="1">
        <v>229</v>
      </c>
      <c r="J17" s="1">
        <v>239</v>
      </c>
      <c r="K17" s="1">
        <v>235</v>
      </c>
    </row>
    <row r="18" spans="1:11" x14ac:dyDescent="0.25">
      <c r="A18" s="10" t="s">
        <v>12</v>
      </c>
      <c r="B18" s="5">
        <v>2096</v>
      </c>
      <c r="C18" s="5">
        <v>2171</v>
      </c>
      <c r="D18" s="5">
        <v>2199</v>
      </c>
      <c r="E18" s="5">
        <v>2201</v>
      </c>
      <c r="F18" s="5">
        <v>2226</v>
      </c>
      <c r="G18" s="5">
        <v>2270</v>
      </c>
      <c r="H18" s="5">
        <v>2359</v>
      </c>
      <c r="I18" s="5">
        <v>2378</v>
      </c>
      <c r="J18" s="5">
        <v>2451</v>
      </c>
      <c r="K18" s="5">
        <v>2446</v>
      </c>
    </row>
    <row r="19" spans="1:11" x14ac:dyDescent="0.25">
      <c r="A19" s="15"/>
    </row>
    <row r="20" spans="1:11" x14ac:dyDescent="0.25">
      <c r="A20" s="15"/>
    </row>
    <row r="21" spans="1:11" x14ac:dyDescent="0.25">
      <c r="A21" s="15"/>
      <c r="B21" s="21" t="s">
        <v>28</v>
      </c>
      <c r="C21" s="22"/>
      <c r="D21" s="22"/>
      <c r="E21" s="22"/>
      <c r="F21" s="22"/>
      <c r="G21" s="22"/>
      <c r="H21" s="22"/>
      <c r="I21" s="22"/>
      <c r="J21" s="22"/>
      <c r="K21" s="22"/>
    </row>
    <row r="22" spans="1:11" x14ac:dyDescent="0.25">
      <c r="A22" s="9" t="s">
        <v>32</v>
      </c>
      <c r="B22" s="4" t="s">
        <v>0</v>
      </c>
      <c r="C22" s="4" t="s">
        <v>1</v>
      </c>
      <c r="D22" s="4" t="s">
        <v>2</v>
      </c>
      <c r="E22" s="4" t="s">
        <v>3</v>
      </c>
      <c r="F22" s="4" t="s">
        <v>4</v>
      </c>
      <c r="G22" s="4" t="s">
        <v>5</v>
      </c>
      <c r="H22" s="4" t="s">
        <v>6</v>
      </c>
      <c r="I22" s="4" t="s">
        <v>7</v>
      </c>
      <c r="J22" s="4" t="s">
        <v>8</v>
      </c>
      <c r="K22" s="4" t="s">
        <v>9</v>
      </c>
    </row>
    <row r="23" spans="1:11" x14ac:dyDescent="0.25">
      <c r="A23" s="8" t="s">
        <v>70</v>
      </c>
      <c r="B23" s="2">
        <v>0.48689138576779001</v>
      </c>
      <c r="C23" s="2">
        <v>0.49739130434782602</v>
      </c>
      <c r="D23" s="2">
        <v>0.466442953020134</v>
      </c>
      <c r="E23" s="2">
        <v>0.4592</v>
      </c>
      <c r="F23" s="2">
        <v>0.44086021505376299</v>
      </c>
      <c r="G23" s="2">
        <v>0.43004418262150201</v>
      </c>
      <c r="H23" s="2">
        <v>0.39124487004104003</v>
      </c>
      <c r="I23" s="2">
        <v>0.36540962288686601</v>
      </c>
      <c r="J23" s="2">
        <v>0.37391304347826099</v>
      </c>
      <c r="K23" s="2">
        <v>0.37195121951219501</v>
      </c>
    </row>
    <row r="24" spans="1:11" x14ac:dyDescent="0.25">
      <c r="A24" s="8" t="s">
        <v>71</v>
      </c>
      <c r="B24" s="2">
        <v>0.21722846441947599</v>
      </c>
      <c r="C24" s="2">
        <v>0.22086956521739101</v>
      </c>
      <c r="D24" s="2">
        <v>0.24161073825503401</v>
      </c>
      <c r="E24" s="2">
        <v>0.24</v>
      </c>
      <c r="F24" s="2">
        <v>0.25192012288786497</v>
      </c>
      <c r="G24" s="2">
        <v>0.27245949926362301</v>
      </c>
      <c r="H24" s="2">
        <v>0.29001367989056098</v>
      </c>
      <c r="I24" s="2">
        <v>0.29778933680104003</v>
      </c>
      <c r="J24" s="2">
        <v>0.29068322981366501</v>
      </c>
      <c r="K24" s="2">
        <v>0.28902439024390197</v>
      </c>
    </row>
    <row r="25" spans="1:11" x14ac:dyDescent="0.25">
      <c r="A25" s="8" t="s">
        <v>72</v>
      </c>
      <c r="B25" s="2">
        <v>4.6816479400749102E-2</v>
      </c>
      <c r="C25" s="2">
        <v>4.3478260869565202E-2</v>
      </c>
      <c r="D25" s="2">
        <v>4.6979865771812103E-2</v>
      </c>
      <c r="E25" s="2">
        <v>4.9599999999999998E-2</v>
      </c>
      <c r="F25" s="2">
        <v>5.22273425499232E-2</v>
      </c>
      <c r="G25" s="2">
        <v>5.7437407952871902E-2</v>
      </c>
      <c r="H25" s="2">
        <v>4.9247606019151798E-2</v>
      </c>
      <c r="I25" s="2">
        <v>5.3315994798439501E-2</v>
      </c>
      <c r="J25" s="2">
        <v>5.83850931677019E-2</v>
      </c>
      <c r="K25" s="2">
        <v>6.7073170731707293E-2</v>
      </c>
    </row>
    <row r="26" spans="1:11" x14ac:dyDescent="0.25">
      <c r="A26" s="8" t="s">
        <v>73</v>
      </c>
      <c r="B26" s="2">
        <v>5.6179775280898901E-3</v>
      </c>
      <c r="C26" s="2">
        <v>5.21739130434783E-3</v>
      </c>
      <c r="D26" s="2">
        <v>3.3557046979865801E-3</v>
      </c>
      <c r="E26" s="2">
        <v>1.6000000000000001E-3</v>
      </c>
      <c r="F26" s="2">
        <v>3.07219662058372E-3</v>
      </c>
      <c r="G26" s="2">
        <v>4.4182621502209104E-3</v>
      </c>
      <c r="H26" s="2">
        <v>8.2079343365253094E-3</v>
      </c>
      <c r="I26" s="2">
        <v>6.5019505851755498E-3</v>
      </c>
      <c r="J26" s="2">
        <v>7.4534161490683202E-3</v>
      </c>
      <c r="K26" s="2">
        <v>6.0975609756097598E-3</v>
      </c>
    </row>
    <row r="27" spans="1:11" x14ac:dyDescent="0.25">
      <c r="A27" s="8" t="s">
        <v>76</v>
      </c>
      <c r="B27" s="2">
        <v>0.36811779769526198</v>
      </c>
      <c r="C27" s="2">
        <v>0.36152882205513798</v>
      </c>
      <c r="D27" s="2">
        <v>0.373674360573924</v>
      </c>
      <c r="E27" s="2">
        <v>0.35659898477157398</v>
      </c>
      <c r="F27" s="2">
        <v>0.35746031746031698</v>
      </c>
      <c r="G27" s="2">
        <v>0.34820867379006898</v>
      </c>
      <c r="H27" s="2">
        <v>0.33906633906633898</v>
      </c>
      <c r="I27" s="2">
        <v>0.34120571783716602</v>
      </c>
      <c r="J27" s="2">
        <v>0.33475091130012202</v>
      </c>
      <c r="K27" s="2">
        <v>0.327183271832718</v>
      </c>
    </row>
    <row r="28" spans="1:11" x14ac:dyDescent="0.25">
      <c r="A28" s="8" t="s">
        <v>77</v>
      </c>
      <c r="B28" s="2">
        <v>0.319462227912932</v>
      </c>
      <c r="C28" s="2">
        <v>0.31704260651629101</v>
      </c>
      <c r="D28" s="2">
        <v>0.31441048034934499</v>
      </c>
      <c r="E28" s="2">
        <v>0.330583756345178</v>
      </c>
      <c r="F28" s="2">
        <v>0.33333333333333298</v>
      </c>
      <c r="G28" s="2">
        <v>0.33249528598365802</v>
      </c>
      <c r="H28" s="2">
        <v>0.33046683046683001</v>
      </c>
      <c r="I28" s="2">
        <v>0.33871970167806098</v>
      </c>
      <c r="J28" s="2">
        <v>0.33292831105710802</v>
      </c>
      <c r="K28" s="2">
        <v>0.32349323493234899</v>
      </c>
    </row>
    <row r="29" spans="1:11" x14ac:dyDescent="0.25">
      <c r="A29" s="8" t="s">
        <v>78</v>
      </c>
      <c r="B29" s="2">
        <v>0.119078104993598</v>
      </c>
      <c r="C29" s="2">
        <v>0.11779448621553899</v>
      </c>
      <c r="D29" s="2">
        <v>0.114784778540237</v>
      </c>
      <c r="E29" s="2">
        <v>0.12626903553299501</v>
      </c>
      <c r="F29" s="2">
        <v>0.13142857142857101</v>
      </c>
      <c r="G29" s="2">
        <v>0.14456316781898201</v>
      </c>
      <c r="H29" s="2">
        <v>0.14987714987715001</v>
      </c>
      <c r="I29" s="2">
        <v>0.15972653822249799</v>
      </c>
      <c r="J29" s="2">
        <v>0.164034021871203</v>
      </c>
      <c r="K29" s="2">
        <v>0.18265682656826601</v>
      </c>
    </row>
    <row r="30" spans="1:11" x14ac:dyDescent="0.25">
      <c r="A30" s="8" t="s">
        <v>79</v>
      </c>
      <c r="B30" s="2">
        <v>2.62483994878361E-2</v>
      </c>
      <c r="C30" s="2">
        <v>2.6315789473684199E-2</v>
      </c>
      <c r="D30" s="2">
        <v>2.1834061135371199E-2</v>
      </c>
      <c r="E30" s="2">
        <v>1.7131979695431499E-2</v>
      </c>
      <c r="F30" s="2">
        <v>2.03174603174603E-2</v>
      </c>
      <c r="G30" s="2">
        <v>1.9484600879949701E-2</v>
      </c>
      <c r="H30" s="2">
        <v>2.0270270270270299E-2</v>
      </c>
      <c r="I30" s="2">
        <v>1.8023617153511501E-2</v>
      </c>
      <c r="J30" s="2">
        <v>2.3086269744836001E-2</v>
      </c>
      <c r="K30" s="2">
        <v>2.2140221402214E-2</v>
      </c>
    </row>
    <row r="31" spans="1:11" x14ac:dyDescent="0.25">
      <c r="A31" s="8" t="s">
        <v>602</v>
      </c>
      <c r="B31" s="2">
        <v>0.243445692883895</v>
      </c>
      <c r="C31" s="2">
        <v>0.23304347826086999</v>
      </c>
      <c r="D31" s="2">
        <v>0.24161073825503401</v>
      </c>
      <c r="E31" s="2">
        <v>0.24959999999999999</v>
      </c>
      <c r="F31" s="2">
        <v>0.25192012288786497</v>
      </c>
      <c r="G31" s="2">
        <v>0.235640648011782</v>
      </c>
      <c r="H31" s="2">
        <v>0.26128590971272198</v>
      </c>
      <c r="I31" s="2">
        <v>0.276983094928479</v>
      </c>
      <c r="J31" s="2">
        <v>0.26956521739130401</v>
      </c>
      <c r="K31" s="2">
        <v>0.26585365853658499</v>
      </c>
    </row>
    <row r="32" spans="1:11" x14ac:dyDescent="0.25">
      <c r="A32" s="8" t="s">
        <v>603</v>
      </c>
      <c r="B32" s="2">
        <v>0.167093469910371</v>
      </c>
      <c r="C32" s="2">
        <v>0.17731829573934799</v>
      </c>
      <c r="D32" s="2">
        <v>0.175296319401123</v>
      </c>
      <c r="E32" s="2">
        <v>0.169416243654822</v>
      </c>
      <c r="F32" s="2">
        <v>0.157460317460317</v>
      </c>
      <c r="G32" s="2">
        <v>0.155248271527341</v>
      </c>
      <c r="H32" s="2">
        <v>0.16031941031940999</v>
      </c>
      <c r="I32" s="2">
        <v>0.142324425108763</v>
      </c>
      <c r="J32" s="2">
        <v>0.145200486026731</v>
      </c>
      <c r="K32" s="2">
        <v>0.14452644526445299</v>
      </c>
    </row>
    <row r="33" spans="1:12" x14ac:dyDescent="0.25">
      <c r="A33" s="15"/>
    </row>
    <row r="34" spans="1:12" x14ac:dyDescent="0.25">
      <c r="A34" s="15"/>
    </row>
    <row r="35" spans="1:12" x14ac:dyDescent="0.25">
      <c r="A35" s="15"/>
      <c r="B35" s="21" t="s">
        <v>29</v>
      </c>
      <c r="C35" s="21"/>
      <c r="D35" s="21"/>
      <c r="E35" s="21"/>
      <c r="F35" s="21"/>
      <c r="G35" s="21"/>
      <c r="H35" s="21"/>
      <c r="I35" s="21"/>
      <c r="J35" s="21"/>
      <c r="K35" s="6" t="s">
        <v>30</v>
      </c>
      <c r="L35" s="6" t="s">
        <v>31</v>
      </c>
    </row>
    <row r="36" spans="1:12" x14ac:dyDescent="0.25">
      <c r="A36" s="9" t="s">
        <v>32</v>
      </c>
      <c r="B36" s="4" t="s">
        <v>13</v>
      </c>
      <c r="C36" s="4" t="s">
        <v>14</v>
      </c>
      <c r="D36" s="4" t="s">
        <v>15</v>
      </c>
      <c r="E36" s="4" t="s">
        <v>16</v>
      </c>
      <c r="F36" s="4" t="s">
        <v>17</v>
      </c>
      <c r="G36" s="4" t="s">
        <v>18</v>
      </c>
      <c r="H36" s="4" t="s">
        <v>19</v>
      </c>
      <c r="I36" s="4" t="s">
        <v>20</v>
      </c>
      <c r="J36" s="4" t="s">
        <v>21</v>
      </c>
      <c r="K36" s="4" t="s">
        <v>22</v>
      </c>
      <c r="L36" s="4" t="s">
        <v>23</v>
      </c>
    </row>
    <row r="37" spans="1:12" x14ac:dyDescent="0.25">
      <c r="A37" s="8" t="s">
        <v>70</v>
      </c>
      <c r="B37" s="2">
        <v>0.1</v>
      </c>
      <c r="C37" s="2">
        <v>-2.7972027972028E-2</v>
      </c>
      <c r="D37" s="2">
        <v>3.2374100719424502E-2</v>
      </c>
      <c r="E37" s="2">
        <v>0</v>
      </c>
      <c r="F37" s="2">
        <v>1.74216027874564E-2</v>
      </c>
      <c r="G37" s="2">
        <v>-2.0547945205479499E-2</v>
      </c>
      <c r="H37" s="2">
        <v>-1.7482517482517501E-2</v>
      </c>
      <c r="I37" s="2">
        <v>7.1174377224199295E-2</v>
      </c>
      <c r="J37" s="2">
        <v>1.32890365448505E-2</v>
      </c>
      <c r="K37" s="3">
        <v>4.4520547945205498E-2</v>
      </c>
      <c r="L37" s="3">
        <v>0.17307692307692299</v>
      </c>
    </row>
    <row r="38" spans="1:12" x14ac:dyDescent="0.25">
      <c r="A38" s="8" t="s">
        <v>71</v>
      </c>
      <c r="B38" s="2">
        <v>9.4827586206896505E-2</v>
      </c>
      <c r="C38" s="2">
        <v>0.133858267716535</v>
      </c>
      <c r="D38" s="2">
        <v>4.1666666666666699E-2</v>
      </c>
      <c r="E38" s="2">
        <v>9.3333333333333296E-2</v>
      </c>
      <c r="F38" s="2">
        <v>0.12804878048780499</v>
      </c>
      <c r="G38" s="2">
        <v>0.14594594594594601</v>
      </c>
      <c r="H38" s="2">
        <v>8.0188679245283001E-2</v>
      </c>
      <c r="I38" s="2">
        <v>2.1834061135371199E-2</v>
      </c>
      <c r="J38" s="2">
        <v>1.2820512820512799E-2</v>
      </c>
      <c r="K38" s="3">
        <v>0.28108108108108099</v>
      </c>
      <c r="L38" s="3">
        <v>1.0431034482758601</v>
      </c>
    </row>
    <row r="39" spans="1:12" x14ac:dyDescent="0.25">
      <c r="A39" s="8" t="s">
        <v>72</v>
      </c>
      <c r="B39" s="2">
        <v>0</v>
      </c>
      <c r="C39" s="2">
        <v>0.12</v>
      </c>
      <c r="D39" s="2">
        <v>0.107142857142857</v>
      </c>
      <c r="E39" s="2">
        <v>9.6774193548387094E-2</v>
      </c>
      <c r="F39" s="2">
        <v>0.14705882352941199</v>
      </c>
      <c r="G39" s="2">
        <v>-7.69230769230769E-2</v>
      </c>
      <c r="H39" s="2">
        <v>0.13888888888888901</v>
      </c>
      <c r="I39" s="2">
        <v>0.146341463414634</v>
      </c>
      <c r="J39" s="2">
        <v>0.170212765957447</v>
      </c>
      <c r="K39" s="3">
        <v>0.41025641025641002</v>
      </c>
      <c r="L39" s="3">
        <v>1.2</v>
      </c>
    </row>
    <row r="40" spans="1:12" x14ac:dyDescent="0.25">
      <c r="A40" s="8" t="s">
        <v>73</v>
      </c>
      <c r="B40" s="2">
        <v>0</v>
      </c>
      <c r="C40" s="2">
        <v>-0.33333333333333298</v>
      </c>
      <c r="D40" s="2">
        <v>-0.5</v>
      </c>
      <c r="E40" s="2">
        <v>1</v>
      </c>
      <c r="F40" s="2">
        <v>0.5</v>
      </c>
      <c r="G40" s="2">
        <v>1</v>
      </c>
      <c r="H40" s="2">
        <v>-0.16666666666666699</v>
      </c>
      <c r="I40" s="2">
        <v>0.2</v>
      </c>
      <c r="J40" s="2">
        <v>-0.16666666666666699</v>
      </c>
      <c r="K40" s="3">
        <v>0.66666666666666696</v>
      </c>
      <c r="L40" s="3">
        <v>0.66666666666666696</v>
      </c>
    </row>
    <row r="41" spans="1:12" x14ac:dyDescent="0.25">
      <c r="A41" s="8" t="s">
        <v>76</v>
      </c>
      <c r="B41" s="2">
        <v>3.4782608695652201E-3</v>
      </c>
      <c r="C41" s="2">
        <v>3.81282495667244E-2</v>
      </c>
      <c r="D41" s="2">
        <v>-6.1769616026711202E-2</v>
      </c>
      <c r="E41" s="2">
        <v>1.7793594306049799E-3</v>
      </c>
      <c r="F41" s="2">
        <v>-1.59857904085258E-2</v>
      </c>
      <c r="G41" s="2">
        <v>-3.6101083032491002E-3</v>
      </c>
      <c r="H41" s="2">
        <v>-5.4347826086956503E-3</v>
      </c>
      <c r="I41" s="2">
        <v>3.6429872495446301E-3</v>
      </c>
      <c r="J41" s="2">
        <v>-3.4482758620689703E-2</v>
      </c>
      <c r="K41" s="3">
        <v>-3.9711191335740102E-2</v>
      </c>
      <c r="L41" s="3">
        <v>-7.4782608695652203E-2</v>
      </c>
    </row>
    <row r="42" spans="1:12" x14ac:dyDescent="0.25">
      <c r="A42" s="8" t="s">
        <v>77</v>
      </c>
      <c r="B42" s="2">
        <v>1.40280561122244E-2</v>
      </c>
      <c r="C42" s="2">
        <v>-3.9525691699604697E-3</v>
      </c>
      <c r="D42" s="2">
        <v>3.3730158730158701E-2</v>
      </c>
      <c r="E42" s="2">
        <v>7.6775431861804203E-3</v>
      </c>
      <c r="F42" s="2">
        <v>7.6190476190476199E-3</v>
      </c>
      <c r="G42" s="2">
        <v>1.70132325141777E-2</v>
      </c>
      <c r="H42" s="2">
        <v>1.30111524163569E-2</v>
      </c>
      <c r="I42" s="2">
        <v>5.5045871559632996E-3</v>
      </c>
      <c r="J42" s="2">
        <v>-4.0145985401459902E-2</v>
      </c>
      <c r="K42" s="3">
        <v>-5.6710775047259E-3</v>
      </c>
      <c r="L42" s="3">
        <v>5.4108216432865702E-2</v>
      </c>
    </row>
    <row r="43" spans="1:12" x14ac:dyDescent="0.25">
      <c r="A43" s="8" t="s">
        <v>78</v>
      </c>
      <c r="B43" s="2">
        <v>1.0752688172042999E-2</v>
      </c>
      <c r="C43" s="2">
        <v>-2.1276595744680899E-2</v>
      </c>
      <c r="D43" s="2">
        <v>8.1521739130434798E-2</v>
      </c>
      <c r="E43" s="2">
        <v>4.0201005025125601E-2</v>
      </c>
      <c r="F43" s="2">
        <v>0.11111111111111099</v>
      </c>
      <c r="G43" s="2">
        <v>6.08695652173913E-2</v>
      </c>
      <c r="H43" s="2">
        <v>5.3278688524590202E-2</v>
      </c>
      <c r="I43" s="2">
        <v>5.0583657587548597E-2</v>
      </c>
      <c r="J43" s="2">
        <v>0.1</v>
      </c>
      <c r="K43" s="3">
        <v>0.291304347826087</v>
      </c>
      <c r="L43" s="3">
        <v>0.59677419354838701</v>
      </c>
    </row>
    <row r="44" spans="1:12" x14ac:dyDescent="0.25">
      <c r="A44" s="8" t="s">
        <v>79</v>
      </c>
      <c r="B44" s="2">
        <v>2.4390243902439001E-2</v>
      </c>
      <c r="C44" s="2">
        <v>-0.16666666666666699</v>
      </c>
      <c r="D44" s="2">
        <v>-0.22857142857142901</v>
      </c>
      <c r="E44" s="2">
        <v>0.18518518518518501</v>
      </c>
      <c r="F44" s="2">
        <v>-3.125E-2</v>
      </c>
      <c r="G44" s="2">
        <v>6.4516129032258104E-2</v>
      </c>
      <c r="H44" s="2">
        <v>-0.12121212121212099</v>
      </c>
      <c r="I44" s="2">
        <v>0.31034482758620702</v>
      </c>
      <c r="J44" s="2">
        <v>-5.2631578947368397E-2</v>
      </c>
      <c r="K44" s="3">
        <v>0.16129032258064499</v>
      </c>
      <c r="L44" s="3">
        <v>-0.12195121951219499</v>
      </c>
    </row>
    <row r="45" spans="1:12" x14ac:dyDescent="0.25">
      <c r="A45" s="8" t="s">
        <v>602</v>
      </c>
      <c r="B45" s="2">
        <v>3.0769230769230799E-2</v>
      </c>
      <c r="C45" s="2">
        <v>7.4626865671641798E-2</v>
      </c>
      <c r="D45" s="2">
        <v>8.3333333333333301E-2</v>
      </c>
      <c r="E45" s="2">
        <v>5.1282051282051301E-2</v>
      </c>
      <c r="F45" s="2">
        <v>-2.4390243902439001E-2</v>
      </c>
      <c r="G45" s="2">
        <v>0.19375000000000001</v>
      </c>
      <c r="H45" s="2">
        <v>0.115183246073298</v>
      </c>
      <c r="I45" s="2">
        <v>1.8779342723004699E-2</v>
      </c>
      <c r="J45" s="2">
        <v>4.6082949308755804E-3</v>
      </c>
      <c r="K45" s="3">
        <v>0.36249999999999999</v>
      </c>
      <c r="L45" s="3">
        <v>0.67692307692307696</v>
      </c>
    </row>
    <row r="46" spans="1:12" x14ac:dyDescent="0.25">
      <c r="A46" s="8" t="s">
        <v>603</v>
      </c>
      <c r="B46" s="2">
        <v>8.4291187739463605E-2</v>
      </c>
      <c r="C46" s="2">
        <v>-7.0671378091872799E-3</v>
      </c>
      <c r="D46" s="2">
        <v>-4.9822064056939501E-2</v>
      </c>
      <c r="E46" s="2">
        <v>-7.1161048689138598E-2</v>
      </c>
      <c r="F46" s="2">
        <v>-4.0322580645161298E-3</v>
      </c>
      <c r="G46" s="2">
        <v>5.6680161943319797E-2</v>
      </c>
      <c r="H46" s="2">
        <v>-0.122605363984674</v>
      </c>
      <c r="I46" s="2">
        <v>4.3668122270742397E-2</v>
      </c>
      <c r="J46" s="2">
        <v>-1.6736401673640201E-2</v>
      </c>
      <c r="K46" s="3">
        <v>-4.8582995951416998E-2</v>
      </c>
      <c r="L46" s="3">
        <v>-9.9616858237547901E-2</v>
      </c>
    </row>
    <row r="47" spans="1:12" x14ac:dyDescent="0.25">
      <c r="A47" s="11" t="s">
        <v>12</v>
      </c>
      <c r="B47" s="3">
        <v>3.57824427480916E-2</v>
      </c>
      <c r="C47" s="3">
        <v>1.28972823583602E-2</v>
      </c>
      <c r="D47" s="3">
        <v>9.0950432014552099E-4</v>
      </c>
      <c r="E47" s="3">
        <v>1.13584734211722E-2</v>
      </c>
      <c r="F47" s="3">
        <v>1.9766397124887699E-2</v>
      </c>
      <c r="G47" s="3">
        <v>3.9207048458149797E-2</v>
      </c>
      <c r="H47" s="3">
        <v>8.0542602797795699E-3</v>
      </c>
      <c r="I47" s="3">
        <v>3.0698065601345699E-2</v>
      </c>
      <c r="J47" s="3">
        <v>-2.0399836801305599E-3</v>
      </c>
      <c r="K47" s="3">
        <v>7.7533039647577101E-2</v>
      </c>
      <c r="L47" s="3">
        <v>0.166984732824427</v>
      </c>
    </row>
    <row r="48" spans="1:12" x14ac:dyDescent="0.25">
      <c r="A48" s="15"/>
    </row>
    <row r="49" spans="1:1" x14ac:dyDescent="0.25">
      <c r="A49" s="13" t="s">
        <v>33</v>
      </c>
    </row>
    <row r="50" spans="1:1" x14ac:dyDescent="0.25">
      <c r="A50" s="14" t="s">
        <v>34</v>
      </c>
    </row>
    <row r="51" spans="1:1" x14ac:dyDescent="0.25">
      <c r="A51" s="14" t="s">
        <v>35</v>
      </c>
    </row>
    <row r="52" spans="1:1" x14ac:dyDescent="0.25">
      <c r="A52" s="14" t="s">
        <v>81</v>
      </c>
    </row>
    <row r="53" spans="1:1" x14ac:dyDescent="0.25">
      <c r="A53" s="14" t="s">
        <v>36</v>
      </c>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1:K21"/>
    <mergeCell ref="B35:J3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6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640</v>
      </c>
    </row>
    <row r="2" spans="1:11" ht="15" x14ac:dyDescent="0.25">
      <c r="A2" s="12" t="s">
        <v>637</v>
      </c>
    </row>
    <row r="3" spans="1:11" ht="15" x14ac:dyDescent="0.25">
      <c r="A3" s="12" t="s">
        <v>89</v>
      </c>
    </row>
    <row r="4" spans="1:11" x14ac:dyDescent="0.25">
      <c r="A4" s="15"/>
    </row>
    <row r="5" spans="1:11" x14ac:dyDescent="0.25">
      <c r="A5" s="17" t="str">
        <f>HYPERLINK("#'Table of contents'!A169",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82</v>
      </c>
      <c r="B8" s="1">
        <v>502</v>
      </c>
      <c r="C8" s="1">
        <v>539</v>
      </c>
      <c r="D8" s="1">
        <v>566</v>
      </c>
      <c r="E8" s="1">
        <v>596</v>
      </c>
      <c r="F8" s="1">
        <v>619</v>
      </c>
      <c r="G8" s="1">
        <v>647</v>
      </c>
      <c r="H8" s="1">
        <v>684</v>
      </c>
      <c r="I8" s="1">
        <v>708</v>
      </c>
      <c r="J8" s="1">
        <v>745</v>
      </c>
      <c r="K8" s="1">
        <v>766</v>
      </c>
    </row>
    <row r="9" spans="1:11" x14ac:dyDescent="0.25">
      <c r="A9" s="16" t="s">
        <v>83</v>
      </c>
      <c r="B9" s="1">
        <v>34</v>
      </c>
      <c r="C9" s="1">
        <v>33</v>
      </c>
      <c r="D9" s="1">
        <v>35</v>
      </c>
      <c r="E9" s="1">
        <v>35</v>
      </c>
      <c r="F9" s="1">
        <v>37</v>
      </c>
      <c r="G9" s="1">
        <v>42</v>
      </c>
      <c r="H9" s="1">
        <v>43</v>
      </c>
      <c r="I9" s="1">
        <v>48</v>
      </c>
      <c r="J9" s="1">
        <v>50</v>
      </c>
      <c r="K9" s="1">
        <v>53</v>
      </c>
    </row>
    <row r="10" spans="1:11" x14ac:dyDescent="0.25">
      <c r="A10" s="16" t="s">
        <v>84</v>
      </c>
      <c r="B10" s="1">
        <v>33</v>
      </c>
      <c r="C10" s="1">
        <v>33</v>
      </c>
      <c r="D10" s="1">
        <v>37</v>
      </c>
      <c r="E10" s="1">
        <v>40</v>
      </c>
      <c r="F10" s="1">
        <v>39</v>
      </c>
      <c r="G10" s="1">
        <v>40</v>
      </c>
      <c r="H10" s="1">
        <v>42</v>
      </c>
      <c r="I10" s="1">
        <v>47</v>
      </c>
      <c r="J10" s="1">
        <v>49</v>
      </c>
      <c r="K10" s="1">
        <v>53</v>
      </c>
    </row>
    <row r="11" spans="1:11" x14ac:dyDescent="0.25">
      <c r="A11" s="16" t="s">
        <v>85</v>
      </c>
      <c r="B11" s="1">
        <v>1260</v>
      </c>
      <c r="C11" s="1">
        <v>1305</v>
      </c>
      <c r="D11" s="1">
        <v>1320</v>
      </c>
      <c r="E11" s="1">
        <v>1290</v>
      </c>
      <c r="F11" s="1">
        <v>1283</v>
      </c>
      <c r="G11" s="1">
        <v>1294</v>
      </c>
      <c r="H11" s="1">
        <v>1336</v>
      </c>
      <c r="I11" s="1">
        <v>1311</v>
      </c>
      <c r="J11" s="1">
        <v>1333</v>
      </c>
      <c r="K11" s="1">
        <v>1293</v>
      </c>
    </row>
    <row r="12" spans="1:11" x14ac:dyDescent="0.25">
      <c r="A12" s="16" t="s">
        <v>86</v>
      </c>
      <c r="B12" s="1">
        <v>62</v>
      </c>
      <c r="C12" s="1">
        <v>67</v>
      </c>
      <c r="D12" s="1">
        <v>67</v>
      </c>
      <c r="E12" s="1">
        <v>75</v>
      </c>
      <c r="F12" s="1">
        <v>79</v>
      </c>
      <c r="G12" s="1">
        <v>78</v>
      </c>
      <c r="H12" s="1">
        <v>89</v>
      </c>
      <c r="I12" s="1">
        <v>99</v>
      </c>
      <c r="J12" s="1">
        <v>105</v>
      </c>
      <c r="K12" s="1">
        <v>111</v>
      </c>
    </row>
    <row r="13" spans="1:11" x14ac:dyDescent="0.25">
      <c r="A13" s="16" t="s">
        <v>87</v>
      </c>
      <c r="B13" s="1">
        <v>205</v>
      </c>
      <c r="C13" s="1">
        <v>194</v>
      </c>
      <c r="D13" s="1">
        <v>174</v>
      </c>
      <c r="E13" s="1">
        <v>165</v>
      </c>
      <c r="F13" s="1">
        <v>169</v>
      </c>
      <c r="G13" s="1">
        <v>169</v>
      </c>
      <c r="H13" s="1">
        <v>165</v>
      </c>
      <c r="I13" s="1">
        <v>165</v>
      </c>
      <c r="J13" s="1">
        <v>169</v>
      </c>
      <c r="K13" s="1">
        <v>170</v>
      </c>
    </row>
    <row r="14" spans="1:11" x14ac:dyDescent="0.25">
      <c r="A14" s="10" t="s">
        <v>12</v>
      </c>
      <c r="B14" s="5">
        <v>2096</v>
      </c>
      <c r="C14" s="5">
        <v>2171</v>
      </c>
      <c r="D14" s="5">
        <v>2199</v>
      </c>
      <c r="E14" s="5">
        <v>2201</v>
      </c>
      <c r="F14" s="5">
        <v>2226</v>
      </c>
      <c r="G14" s="5">
        <v>2270</v>
      </c>
      <c r="H14" s="5">
        <v>2359</v>
      </c>
      <c r="I14" s="5">
        <v>2378</v>
      </c>
      <c r="J14" s="5">
        <v>2451</v>
      </c>
      <c r="K14" s="5">
        <v>2446</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82</v>
      </c>
      <c r="B19" s="2">
        <v>0.23950381679389299</v>
      </c>
      <c r="C19" s="2">
        <v>0.248272685398434</v>
      </c>
      <c r="D19" s="2">
        <v>0.25738972260118198</v>
      </c>
      <c r="E19" s="2">
        <v>0.27078600636074501</v>
      </c>
      <c r="F19" s="2">
        <v>0.27807726864330601</v>
      </c>
      <c r="G19" s="2">
        <v>0.28502202643171798</v>
      </c>
      <c r="H19" s="2">
        <v>0.28995337007206401</v>
      </c>
      <c r="I19" s="2">
        <v>0.297729184188394</v>
      </c>
      <c r="J19" s="2">
        <v>0.30395756833945298</v>
      </c>
      <c r="K19" s="2">
        <v>0.31316434995911702</v>
      </c>
    </row>
    <row r="20" spans="1:12" x14ac:dyDescent="0.25">
      <c r="A20" s="8" t="s">
        <v>83</v>
      </c>
      <c r="B20" s="2">
        <v>1.6221374045801502E-2</v>
      </c>
      <c r="C20" s="2">
        <v>1.52003684937817E-2</v>
      </c>
      <c r="D20" s="2">
        <v>1.5916325602546601E-2</v>
      </c>
      <c r="E20" s="2">
        <v>1.5901862789641098E-2</v>
      </c>
      <c r="F20" s="2">
        <v>1.6621743036837399E-2</v>
      </c>
      <c r="G20" s="2">
        <v>1.8502202643171799E-2</v>
      </c>
      <c r="H20" s="2">
        <v>1.82280627384485E-2</v>
      </c>
      <c r="I20" s="2">
        <v>2.0185029436501301E-2</v>
      </c>
      <c r="J20" s="2">
        <v>2.0399836801305599E-2</v>
      </c>
      <c r="K20" s="2">
        <v>2.1668029435813599E-2</v>
      </c>
    </row>
    <row r="21" spans="1:12" x14ac:dyDescent="0.25">
      <c r="A21" s="8" t="s">
        <v>84</v>
      </c>
      <c r="B21" s="2">
        <v>1.57442748091603E-2</v>
      </c>
      <c r="C21" s="2">
        <v>1.52003684937817E-2</v>
      </c>
      <c r="D21" s="2">
        <v>1.68258299226921E-2</v>
      </c>
      <c r="E21" s="2">
        <v>1.8173557473875501E-2</v>
      </c>
      <c r="F21" s="2">
        <v>1.7520215633423201E-2</v>
      </c>
      <c r="G21" s="2">
        <v>1.7621145374449299E-2</v>
      </c>
      <c r="H21" s="2">
        <v>1.78041543026706E-2</v>
      </c>
      <c r="I21" s="2">
        <v>1.97645079899075E-2</v>
      </c>
      <c r="J21" s="2">
        <v>1.9991840065279501E-2</v>
      </c>
      <c r="K21" s="2">
        <v>2.1668029435813599E-2</v>
      </c>
    </row>
    <row r="22" spans="1:12" x14ac:dyDescent="0.25">
      <c r="A22" s="8" t="s">
        <v>85</v>
      </c>
      <c r="B22" s="2">
        <v>0.60114503816793896</v>
      </c>
      <c r="C22" s="2">
        <v>0.60110548134500197</v>
      </c>
      <c r="D22" s="2">
        <v>0.60027285129604402</v>
      </c>
      <c r="E22" s="2">
        <v>0.58609722853248503</v>
      </c>
      <c r="F22" s="2">
        <v>0.57637017070979302</v>
      </c>
      <c r="G22" s="2">
        <v>0.57004405286343596</v>
      </c>
      <c r="H22" s="2">
        <v>0.56634167019923698</v>
      </c>
      <c r="I22" s="2">
        <v>0.55130361648444104</v>
      </c>
      <c r="J22" s="2">
        <v>0.54385964912280704</v>
      </c>
      <c r="K22" s="2">
        <v>0.52861815208503704</v>
      </c>
    </row>
    <row r="23" spans="1:12" x14ac:dyDescent="0.25">
      <c r="A23" s="8" t="s">
        <v>86</v>
      </c>
      <c r="B23" s="2">
        <v>2.9580152671755702E-2</v>
      </c>
      <c r="C23" s="2">
        <v>3.0861354214647599E-2</v>
      </c>
      <c r="D23" s="2">
        <v>3.0468394724874899E-2</v>
      </c>
      <c r="E23" s="2">
        <v>3.40754202635166E-2</v>
      </c>
      <c r="F23" s="2">
        <v>3.5489667565139299E-2</v>
      </c>
      <c r="G23" s="2">
        <v>3.4361233480176202E-2</v>
      </c>
      <c r="H23" s="2">
        <v>3.7727850784230597E-2</v>
      </c>
      <c r="I23" s="2">
        <v>4.1631623212783901E-2</v>
      </c>
      <c r="J23" s="2">
        <v>4.2839657282741701E-2</v>
      </c>
      <c r="K23" s="2">
        <v>4.53802125919869E-2</v>
      </c>
    </row>
    <row r="24" spans="1:12" x14ac:dyDescent="0.25">
      <c r="A24" s="8" t="s">
        <v>87</v>
      </c>
      <c r="B24" s="2">
        <v>9.7805343511450399E-2</v>
      </c>
      <c r="C24" s="2">
        <v>8.9359742054352806E-2</v>
      </c>
      <c r="D24" s="2">
        <v>7.9126875852660303E-2</v>
      </c>
      <c r="E24" s="2">
        <v>7.4965924579736498E-2</v>
      </c>
      <c r="F24" s="2">
        <v>7.5920934411500496E-2</v>
      </c>
      <c r="G24" s="2">
        <v>7.4449339207048507E-2</v>
      </c>
      <c r="H24" s="2">
        <v>6.9944891903348905E-2</v>
      </c>
      <c r="I24" s="2">
        <v>6.9386038687973106E-2</v>
      </c>
      <c r="J24" s="2">
        <v>6.8951448388412898E-2</v>
      </c>
      <c r="K24" s="2">
        <v>6.9501226492232199E-2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82</v>
      </c>
      <c r="B29" s="2">
        <v>7.3705179282868502E-2</v>
      </c>
      <c r="C29" s="2">
        <v>5.0092764378478698E-2</v>
      </c>
      <c r="D29" s="2">
        <v>5.3003533568904602E-2</v>
      </c>
      <c r="E29" s="2">
        <v>3.8590604026845603E-2</v>
      </c>
      <c r="F29" s="2">
        <v>4.5234248788368299E-2</v>
      </c>
      <c r="G29" s="2">
        <v>5.7187017001545597E-2</v>
      </c>
      <c r="H29" s="2">
        <v>3.5087719298245598E-2</v>
      </c>
      <c r="I29" s="2">
        <v>5.2259887005649701E-2</v>
      </c>
      <c r="J29" s="2">
        <v>2.8187919463087199E-2</v>
      </c>
      <c r="K29" s="3">
        <v>0.183925811437403</v>
      </c>
      <c r="L29" s="3">
        <v>0.52589641434262901</v>
      </c>
    </row>
    <row r="30" spans="1:12" x14ac:dyDescent="0.25">
      <c r="A30" s="8" t="s">
        <v>83</v>
      </c>
      <c r="B30" s="2">
        <v>-2.9411764705882401E-2</v>
      </c>
      <c r="C30" s="2">
        <v>6.0606060606060601E-2</v>
      </c>
      <c r="D30" s="2">
        <v>0</v>
      </c>
      <c r="E30" s="2">
        <v>5.7142857142857099E-2</v>
      </c>
      <c r="F30" s="2">
        <v>0.135135135135135</v>
      </c>
      <c r="G30" s="2">
        <v>2.3809523809523801E-2</v>
      </c>
      <c r="H30" s="2">
        <v>0.116279069767442</v>
      </c>
      <c r="I30" s="2">
        <v>4.1666666666666699E-2</v>
      </c>
      <c r="J30" s="2">
        <v>0.06</v>
      </c>
      <c r="K30" s="3">
        <v>0.26190476190476197</v>
      </c>
      <c r="L30" s="3">
        <v>0.55882352941176505</v>
      </c>
    </row>
    <row r="31" spans="1:12" x14ac:dyDescent="0.25">
      <c r="A31" s="8" t="s">
        <v>84</v>
      </c>
      <c r="B31" s="2">
        <v>0</v>
      </c>
      <c r="C31" s="2">
        <v>0.12121212121212099</v>
      </c>
      <c r="D31" s="2">
        <v>8.1081081081081099E-2</v>
      </c>
      <c r="E31" s="2">
        <v>-2.5000000000000001E-2</v>
      </c>
      <c r="F31" s="2">
        <v>2.5641025641025599E-2</v>
      </c>
      <c r="G31" s="2">
        <v>0.05</v>
      </c>
      <c r="H31" s="2">
        <v>0.119047619047619</v>
      </c>
      <c r="I31" s="2">
        <v>4.2553191489361701E-2</v>
      </c>
      <c r="J31" s="2">
        <v>8.1632653061224497E-2</v>
      </c>
      <c r="K31" s="3">
        <v>0.32500000000000001</v>
      </c>
      <c r="L31" s="3">
        <v>0.60606060606060597</v>
      </c>
    </row>
    <row r="32" spans="1:12" x14ac:dyDescent="0.25">
      <c r="A32" s="8" t="s">
        <v>85</v>
      </c>
      <c r="B32" s="2">
        <v>3.5714285714285698E-2</v>
      </c>
      <c r="C32" s="2">
        <v>1.1494252873563199E-2</v>
      </c>
      <c r="D32" s="2">
        <v>-2.27272727272727E-2</v>
      </c>
      <c r="E32" s="2">
        <v>-5.4263565891472902E-3</v>
      </c>
      <c r="F32" s="2">
        <v>8.5736554949337497E-3</v>
      </c>
      <c r="G32" s="2">
        <v>3.2457496136012398E-2</v>
      </c>
      <c r="H32" s="2">
        <v>-1.87125748502994E-2</v>
      </c>
      <c r="I32" s="2">
        <v>1.6781083142639201E-2</v>
      </c>
      <c r="J32" s="2">
        <v>-3.0007501875468901E-2</v>
      </c>
      <c r="K32" s="3">
        <v>-7.72797527047913E-4</v>
      </c>
      <c r="L32" s="3">
        <v>2.6190476190476202E-2</v>
      </c>
    </row>
    <row r="33" spans="1:12" x14ac:dyDescent="0.25">
      <c r="A33" s="8" t="s">
        <v>86</v>
      </c>
      <c r="B33" s="2">
        <v>8.0645161290322606E-2</v>
      </c>
      <c r="C33" s="2">
        <v>0</v>
      </c>
      <c r="D33" s="2">
        <v>0.119402985074627</v>
      </c>
      <c r="E33" s="2">
        <v>5.3333333333333302E-2</v>
      </c>
      <c r="F33" s="2">
        <v>-1.26582278481013E-2</v>
      </c>
      <c r="G33" s="2">
        <v>0.141025641025641</v>
      </c>
      <c r="H33" s="2">
        <v>0.112359550561798</v>
      </c>
      <c r="I33" s="2">
        <v>6.0606060606060601E-2</v>
      </c>
      <c r="J33" s="2">
        <v>5.7142857142857099E-2</v>
      </c>
      <c r="K33" s="3">
        <v>0.42307692307692302</v>
      </c>
      <c r="L33" s="3">
        <v>0.79032258064516103</v>
      </c>
    </row>
    <row r="34" spans="1:12" x14ac:dyDescent="0.25">
      <c r="A34" s="8" t="s">
        <v>87</v>
      </c>
      <c r="B34" s="2">
        <v>-5.3658536585365901E-2</v>
      </c>
      <c r="C34" s="2">
        <v>-0.10309278350515499</v>
      </c>
      <c r="D34" s="2">
        <v>-5.1724137931034503E-2</v>
      </c>
      <c r="E34" s="2">
        <v>2.4242424242424201E-2</v>
      </c>
      <c r="F34" s="2">
        <v>0</v>
      </c>
      <c r="G34" s="2">
        <v>-2.3668639053254399E-2</v>
      </c>
      <c r="H34" s="2">
        <v>0</v>
      </c>
      <c r="I34" s="2">
        <v>2.4242424242424201E-2</v>
      </c>
      <c r="J34" s="2">
        <v>5.9171597633136102E-3</v>
      </c>
      <c r="K34" s="3">
        <v>5.9171597633136102E-3</v>
      </c>
      <c r="L34" s="3">
        <v>-0.17073170731707299</v>
      </c>
    </row>
    <row r="35" spans="1:12" x14ac:dyDescent="0.25">
      <c r="A35" s="11" t="s">
        <v>12</v>
      </c>
      <c r="B35" s="3">
        <v>3.57824427480916E-2</v>
      </c>
      <c r="C35" s="3">
        <v>1.28972823583602E-2</v>
      </c>
      <c r="D35" s="3">
        <v>9.0950432014552099E-4</v>
      </c>
      <c r="E35" s="3">
        <v>1.13584734211722E-2</v>
      </c>
      <c r="F35" s="3">
        <v>1.9766397124887699E-2</v>
      </c>
      <c r="G35" s="3">
        <v>3.9207048458149797E-2</v>
      </c>
      <c r="H35" s="3">
        <v>8.0542602797795699E-3</v>
      </c>
      <c r="I35" s="3">
        <v>3.0698065601345699E-2</v>
      </c>
      <c r="J35" s="3">
        <v>-2.0399836801305599E-3</v>
      </c>
      <c r="K35" s="3">
        <v>7.7533039647577101E-2</v>
      </c>
      <c r="L35" s="3">
        <v>0.166984732824427</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307</v>
      </c>
    </row>
    <row r="2" spans="1:2" ht="15" x14ac:dyDescent="0.25">
      <c r="A2" s="12" t="s">
        <v>25</v>
      </c>
    </row>
    <row r="3" spans="1:2" ht="15" x14ac:dyDescent="0.25">
      <c r="A3" s="12" t="s">
        <v>308</v>
      </c>
    </row>
    <row r="4" spans="1:2" x14ac:dyDescent="0.25">
      <c r="A4" s="15"/>
    </row>
    <row r="5" spans="1:2" x14ac:dyDescent="0.25">
      <c r="A5" s="17" t="str">
        <f>HYPERLINK("#'Table of contents'!A17", "Back to contents")</f>
        <v>Back to contents</v>
      </c>
    </row>
    <row r="6" spans="1:2" x14ac:dyDescent="0.25">
      <c r="A6" s="15"/>
      <c r="B6" s="6" t="s">
        <v>27</v>
      </c>
    </row>
    <row r="7" spans="1:2" x14ac:dyDescent="0.25">
      <c r="A7" s="9" t="s">
        <v>32</v>
      </c>
      <c r="B7" s="4" t="s">
        <v>9</v>
      </c>
    </row>
    <row r="8" spans="1:2" x14ac:dyDescent="0.25">
      <c r="A8" s="16" t="s">
        <v>304</v>
      </c>
      <c r="B8" s="1">
        <v>2366</v>
      </c>
    </row>
    <row r="9" spans="1:2" x14ac:dyDescent="0.25">
      <c r="A9" s="16" t="s">
        <v>305</v>
      </c>
      <c r="B9" s="1">
        <v>209232</v>
      </c>
    </row>
    <row r="10" spans="1:2" x14ac:dyDescent="0.25">
      <c r="A10" s="16" t="s">
        <v>306</v>
      </c>
      <c r="B10" s="1">
        <v>4594</v>
      </c>
    </row>
    <row r="11" spans="1:2" x14ac:dyDescent="0.25">
      <c r="A11" s="16" t="s">
        <v>86</v>
      </c>
      <c r="B11" s="1">
        <v>869</v>
      </c>
    </row>
    <row r="12" spans="1:2" x14ac:dyDescent="0.25">
      <c r="A12" s="16" t="s">
        <v>122</v>
      </c>
      <c r="B12" s="1">
        <v>27788</v>
      </c>
    </row>
    <row r="13" spans="1:2" x14ac:dyDescent="0.25">
      <c r="A13" s="16" t="s">
        <v>123</v>
      </c>
      <c r="B13" s="1">
        <v>82874</v>
      </c>
    </row>
    <row r="14" spans="1:2" x14ac:dyDescent="0.25">
      <c r="A14" s="10" t="s">
        <v>12</v>
      </c>
      <c r="B14" s="5">
        <v>327723</v>
      </c>
    </row>
    <row r="15" spans="1:2" x14ac:dyDescent="0.25">
      <c r="A15" s="15"/>
    </row>
    <row r="16" spans="1:2" x14ac:dyDescent="0.25">
      <c r="A16" s="15"/>
    </row>
    <row r="17" spans="1:2" x14ac:dyDescent="0.25">
      <c r="A17" s="15"/>
      <c r="B17" s="6" t="s">
        <v>28</v>
      </c>
    </row>
    <row r="18" spans="1:2" x14ac:dyDescent="0.25">
      <c r="A18" s="9" t="s">
        <v>32</v>
      </c>
      <c r="B18" s="4" t="s">
        <v>9</v>
      </c>
    </row>
    <row r="19" spans="1:2" x14ac:dyDescent="0.25">
      <c r="A19" s="8" t="s">
        <v>304</v>
      </c>
      <c r="B19" s="2">
        <v>7.2195115997351397E-3</v>
      </c>
    </row>
    <row r="20" spans="1:2" x14ac:dyDescent="0.25">
      <c r="A20" s="8" t="s">
        <v>305</v>
      </c>
      <c r="B20" s="2">
        <v>0.63844161075054195</v>
      </c>
    </row>
    <row r="21" spans="1:2" x14ac:dyDescent="0.25">
      <c r="A21" s="8" t="s">
        <v>306</v>
      </c>
      <c r="B21" s="2">
        <v>1.40179358787757E-2</v>
      </c>
    </row>
    <row r="22" spans="1:2" x14ac:dyDescent="0.25">
      <c r="A22" s="8" t="s">
        <v>86</v>
      </c>
      <c r="B22" s="2">
        <v>2.65162957741751E-3</v>
      </c>
    </row>
    <row r="23" spans="1:2" x14ac:dyDescent="0.25">
      <c r="A23" s="8" t="s">
        <v>122</v>
      </c>
      <c r="B23" s="2">
        <v>8.4791119329433701E-2</v>
      </c>
    </row>
    <row r="24" spans="1:2" x14ac:dyDescent="0.25">
      <c r="A24" s="8" t="s">
        <v>123</v>
      </c>
      <c r="B24" s="2">
        <v>0.25287819286409602</v>
      </c>
    </row>
    <row r="25" spans="1:2" x14ac:dyDescent="0.25">
      <c r="A25" s="15"/>
    </row>
    <row r="26" spans="1:2" x14ac:dyDescent="0.25">
      <c r="A26" s="13" t="s">
        <v>33</v>
      </c>
    </row>
    <row r="27" spans="1:2" x14ac:dyDescent="0.25">
      <c r="A27" s="14" t="s">
        <v>34</v>
      </c>
    </row>
    <row r="28" spans="1:2" x14ac:dyDescent="0.25">
      <c r="A28" s="14" t="s">
        <v>126</v>
      </c>
    </row>
    <row r="29" spans="1:2" x14ac:dyDescent="0.25">
      <c r="A29" s="14" t="s">
        <v>36</v>
      </c>
    </row>
    <row r="30" spans="1:2" x14ac:dyDescent="0.25">
      <c r="A30" s="15"/>
    </row>
    <row r="31" spans="1:2" x14ac:dyDescent="0.25">
      <c r="A31" s="15"/>
    </row>
    <row r="32" spans="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641</v>
      </c>
    </row>
    <row r="2" spans="1:11" ht="15" x14ac:dyDescent="0.25">
      <c r="A2" s="12" t="s">
        <v>637</v>
      </c>
    </row>
    <row r="3" spans="1:11" ht="15" x14ac:dyDescent="0.25">
      <c r="A3" s="12" t="s">
        <v>94</v>
      </c>
    </row>
    <row r="4" spans="1:11" x14ac:dyDescent="0.25">
      <c r="A4" s="15"/>
    </row>
    <row r="5" spans="1:11" x14ac:dyDescent="0.25">
      <c r="A5" s="17" t="str">
        <f>HYPERLINK("#'Table of contents'!A170",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90</v>
      </c>
      <c r="B8" s="1">
        <v>1097</v>
      </c>
      <c r="C8" s="1">
        <v>1103</v>
      </c>
      <c r="D8" s="1">
        <v>1112</v>
      </c>
      <c r="E8" s="1">
        <v>1138</v>
      </c>
      <c r="F8" s="1">
        <v>1161</v>
      </c>
      <c r="G8" s="1">
        <v>1177</v>
      </c>
      <c r="H8" s="1">
        <v>1229</v>
      </c>
      <c r="I8" s="1">
        <v>1251</v>
      </c>
      <c r="J8" s="1">
        <v>1285</v>
      </c>
      <c r="K8" s="1">
        <v>1324</v>
      </c>
    </row>
    <row r="9" spans="1:11" x14ac:dyDescent="0.25">
      <c r="A9" s="16" t="s">
        <v>91</v>
      </c>
      <c r="B9" s="1">
        <v>484</v>
      </c>
      <c r="C9" s="1">
        <v>531</v>
      </c>
      <c r="D9" s="1">
        <v>554</v>
      </c>
      <c r="E9" s="1">
        <v>535</v>
      </c>
      <c r="F9" s="1">
        <v>542</v>
      </c>
      <c r="G9" s="1">
        <v>553</v>
      </c>
      <c r="H9" s="1">
        <v>573</v>
      </c>
      <c r="I9" s="1">
        <v>569</v>
      </c>
      <c r="J9" s="1">
        <v>585</v>
      </c>
      <c r="K9" s="1">
        <v>548</v>
      </c>
    </row>
    <row r="10" spans="1:11" x14ac:dyDescent="0.25">
      <c r="A10" s="16" t="s">
        <v>92</v>
      </c>
      <c r="B10" s="1">
        <v>515</v>
      </c>
      <c r="C10" s="1">
        <v>537</v>
      </c>
      <c r="D10" s="1">
        <v>533</v>
      </c>
      <c r="E10" s="1">
        <v>528</v>
      </c>
      <c r="F10" s="1">
        <v>523</v>
      </c>
      <c r="G10" s="1">
        <v>540</v>
      </c>
      <c r="H10" s="1">
        <v>557</v>
      </c>
      <c r="I10" s="1">
        <v>558</v>
      </c>
      <c r="J10" s="1">
        <v>581</v>
      </c>
      <c r="K10" s="1">
        <v>574</v>
      </c>
    </row>
    <row r="11" spans="1:11" x14ac:dyDescent="0.25">
      <c r="A11" s="10" t="s">
        <v>12</v>
      </c>
      <c r="B11" s="5">
        <v>2096</v>
      </c>
      <c r="C11" s="5">
        <v>2171</v>
      </c>
      <c r="D11" s="5">
        <v>2199</v>
      </c>
      <c r="E11" s="5">
        <v>2201</v>
      </c>
      <c r="F11" s="5">
        <v>2226</v>
      </c>
      <c r="G11" s="5">
        <v>2270</v>
      </c>
      <c r="H11" s="5">
        <v>2359</v>
      </c>
      <c r="I11" s="5">
        <v>2378</v>
      </c>
      <c r="J11" s="5">
        <v>2451</v>
      </c>
      <c r="K11" s="5">
        <v>2446</v>
      </c>
    </row>
    <row r="12" spans="1:11" x14ac:dyDescent="0.25">
      <c r="A12" s="15"/>
    </row>
    <row r="13" spans="1:11" x14ac:dyDescent="0.25">
      <c r="A13" s="15"/>
    </row>
    <row r="14" spans="1:11" x14ac:dyDescent="0.25">
      <c r="A14" s="15"/>
      <c r="B14" s="21" t="s">
        <v>28</v>
      </c>
      <c r="C14" s="22"/>
      <c r="D14" s="22"/>
      <c r="E14" s="22"/>
      <c r="F14" s="22"/>
      <c r="G14" s="22"/>
      <c r="H14" s="22"/>
      <c r="I14" s="22"/>
      <c r="J14" s="22"/>
      <c r="K14" s="22"/>
    </row>
    <row r="15" spans="1:11" x14ac:dyDescent="0.25">
      <c r="A15" s="9" t="s">
        <v>32</v>
      </c>
      <c r="B15" s="4" t="s">
        <v>0</v>
      </c>
      <c r="C15" s="4" t="s">
        <v>1</v>
      </c>
      <c r="D15" s="4" t="s">
        <v>2</v>
      </c>
      <c r="E15" s="4" t="s">
        <v>3</v>
      </c>
      <c r="F15" s="4" t="s">
        <v>4</v>
      </c>
      <c r="G15" s="4" t="s">
        <v>5</v>
      </c>
      <c r="H15" s="4" t="s">
        <v>6</v>
      </c>
      <c r="I15" s="4" t="s">
        <v>7</v>
      </c>
      <c r="J15" s="4" t="s">
        <v>8</v>
      </c>
      <c r="K15" s="4" t="s">
        <v>9</v>
      </c>
    </row>
    <row r="16" spans="1:11" x14ac:dyDescent="0.25">
      <c r="A16" s="8" t="s">
        <v>90</v>
      </c>
      <c r="B16" s="2">
        <v>0.52337786259541996</v>
      </c>
      <c r="C16" s="2">
        <v>0.50806080147397503</v>
      </c>
      <c r="D16" s="2">
        <v>0.50568440200090903</v>
      </c>
      <c r="E16" s="2">
        <v>0.51703771013175803</v>
      </c>
      <c r="F16" s="2">
        <v>0.52156334231805901</v>
      </c>
      <c r="G16" s="2">
        <v>0.51850220264317204</v>
      </c>
      <c r="H16" s="2">
        <v>0.520983467571005</v>
      </c>
      <c r="I16" s="2">
        <v>0.52607232968881401</v>
      </c>
      <c r="J16" s="2">
        <v>0.52427580579355404</v>
      </c>
      <c r="K16" s="2">
        <v>0.54129190515126702</v>
      </c>
    </row>
    <row r="17" spans="1:12" x14ac:dyDescent="0.25">
      <c r="A17" s="8" t="s">
        <v>91</v>
      </c>
      <c r="B17" s="2">
        <v>0.230916030534351</v>
      </c>
      <c r="C17" s="2">
        <v>0.24458774758176</v>
      </c>
      <c r="D17" s="2">
        <v>0.25193269668030899</v>
      </c>
      <c r="E17" s="2">
        <v>0.243071331213085</v>
      </c>
      <c r="F17" s="2">
        <v>0.243486073674753</v>
      </c>
      <c r="G17" s="2">
        <v>0.243612334801762</v>
      </c>
      <c r="H17" s="2">
        <v>0.24289953370072101</v>
      </c>
      <c r="I17" s="2">
        <v>0.239276703111859</v>
      </c>
      <c r="J17" s="2">
        <v>0.238678090575275</v>
      </c>
      <c r="K17" s="2">
        <v>0.224039247751431</v>
      </c>
    </row>
    <row r="18" spans="1:12" x14ac:dyDescent="0.25">
      <c r="A18" s="8" t="s">
        <v>92</v>
      </c>
      <c r="B18" s="2">
        <v>0.24570610687022901</v>
      </c>
      <c r="C18" s="2">
        <v>0.247351450944265</v>
      </c>
      <c r="D18" s="2">
        <v>0.24238290131878101</v>
      </c>
      <c r="E18" s="2">
        <v>0.239890958655157</v>
      </c>
      <c r="F18" s="2">
        <v>0.23495058400718799</v>
      </c>
      <c r="G18" s="2">
        <v>0.23788546255506601</v>
      </c>
      <c r="H18" s="2">
        <v>0.23611699872827499</v>
      </c>
      <c r="I18" s="2">
        <v>0.23465096719932699</v>
      </c>
      <c r="J18" s="2">
        <v>0.23704610363117101</v>
      </c>
      <c r="K18" s="2">
        <v>0.23466884709730201</v>
      </c>
    </row>
    <row r="19" spans="1:12" x14ac:dyDescent="0.25">
      <c r="A19" s="15"/>
    </row>
    <row r="20" spans="1:12" x14ac:dyDescent="0.25">
      <c r="A20" s="15"/>
    </row>
    <row r="21" spans="1:12" x14ac:dyDescent="0.25">
      <c r="A21" s="15"/>
      <c r="B21" s="21" t="s">
        <v>29</v>
      </c>
      <c r="C21" s="21"/>
      <c r="D21" s="21"/>
      <c r="E21" s="21"/>
      <c r="F21" s="21"/>
      <c r="G21" s="21"/>
      <c r="H21" s="21"/>
      <c r="I21" s="21"/>
      <c r="J21" s="21"/>
      <c r="K21" s="6" t="s">
        <v>30</v>
      </c>
      <c r="L21" s="6" t="s">
        <v>31</v>
      </c>
    </row>
    <row r="22" spans="1:12" x14ac:dyDescent="0.25">
      <c r="A22" s="9" t="s">
        <v>32</v>
      </c>
      <c r="B22" s="4" t="s">
        <v>13</v>
      </c>
      <c r="C22" s="4" t="s">
        <v>14</v>
      </c>
      <c r="D22" s="4" t="s">
        <v>15</v>
      </c>
      <c r="E22" s="4" t="s">
        <v>16</v>
      </c>
      <c r="F22" s="4" t="s">
        <v>17</v>
      </c>
      <c r="G22" s="4" t="s">
        <v>18</v>
      </c>
      <c r="H22" s="4" t="s">
        <v>19</v>
      </c>
      <c r="I22" s="4" t="s">
        <v>20</v>
      </c>
      <c r="J22" s="4" t="s">
        <v>21</v>
      </c>
      <c r="K22" s="4" t="s">
        <v>22</v>
      </c>
      <c r="L22" s="4" t="s">
        <v>23</v>
      </c>
    </row>
    <row r="23" spans="1:12" x14ac:dyDescent="0.25">
      <c r="A23" s="8" t="s">
        <v>90</v>
      </c>
      <c r="B23" s="2">
        <v>5.4694621695533302E-3</v>
      </c>
      <c r="C23" s="2">
        <v>8.1595648232094305E-3</v>
      </c>
      <c r="D23" s="2">
        <v>2.3381294964028802E-2</v>
      </c>
      <c r="E23" s="2">
        <v>2.0210896309314601E-2</v>
      </c>
      <c r="F23" s="2">
        <v>1.37812230835487E-2</v>
      </c>
      <c r="G23" s="2">
        <v>4.4180118946474098E-2</v>
      </c>
      <c r="H23" s="2">
        <v>1.7900732302685098E-2</v>
      </c>
      <c r="I23" s="2">
        <v>2.71782573940847E-2</v>
      </c>
      <c r="J23" s="2">
        <v>3.03501945525292E-2</v>
      </c>
      <c r="K23" s="3">
        <v>0.12489379779099399</v>
      </c>
      <c r="L23" s="3">
        <v>0.20692798541476801</v>
      </c>
    </row>
    <row r="24" spans="1:12" x14ac:dyDescent="0.25">
      <c r="A24" s="8" t="s">
        <v>91</v>
      </c>
      <c r="B24" s="2">
        <v>9.7107438016528894E-2</v>
      </c>
      <c r="C24" s="2">
        <v>4.3314500941619601E-2</v>
      </c>
      <c r="D24" s="2">
        <v>-3.42960288808664E-2</v>
      </c>
      <c r="E24" s="2">
        <v>1.3084112149532701E-2</v>
      </c>
      <c r="F24" s="2">
        <v>2.0295202952029499E-2</v>
      </c>
      <c r="G24" s="2">
        <v>3.6166365280289298E-2</v>
      </c>
      <c r="H24" s="2">
        <v>-6.9808027923211197E-3</v>
      </c>
      <c r="I24" s="2">
        <v>2.8119507908611601E-2</v>
      </c>
      <c r="J24" s="2">
        <v>-6.3247863247863204E-2</v>
      </c>
      <c r="K24" s="3">
        <v>-9.0415913200723296E-3</v>
      </c>
      <c r="L24" s="3">
        <v>0.13223140495867799</v>
      </c>
    </row>
    <row r="25" spans="1:12" x14ac:dyDescent="0.25">
      <c r="A25" s="8" t="s">
        <v>92</v>
      </c>
      <c r="B25" s="2">
        <v>4.2718446601941698E-2</v>
      </c>
      <c r="C25" s="2">
        <v>-7.4487895716945996E-3</v>
      </c>
      <c r="D25" s="2">
        <v>-9.3808630393996308E-3</v>
      </c>
      <c r="E25" s="2">
        <v>-9.46969696969697E-3</v>
      </c>
      <c r="F25" s="2">
        <v>3.2504780114722798E-2</v>
      </c>
      <c r="G25" s="2">
        <v>3.1481481481481499E-2</v>
      </c>
      <c r="H25" s="2">
        <v>1.79533213644524E-3</v>
      </c>
      <c r="I25" s="2">
        <v>4.12186379928315E-2</v>
      </c>
      <c r="J25" s="2">
        <v>-1.20481927710843E-2</v>
      </c>
      <c r="K25" s="3">
        <v>6.2962962962962998E-2</v>
      </c>
      <c r="L25" s="3">
        <v>0.114563106796117</v>
      </c>
    </row>
    <row r="26" spans="1:12" x14ac:dyDescent="0.25">
      <c r="A26" s="11" t="s">
        <v>12</v>
      </c>
      <c r="B26" s="3">
        <v>3.57824427480916E-2</v>
      </c>
      <c r="C26" s="3">
        <v>1.28972823583602E-2</v>
      </c>
      <c r="D26" s="3">
        <v>9.0950432014552099E-4</v>
      </c>
      <c r="E26" s="3">
        <v>1.13584734211722E-2</v>
      </c>
      <c r="F26" s="3">
        <v>1.9766397124887699E-2</v>
      </c>
      <c r="G26" s="3">
        <v>3.9207048458149797E-2</v>
      </c>
      <c r="H26" s="3">
        <v>8.0542602797795699E-3</v>
      </c>
      <c r="I26" s="3">
        <v>3.0698065601345699E-2</v>
      </c>
      <c r="J26" s="3">
        <v>-2.0399836801305599E-3</v>
      </c>
      <c r="K26" s="3">
        <v>7.7533039647577101E-2</v>
      </c>
      <c r="L26" s="3">
        <v>0.166984732824427</v>
      </c>
    </row>
    <row r="27" spans="1:12" x14ac:dyDescent="0.25">
      <c r="A27" s="15"/>
    </row>
    <row r="28" spans="1:12" x14ac:dyDescent="0.25">
      <c r="A28" s="13" t="s">
        <v>33</v>
      </c>
    </row>
    <row r="29" spans="1:12" x14ac:dyDescent="0.25">
      <c r="A29" s="14" t="s">
        <v>34</v>
      </c>
    </row>
    <row r="30" spans="1:12" x14ac:dyDescent="0.25">
      <c r="A30" s="14" t="s">
        <v>35</v>
      </c>
    </row>
    <row r="31" spans="1:12" x14ac:dyDescent="0.25">
      <c r="A31" s="14" t="s">
        <v>36</v>
      </c>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8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642</v>
      </c>
    </row>
    <row r="2" spans="1:11" ht="15" x14ac:dyDescent="0.25">
      <c r="A2" s="12" t="s">
        <v>637</v>
      </c>
    </row>
    <row r="3" spans="1:11" ht="15" x14ac:dyDescent="0.25">
      <c r="A3" s="12" t="s">
        <v>94</v>
      </c>
    </row>
    <row r="4" spans="1:11" ht="15" x14ac:dyDescent="0.25">
      <c r="A4" s="12" t="s">
        <v>89</v>
      </c>
    </row>
    <row r="5" spans="1:11" x14ac:dyDescent="0.25">
      <c r="A5" s="17" t="str">
        <f>HYPERLINK("#'Table of contents'!A171",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95</v>
      </c>
      <c r="B8" s="1">
        <v>185</v>
      </c>
      <c r="C8" s="1">
        <v>200</v>
      </c>
      <c r="D8" s="1">
        <v>217</v>
      </c>
      <c r="E8" s="1">
        <v>243</v>
      </c>
      <c r="F8" s="1">
        <v>262</v>
      </c>
      <c r="G8" s="1">
        <v>280</v>
      </c>
      <c r="H8" s="1">
        <v>312</v>
      </c>
      <c r="I8" s="1">
        <v>332</v>
      </c>
      <c r="J8" s="1">
        <v>352</v>
      </c>
      <c r="K8" s="1">
        <v>378</v>
      </c>
    </row>
    <row r="9" spans="1:11" x14ac:dyDescent="0.25">
      <c r="A9" s="16" t="s">
        <v>96</v>
      </c>
      <c r="B9" s="1">
        <v>11</v>
      </c>
      <c r="C9" s="1">
        <v>10</v>
      </c>
      <c r="D9" s="1">
        <v>12</v>
      </c>
      <c r="E9" s="1">
        <v>12</v>
      </c>
      <c r="F9" s="1">
        <v>14</v>
      </c>
      <c r="G9" s="1">
        <v>17</v>
      </c>
      <c r="H9" s="1">
        <v>19</v>
      </c>
      <c r="I9" s="1">
        <v>22</v>
      </c>
      <c r="J9" s="1">
        <v>22</v>
      </c>
      <c r="K9" s="1">
        <v>27</v>
      </c>
    </row>
    <row r="10" spans="1:11" x14ac:dyDescent="0.25">
      <c r="A10" s="16" t="s">
        <v>97</v>
      </c>
      <c r="B10" s="1">
        <v>20</v>
      </c>
      <c r="C10" s="1">
        <v>19</v>
      </c>
      <c r="D10" s="1">
        <v>21</v>
      </c>
      <c r="E10" s="1">
        <v>25</v>
      </c>
      <c r="F10" s="1">
        <v>25</v>
      </c>
      <c r="G10" s="1">
        <v>24</v>
      </c>
      <c r="H10" s="1">
        <v>27</v>
      </c>
      <c r="I10" s="1">
        <v>32</v>
      </c>
      <c r="J10" s="1">
        <v>34</v>
      </c>
      <c r="K10" s="1">
        <v>36</v>
      </c>
    </row>
    <row r="11" spans="1:11" x14ac:dyDescent="0.25">
      <c r="A11" s="16" t="s">
        <v>98</v>
      </c>
      <c r="B11" s="1">
        <v>765</v>
      </c>
      <c r="C11" s="1">
        <v>756</v>
      </c>
      <c r="D11" s="1">
        <v>745</v>
      </c>
      <c r="E11" s="1">
        <v>737</v>
      </c>
      <c r="F11" s="1">
        <v>730</v>
      </c>
      <c r="G11" s="1">
        <v>724</v>
      </c>
      <c r="H11" s="1">
        <v>738</v>
      </c>
      <c r="I11" s="1">
        <v>724</v>
      </c>
      <c r="J11" s="1">
        <v>730</v>
      </c>
      <c r="K11" s="1">
        <v>728</v>
      </c>
    </row>
    <row r="12" spans="1:11" x14ac:dyDescent="0.25">
      <c r="A12" s="16" t="s">
        <v>99</v>
      </c>
      <c r="B12" s="1">
        <v>22</v>
      </c>
      <c r="C12" s="1">
        <v>23</v>
      </c>
      <c r="D12" s="1">
        <v>24</v>
      </c>
      <c r="E12" s="1">
        <v>28</v>
      </c>
      <c r="F12" s="1">
        <v>31</v>
      </c>
      <c r="G12" s="1">
        <v>30</v>
      </c>
      <c r="H12" s="1">
        <v>33</v>
      </c>
      <c r="I12" s="1">
        <v>39</v>
      </c>
      <c r="J12" s="1">
        <v>43</v>
      </c>
      <c r="K12" s="1">
        <v>48</v>
      </c>
    </row>
    <row r="13" spans="1:11" x14ac:dyDescent="0.25">
      <c r="A13" s="16" t="s">
        <v>100</v>
      </c>
      <c r="B13" s="1">
        <v>94</v>
      </c>
      <c r="C13" s="1">
        <v>95</v>
      </c>
      <c r="D13" s="1">
        <v>93</v>
      </c>
      <c r="E13" s="1">
        <v>93</v>
      </c>
      <c r="F13" s="1">
        <v>99</v>
      </c>
      <c r="G13" s="1">
        <v>102</v>
      </c>
      <c r="H13" s="1">
        <v>100</v>
      </c>
      <c r="I13" s="1">
        <v>102</v>
      </c>
      <c r="J13" s="1">
        <v>104</v>
      </c>
      <c r="K13" s="1">
        <v>107</v>
      </c>
    </row>
    <row r="14" spans="1:11" x14ac:dyDescent="0.25">
      <c r="A14" s="16" t="s">
        <v>101</v>
      </c>
      <c r="B14" s="1">
        <v>13</v>
      </c>
      <c r="C14" s="1">
        <v>11</v>
      </c>
      <c r="D14" s="1">
        <v>13</v>
      </c>
      <c r="E14" s="1">
        <v>13</v>
      </c>
      <c r="F14" s="1">
        <v>15</v>
      </c>
      <c r="G14" s="1">
        <v>14</v>
      </c>
      <c r="H14" s="1">
        <v>14</v>
      </c>
      <c r="I14" s="1">
        <v>17</v>
      </c>
      <c r="J14" s="1">
        <v>16</v>
      </c>
      <c r="K14" s="1">
        <v>16</v>
      </c>
    </row>
    <row r="15" spans="1:11" x14ac:dyDescent="0.25">
      <c r="A15" s="16" t="s">
        <v>102</v>
      </c>
      <c r="B15" s="1">
        <v>2</v>
      </c>
      <c r="C15" s="1">
        <v>2</v>
      </c>
      <c r="D15" s="1">
        <v>2</v>
      </c>
      <c r="E15" s="1">
        <v>2</v>
      </c>
      <c r="F15" s="1">
        <v>2</v>
      </c>
      <c r="G15" s="1">
        <v>2</v>
      </c>
      <c r="H15" s="1">
        <v>2</v>
      </c>
      <c r="I15" s="1">
        <v>2</v>
      </c>
      <c r="J15" s="1">
        <v>3</v>
      </c>
      <c r="K15" s="1">
        <v>1</v>
      </c>
    </row>
    <row r="16" spans="1:11" x14ac:dyDescent="0.25">
      <c r="A16" s="16" t="s">
        <v>103</v>
      </c>
      <c r="B16" s="1">
        <v>0</v>
      </c>
      <c r="C16" s="1">
        <v>0</v>
      </c>
      <c r="D16" s="1">
        <v>2</v>
      </c>
      <c r="E16" s="1">
        <v>3</v>
      </c>
      <c r="F16" s="1">
        <v>2</v>
      </c>
      <c r="G16" s="1">
        <v>4</v>
      </c>
      <c r="H16" s="1">
        <v>3</v>
      </c>
      <c r="I16" s="1">
        <v>2</v>
      </c>
      <c r="J16" s="1">
        <v>2</v>
      </c>
      <c r="K16" s="1">
        <v>2</v>
      </c>
    </row>
    <row r="17" spans="1:11" x14ac:dyDescent="0.25">
      <c r="A17" s="16" t="s">
        <v>104</v>
      </c>
      <c r="B17" s="1">
        <v>408</v>
      </c>
      <c r="C17" s="1">
        <v>465</v>
      </c>
      <c r="D17" s="1">
        <v>494</v>
      </c>
      <c r="E17" s="1">
        <v>477</v>
      </c>
      <c r="F17" s="1">
        <v>482</v>
      </c>
      <c r="G17" s="1">
        <v>496</v>
      </c>
      <c r="H17" s="1">
        <v>516</v>
      </c>
      <c r="I17" s="1">
        <v>511</v>
      </c>
      <c r="J17" s="1">
        <v>526</v>
      </c>
      <c r="K17" s="1">
        <v>493</v>
      </c>
    </row>
    <row r="18" spans="1:11" x14ac:dyDescent="0.25">
      <c r="A18" s="16" t="s">
        <v>105</v>
      </c>
      <c r="B18" s="1">
        <v>7</v>
      </c>
      <c r="C18" s="1">
        <v>8</v>
      </c>
      <c r="D18" s="1">
        <v>5</v>
      </c>
      <c r="E18" s="1">
        <v>6</v>
      </c>
      <c r="F18" s="1">
        <v>6</v>
      </c>
      <c r="G18" s="1">
        <v>7</v>
      </c>
      <c r="H18" s="1">
        <v>7</v>
      </c>
      <c r="I18" s="1">
        <v>9</v>
      </c>
      <c r="J18" s="1">
        <v>9</v>
      </c>
      <c r="K18" s="1">
        <v>10</v>
      </c>
    </row>
    <row r="19" spans="1:11" x14ac:dyDescent="0.25">
      <c r="A19" s="16" t="s">
        <v>106</v>
      </c>
      <c r="B19" s="1">
        <v>54</v>
      </c>
      <c r="C19" s="1">
        <v>45</v>
      </c>
      <c r="D19" s="1">
        <v>38</v>
      </c>
      <c r="E19" s="1">
        <v>34</v>
      </c>
      <c r="F19" s="1">
        <v>35</v>
      </c>
      <c r="G19" s="1">
        <v>30</v>
      </c>
      <c r="H19" s="1">
        <v>31</v>
      </c>
      <c r="I19" s="1">
        <v>28</v>
      </c>
      <c r="J19" s="1">
        <v>29</v>
      </c>
      <c r="K19" s="1">
        <v>26</v>
      </c>
    </row>
    <row r="20" spans="1:11" x14ac:dyDescent="0.25">
      <c r="A20" s="16" t="s">
        <v>107</v>
      </c>
      <c r="B20" s="1">
        <v>304</v>
      </c>
      <c r="C20" s="1">
        <v>328</v>
      </c>
      <c r="D20" s="1">
        <v>336</v>
      </c>
      <c r="E20" s="1">
        <v>340</v>
      </c>
      <c r="F20" s="1">
        <v>342</v>
      </c>
      <c r="G20" s="1">
        <v>353</v>
      </c>
      <c r="H20" s="1">
        <v>358</v>
      </c>
      <c r="I20" s="1">
        <v>359</v>
      </c>
      <c r="J20" s="1">
        <v>377</v>
      </c>
      <c r="K20" s="1">
        <v>372</v>
      </c>
    </row>
    <row r="21" spans="1:11" x14ac:dyDescent="0.25">
      <c r="A21" s="16" t="s">
        <v>108</v>
      </c>
      <c r="B21" s="1">
        <v>21</v>
      </c>
      <c r="C21" s="1">
        <v>21</v>
      </c>
      <c r="D21" s="1">
        <v>21</v>
      </c>
      <c r="E21" s="1">
        <v>21</v>
      </c>
      <c r="F21" s="1">
        <v>21</v>
      </c>
      <c r="G21" s="1">
        <v>23</v>
      </c>
      <c r="H21" s="1">
        <v>22</v>
      </c>
      <c r="I21" s="1">
        <v>24</v>
      </c>
      <c r="J21" s="1">
        <v>25</v>
      </c>
      <c r="K21" s="1">
        <v>25</v>
      </c>
    </row>
    <row r="22" spans="1:11" x14ac:dyDescent="0.25">
      <c r="A22" s="16" t="s">
        <v>109</v>
      </c>
      <c r="B22" s="1">
        <v>13</v>
      </c>
      <c r="C22" s="1">
        <v>14</v>
      </c>
      <c r="D22" s="1">
        <v>14</v>
      </c>
      <c r="E22" s="1">
        <v>12</v>
      </c>
      <c r="F22" s="1">
        <v>12</v>
      </c>
      <c r="G22" s="1">
        <v>12</v>
      </c>
      <c r="H22" s="1">
        <v>12</v>
      </c>
      <c r="I22" s="1">
        <v>13</v>
      </c>
      <c r="J22" s="1">
        <v>13</v>
      </c>
      <c r="K22" s="1">
        <v>15</v>
      </c>
    </row>
    <row r="23" spans="1:11" x14ac:dyDescent="0.25">
      <c r="A23" s="16" t="s">
        <v>110</v>
      </c>
      <c r="B23" s="1">
        <v>87</v>
      </c>
      <c r="C23" s="1">
        <v>84</v>
      </c>
      <c r="D23" s="1">
        <v>81</v>
      </c>
      <c r="E23" s="1">
        <v>76</v>
      </c>
      <c r="F23" s="1">
        <v>71</v>
      </c>
      <c r="G23" s="1">
        <v>74</v>
      </c>
      <c r="H23" s="1">
        <v>82</v>
      </c>
      <c r="I23" s="1">
        <v>76</v>
      </c>
      <c r="J23" s="1">
        <v>77</v>
      </c>
      <c r="K23" s="1">
        <v>72</v>
      </c>
    </row>
    <row r="24" spans="1:11" x14ac:dyDescent="0.25">
      <c r="A24" s="16" t="s">
        <v>111</v>
      </c>
      <c r="B24" s="1">
        <v>33</v>
      </c>
      <c r="C24" s="1">
        <v>36</v>
      </c>
      <c r="D24" s="1">
        <v>38</v>
      </c>
      <c r="E24" s="1">
        <v>41</v>
      </c>
      <c r="F24" s="1">
        <v>42</v>
      </c>
      <c r="G24" s="1">
        <v>41</v>
      </c>
      <c r="H24" s="1">
        <v>49</v>
      </c>
      <c r="I24" s="1">
        <v>51</v>
      </c>
      <c r="J24" s="1">
        <v>53</v>
      </c>
      <c r="K24" s="1">
        <v>53</v>
      </c>
    </row>
    <row r="25" spans="1:11" x14ac:dyDescent="0.25">
      <c r="A25" s="16" t="s">
        <v>112</v>
      </c>
      <c r="B25" s="1">
        <v>57</v>
      </c>
      <c r="C25" s="1">
        <v>54</v>
      </c>
      <c r="D25" s="1">
        <v>43</v>
      </c>
      <c r="E25" s="1">
        <v>38</v>
      </c>
      <c r="F25" s="1">
        <v>35</v>
      </c>
      <c r="G25" s="1">
        <v>37</v>
      </c>
      <c r="H25" s="1">
        <v>34</v>
      </c>
      <c r="I25" s="1">
        <v>35</v>
      </c>
      <c r="J25" s="1">
        <v>36</v>
      </c>
      <c r="K25" s="1">
        <v>37</v>
      </c>
    </row>
    <row r="26" spans="1:11" x14ac:dyDescent="0.25">
      <c r="A26" s="10" t="s">
        <v>12</v>
      </c>
      <c r="B26" s="5">
        <v>2096</v>
      </c>
      <c r="C26" s="5">
        <v>2171</v>
      </c>
      <c r="D26" s="5">
        <v>2199</v>
      </c>
      <c r="E26" s="5">
        <v>2201</v>
      </c>
      <c r="F26" s="5">
        <v>2226</v>
      </c>
      <c r="G26" s="5">
        <v>2270</v>
      </c>
      <c r="H26" s="5">
        <v>2359</v>
      </c>
      <c r="I26" s="5">
        <v>2378</v>
      </c>
      <c r="J26" s="5">
        <v>2451</v>
      </c>
      <c r="K26" s="5">
        <v>2446</v>
      </c>
    </row>
    <row r="27" spans="1:11" x14ac:dyDescent="0.25">
      <c r="A27" s="15"/>
    </row>
    <row r="28" spans="1:11" x14ac:dyDescent="0.25">
      <c r="A28" s="15"/>
    </row>
    <row r="29" spans="1:11" x14ac:dyDescent="0.25">
      <c r="A29" s="15"/>
      <c r="B29" s="21" t="s">
        <v>28</v>
      </c>
      <c r="C29" s="22"/>
      <c r="D29" s="22"/>
      <c r="E29" s="22"/>
      <c r="F29" s="22"/>
      <c r="G29" s="22"/>
      <c r="H29" s="22"/>
      <c r="I29" s="22"/>
      <c r="J29" s="22"/>
      <c r="K29" s="22"/>
    </row>
    <row r="30" spans="1:11" x14ac:dyDescent="0.25">
      <c r="A30" s="9" t="s">
        <v>32</v>
      </c>
      <c r="B30" s="4" t="s">
        <v>0</v>
      </c>
      <c r="C30" s="4" t="s">
        <v>1</v>
      </c>
      <c r="D30" s="4" t="s">
        <v>2</v>
      </c>
      <c r="E30" s="4" t="s">
        <v>3</v>
      </c>
      <c r="F30" s="4" t="s">
        <v>4</v>
      </c>
      <c r="G30" s="4" t="s">
        <v>5</v>
      </c>
      <c r="H30" s="4" t="s">
        <v>6</v>
      </c>
      <c r="I30" s="4" t="s">
        <v>7</v>
      </c>
      <c r="J30" s="4" t="s">
        <v>8</v>
      </c>
      <c r="K30" s="4" t="s">
        <v>9</v>
      </c>
    </row>
    <row r="31" spans="1:11" x14ac:dyDescent="0.25">
      <c r="A31" s="8" t="s">
        <v>95</v>
      </c>
      <c r="B31" s="2">
        <v>0.16864175022789399</v>
      </c>
      <c r="C31" s="2">
        <v>0.181323662737987</v>
      </c>
      <c r="D31" s="2">
        <v>0.19514388489208601</v>
      </c>
      <c r="E31" s="2">
        <v>0.21353251318101901</v>
      </c>
      <c r="F31" s="2">
        <v>0.22566752799310899</v>
      </c>
      <c r="G31" s="2">
        <v>0.23789294817332199</v>
      </c>
      <c r="H31" s="2">
        <v>0.25386493083807998</v>
      </c>
      <c r="I31" s="2">
        <v>0.265387689848121</v>
      </c>
      <c r="J31" s="2">
        <v>0.27392996108949402</v>
      </c>
      <c r="K31" s="2">
        <v>0.28549848942598199</v>
      </c>
    </row>
    <row r="32" spans="1:11" x14ac:dyDescent="0.25">
      <c r="A32" s="8" t="s">
        <v>96</v>
      </c>
      <c r="B32" s="2">
        <v>1.00273473108478E-2</v>
      </c>
      <c r="C32" s="2">
        <v>9.0661831368993705E-3</v>
      </c>
      <c r="D32" s="2">
        <v>1.07913669064748E-2</v>
      </c>
      <c r="E32" s="2">
        <v>1.05448154657293E-2</v>
      </c>
      <c r="F32" s="2">
        <v>1.2058570198105099E-2</v>
      </c>
      <c r="G32" s="2">
        <v>1.4443500424808801E-2</v>
      </c>
      <c r="H32" s="2">
        <v>1.5459723352319E-2</v>
      </c>
      <c r="I32" s="2">
        <v>1.7585931254995999E-2</v>
      </c>
      <c r="J32" s="2">
        <v>1.7120622568093401E-2</v>
      </c>
      <c r="K32" s="2">
        <v>2.0392749244713002E-2</v>
      </c>
    </row>
    <row r="33" spans="1:11" x14ac:dyDescent="0.25">
      <c r="A33" s="8" t="s">
        <v>97</v>
      </c>
      <c r="B33" s="2">
        <v>1.8231540565177801E-2</v>
      </c>
      <c r="C33" s="2">
        <v>1.7225747960108801E-2</v>
      </c>
      <c r="D33" s="2">
        <v>1.8884892086330901E-2</v>
      </c>
      <c r="E33" s="2">
        <v>2.1968365553602799E-2</v>
      </c>
      <c r="F33" s="2">
        <v>2.1533161068044801E-2</v>
      </c>
      <c r="G33" s="2">
        <v>2.03908241291419E-2</v>
      </c>
      <c r="H33" s="2">
        <v>2.1969080553295401E-2</v>
      </c>
      <c r="I33" s="2">
        <v>2.5579536370903301E-2</v>
      </c>
      <c r="J33" s="2">
        <v>2.6459143968871598E-2</v>
      </c>
      <c r="K33" s="2">
        <v>2.7190332326284001E-2</v>
      </c>
    </row>
    <row r="34" spans="1:11" x14ac:dyDescent="0.25">
      <c r="A34" s="8" t="s">
        <v>98</v>
      </c>
      <c r="B34" s="2">
        <v>0.69735642661804897</v>
      </c>
      <c r="C34" s="2">
        <v>0.68540344514959195</v>
      </c>
      <c r="D34" s="2">
        <v>0.66996402877697803</v>
      </c>
      <c r="E34" s="2">
        <v>0.64762741652021105</v>
      </c>
      <c r="F34" s="2">
        <v>0.62876830318690802</v>
      </c>
      <c r="G34" s="2">
        <v>0.61512319456244702</v>
      </c>
      <c r="H34" s="2">
        <v>0.60048820179007301</v>
      </c>
      <c r="I34" s="2">
        <v>0.57873701039168701</v>
      </c>
      <c r="J34" s="2">
        <v>0.56809338521400798</v>
      </c>
      <c r="K34" s="2">
        <v>0.54984894259818695</v>
      </c>
    </row>
    <row r="35" spans="1:11" x14ac:dyDescent="0.25">
      <c r="A35" s="8" t="s">
        <v>99</v>
      </c>
      <c r="B35" s="2">
        <v>2.0054694621695499E-2</v>
      </c>
      <c r="C35" s="2">
        <v>2.0852221214868499E-2</v>
      </c>
      <c r="D35" s="2">
        <v>2.15827338129496E-2</v>
      </c>
      <c r="E35" s="2">
        <v>2.46045694200351E-2</v>
      </c>
      <c r="F35" s="2">
        <v>2.6701119724375499E-2</v>
      </c>
      <c r="G35" s="2">
        <v>2.5488530161427402E-2</v>
      </c>
      <c r="H35" s="2">
        <v>2.6851098454027701E-2</v>
      </c>
      <c r="I35" s="2">
        <v>3.1175059952038401E-2</v>
      </c>
      <c r="J35" s="2">
        <v>3.3463035019455301E-2</v>
      </c>
      <c r="K35" s="2">
        <v>3.62537764350453E-2</v>
      </c>
    </row>
    <row r="36" spans="1:11" x14ac:dyDescent="0.25">
      <c r="A36" s="8" t="s">
        <v>100</v>
      </c>
      <c r="B36" s="2">
        <v>8.5688240656335499E-2</v>
      </c>
      <c r="C36" s="2">
        <v>8.6128739800544002E-2</v>
      </c>
      <c r="D36" s="2">
        <v>8.3633093525179794E-2</v>
      </c>
      <c r="E36" s="2">
        <v>8.1722319859402495E-2</v>
      </c>
      <c r="F36" s="2">
        <v>8.5271317829457405E-2</v>
      </c>
      <c r="G36" s="2">
        <v>8.6661002548853006E-2</v>
      </c>
      <c r="H36" s="2">
        <v>8.1366965012205E-2</v>
      </c>
      <c r="I36" s="2">
        <v>8.1534772182254203E-2</v>
      </c>
      <c r="J36" s="2">
        <v>8.0933852140077797E-2</v>
      </c>
      <c r="K36" s="2">
        <v>8.0815709969788499E-2</v>
      </c>
    </row>
    <row r="37" spans="1:11" x14ac:dyDescent="0.25">
      <c r="A37" s="8" t="s">
        <v>101</v>
      </c>
      <c r="B37" s="2">
        <v>2.6859504132231399E-2</v>
      </c>
      <c r="C37" s="2">
        <v>2.0715630885122401E-2</v>
      </c>
      <c r="D37" s="2">
        <v>2.3465703971119099E-2</v>
      </c>
      <c r="E37" s="2">
        <v>2.4299065420560699E-2</v>
      </c>
      <c r="F37" s="2">
        <v>2.76752767527675E-2</v>
      </c>
      <c r="G37" s="2">
        <v>2.53164556962025E-2</v>
      </c>
      <c r="H37" s="2">
        <v>2.4432809773123901E-2</v>
      </c>
      <c r="I37" s="2">
        <v>2.9876977152899799E-2</v>
      </c>
      <c r="J37" s="2">
        <v>2.7350427350427399E-2</v>
      </c>
      <c r="K37" s="2">
        <v>2.9197080291970798E-2</v>
      </c>
    </row>
    <row r="38" spans="1:11" x14ac:dyDescent="0.25">
      <c r="A38" s="8" t="s">
        <v>102</v>
      </c>
      <c r="B38" s="2">
        <v>4.1322314049586804E-3</v>
      </c>
      <c r="C38" s="2">
        <v>3.7664783427495299E-3</v>
      </c>
      <c r="D38" s="2">
        <v>3.6101083032491002E-3</v>
      </c>
      <c r="E38" s="2">
        <v>3.7383177570093499E-3</v>
      </c>
      <c r="F38" s="2">
        <v>3.6900369003690001E-3</v>
      </c>
      <c r="G38" s="2">
        <v>3.6166365280289299E-3</v>
      </c>
      <c r="H38" s="2">
        <v>3.4904013961605598E-3</v>
      </c>
      <c r="I38" s="2">
        <v>3.5149384885764501E-3</v>
      </c>
      <c r="J38" s="2">
        <v>5.1282051282051299E-3</v>
      </c>
      <c r="K38" s="2">
        <v>1.8248175182481799E-3</v>
      </c>
    </row>
    <row r="39" spans="1:11" x14ac:dyDescent="0.25">
      <c r="A39" s="8" t="s">
        <v>103</v>
      </c>
      <c r="B39" s="2">
        <v>0</v>
      </c>
      <c r="C39" s="2">
        <v>0</v>
      </c>
      <c r="D39" s="2">
        <v>3.6101083032491002E-3</v>
      </c>
      <c r="E39" s="2">
        <v>5.60747663551402E-3</v>
      </c>
      <c r="F39" s="2">
        <v>3.6900369003690001E-3</v>
      </c>
      <c r="G39" s="2">
        <v>7.2332730560578703E-3</v>
      </c>
      <c r="H39" s="2">
        <v>5.2356020942408397E-3</v>
      </c>
      <c r="I39" s="2">
        <v>3.5149384885764501E-3</v>
      </c>
      <c r="J39" s="2">
        <v>3.4188034188034201E-3</v>
      </c>
      <c r="K39" s="2">
        <v>3.6496350364963498E-3</v>
      </c>
    </row>
    <row r="40" spans="1:11" x14ac:dyDescent="0.25">
      <c r="A40" s="8" t="s">
        <v>104</v>
      </c>
      <c r="B40" s="2">
        <v>0.84297520661156999</v>
      </c>
      <c r="C40" s="2">
        <v>0.87570621468926602</v>
      </c>
      <c r="D40" s="2">
        <v>0.89169675090252698</v>
      </c>
      <c r="E40" s="2">
        <v>0.891588785046729</v>
      </c>
      <c r="F40" s="2">
        <v>0.88929889298892995</v>
      </c>
      <c r="G40" s="2">
        <v>0.89692585895117505</v>
      </c>
      <c r="H40" s="2">
        <v>0.90052356020942403</v>
      </c>
      <c r="I40" s="2">
        <v>0.89806678383128302</v>
      </c>
      <c r="J40" s="2">
        <v>0.89914529914529895</v>
      </c>
      <c r="K40" s="2">
        <v>0.89963503649635002</v>
      </c>
    </row>
    <row r="41" spans="1:11" x14ac:dyDescent="0.25">
      <c r="A41" s="8" t="s">
        <v>105</v>
      </c>
      <c r="B41" s="2">
        <v>1.44628099173554E-2</v>
      </c>
      <c r="C41" s="2">
        <v>1.5065913370998101E-2</v>
      </c>
      <c r="D41" s="2">
        <v>9.0252707581227401E-3</v>
      </c>
      <c r="E41" s="2">
        <v>1.1214953271028E-2</v>
      </c>
      <c r="F41" s="2">
        <v>1.1070110701107E-2</v>
      </c>
      <c r="G41" s="2">
        <v>1.26582278481013E-2</v>
      </c>
      <c r="H41" s="2">
        <v>1.2216404886561999E-2</v>
      </c>
      <c r="I41" s="2">
        <v>1.5817223198594001E-2</v>
      </c>
      <c r="J41" s="2">
        <v>1.5384615384615399E-2</v>
      </c>
      <c r="K41" s="2">
        <v>1.8248175182481799E-2</v>
      </c>
    </row>
    <row r="42" spans="1:11" x14ac:dyDescent="0.25">
      <c r="A42" s="8" t="s">
        <v>106</v>
      </c>
      <c r="B42" s="2">
        <v>0.111570247933884</v>
      </c>
      <c r="C42" s="2">
        <v>8.4745762711864403E-2</v>
      </c>
      <c r="D42" s="2">
        <v>6.8592057761732897E-2</v>
      </c>
      <c r="E42" s="2">
        <v>6.3551401869158905E-2</v>
      </c>
      <c r="F42" s="2">
        <v>6.4575645756457606E-2</v>
      </c>
      <c r="G42" s="2">
        <v>5.4249547920434002E-2</v>
      </c>
      <c r="H42" s="2">
        <v>5.4101221640488702E-2</v>
      </c>
      <c r="I42" s="2">
        <v>4.9209138840070298E-2</v>
      </c>
      <c r="J42" s="2">
        <v>4.9572649572649598E-2</v>
      </c>
      <c r="K42" s="2">
        <v>4.7445255474452601E-2</v>
      </c>
    </row>
    <row r="43" spans="1:11" x14ac:dyDescent="0.25">
      <c r="A43" s="8" t="s">
        <v>107</v>
      </c>
      <c r="B43" s="2">
        <v>0.59029126213592198</v>
      </c>
      <c r="C43" s="2">
        <v>0.61080074487895697</v>
      </c>
      <c r="D43" s="2">
        <v>0.63039399624765502</v>
      </c>
      <c r="E43" s="2">
        <v>0.64393939393939403</v>
      </c>
      <c r="F43" s="2">
        <v>0.65391969407265804</v>
      </c>
      <c r="G43" s="2">
        <v>0.65370370370370401</v>
      </c>
      <c r="H43" s="2">
        <v>0.64272890484739698</v>
      </c>
      <c r="I43" s="2">
        <v>0.64336917562724005</v>
      </c>
      <c r="J43" s="2">
        <v>0.64888123924268504</v>
      </c>
      <c r="K43" s="2">
        <v>0.64808362369338002</v>
      </c>
    </row>
    <row r="44" spans="1:11" x14ac:dyDescent="0.25">
      <c r="A44" s="8" t="s">
        <v>108</v>
      </c>
      <c r="B44" s="2">
        <v>4.0776699029126201E-2</v>
      </c>
      <c r="C44" s="2">
        <v>3.91061452513966E-2</v>
      </c>
      <c r="D44" s="2">
        <v>3.9399624765478397E-2</v>
      </c>
      <c r="E44" s="2">
        <v>3.97727272727273E-2</v>
      </c>
      <c r="F44" s="2">
        <v>4.0152963671128097E-2</v>
      </c>
      <c r="G44" s="2">
        <v>4.2592592592592599E-2</v>
      </c>
      <c r="H44" s="2">
        <v>3.9497307001795302E-2</v>
      </c>
      <c r="I44" s="2">
        <v>4.3010752688171998E-2</v>
      </c>
      <c r="J44" s="2">
        <v>4.3029259896729802E-2</v>
      </c>
      <c r="K44" s="2">
        <v>4.3554006968641097E-2</v>
      </c>
    </row>
    <row r="45" spans="1:11" x14ac:dyDescent="0.25">
      <c r="A45" s="8" t="s">
        <v>109</v>
      </c>
      <c r="B45" s="2">
        <v>2.5242718446601899E-2</v>
      </c>
      <c r="C45" s="2">
        <v>2.6070763500931099E-2</v>
      </c>
      <c r="D45" s="2">
        <v>2.6266416510319E-2</v>
      </c>
      <c r="E45" s="2">
        <v>2.27272727272727E-2</v>
      </c>
      <c r="F45" s="2">
        <v>2.29445506692161E-2</v>
      </c>
      <c r="G45" s="2">
        <v>2.2222222222222199E-2</v>
      </c>
      <c r="H45" s="2">
        <v>2.1543985637342899E-2</v>
      </c>
      <c r="I45" s="2">
        <v>2.32974910394265E-2</v>
      </c>
      <c r="J45" s="2">
        <v>2.2375215146299501E-2</v>
      </c>
      <c r="K45" s="2">
        <v>2.6132404181184701E-2</v>
      </c>
    </row>
    <row r="46" spans="1:11" x14ac:dyDescent="0.25">
      <c r="A46" s="8" t="s">
        <v>110</v>
      </c>
      <c r="B46" s="2">
        <v>0.168932038834951</v>
      </c>
      <c r="C46" s="2">
        <v>0.15642458100558701</v>
      </c>
      <c r="D46" s="2">
        <v>0.15196998123827399</v>
      </c>
      <c r="E46" s="2">
        <v>0.14393939393939401</v>
      </c>
      <c r="F46" s="2">
        <v>0.13575525812619499</v>
      </c>
      <c r="G46" s="2">
        <v>0.13703703703703701</v>
      </c>
      <c r="H46" s="2">
        <v>0.14721723518850999</v>
      </c>
      <c r="I46" s="2">
        <v>0.13620071684587801</v>
      </c>
      <c r="J46" s="2">
        <v>0.132530120481928</v>
      </c>
      <c r="K46" s="2">
        <v>0.12543554006968599</v>
      </c>
    </row>
    <row r="47" spans="1:11" x14ac:dyDescent="0.25">
      <c r="A47" s="8" t="s">
        <v>111</v>
      </c>
      <c r="B47" s="2">
        <v>6.4077669902912596E-2</v>
      </c>
      <c r="C47" s="2">
        <v>6.7039106145251395E-2</v>
      </c>
      <c r="D47" s="2">
        <v>7.1294559099437105E-2</v>
      </c>
      <c r="E47" s="2">
        <v>7.7651515151515194E-2</v>
      </c>
      <c r="F47" s="2">
        <v>8.0305927342256195E-2</v>
      </c>
      <c r="G47" s="2">
        <v>7.5925925925925897E-2</v>
      </c>
      <c r="H47" s="2">
        <v>8.7971274685816905E-2</v>
      </c>
      <c r="I47" s="2">
        <v>9.1397849462365593E-2</v>
      </c>
      <c r="J47" s="2">
        <v>9.1222030981067098E-2</v>
      </c>
      <c r="K47" s="2">
        <v>9.2334494773519196E-2</v>
      </c>
    </row>
    <row r="48" spans="1:11" x14ac:dyDescent="0.25">
      <c r="A48" s="8" t="s">
        <v>112</v>
      </c>
      <c r="B48" s="2">
        <v>0.110679611650485</v>
      </c>
      <c r="C48" s="2">
        <v>0.100558659217877</v>
      </c>
      <c r="D48" s="2">
        <v>8.06754221388368E-2</v>
      </c>
      <c r="E48" s="2">
        <v>7.1969696969697003E-2</v>
      </c>
      <c r="F48" s="2">
        <v>6.6921606118546806E-2</v>
      </c>
      <c r="G48" s="2">
        <v>6.8518518518518506E-2</v>
      </c>
      <c r="H48" s="2">
        <v>6.1041292639138198E-2</v>
      </c>
      <c r="I48" s="2">
        <v>6.27240143369176E-2</v>
      </c>
      <c r="J48" s="2">
        <v>6.19621342512909E-2</v>
      </c>
      <c r="K48" s="2">
        <v>6.4459930313588806E-2</v>
      </c>
    </row>
    <row r="49" spans="1:12" x14ac:dyDescent="0.25">
      <c r="A49" s="15"/>
    </row>
    <row r="50" spans="1:12" x14ac:dyDescent="0.25">
      <c r="A50" s="15"/>
    </row>
    <row r="51" spans="1:12" x14ac:dyDescent="0.25">
      <c r="A51" s="15"/>
      <c r="B51" s="21" t="s">
        <v>29</v>
      </c>
      <c r="C51" s="21"/>
      <c r="D51" s="21"/>
      <c r="E51" s="21"/>
      <c r="F51" s="21"/>
      <c r="G51" s="21"/>
      <c r="H51" s="21"/>
      <c r="I51" s="21"/>
      <c r="J51" s="21"/>
      <c r="K51" s="6" t="s">
        <v>30</v>
      </c>
      <c r="L51" s="6" t="s">
        <v>31</v>
      </c>
    </row>
    <row r="52" spans="1:12" x14ac:dyDescent="0.25">
      <c r="A52" s="9" t="s">
        <v>32</v>
      </c>
      <c r="B52" s="4" t="s">
        <v>13</v>
      </c>
      <c r="C52" s="4" t="s">
        <v>14</v>
      </c>
      <c r="D52" s="4" t="s">
        <v>15</v>
      </c>
      <c r="E52" s="4" t="s">
        <v>16</v>
      </c>
      <c r="F52" s="4" t="s">
        <v>17</v>
      </c>
      <c r="G52" s="4" t="s">
        <v>18</v>
      </c>
      <c r="H52" s="4" t="s">
        <v>19</v>
      </c>
      <c r="I52" s="4" t="s">
        <v>20</v>
      </c>
      <c r="J52" s="4" t="s">
        <v>21</v>
      </c>
      <c r="K52" s="4" t="s">
        <v>22</v>
      </c>
      <c r="L52" s="4" t="s">
        <v>23</v>
      </c>
    </row>
    <row r="53" spans="1:12" x14ac:dyDescent="0.25">
      <c r="A53" s="8" t="s">
        <v>95</v>
      </c>
      <c r="B53" s="2">
        <v>8.1081081081081099E-2</v>
      </c>
      <c r="C53" s="2">
        <v>8.5000000000000006E-2</v>
      </c>
      <c r="D53" s="2">
        <v>0.119815668202765</v>
      </c>
      <c r="E53" s="2">
        <v>7.8189300411522597E-2</v>
      </c>
      <c r="F53" s="2">
        <v>6.8702290076335895E-2</v>
      </c>
      <c r="G53" s="2">
        <v>0.114285714285714</v>
      </c>
      <c r="H53" s="2">
        <v>6.4102564102564097E-2</v>
      </c>
      <c r="I53" s="2">
        <v>6.02409638554217E-2</v>
      </c>
      <c r="J53" s="2">
        <v>7.3863636363636395E-2</v>
      </c>
      <c r="K53" s="3">
        <v>0.35</v>
      </c>
      <c r="L53" s="3">
        <v>1.0432432432432399</v>
      </c>
    </row>
    <row r="54" spans="1:12" x14ac:dyDescent="0.25">
      <c r="A54" s="8" t="s">
        <v>96</v>
      </c>
      <c r="B54" s="2">
        <v>-9.0909090909090898E-2</v>
      </c>
      <c r="C54" s="2">
        <v>0.2</v>
      </c>
      <c r="D54" s="2">
        <v>0</v>
      </c>
      <c r="E54" s="2">
        <v>0.16666666666666699</v>
      </c>
      <c r="F54" s="2">
        <v>0.214285714285714</v>
      </c>
      <c r="G54" s="2">
        <v>0.11764705882352899</v>
      </c>
      <c r="H54" s="2">
        <v>0.157894736842105</v>
      </c>
      <c r="I54" s="2">
        <v>0</v>
      </c>
      <c r="J54" s="2">
        <v>0.22727272727272699</v>
      </c>
      <c r="K54" s="3">
        <v>0.58823529411764697</v>
      </c>
      <c r="L54" s="3">
        <v>1.4545454545454499</v>
      </c>
    </row>
    <row r="55" spans="1:12" x14ac:dyDescent="0.25">
      <c r="A55" s="8" t="s">
        <v>97</v>
      </c>
      <c r="B55" s="2">
        <v>-0.05</v>
      </c>
      <c r="C55" s="2">
        <v>0.105263157894737</v>
      </c>
      <c r="D55" s="2">
        <v>0.19047619047618999</v>
      </c>
      <c r="E55" s="2">
        <v>0</v>
      </c>
      <c r="F55" s="2">
        <v>-0.04</v>
      </c>
      <c r="G55" s="2">
        <v>0.125</v>
      </c>
      <c r="H55" s="2">
        <v>0.18518518518518501</v>
      </c>
      <c r="I55" s="2">
        <v>6.25E-2</v>
      </c>
      <c r="J55" s="2">
        <v>5.8823529411764698E-2</v>
      </c>
      <c r="K55" s="3">
        <v>0.5</v>
      </c>
      <c r="L55" s="3">
        <v>0.8</v>
      </c>
    </row>
    <row r="56" spans="1:12" x14ac:dyDescent="0.25">
      <c r="A56" s="8" t="s">
        <v>98</v>
      </c>
      <c r="B56" s="2">
        <v>-1.1764705882352899E-2</v>
      </c>
      <c r="C56" s="2">
        <v>-1.4550264550264499E-2</v>
      </c>
      <c r="D56" s="2">
        <v>-1.0738255033557E-2</v>
      </c>
      <c r="E56" s="2">
        <v>-9.4979647218453207E-3</v>
      </c>
      <c r="F56" s="2">
        <v>-8.21917808219178E-3</v>
      </c>
      <c r="G56" s="2">
        <v>1.93370165745856E-2</v>
      </c>
      <c r="H56" s="2">
        <v>-1.8970189701897001E-2</v>
      </c>
      <c r="I56" s="2">
        <v>8.2872928176795594E-3</v>
      </c>
      <c r="J56" s="2">
        <v>-2.7397260273972599E-3</v>
      </c>
      <c r="K56" s="3">
        <v>5.5248618784530402E-3</v>
      </c>
      <c r="L56" s="3">
        <v>-4.8366013071895399E-2</v>
      </c>
    </row>
    <row r="57" spans="1:12" x14ac:dyDescent="0.25">
      <c r="A57" s="8" t="s">
        <v>99</v>
      </c>
      <c r="B57" s="2">
        <v>4.5454545454545497E-2</v>
      </c>
      <c r="C57" s="2">
        <v>4.3478260869565202E-2</v>
      </c>
      <c r="D57" s="2">
        <v>0.16666666666666699</v>
      </c>
      <c r="E57" s="2">
        <v>0.107142857142857</v>
      </c>
      <c r="F57" s="2">
        <v>-3.2258064516128997E-2</v>
      </c>
      <c r="G57" s="2">
        <v>0.1</v>
      </c>
      <c r="H57" s="2">
        <v>0.18181818181818199</v>
      </c>
      <c r="I57" s="2">
        <v>0.102564102564103</v>
      </c>
      <c r="J57" s="2">
        <v>0.116279069767442</v>
      </c>
      <c r="K57" s="3">
        <v>0.6</v>
      </c>
      <c r="L57" s="3">
        <v>1.1818181818181801</v>
      </c>
    </row>
    <row r="58" spans="1:12" x14ac:dyDescent="0.25">
      <c r="A58" s="8" t="s">
        <v>100</v>
      </c>
      <c r="B58" s="2">
        <v>1.0638297872340399E-2</v>
      </c>
      <c r="C58" s="2">
        <v>-2.1052631578947399E-2</v>
      </c>
      <c r="D58" s="2">
        <v>0</v>
      </c>
      <c r="E58" s="2">
        <v>6.4516129032258104E-2</v>
      </c>
      <c r="F58" s="2">
        <v>3.03030303030303E-2</v>
      </c>
      <c r="G58" s="2">
        <v>-1.9607843137254902E-2</v>
      </c>
      <c r="H58" s="2">
        <v>0.02</v>
      </c>
      <c r="I58" s="2">
        <v>1.9607843137254902E-2</v>
      </c>
      <c r="J58" s="2">
        <v>2.8846153846153799E-2</v>
      </c>
      <c r="K58" s="3">
        <v>4.9019607843137303E-2</v>
      </c>
      <c r="L58" s="3">
        <v>0.13829787234042601</v>
      </c>
    </row>
    <row r="59" spans="1:12" x14ac:dyDescent="0.25">
      <c r="A59" s="8" t="s">
        <v>101</v>
      </c>
      <c r="B59" s="2">
        <v>-0.15384615384615399</v>
      </c>
      <c r="C59" s="2">
        <v>0.18181818181818199</v>
      </c>
      <c r="D59" s="2">
        <v>0</v>
      </c>
      <c r="E59" s="2">
        <v>0.15384615384615399</v>
      </c>
      <c r="F59" s="2">
        <v>-6.6666666666666693E-2</v>
      </c>
      <c r="G59" s="2">
        <v>0</v>
      </c>
      <c r="H59" s="2">
        <v>0.214285714285714</v>
      </c>
      <c r="I59" s="2">
        <v>-5.8823529411764698E-2</v>
      </c>
      <c r="J59" s="2">
        <v>0</v>
      </c>
      <c r="K59" s="3">
        <v>0.14285714285714299</v>
      </c>
      <c r="L59" s="3">
        <v>0.230769230769231</v>
      </c>
    </row>
    <row r="60" spans="1:12" x14ac:dyDescent="0.25">
      <c r="A60" s="8" t="s">
        <v>102</v>
      </c>
      <c r="B60" s="2">
        <v>0</v>
      </c>
      <c r="C60" s="2">
        <v>0</v>
      </c>
      <c r="D60" s="2">
        <v>0</v>
      </c>
      <c r="E60" s="2">
        <v>0</v>
      </c>
      <c r="F60" s="2">
        <v>0</v>
      </c>
      <c r="G60" s="2">
        <v>0</v>
      </c>
      <c r="H60" s="2">
        <v>0</v>
      </c>
      <c r="I60" s="2">
        <v>0.5</v>
      </c>
      <c r="J60" s="2">
        <v>-0.66666666666666696</v>
      </c>
      <c r="K60" s="3">
        <v>-0.5</v>
      </c>
      <c r="L60" s="3">
        <v>-0.5</v>
      </c>
    </row>
    <row r="61" spans="1:12" x14ac:dyDescent="0.25">
      <c r="A61" s="8" t="s">
        <v>103</v>
      </c>
      <c r="B61" s="2">
        <v>0</v>
      </c>
      <c r="C61" s="2">
        <v>0</v>
      </c>
      <c r="D61" s="2">
        <v>0.5</v>
      </c>
      <c r="E61" s="2">
        <v>-0.33333333333333298</v>
      </c>
      <c r="F61" s="2">
        <v>1</v>
      </c>
      <c r="G61" s="2">
        <v>-0.25</v>
      </c>
      <c r="H61" s="2">
        <v>-0.33333333333333298</v>
      </c>
      <c r="I61" s="2">
        <v>0</v>
      </c>
      <c r="J61" s="2">
        <v>0</v>
      </c>
      <c r="K61" s="3">
        <v>-0.5</v>
      </c>
      <c r="L61" s="3">
        <v>0</v>
      </c>
    </row>
    <row r="62" spans="1:12" x14ac:dyDescent="0.25">
      <c r="A62" s="8" t="s">
        <v>104</v>
      </c>
      <c r="B62" s="2">
        <v>0.13970588235294101</v>
      </c>
      <c r="C62" s="2">
        <v>6.2365591397849501E-2</v>
      </c>
      <c r="D62" s="2">
        <v>-3.4412955465587002E-2</v>
      </c>
      <c r="E62" s="2">
        <v>1.0482180293501E-2</v>
      </c>
      <c r="F62" s="2">
        <v>2.9045643153527E-2</v>
      </c>
      <c r="G62" s="2">
        <v>4.0322580645161303E-2</v>
      </c>
      <c r="H62" s="2">
        <v>-9.6899224806201497E-3</v>
      </c>
      <c r="I62" s="2">
        <v>2.9354207436399202E-2</v>
      </c>
      <c r="J62" s="2">
        <v>-6.2737642585551298E-2</v>
      </c>
      <c r="K62" s="3">
        <v>-6.0483870967741899E-3</v>
      </c>
      <c r="L62" s="3">
        <v>0.20833333333333301</v>
      </c>
    </row>
    <row r="63" spans="1:12" x14ac:dyDescent="0.25">
      <c r="A63" s="8" t="s">
        <v>105</v>
      </c>
      <c r="B63" s="2">
        <v>0.14285714285714299</v>
      </c>
      <c r="C63" s="2">
        <v>-0.375</v>
      </c>
      <c r="D63" s="2">
        <v>0.2</v>
      </c>
      <c r="E63" s="2">
        <v>0</v>
      </c>
      <c r="F63" s="2">
        <v>0.16666666666666699</v>
      </c>
      <c r="G63" s="2">
        <v>0</v>
      </c>
      <c r="H63" s="2">
        <v>0.28571428571428598</v>
      </c>
      <c r="I63" s="2">
        <v>0</v>
      </c>
      <c r="J63" s="2">
        <v>0.11111111111111099</v>
      </c>
      <c r="K63" s="3">
        <v>0.42857142857142899</v>
      </c>
      <c r="L63" s="3">
        <v>0.42857142857142899</v>
      </c>
    </row>
    <row r="64" spans="1:12" x14ac:dyDescent="0.25">
      <c r="A64" s="8" t="s">
        <v>106</v>
      </c>
      <c r="B64" s="2">
        <v>-0.16666666666666699</v>
      </c>
      <c r="C64" s="2">
        <v>-0.155555555555556</v>
      </c>
      <c r="D64" s="2">
        <v>-0.105263157894737</v>
      </c>
      <c r="E64" s="2">
        <v>2.9411764705882401E-2</v>
      </c>
      <c r="F64" s="2">
        <v>-0.14285714285714299</v>
      </c>
      <c r="G64" s="2">
        <v>3.3333333333333298E-2</v>
      </c>
      <c r="H64" s="2">
        <v>-9.6774193548387094E-2</v>
      </c>
      <c r="I64" s="2">
        <v>3.5714285714285698E-2</v>
      </c>
      <c r="J64" s="2">
        <v>-0.10344827586206901</v>
      </c>
      <c r="K64" s="3">
        <v>-0.133333333333333</v>
      </c>
      <c r="L64" s="3">
        <v>-0.51851851851851805</v>
      </c>
    </row>
    <row r="65" spans="1:12" x14ac:dyDescent="0.25">
      <c r="A65" s="8" t="s">
        <v>107</v>
      </c>
      <c r="B65" s="2">
        <v>7.8947368421052599E-2</v>
      </c>
      <c r="C65" s="2">
        <v>2.4390243902439001E-2</v>
      </c>
      <c r="D65" s="2">
        <v>1.1904761904761901E-2</v>
      </c>
      <c r="E65" s="2">
        <v>5.8823529411764696E-3</v>
      </c>
      <c r="F65" s="2">
        <v>3.2163742690058499E-2</v>
      </c>
      <c r="G65" s="2">
        <v>1.4164305949008501E-2</v>
      </c>
      <c r="H65" s="2">
        <v>2.7932960893854702E-3</v>
      </c>
      <c r="I65" s="2">
        <v>5.0139275766016698E-2</v>
      </c>
      <c r="J65" s="2">
        <v>-1.3262599469495999E-2</v>
      </c>
      <c r="K65" s="3">
        <v>5.3824362606232301E-2</v>
      </c>
      <c r="L65" s="3">
        <v>0.22368421052631601</v>
      </c>
    </row>
    <row r="66" spans="1:12" x14ac:dyDescent="0.25">
      <c r="A66" s="8" t="s">
        <v>108</v>
      </c>
      <c r="B66" s="2">
        <v>0</v>
      </c>
      <c r="C66" s="2">
        <v>0</v>
      </c>
      <c r="D66" s="2">
        <v>0</v>
      </c>
      <c r="E66" s="2">
        <v>0</v>
      </c>
      <c r="F66" s="2">
        <v>9.5238095238095205E-2</v>
      </c>
      <c r="G66" s="2">
        <v>-4.3478260869565202E-2</v>
      </c>
      <c r="H66" s="2">
        <v>9.0909090909090898E-2</v>
      </c>
      <c r="I66" s="2">
        <v>4.1666666666666699E-2</v>
      </c>
      <c r="J66" s="2">
        <v>0</v>
      </c>
      <c r="K66" s="3">
        <v>8.6956521739130405E-2</v>
      </c>
      <c r="L66" s="3">
        <v>0.19047619047618999</v>
      </c>
    </row>
    <row r="67" spans="1:12" x14ac:dyDescent="0.25">
      <c r="A67" s="8" t="s">
        <v>109</v>
      </c>
      <c r="B67" s="2">
        <v>7.69230769230769E-2</v>
      </c>
      <c r="C67" s="2">
        <v>0</v>
      </c>
      <c r="D67" s="2">
        <v>-0.14285714285714299</v>
      </c>
      <c r="E67" s="2">
        <v>0</v>
      </c>
      <c r="F67" s="2">
        <v>0</v>
      </c>
      <c r="G67" s="2">
        <v>0</v>
      </c>
      <c r="H67" s="2">
        <v>8.3333333333333301E-2</v>
      </c>
      <c r="I67" s="2">
        <v>0</v>
      </c>
      <c r="J67" s="2">
        <v>0.15384615384615399</v>
      </c>
      <c r="K67" s="3">
        <v>0.25</v>
      </c>
      <c r="L67" s="3">
        <v>0.15384615384615399</v>
      </c>
    </row>
    <row r="68" spans="1:12" x14ac:dyDescent="0.25">
      <c r="A68" s="8" t="s">
        <v>110</v>
      </c>
      <c r="B68" s="2">
        <v>-3.4482758620689703E-2</v>
      </c>
      <c r="C68" s="2">
        <v>-3.5714285714285698E-2</v>
      </c>
      <c r="D68" s="2">
        <v>-6.1728395061728399E-2</v>
      </c>
      <c r="E68" s="2">
        <v>-6.5789473684210495E-2</v>
      </c>
      <c r="F68" s="2">
        <v>4.2253521126760597E-2</v>
      </c>
      <c r="G68" s="2">
        <v>0.108108108108108</v>
      </c>
      <c r="H68" s="2">
        <v>-7.3170731707317097E-2</v>
      </c>
      <c r="I68" s="2">
        <v>1.3157894736842099E-2</v>
      </c>
      <c r="J68" s="2">
        <v>-6.4935064935064901E-2</v>
      </c>
      <c r="K68" s="3">
        <v>-2.7027027027027001E-2</v>
      </c>
      <c r="L68" s="3">
        <v>-0.17241379310344801</v>
      </c>
    </row>
    <row r="69" spans="1:12" x14ac:dyDescent="0.25">
      <c r="A69" s="8" t="s">
        <v>111</v>
      </c>
      <c r="B69" s="2">
        <v>9.0909090909090898E-2</v>
      </c>
      <c r="C69" s="2">
        <v>5.5555555555555601E-2</v>
      </c>
      <c r="D69" s="2">
        <v>7.8947368421052599E-2</v>
      </c>
      <c r="E69" s="2">
        <v>2.4390243902439001E-2</v>
      </c>
      <c r="F69" s="2">
        <v>-2.3809523809523801E-2</v>
      </c>
      <c r="G69" s="2">
        <v>0.19512195121951201</v>
      </c>
      <c r="H69" s="2">
        <v>4.08163265306122E-2</v>
      </c>
      <c r="I69" s="2">
        <v>3.9215686274509803E-2</v>
      </c>
      <c r="J69" s="2">
        <v>0</v>
      </c>
      <c r="K69" s="3">
        <v>0.292682926829268</v>
      </c>
      <c r="L69" s="3">
        <v>0.60606060606060597</v>
      </c>
    </row>
    <row r="70" spans="1:12" x14ac:dyDescent="0.25">
      <c r="A70" s="8" t="s">
        <v>112</v>
      </c>
      <c r="B70" s="2">
        <v>-5.2631578947368397E-2</v>
      </c>
      <c r="C70" s="2">
        <v>-0.203703703703704</v>
      </c>
      <c r="D70" s="2">
        <v>-0.116279069767442</v>
      </c>
      <c r="E70" s="2">
        <v>-7.8947368421052599E-2</v>
      </c>
      <c r="F70" s="2">
        <v>5.7142857142857099E-2</v>
      </c>
      <c r="G70" s="2">
        <v>-8.1081081081081099E-2</v>
      </c>
      <c r="H70" s="2">
        <v>2.9411764705882401E-2</v>
      </c>
      <c r="I70" s="2">
        <v>2.8571428571428598E-2</v>
      </c>
      <c r="J70" s="2">
        <v>2.7777777777777801E-2</v>
      </c>
      <c r="K70" s="3">
        <v>0</v>
      </c>
      <c r="L70" s="3">
        <v>-0.35087719298245601</v>
      </c>
    </row>
    <row r="71" spans="1:12" x14ac:dyDescent="0.25">
      <c r="A71" s="11" t="s">
        <v>12</v>
      </c>
      <c r="B71" s="3">
        <v>3.57824427480916E-2</v>
      </c>
      <c r="C71" s="3">
        <v>1.28972823583602E-2</v>
      </c>
      <c r="D71" s="3">
        <v>9.0950432014552099E-4</v>
      </c>
      <c r="E71" s="3">
        <v>1.13584734211722E-2</v>
      </c>
      <c r="F71" s="3">
        <v>1.9766397124887699E-2</v>
      </c>
      <c r="G71" s="3">
        <v>3.9207048458149797E-2</v>
      </c>
      <c r="H71" s="3">
        <v>8.0542602797795699E-3</v>
      </c>
      <c r="I71" s="3">
        <v>3.0698065601345699E-2</v>
      </c>
      <c r="J71" s="3">
        <v>-2.0399836801305599E-3</v>
      </c>
      <c r="K71" s="3">
        <v>7.7533039647577101E-2</v>
      </c>
      <c r="L71" s="3">
        <v>0.166984732824427</v>
      </c>
    </row>
    <row r="72" spans="1:12" x14ac:dyDescent="0.25">
      <c r="A72" s="15"/>
    </row>
    <row r="73" spans="1:12" x14ac:dyDescent="0.25">
      <c r="A73" s="13" t="s">
        <v>33</v>
      </c>
    </row>
    <row r="74" spans="1:12" x14ac:dyDescent="0.25">
      <c r="A74" s="14" t="s">
        <v>34</v>
      </c>
    </row>
    <row r="75" spans="1:12" x14ac:dyDescent="0.25">
      <c r="A75" s="14" t="s">
        <v>35</v>
      </c>
    </row>
    <row r="76" spans="1:12" x14ac:dyDescent="0.25">
      <c r="A76" s="14" t="s">
        <v>114</v>
      </c>
    </row>
    <row r="77" spans="1:12" x14ac:dyDescent="0.25">
      <c r="A77" s="14" t="s">
        <v>36</v>
      </c>
    </row>
    <row r="78" spans="1:12" x14ac:dyDescent="0.25">
      <c r="A78" s="15"/>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643</v>
      </c>
    </row>
    <row r="2" spans="1:11" ht="15" x14ac:dyDescent="0.25">
      <c r="A2" s="12" t="s">
        <v>644</v>
      </c>
    </row>
    <row r="3" spans="1:11" ht="15" x14ac:dyDescent="0.25">
      <c r="A3" s="12" t="s">
        <v>63</v>
      </c>
    </row>
    <row r="4" spans="1:11" x14ac:dyDescent="0.25">
      <c r="A4" s="15"/>
    </row>
    <row r="5" spans="1:11" x14ac:dyDescent="0.25">
      <c r="A5" s="17" t="str">
        <f>HYPERLINK("#'Table of contents'!A172",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598</v>
      </c>
      <c r="B8" s="1">
        <v>867</v>
      </c>
      <c r="C8" s="1">
        <v>927</v>
      </c>
      <c r="D8" s="1">
        <v>938</v>
      </c>
      <c r="E8" s="1">
        <v>953</v>
      </c>
      <c r="F8" s="1">
        <v>926</v>
      </c>
      <c r="G8" s="1">
        <v>893</v>
      </c>
      <c r="H8" s="1">
        <v>884</v>
      </c>
      <c r="I8" s="1">
        <v>897</v>
      </c>
      <c r="J8" s="1">
        <v>875</v>
      </c>
      <c r="K8" s="1">
        <v>892</v>
      </c>
    </row>
    <row r="9" spans="1:11" x14ac:dyDescent="0.25">
      <c r="A9" s="16" t="s">
        <v>58</v>
      </c>
      <c r="B9" s="1">
        <v>2135</v>
      </c>
      <c r="C9" s="1">
        <v>2212</v>
      </c>
      <c r="D9" s="1">
        <v>2277</v>
      </c>
      <c r="E9" s="1">
        <v>2341</v>
      </c>
      <c r="F9" s="1">
        <v>2384</v>
      </c>
      <c r="G9" s="1">
        <v>2476</v>
      </c>
      <c r="H9" s="1">
        <v>2593</v>
      </c>
      <c r="I9" s="1">
        <v>2693</v>
      </c>
      <c r="J9" s="1">
        <v>2793</v>
      </c>
      <c r="K9" s="1">
        <v>2824</v>
      </c>
    </row>
    <row r="10" spans="1:11" x14ac:dyDescent="0.25">
      <c r="A10" s="16" t="s">
        <v>59</v>
      </c>
      <c r="B10" s="1">
        <v>1374</v>
      </c>
      <c r="C10" s="1">
        <v>1425</v>
      </c>
      <c r="D10" s="1">
        <v>1457</v>
      </c>
      <c r="E10" s="1">
        <v>1490</v>
      </c>
      <c r="F10" s="1">
        <v>1582</v>
      </c>
      <c r="G10" s="1">
        <v>1684</v>
      </c>
      <c r="H10" s="1">
        <v>1748</v>
      </c>
      <c r="I10" s="1">
        <v>1842</v>
      </c>
      <c r="J10" s="1">
        <v>1956</v>
      </c>
      <c r="K10" s="1">
        <v>2037</v>
      </c>
    </row>
    <row r="11" spans="1:11" x14ac:dyDescent="0.25">
      <c r="A11" s="16" t="s">
        <v>60</v>
      </c>
      <c r="B11" s="1">
        <v>505</v>
      </c>
      <c r="C11" s="1">
        <v>530</v>
      </c>
      <c r="D11" s="1">
        <v>548</v>
      </c>
      <c r="E11" s="1">
        <v>537</v>
      </c>
      <c r="F11" s="1">
        <v>540</v>
      </c>
      <c r="G11" s="1">
        <v>573</v>
      </c>
      <c r="H11" s="1">
        <v>616</v>
      </c>
      <c r="I11" s="1">
        <v>628</v>
      </c>
      <c r="J11" s="1">
        <v>692</v>
      </c>
      <c r="K11" s="1">
        <v>711</v>
      </c>
    </row>
    <row r="12" spans="1:11" x14ac:dyDescent="0.25">
      <c r="A12" s="16" t="s">
        <v>61</v>
      </c>
      <c r="B12" s="1">
        <v>63</v>
      </c>
      <c r="C12" s="1">
        <v>65</v>
      </c>
      <c r="D12" s="1">
        <v>56</v>
      </c>
      <c r="E12" s="1">
        <v>46</v>
      </c>
      <c r="F12" s="1">
        <v>53</v>
      </c>
      <c r="G12" s="1">
        <v>73</v>
      </c>
      <c r="H12" s="1">
        <v>84</v>
      </c>
      <c r="I12" s="1">
        <v>86</v>
      </c>
      <c r="J12" s="1">
        <v>106</v>
      </c>
      <c r="K12" s="1">
        <v>122</v>
      </c>
    </row>
    <row r="13" spans="1:11" x14ac:dyDescent="0.25">
      <c r="A13" s="10" t="s">
        <v>12</v>
      </c>
      <c r="B13" s="5">
        <v>4944</v>
      </c>
      <c r="C13" s="5">
        <v>5159</v>
      </c>
      <c r="D13" s="5">
        <v>5276</v>
      </c>
      <c r="E13" s="5">
        <v>5367</v>
      </c>
      <c r="F13" s="5">
        <v>5485</v>
      </c>
      <c r="G13" s="5">
        <v>5699</v>
      </c>
      <c r="H13" s="5">
        <v>5925</v>
      </c>
      <c r="I13" s="5">
        <v>6146</v>
      </c>
      <c r="J13" s="5">
        <v>6422</v>
      </c>
      <c r="K13" s="5">
        <v>6586</v>
      </c>
    </row>
    <row r="14" spans="1:11" x14ac:dyDescent="0.25">
      <c r="A14" s="15"/>
    </row>
    <row r="15" spans="1:11" x14ac:dyDescent="0.25">
      <c r="A15" s="15"/>
    </row>
    <row r="16" spans="1:11" x14ac:dyDescent="0.25">
      <c r="A16" s="15"/>
      <c r="B16" s="21" t="s">
        <v>28</v>
      </c>
      <c r="C16" s="22"/>
      <c r="D16" s="22"/>
      <c r="E16" s="22"/>
      <c r="F16" s="22"/>
      <c r="G16" s="22"/>
      <c r="H16" s="22"/>
      <c r="I16" s="22"/>
      <c r="J16" s="22"/>
      <c r="K16" s="22"/>
    </row>
    <row r="17" spans="1:12" x14ac:dyDescent="0.25">
      <c r="A17" s="9" t="s">
        <v>32</v>
      </c>
      <c r="B17" s="4" t="s">
        <v>0</v>
      </c>
      <c r="C17" s="4" t="s">
        <v>1</v>
      </c>
      <c r="D17" s="4" t="s">
        <v>2</v>
      </c>
      <c r="E17" s="4" t="s">
        <v>3</v>
      </c>
      <c r="F17" s="4" t="s">
        <v>4</v>
      </c>
      <c r="G17" s="4" t="s">
        <v>5</v>
      </c>
      <c r="H17" s="4" t="s">
        <v>6</v>
      </c>
      <c r="I17" s="4" t="s">
        <v>7</v>
      </c>
      <c r="J17" s="4" t="s">
        <v>8</v>
      </c>
      <c r="K17" s="4" t="s">
        <v>9</v>
      </c>
    </row>
    <row r="18" spans="1:12" x14ac:dyDescent="0.25">
      <c r="A18" s="8" t="s">
        <v>598</v>
      </c>
      <c r="B18" s="2">
        <v>0.175364077669903</v>
      </c>
      <c r="C18" s="2">
        <v>0.179685985656135</v>
      </c>
      <c r="D18" s="2">
        <v>0.17778620166792999</v>
      </c>
      <c r="E18" s="2">
        <v>0.17756661076951699</v>
      </c>
      <c r="F18" s="2">
        <v>0.16882406563354599</v>
      </c>
      <c r="G18" s="2">
        <v>0.15669415686962601</v>
      </c>
      <c r="H18" s="2">
        <v>0.14919831223628699</v>
      </c>
      <c r="I18" s="2">
        <v>0.14594858444516801</v>
      </c>
      <c r="J18" s="2">
        <v>0.13625038928682701</v>
      </c>
      <c r="K18" s="2">
        <v>0.13543880959611301</v>
      </c>
    </row>
    <row r="19" spans="1:12" x14ac:dyDescent="0.25">
      <c r="A19" s="8" t="s">
        <v>58</v>
      </c>
      <c r="B19" s="2">
        <v>0.43183656957928801</v>
      </c>
      <c r="C19" s="2">
        <v>0.42876526458615999</v>
      </c>
      <c r="D19" s="2">
        <v>0.43157695223654302</v>
      </c>
      <c r="E19" s="2">
        <v>0.43618408794484798</v>
      </c>
      <c r="F19" s="2">
        <v>0.43463992707383797</v>
      </c>
      <c r="G19" s="2">
        <v>0.43446218634848199</v>
      </c>
      <c r="H19" s="2">
        <v>0.43763713080168798</v>
      </c>
      <c r="I19" s="2">
        <v>0.43817116823950503</v>
      </c>
      <c r="J19" s="2">
        <v>0.43491124260355002</v>
      </c>
      <c r="K19" s="2">
        <v>0.42878833890069801</v>
      </c>
    </row>
    <row r="20" spans="1:12" x14ac:dyDescent="0.25">
      <c r="A20" s="8" t="s">
        <v>59</v>
      </c>
      <c r="B20" s="2">
        <v>0.27791262135922301</v>
      </c>
      <c r="C20" s="2">
        <v>0.27621632099243998</v>
      </c>
      <c r="D20" s="2">
        <v>0.27615617892342698</v>
      </c>
      <c r="E20" s="2">
        <v>0.27762250791876297</v>
      </c>
      <c r="F20" s="2">
        <v>0.28842297174111198</v>
      </c>
      <c r="G20" s="2">
        <v>0.29549043691875798</v>
      </c>
      <c r="H20" s="2">
        <v>0.29502109704641299</v>
      </c>
      <c r="I20" s="2">
        <v>0.29970712658639798</v>
      </c>
      <c r="J20" s="2">
        <v>0.30457801308003701</v>
      </c>
      <c r="K20" s="2">
        <v>0.30929243850592197</v>
      </c>
    </row>
    <row r="21" spans="1:12" x14ac:dyDescent="0.25">
      <c r="A21" s="8" t="s">
        <v>60</v>
      </c>
      <c r="B21" s="2">
        <v>0.102144012944984</v>
      </c>
      <c r="C21" s="2">
        <v>0.10273308780771501</v>
      </c>
      <c r="D21" s="2">
        <v>0.103866565579985</v>
      </c>
      <c r="E21" s="2">
        <v>0.100055897149245</v>
      </c>
      <c r="F21" s="2">
        <v>9.8450319051959903E-2</v>
      </c>
      <c r="G21" s="2">
        <v>0.100543955079839</v>
      </c>
      <c r="H21" s="2">
        <v>0.103966244725738</v>
      </c>
      <c r="I21" s="2">
        <v>0.10218027985681701</v>
      </c>
      <c r="J21" s="2">
        <v>0.107754593584553</v>
      </c>
      <c r="K21" s="2">
        <v>0.107956270877619</v>
      </c>
    </row>
    <row r="22" spans="1:12" x14ac:dyDescent="0.25">
      <c r="A22" s="8" t="s">
        <v>61</v>
      </c>
      <c r="B22" s="2">
        <v>1.27427184466019E-2</v>
      </c>
      <c r="C22" s="2">
        <v>1.2599340957549899E-2</v>
      </c>
      <c r="D22" s="2">
        <v>1.06141015921152E-2</v>
      </c>
      <c r="E22" s="2">
        <v>8.5708962176262293E-3</v>
      </c>
      <c r="F22" s="2">
        <v>9.6627164995442098E-3</v>
      </c>
      <c r="G22" s="2">
        <v>1.2809264783295299E-2</v>
      </c>
      <c r="H22" s="2">
        <v>1.41772151898734E-2</v>
      </c>
      <c r="I22" s="2">
        <v>1.39928408721119E-2</v>
      </c>
      <c r="J22" s="2">
        <v>1.6505761445032699E-2</v>
      </c>
      <c r="K22" s="2">
        <v>1.8524142119647698E-2</v>
      </c>
    </row>
    <row r="23" spans="1:12" x14ac:dyDescent="0.25">
      <c r="A23" s="15"/>
    </row>
    <row r="24" spans="1:12" x14ac:dyDescent="0.25">
      <c r="A24" s="15"/>
    </row>
    <row r="25" spans="1:12" x14ac:dyDescent="0.25">
      <c r="A25" s="15"/>
      <c r="B25" s="21" t="s">
        <v>29</v>
      </c>
      <c r="C25" s="21"/>
      <c r="D25" s="21"/>
      <c r="E25" s="21"/>
      <c r="F25" s="21"/>
      <c r="G25" s="21"/>
      <c r="H25" s="21"/>
      <c r="I25" s="21"/>
      <c r="J25" s="21"/>
      <c r="K25" s="6" t="s">
        <v>30</v>
      </c>
      <c r="L25" s="6" t="s">
        <v>31</v>
      </c>
    </row>
    <row r="26" spans="1:12" x14ac:dyDescent="0.25">
      <c r="A26" s="9" t="s">
        <v>32</v>
      </c>
      <c r="B26" s="4" t="s">
        <v>13</v>
      </c>
      <c r="C26" s="4" t="s">
        <v>14</v>
      </c>
      <c r="D26" s="4" t="s">
        <v>15</v>
      </c>
      <c r="E26" s="4" t="s">
        <v>16</v>
      </c>
      <c r="F26" s="4" t="s">
        <v>17</v>
      </c>
      <c r="G26" s="4" t="s">
        <v>18</v>
      </c>
      <c r="H26" s="4" t="s">
        <v>19</v>
      </c>
      <c r="I26" s="4" t="s">
        <v>20</v>
      </c>
      <c r="J26" s="4" t="s">
        <v>21</v>
      </c>
      <c r="K26" s="4" t="s">
        <v>22</v>
      </c>
      <c r="L26" s="4" t="s">
        <v>23</v>
      </c>
    </row>
    <row r="27" spans="1:12" x14ac:dyDescent="0.25">
      <c r="A27" s="8" t="s">
        <v>598</v>
      </c>
      <c r="B27" s="2">
        <v>6.9204152249134995E-2</v>
      </c>
      <c r="C27" s="2">
        <v>1.1866235167206E-2</v>
      </c>
      <c r="D27" s="2">
        <v>1.5991471215351799E-2</v>
      </c>
      <c r="E27" s="2">
        <v>-2.8331584470094401E-2</v>
      </c>
      <c r="F27" s="2">
        <v>-3.5637149028077797E-2</v>
      </c>
      <c r="G27" s="2">
        <v>-1.00783874580067E-2</v>
      </c>
      <c r="H27" s="2">
        <v>1.4705882352941201E-2</v>
      </c>
      <c r="I27" s="2">
        <v>-2.4526198439241899E-2</v>
      </c>
      <c r="J27" s="2">
        <v>1.9428571428571399E-2</v>
      </c>
      <c r="K27" s="3">
        <v>-1.11982082866741E-3</v>
      </c>
      <c r="L27" s="3">
        <v>2.88350634371396E-2</v>
      </c>
    </row>
    <row r="28" spans="1:12" x14ac:dyDescent="0.25">
      <c r="A28" s="8" t="s">
        <v>58</v>
      </c>
      <c r="B28" s="2">
        <v>3.6065573770491799E-2</v>
      </c>
      <c r="C28" s="2">
        <v>2.9385171790235101E-2</v>
      </c>
      <c r="D28" s="2">
        <v>2.81071585419412E-2</v>
      </c>
      <c r="E28" s="2">
        <v>1.8368218709953001E-2</v>
      </c>
      <c r="F28" s="2">
        <v>3.8590604026845603E-2</v>
      </c>
      <c r="G28" s="2">
        <v>4.7253634894991903E-2</v>
      </c>
      <c r="H28" s="2">
        <v>3.8565368299267301E-2</v>
      </c>
      <c r="I28" s="2">
        <v>3.7133308577794302E-2</v>
      </c>
      <c r="J28" s="2">
        <v>1.10991765127103E-2</v>
      </c>
      <c r="K28" s="3">
        <v>0.14054927302100201</v>
      </c>
      <c r="L28" s="3">
        <v>0.32271662763466002</v>
      </c>
    </row>
    <row r="29" spans="1:12" x14ac:dyDescent="0.25">
      <c r="A29" s="8" t="s">
        <v>59</v>
      </c>
      <c r="B29" s="2">
        <v>3.7117903930131001E-2</v>
      </c>
      <c r="C29" s="2">
        <v>2.2456140350877202E-2</v>
      </c>
      <c r="D29" s="2">
        <v>2.26492793411119E-2</v>
      </c>
      <c r="E29" s="2">
        <v>6.1744966442952999E-2</v>
      </c>
      <c r="F29" s="2">
        <v>6.4475347661188398E-2</v>
      </c>
      <c r="G29" s="2">
        <v>3.8004750593824202E-2</v>
      </c>
      <c r="H29" s="2">
        <v>5.3775743707093801E-2</v>
      </c>
      <c r="I29" s="2">
        <v>6.1889250814332199E-2</v>
      </c>
      <c r="J29" s="2">
        <v>4.1411042944785301E-2</v>
      </c>
      <c r="K29" s="3">
        <v>0.20961995249406201</v>
      </c>
      <c r="L29" s="3">
        <v>0.48253275109170302</v>
      </c>
    </row>
    <row r="30" spans="1:12" x14ac:dyDescent="0.25">
      <c r="A30" s="8" t="s">
        <v>60</v>
      </c>
      <c r="B30" s="2">
        <v>4.95049504950495E-2</v>
      </c>
      <c r="C30" s="2">
        <v>3.3962264150943403E-2</v>
      </c>
      <c r="D30" s="2">
        <v>-2.0072992700729899E-2</v>
      </c>
      <c r="E30" s="2">
        <v>5.5865921787709499E-3</v>
      </c>
      <c r="F30" s="2">
        <v>6.1111111111111102E-2</v>
      </c>
      <c r="G30" s="2">
        <v>7.5043630017451998E-2</v>
      </c>
      <c r="H30" s="2">
        <v>1.9480519480519501E-2</v>
      </c>
      <c r="I30" s="2">
        <v>0.101910828025478</v>
      </c>
      <c r="J30" s="2">
        <v>2.74566473988439E-2</v>
      </c>
      <c r="K30" s="3">
        <v>0.24083769633507901</v>
      </c>
      <c r="L30" s="3">
        <v>0.40792079207920801</v>
      </c>
    </row>
    <row r="31" spans="1:12" x14ac:dyDescent="0.25">
      <c r="A31" s="8" t="s">
        <v>61</v>
      </c>
      <c r="B31" s="2">
        <v>3.1746031746031703E-2</v>
      </c>
      <c r="C31" s="2">
        <v>-0.138461538461538</v>
      </c>
      <c r="D31" s="2">
        <v>-0.17857142857142899</v>
      </c>
      <c r="E31" s="2">
        <v>0.15217391304347799</v>
      </c>
      <c r="F31" s="2">
        <v>0.37735849056603799</v>
      </c>
      <c r="G31" s="2">
        <v>0.150684931506849</v>
      </c>
      <c r="H31" s="2">
        <v>2.3809523809523801E-2</v>
      </c>
      <c r="I31" s="2">
        <v>0.232558139534884</v>
      </c>
      <c r="J31" s="2">
        <v>0.15094339622641501</v>
      </c>
      <c r="K31" s="3">
        <v>0.67123287671232901</v>
      </c>
      <c r="L31" s="3">
        <v>0.93650793650793696</v>
      </c>
    </row>
    <row r="32" spans="1:12" x14ac:dyDescent="0.25">
      <c r="A32" s="11" t="s">
        <v>12</v>
      </c>
      <c r="B32" s="3">
        <v>4.3487055016181199E-2</v>
      </c>
      <c r="C32" s="3">
        <v>2.2678813723589802E-2</v>
      </c>
      <c r="D32" s="3">
        <v>1.7247915087187302E-2</v>
      </c>
      <c r="E32" s="3">
        <v>2.1986212036519501E-2</v>
      </c>
      <c r="F32" s="3">
        <v>3.9015496809480403E-2</v>
      </c>
      <c r="G32" s="3">
        <v>3.9656080014037601E-2</v>
      </c>
      <c r="H32" s="3">
        <v>3.7299578059071699E-2</v>
      </c>
      <c r="I32" s="3">
        <v>4.4907256752359299E-2</v>
      </c>
      <c r="J32" s="3">
        <v>2.5537215820616601E-2</v>
      </c>
      <c r="K32" s="3">
        <v>0.15564134058606799</v>
      </c>
      <c r="L32" s="3">
        <v>0.332119741100324</v>
      </c>
    </row>
    <row r="33" spans="1:1" x14ac:dyDescent="0.25">
      <c r="A33" s="15"/>
    </row>
    <row r="34" spans="1:1" x14ac:dyDescent="0.25">
      <c r="A34" s="13" t="s">
        <v>33</v>
      </c>
    </row>
    <row r="35" spans="1:1" x14ac:dyDescent="0.25">
      <c r="A35" s="14" t="s">
        <v>34</v>
      </c>
    </row>
    <row r="36" spans="1:1" x14ac:dyDescent="0.25">
      <c r="A36" s="14" t="s">
        <v>35</v>
      </c>
    </row>
    <row r="37" spans="1:1" x14ac:dyDescent="0.25">
      <c r="A37" s="14" t="s">
        <v>36</v>
      </c>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6:K16"/>
    <mergeCell ref="B25:J2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645</v>
      </c>
    </row>
    <row r="2" spans="1:11" ht="15" x14ac:dyDescent="0.25">
      <c r="A2" s="12" t="s">
        <v>644</v>
      </c>
    </row>
    <row r="3" spans="1:11" ht="15" x14ac:dyDescent="0.25">
      <c r="A3" s="12" t="s">
        <v>67</v>
      </c>
    </row>
    <row r="4" spans="1:11" x14ac:dyDescent="0.25">
      <c r="A4" s="15"/>
    </row>
    <row r="5" spans="1:11" x14ac:dyDescent="0.25">
      <c r="A5" s="17" t="str">
        <f>HYPERLINK("#'Table of contents'!A173",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64</v>
      </c>
      <c r="B8" s="1">
        <v>2426</v>
      </c>
      <c r="C8" s="1">
        <v>2560</v>
      </c>
      <c r="D8" s="1">
        <v>2675</v>
      </c>
      <c r="E8" s="1">
        <v>2783</v>
      </c>
      <c r="F8" s="1">
        <v>2945</v>
      </c>
      <c r="G8" s="1">
        <v>3100</v>
      </c>
      <c r="H8" s="1">
        <v>3270</v>
      </c>
      <c r="I8" s="1">
        <v>3486</v>
      </c>
      <c r="J8" s="1">
        <v>3697</v>
      </c>
      <c r="K8" s="1">
        <v>3852</v>
      </c>
    </row>
    <row r="9" spans="1:11" x14ac:dyDescent="0.25">
      <c r="A9" s="16" t="s">
        <v>65</v>
      </c>
      <c r="B9" s="1">
        <v>2518</v>
      </c>
      <c r="C9" s="1">
        <v>2599</v>
      </c>
      <c r="D9" s="1">
        <v>2601</v>
      </c>
      <c r="E9" s="1">
        <v>2584</v>
      </c>
      <c r="F9" s="1">
        <v>2540</v>
      </c>
      <c r="G9" s="1">
        <v>2599</v>
      </c>
      <c r="H9" s="1">
        <v>2655</v>
      </c>
      <c r="I9" s="1">
        <v>2660</v>
      </c>
      <c r="J9" s="1">
        <v>2725</v>
      </c>
      <c r="K9" s="1">
        <v>2734</v>
      </c>
    </row>
    <row r="10" spans="1:11" x14ac:dyDescent="0.25">
      <c r="A10" s="10" t="s">
        <v>12</v>
      </c>
      <c r="B10" s="5">
        <v>4944</v>
      </c>
      <c r="C10" s="5">
        <v>5159</v>
      </c>
      <c r="D10" s="5">
        <v>5276</v>
      </c>
      <c r="E10" s="5">
        <v>5367</v>
      </c>
      <c r="F10" s="5">
        <v>5485</v>
      </c>
      <c r="G10" s="5">
        <v>5699</v>
      </c>
      <c r="H10" s="5">
        <v>5925</v>
      </c>
      <c r="I10" s="5">
        <v>6146</v>
      </c>
      <c r="J10" s="5">
        <v>6422</v>
      </c>
      <c r="K10" s="5">
        <v>6586</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64</v>
      </c>
      <c r="B15" s="2">
        <v>0.490695792880259</v>
      </c>
      <c r="C15" s="2">
        <v>0.49622019771273501</v>
      </c>
      <c r="D15" s="2">
        <v>0.50701288855193305</v>
      </c>
      <c r="E15" s="2">
        <v>0.51853922116638695</v>
      </c>
      <c r="F15" s="2">
        <v>0.53691886964448499</v>
      </c>
      <c r="G15" s="2">
        <v>0.54395507983856795</v>
      </c>
      <c r="H15" s="2">
        <v>0.55189873417721502</v>
      </c>
      <c r="I15" s="2">
        <v>0.56719817767653802</v>
      </c>
      <c r="J15" s="2">
        <v>0.57567735907816897</v>
      </c>
      <c r="K15" s="2">
        <v>0.58487701184330398</v>
      </c>
    </row>
    <row r="16" spans="1:11" x14ac:dyDescent="0.25">
      <c r="A16" s="8" t="s">
        <v>65</v>
      </c>
      <c r="B16" s="2">
        <v>0.509304207119741</v>
      </c>
      <c r="C16" s="2">
        <v>0.50377980228726504</v>
      </c>
      <c r="D16" s="2">
        <v>0.49298711144806701</v>
      </c>
      <c r="E16" s="2">
        <v>0.48146077883361299</v>
      </c>
      <c r="F16" s="2">
        <v>0.46308113035551501</v>
      </c>
      <c r="G16" s="2">
        <v>0.456044920161432</v>
      </c>
      <c r="H16" s="2">
        <v>0.44810126582278498</v>
      </c>
      <c r="I16" s="2">
        <v>0.43280182232346198</v>
      </c>
      <c r="J16" s="2">
        <v>0.42432264092183097</v>
      </c>
      <c r="K16" s="2">
        <v>0.41512298815669602</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64</v>
      </c>
      <c r="B21" s="2">
        <v>5.5234954657873002E-2</v>
      </c>
      <c r="C21" s="2">
        <v>4.4921875E-2</v>
      </c>
      <c r="D21" s="2">
        <v>4.0373831775700898E-2</v>
      </c>
      <c r="E21" s="2">
        <v>5.82105641394179E-2</v>
      </c>
      <c r="F21" s="2">
        <v>5.2631578947368397E-2</v>
      </c>
      <c r="G21" s="2">
        <v>5.4838709677419398E-2</v>
      </c>
      <c r="H21" s="2">
        <v>6.6055045871559595E-2</v>
      </c>
      <c r="I21" s="2">
        <v>6.0527825588066603E-2</v>
      </c>
      <c r="J21" s="2">
        <v>4.1925885853394601E-2</v>
      </c>
      <c r="K21" s="3">
        <v>0.24258064516128999</v>
      </c>
      <c r="L21" s="3">
        <v>0.587798845836768</v>
      </c>
    </row>
    <row r="22" spans="1:12" x14ac:dyDescent="0.25">
      <c r="A22" s="8" t="s">
        <v>65</v>
      </c>
      <c r="B22" s="2">
        <v>3.21683876092137E-2</v>
      </c>
      <c r="C22" s="2">
        <v>7.6952674105425201E-4</v>
      </c>
      <c r="D22" s="2">
        <v>-6.5359477124183E-3</v>
      </c>
      <c r="E22" s="2">
        <v>-1.7027863777089799E-2</v>
      </c>
      <c r="F22" s="2">
        <v>2.3228346456692899E-2</v>
      </c>
      <c r="G22" s="2">
        <v>2.1546748749519E-2</v>
      </c>
      <c r="H22" s="2">
        <v>1.88323917137476E-3</v>
      </c>
      <c r="I22" s="2">
        <v>2.4436090225563901E-2</v>
      </c>
      <c r="J22" s="2">
        <v>3.30275229357798E-3</v>
      </c>
      <c r="K22" s="3">
        <v>5.1943055021161998E-2</v>
      </c>
      <c r="L22" s="3">
        <v>8.5782366957903103E-2</v>
      </c>
    </row>
    <row r="23" spans="1:12" x14ac:dyDescent="0.25">
      <c r="A23" s="11" t="s">
        <v>12</v>
      </c>
      <c r="B23" s="3">
        <v>4.3487055016181199E-2</v>
      </c>
      <c r="C23" s="3">
        <v>2.2678813723589802E-2</v>
      </c>
      <c r="D23" s="3">
        <v>1.7247915087187302E-2</v>
      </c>
      <c r="E23" s="3">
        <v>2.1986212036519501E-2</v>
      </c>
      <c r="F23" s="3">
        <v>3.9015496809480403E-2</v>
      </c>
      <c r="G23" s="3">
        <v>3.9656080014037601E-2</v>
      </c>
      <c r="H23" s="3">
        <v>3.7299578059071699E-2</v>
      </c>
      <c r="I23" s="3">
        <v>4.4907256752359299E-2</v>
      </c>
      <c r="J23" s="3">
        <v>2.5537215820616601E-2</v>
      </c>
      <c r="K23" s="3">
        <v>0.15564134058606799</v>
      </c>
      <c r="L23" s="3">
        <v>0.332119741100324</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36</v>
      </c>
    </row>
    <row r="29" spans="1:12" x14ac:dyDescent="0.25">
      <c r="A29" s="15"/>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646</v>
      </c>
    </row>
    <row r="2" spans="1:11" ht="15" x14ac:dyDescent="0.25">
      <c r="A2" s="12" t="s">
        <v>644</v>
      </c>
    </row>
    <row r="3" spans="1:11" ht="15" x14ac:dyDescent="0.25">
      <c r="A3" s="12" t="s">
        <v>67</v>
      </c>
    </row>
    <row r="4" spans="1:11" ht="15" x14ac:dyDescent="0.25">
      <c r="A4" s="12" t="s">
        <v>63</v>
      </c>
    </row>
    <row r="5" spans="1:11" x14ac:dyDescent="0.25">
      <c r="A5" s="17" t="str">
        <f>HYPERLINK("#'Table of contents'!A174",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70</v>
      </c>
      <c r="B8" s="1">
        <v>1143</v>
      </c>
      <c r="C8" s="1">
        <v>1188</v>
      </c>
      <c r="D8" s="1">
        <v>1257</v>
      </c>
      <c r="E8" s="1">
        <v>1290</v>
      </c>
      <c r="F8" s="1">
        <v>1331</v>
      </c>
      <c r="G8" s="1">
        <v>1414</v>
      </c>
      <c r="H8" s="1">
        <v>1507</v>
      </c>
      <c r="I8" s="1">
        <v>1623</v>
      </c>
      <c r="J8" s="1">
        <v>1713</v>
      </c>
      <c r="K8" s="1">
        <v>1779</v>
      </c>
    </row>
    <row r="9" spans="1:11" x14ac:dyDescent="0.25">
      <c r="A9" s="16" t="s">
        <v>71</v>
      </c>
      <c r="B9" s="1">
        <v>581</v>
      </c>
      <c r="C9" s="1">
        <v>624</v>
      </c>
      <c r="D9" s="1">
        <v>648</v>
      </c>
      <c r="E9" s="1">
        <v>694</v>
      </c>
      <c r="F9" s="1">
        <v>765</v>
      </c>
      <c r="G9" s="1">
        <v>839</v>
      </c>
      <c r="H9" s="1">
        <v>894</v>
      </c>
      <c r="I9" s="1">
        <v>968</v>
      </c>
      <c r="J9" s="1">
        <v>1054</v>
      </c>
      <c r="K9" s="1">
        <v>1118</v>
      </c>
    </row>
    <row r="10" spans="1:11" x14ac:dyDescent="0.25">
      <c r="A10" s="16" t="s">
        <v>72</v>
      </c>
      <c r="B10" s="1">
        <v>168</v>
      </c>
      <c r="C10" s="1">
        <v>178</v>
      </c>
      <c r="D10" s="1">
        <v>198</v>
      </c>
      <c r="E10" s="1">
        <v>204</v>
      </c>
      <c r="F10" s="1">
        <v>206</v>
      </c>
      <c r="G10" s="1">
        <v>210</v>
      </c>
      <c r="H10" s="1">
        <v>231</v>
      </c>
      <c r="I10" s="1">
        <v>236</v>
      </c>
      <c r="J10" s="1">
        <v>275</v>
      </c>
      <c r="K10" s="1">
        <v>287</v>
      </c>
    </row>
    <row r="11" spans="1:11" x14ac:dyDescent="0.25">
      <c r="A11" s="16" t="s">
        <v>73</v>
      </c>
      <c r="B11" s="1">
        <v>19</v>
      </c>
      <c r="C11" s="1">
        <v>17</v>
      </c>
      <c r="D11" s="1">
        <v>13</v>
      </c>
      <c r="E11" s="1">
        <v>7</v>
      </c>
      <c r="F11" s="1">
        <v>14</v>
      </c>
      <c r="G11" s="1">
        <v>21</v>
      </c>
      <c r="H11" s="1">
        <v>26</v>
      </c>
      <c r="I11" s="1">
        <v>28</v>
      </c>
      <c r="J11" s="1">
        <v>32</v>
      </c>
      <c r="K11" s="1">
        <v>39</v>
      </c>
    </row>
    <row r="12" spans="1:11" x14ac:dyDescent="0.25">
      <c r="A12" s="16" t="s">
        <v>76</v>
      </c>
      <c r="B12" s="1">
        <v>992</v>
      </c>
      <c r="C12" s="1">
        <v>1024</v>
      </c>
      <c r="D12" s="1">
        <v>1020</v>
      </c>
      <c r="E12" s="1">
        <v>1051</v>
      </c>
      <c r="F12" s="1">
        <v>1053</v>
      </c>
      <c r="G12" s="1">
        <v>1062</v>
      </c>
      <c r="H12" s="1">
        <v>1086</v>
      </c>
      <c r="I12" s="1">
        <v>1070</v>
      </c>
      <c r="J12" s="1">
        <v>1080</v>
      </c>
      <c r="K12" s="1">
        <v>1045</v>
      </c>
    </row>
    <row r="13" spans="1:11" x14ac:dyDescent="0.25">
      <c r="A13" s="16" t="s">
        <v>77</v>
      </c>
      <c r="B13" s="1">
        <v>793</v>
      </c>
      <c r="C13" s="1">
        <v>801</v>
      </c>
      <c r="D13" s="1">
        <v>809</v>
      </c>
      <c r="E13" s="1">
        <v>796</v>
      </c>
      <c r="F13" s="1">
        <v>817</v>
      </c>
      <c r="G13" s="1">
        <v>845</v>
      </c>
      <c r="H13" s="1">
        <v>854</v>
      </c>
      <c r="I13" s="1">
        <v>874</v>
      </c>
      <c r="J13" s="1">
        <v>902</v>
      </c>
      <c r="K13" s="1">
        <v>919</v>
      </c>
    </row>
    <row r="14" spans="1:11" x14ac:dyDescent="0.25">
      <c r="A14" s="16" t="s">
        <v>78</v>
      </c>
      <c r="B14" s="1">
        <v>337</v>
      </c>
      <c r="C14" s="1">
        <v>352</v>
      </c>
      <c r="D14" s="1">
        <v>350</v>
      </c>
      <c r="E14" s="1">
        <v>333</v>
      </c>
      <c r="F14" s="1">
        <v>334</v>
      </c>
      <c r="G14" s="1">
        <v>363</v>
      </c>
      <c r="H14" s="1">
        <v>385</v>
      </c>
      <c r="I14" s="1">
        <v>392</v>
      </c>
      <c r="J14" s="1">
        <v>417</v>
      </c>
      <c r="K14" s="1">
        <v>424</v>
      </c>
    </row>
    <row r="15" spans="1:11" x14ac:dyDescent="0.25">
      <c r="A15" s="16" t="s">
        <v>79</v>
      </c>
      <c r="B15" s="1">
        <v>44</v>
      </c>
      <c r="C15" s="1">
        <v>48</v>
      </c>
      <c r="D15" s="1">
        <v>43</v>
      </c>
      <c r="E15" s="1">
        <v>39</v>
      </c>
      <c r="F15" s="1">
        <v>39</v>
      </c>
      <c r="G15" s="1">
        <v>52</v>
      </c>
      <c r="H15" s="1">
        <v>58</v>
      </c>
      <c r="I15" s="1">
        <v>58</v>
      </c>
      <c r="J15" s="1">
        <v>74</v>
      </c>
      <c r="K15" s="1">
        <v>83</v>
      </c>
    </row>
    <row r="16" spans="1:11" x14ac:dyDescent="0.25">
      <c r="A16" s="16" t="s">
        <v>602</v>
      </c>
      <c r="B16" s="1">
        <v>515</v>
      </c>
      <c r="C16" s="1">
        <v>553</v>
      </c>
      <c r="D16" s="1">
        <v>559</v>
      </c>
      <c r="E16" s="1">
        <v>588</v>
      </c>
      <c r="F16" s="1">
        <v>629</v>
      </c>
      <c r="G16" s="1">
        <v>616</v>
      </c>
      <c r="H16" s="1">
        <v>612</v>
      </c>
      <c r="I16" s="1">
        <v>631</v>
      </c>
      <c r="J16" s="1">
        <v>623</v>
      </c>
      <c r="K16" s="1">
        <v>629</v>
      </c>
    </row>
    <row r="17" spans="1:11" x14ac:dyDescent="0.25">
      <c r="A17" s="16" t="s">
        <v>603</v>
      </c>
      <c r="B17" s="1">
        <v>352</v>
      </c>
      <c r="C17" s="1">
        <v>374</v>
      </c>
      <c r="D17" s="1">
        <v>379</v>
      </c>
      <c r="E17" s="1">
        <v>365</v>
      </c>
      <c r="F17" s="1">
        <v>297</v>
      </c>
      <c r="G17" s="1">
        <v>277</v>
      </c>
      <c r="H17" s="1">
        <v>272</v>
      </c>
      <c r="I17" s="1">
        <v>266</v>
      </c>
      <c r="J17" s="1">
        <v>252</v>
      </c>
      <c r="K17" s="1">
        <v>263</v>
      </c>
    </row>
    <row r="18" spans="1:11" x14ac:dyDescent="0.25">
      <c r="A18" s="10" t="s">
        <v>12</v>
      </c>
      <c r="B18" s="5">
        <v>4944</v>
      </c>
      <c r="C18" s="5">
        <v>5159</v>
      </c>
      <c r="D18" s="5">
        <v>5276</v>
      </c>
      <c r="E18" s="5">
        <v>5367</v>
      </c>
      <c r="F18" s="5">
        <v>5485</v>
      </c>
      <c r="G18" s="5">
        <v>5699</v>
      </c>
      <c r="H18" s="5">
        <v>5925</v>
      </c>
      <c r="I18" s="5">
        <v>6146</v>
      </c>
      <c r="J18" s="5">
        <v>6422</v>
      </c>
      <c r="K18" s="5">
        <v>6586</v>
      </c>
    </row>
    <row r="19" spans="1:11" x14ac:dyDescent="0.25">
      <c r="A19" s="15"/>
    </row>
    <row r="20" spans="1:11" x14ac:dyDescent="0.25">
      <c r="A20" s="15"/>
    </row>
    <row r="21" spans="1:11" x14ac:dyDescent="0.25">
      <c r="A21" s="15"/>
      <c r="B21" s="21" t="s">
        <v>28</v>
      </c>
      <c r="C21" s="22"/>
      <c r="D21" s="22"/>
      <c r="E21" s="22"/>
      <c r="F21" s="22"/>
      <c r="G21" s="22"/>
      <c r="H21" s="22"/>
      <c r="I21" s="22"/>
      <c r="J21" s="22"/>
      <c r="K21" s="22"/>
    </row>
    <row r="22" spans="1:11" x14ac:dyDescent="0.25">
      <c r="A22" s="9" t="s">
        <v>32</v>
      </c>
      <c r="B22" s="4" t="s">
        <v>0</v>
      </c>
      <c r="C22" s="4" t="s">
        <v>1</v>
      </c>
      <c r="D22" s="4" t="s">
        <v>2</v>
      </c>
      <c r="E22" s="4" t="s">
        <v>3</v>
      </c>
      <c r="F22" s="4" t="s">
        <v>4</v>
      </c>
      <c r="G22" s="4" t="s">
        <v>5</v>
      </c>
      <c r="H22" s="4" t="s">
        <v>6</v>
      </c>
      <c r="I22" s="4" t="s">
        <v>7</v>
      </c>
      <c r="J22" s="4" t="s">
        <v>8</v>
      </c>
      <c r="K22" s="4" t="s">
        <v>9</v>
      </c>
    </row>
    <row r="23" spans="1:11" x14ac:dyDescent="0.25">
      <c r="A23" s="8" t="s">
        <v>70</v>
      </c>
      <c r="B23" s="2">
        <v>0.47114591920857402</v>
      </c>
      <c r="C23" s="2">
        <v>0.46406249999999999</v>
      </c>
      <c r="D23" s="2">
        <v>0.46990654205607502</v>
      </c>
      <c r="E23" s="2">
        <v>0.46352856629536499</v>
      </c>
      <c r="F23" s="2">
        <v>0.45195246179965998</v>
      </c>
      <c r="G23" s="2">
        <v>0.456129032258065</v>
      </c>
      <c r="H23" s="2">
        <v>0.46085626911314997</v>
      </c>
      <c r="I23" s="2">
        <v>0.46557659208261598</v>
      </c>
      <c r="J23" s="2">
        <v>0.46334866107654898</v>
      </c>
      <c r="K23" s="2">
        <v>0.46183800623053001</v>
      </c>
    </row>
    <row r="24" spans="1:11" x14ac:dyDescent="0.25">
      <c r="A24" s="8" t="s">
        <v>71</v>
      </c>
      <c r="B24" s="2">
        <v>0.239488870568838</v>
      </c>
      <c r="C24" s="2">
        <v>0.24374999999999999</v>
      </c>
      <c r="D24" s="2">
        <v>0.24224299065420599</v>
      </c>
      <c r="E24" s="2">
        <v>0.24937118217750601</v>
      </c>
      <c r="F24" s="2">
        <v>0.25976230899830199</v>
      </c>
      <c r="G24" s="2">
        <v>0.27064516129032301</v>
      </c>
      <c r="H24" s="2">
        <v>0.273394495412844</v>
      </c>
      <c r="I24" s="2">
        <v>0.27768215720022899</v>
      </c>
      <c r="J24" s="2">
        <v>0.28509602380308402</v>
      </c>
      <c r="K24" s="2">
        <v>0.290238836967809</v>
      </c>
    </row>
    <row r="25" spans="1:11" x14ac:dyDescent="0.25">
      <c r="A25" s="8" t="s">
        <v>72</v>
      </c>
      <c r="B25" s="2">
        <v>6.9249793899422901E-2</v>
      </c>
      <c r="C25" s="2">
        <v>6.9531250000000003E-2</v>
      </c>
      <c r="D25" s="2">
        <v>7.4018691588785004E-2</v>
      </c>
      <c r="E25" s="2">
        <v>7.3302191879266995E-2</v>
      </c>
      <c r="F25" s="2">
        <v>6.9949066213921898E-2</v>
      </c>
      <c r="G25" s="2">
        <v>6.7741935483871002E-2</v>
      </c>
      <c r="H25" s="2">
        <v>7.0642201834862403E-2</v>
      </c>
      <c r="I25" s="2">
        <v>6.7699368904188206E-2</v>
      </c>
      <c r="J25" s="2">
        <v>7.4384636191506606E-2</v>
      </c>
      <c r="K25" s="2">
        <v>7.4506749740394604E-2</v>
      </c>
    </row>
    <row r="26" spans="1:11" x14ac:dyDescent="0.25">
      <c r="A26" s="8" t="s">
        <v>73</v>
      </c>
      <c r="B26" s="2">
        <v>7.8318219291013992E-3</v>
      </c>
      <c r="C26" s="2">
        <v>6.6406249999999998E-3</v>
      </c>
      <c r="D26" s="2">
        <v>4.8598130841121497E-3</v>
      </c>
      <c r="E26" s="2">
        <v>2.51527128997485E-3</v>
      </c>
      <c r="F26" s="2">
        <v>4.7538200339558596E-3</v>
      </c>
      <c r="G26" s="2">
        <v>6.7741935483871E-3</v>
      </c>
      <c r="H26" s="2">
        <v>7.9510703363914401E-3</v>
      </c>
      <c r="I26" s="2">
        <v>8.0321285140562207E-3</v>
      </c>
      <c r="J26" s="2">
        <v>8.6556667568298603E-3</v>
      </c>
      <c r="K26" s="2">
        <v>1.0124610591900301E-2</v>
      </c>
    </row>
    <row r="27" spans="1:11" x14ac:dyDescent="0.25">
      <c r="A27" s="8" t="s">
        <v>76</v>
      </c>
      <c r="B27" s="2">
        <v>0.393963463065925</v>
      </c>
      <c r="C27" s="2">
        <v>0.39399769141977697</v>
      </c>
      <c r="D27" s="2">
        <v>0.39215686274509798</v>
      </c>
      <c r="E27" s="2">
        <v>0.40673374613003099</v>
      </c>
      <c r="F27" s="2">
        <v>0.41456692913385801</v>
      </c>
      <c r="G27" s="2">
        <v>0.408618699499808</v>
      </c>
      <c r="H27" s="2">
        <v>0.40903954802259901</v>
      </c>
      <c r="I27" s="2">
        <v>0.40225563909774398</v>
      </c>
      <c r="J27" s="2">
        <v>0.39633027522935799</v>
      </c>
      <c r="K27" s="2">
        <v>0.38222384784198998</v>
      </c>
    </row>
    <row r="28" spans="1:11" x14ac:dyDescent="0.25">
      <c r="A28" s="8" t="s">
        <v>77</v>
      </c>
      <c r="B28" s="2">
        <v>0.31493248610007901</v>
      </c>
      <c r="C28" s="2">
        <v>0.30819545979222801</v>
      </c>
      <c r="D28" s="2">
        <v>0.311034217608612</v>
      </c>
      <c r="E28" s="2">
        <v>0.30804953560371501</v>
      </c>
      <c r="F28" s="2">
        <v>0.32165354330708701</v>
      </c>
      <c r="G28" s="2">
        <v>0.32512504809542098</v>
      </c>
      <c r="H28" s="2">
        <v>0.32165725047081001</v>
      </c>
      <c r="I28" s="2">
        <v>0.32857142857142901</v>
      </c>
      <c r="J28" s="2">
        <v>0.331009174311927</v>
      </c>
      <c r="K28" s="2">
        <v>0.33613752743233399</v>
      </c>
    </row>
    <row r="29" spans="1:11" x14ac:dyDescent="0.25">
      <c r="A29" s="8" t="s">
        <v>78</v>
      </c>
      <c r="B29" s="2">
        <v>0.13383637807783999</v>
      </c>
      <c r="C29" s="2">
        <v>0.135436706425548</v>
      </c>
      <c r="D29" s="2">
        <v>0.13456362937331801</v>
      </c>
      <c r="E29" s="2">
        <v>0.128869969040248</v>
      </c>
      <c r="F29" s="2">
        <v>0.13149606299212599</v>
      </c>
      <c r="G29" s="2">
        <v>0.13966910350134701</v>
      </c>
      <c r="H29" s="2">
        <v>0.145009416195857</v>
      </c>
      <c r="I29" s="2">
        <v>0.14736842105263201</v>
      </c>
      <c r="J29" s="2">
        <v>0.15302752293578001</v>
      </c>
      <c r="K29" s="2">
        <v>0.15508412582296999</v>
      </c>
    </row>
    <row r="30" spans="1:11" x14ac:dyDescent="0.25">
      <c r="A30" s="8" t="s">
        <v>79</v>
      </c>
      <c r="B30" s="2">
        <v>1.74741858617951E-2</v>
      </c>
      <c r="C30" s="2">
        <v>1.8468641785302001E-2</v>
      </c>
      <c r="D30" s="2">
        <v>1.65321030372933E-2</v>
      </c>
      <c r="E30" s="2">
        <v>1.50928792569659E-2</v>
      </c>
      <c r="F30" s="2">
        <v>1.53543307086614E-2</v>
      </c>
      <c r="G30" s="2">
        <v>2.0007695267410499E-2</v>
      </c>
      <c r="H30" s="2">
        <v>2.1845574387947299E-2</v>
      </c>
      <c r="I30" s="2">
        <v>2.18045112781955E-2</v>
      </c>
      <c r="J30" s="2">
        <v>2.7155963302752301E-2</v>
      </c>
      <c r="K30" s="2">
        <v>3.03584491587418E-2</v>
      </c>
    </row>
    <row r="31" spans="1:11" x14ac:dyDescent="0.25">
      <c r="A31" s="8" t="s">
        <v>602</v>
      </c>
      <c r="B31" s="2">
        <v>0.212283594394064</v>
      </c>
      <c r="C31" s="2">
        <v>0.21601562499999999</v>
      </c>
      <c r="D31" s="2">
        <v>0.20897196261682199</v>
      </c>
      <c r="E31" s="2">
        <v>0.211282788357887</v>
      </c>
      <c r="F31" s="2">
        <v>0.21358234295416001</v>
      </c>
      <c r="G31" s="2">
        <v>0.198709677419355</v>
      </c>
      <c r="H31" s="2">
        <v>0.187155963302752</v>
      </c>
      <c r="I31" s="2">
        <v>0.18100975329891</v>
      </c>
      <c r="J31" s="2">
        <v>0.16851501217203099</v>
      </c>
      <c r="K31" s="2">
        <v>0.16329179646936701</v>
      </c>
    </row>
    <row r="32" spans="1:11" x14ac:dyDescent="0.25">
      <c r="A32" s="8" t="s">
        <v>603</v>
      </c>
      <c r="B32" s="2">
        <v>0.139793486894361</v>
      </c>
      <c r="C32" s="2">
        <v>0.14390150057714499</v>
      </c>
      <c r="D32" s="2">
        <v>0.145713187235679</v>
      </c>
      <c r="E32" s="2">
        <v>0.14125386996903999</v>
      </c>
      <c r="F32" s="2">
        <v>0.116929133858268</v>
      </c>
      <c r="G32" s="2">
        <v>0.106579453636014</v>
      </c>
      <c r="H32" s="2">
        <v>0.102448210922787</v>
      </c>
      <c r="I32" s="2">
        <v>0.1</v>
      </c>
      <c r="J32" s="2">
        <v>9.2477064220183494E-2</v>
      </c>
      <c r="K32" s="2">
        <v>9.6196049743964895E-2</v>
      </c>
    </row>
    <row r="33" spans="1:12" x14ac:dyDescent="0.25">
      <c r="A33" s="15"/>
    </row>
    <row r="34" spans="1:12" x14ac:dyDescent="0.25">
      <c r="A34" s="15"/>
    </row>
    <row r="35" spans="1:12" x14ac:dyDescent="0.25">
      <c r="A35" s="15"/>
      <c r="B35" s="21" t="s">
        <v>29</v>
      </c>
      <c r="C35" s="21"/>
      <c r="D35" s="21"/>
      <c r="E35" s="21"/>
      <c r="F35" s="21"/>
      <c r="G35" s="21"/>
      <c r="H35" s="21"/>
      <c r="I35" s="21"/>
      <c r="J35" s="21"/>
      <c r="K35" s="6" t="s">
        <v>30</v>
      </c>
      <c r="L35" s="6" t="s">
        <v>31</v>
      </c>
    </row>
    <row r="36" spans="1:12" x14ac:dyDescent="0.25">
      <c r="A36" s="9" t="s">
        <v>32</v>
      </c>
      <c r="B36" s="4" t="s">
        <v>13</v>
      </c>
      <c r="C36" s="4" t="s">
        <v>14</v>
      </c>
      <c r="D36" s="4" t="s">
        <v>15</v>
      </c>
      <c r="E36" s="4" t="s">
        <v>16</v>
      </c>
      <c r="F36" s="4" t="s">
        <v>17</v>
      </c>
      <c r="G36" s="4" t="s">
        <v>18</v>
      </c>
      <c r="H36" s="4" t="s">
        <v>19</v>
      </c>
      <c r="I36" s="4" t="s">
        <v>20</v>
      </c>
      <c r="J36" s="4" t="s">
        <v>21</v>
      </c>
      <c r="K36" s="4" t="s">
        <v>22</v>
      </c>
      <c r="L36" s="4" t="s">
        <v>23</v>
      </c>
    </row>
    <row r="37" spans="1:12" x14ac:dyDescent="0.25">
      <c r="A37" s="8" t="s">
        <v>70</v>
      </c>
      <c r="B37" s="2">
        <v>3.9370078740157501E-2</v>
      </c>
      <c r="C37" s="2">
        <v>5.8080808080808101E-2</v>
      </c>
      <c r="D37" s="2">
        <v>2.62529832935561E-2</v>
      </c>
      <c r="E37" s="2">
        <v>3.1782945736434101E-2</v>
      </c>
      <c r="F37" s="2">
        <v>6.2359128474831001E-2</v>
      </c>
      <c r="G37" s="2">
        <v>6.5770862800565794E-2</v>
      </c>
      <c r="H37" s="2">
        <v>7.6974120769741194E-2</v>
      </c>
      <c r="I37" s="2">
        <v>5.5452865064695003E-2</v>
      </c>
      <c r="J37" s="2">
        <v>3.8528896672504399E-2</v>
      </c>
      <c r="K37" s="3">
        <v>0.258132956152758</v>
      </c>
      <c r="L37" s="3">
        <v>0.55643044619422599</v>
      </c>
    </row>
    <row r="38" spans="1:12" x14ac:dyDescent="0.25">
      <c r="A38" s="8" t="s">
        <v>71</v>
      </c>
      <c r="B38" s="2">
        <v>7.40103270223752E-2</v>
      </c>
      <c r="C38" s="2">
        <v>3.8461538461538498E-2</v>
      </c>
      <c r="D38" s="2">
        <v>7.0987654320987706E-2</v>
      </c>
      <c r="E38" s="2">
        <v>0.10230547550432301</v>
      </c>
      <c r="F38" s="2">
        <v>9.6732026143790895E-2</v>
      </c>
      <c r="G38" s="2">
        <v>6.5554231227651999E-2</v>
      </c>
      <c r="H38" s="2">
        <v>8.2774049217002196E-2</v>
      </c>
      <c r="I38" s="2">
        <v>8.8842975206611594E-2</v>
      </c>
      <c r="J38" s="2">
        <v>6.0721062618595799E-2</v>
      </c>
      <c r="K38" s="3">
        <v>0.33253873659118</v>
      </c>
      <c r="L38" s="3">
        <v>0.92426850258175597</v>
      </c>
    </row>
    <row r="39" spans="1:12" x14ac:dyDescent="0.25">
      <c r="A39" s="8" t="s">
        <v>72</v>
      </c>
      <c r="B39" s="2">
        <v>5.95238095238095E-2</v>
      </c>
      <c r="C39" s="2">
        <v>0.112359550561798</v>
      </c>
      <c r="D39" s="2">
        <v>3.03030303030303E-2</v>
      </c>
      <c r="E39" s="2">
        <v>9.8039215686274508E-3</v>
      </c>
      <c r="F39" s="2">
        <v>1.94174757281553E-2</v>
      </c>
      <c r="G39" s="2">
        <v>0.1</v>
      </c>
      <c r="H39" s="2">
        <v>2.1645021645021599E-2</v>
      </c>
      <c r="I39" s="2">
        <v>0.16525423728813601</v>
      </c>
      <c r="J39" s="2">
        <v>4.3636363636363598E-2</v>
      </c>
      <c r="K39" s="3">
        <v>0.36666666666666697</v>
      </c>
      <c r="L39" s="3">
        <v>0.70833333333333304</v>
      </c>
    </row>
    <row r="40" spans="1:12" x14ac:dyDescent="0.25">
      <c r="A40" s="8" t="s">
        <v>73</v>
      </c>
      <c r="B40" s="2">
        <v>-0.105263157894737</v>
      </c>
      <c r="C40" s="2">
        <v>-0.23529411764705899</v>
      </c>
      <c r="D40" s="2">
        <v>-0.46153846153846201</v>
      </c>
      <c r="E40" s="2">
        <v>1</v>
      </c>
      <c r="F40" s="2">
        <v>0.5</v>
      </c>
      <c r="G40" s="2">
        <v>0.238095238095238</v>
      </c>
      <c r="H40" s="2">
        <v>7.69230769230769E-2</v>
      </c>
      <c r="I40" s="2">
        <v>0.14285714285714299</v>
      </c>
      <c r="J40" s="2">
        <v>0.21875</v>
      </c>
      <c r="K40" s="3">
        <v>0.85714285714285698</v>
      </c>
      <c r="L40" s="3">
        <v>1.0526315789473699</v>
      </c>
    </row>
    <row r="41" spans="1:12" x14ac:dyDescent="0.25">
      <c r="A41" s="8" t="s">
        <v>76</v>
      </c>
      <c r="B41" s="2">
        <v>3.2258064516128997E-2</v>
      </c>
      <c r="C41" s="2">
        <v>-3.90625E-3</v>
      </c>
      <c r="D41" s="2">
        <v>3.0392156862745101E-2</v>
      </c>
      <c r="E41" s="2">
        <v>1.9029495718363501E-3</v>
      </c>
      <c r="F41" s="2">
        <v>8.5470085470085496E-3</v>
      </c>
      <c r="G41" s="2">
        <v>2.2598870056497199E-2</v>
      </c>
      <c r="H41" s="2">
        <v>-1.47329650092081E-2</v>
      </c>
      <c r="I41" s="2">
        <v>9.3457943925233603E-3</v>
      </c>
      <c r="J41" s="2">
        <v>-3.2407407407407399E-2</v>
      </c>
      <c r="K41" s="3">
        <v>-1.60075329566855E-2</v>
      </c>
      <c r="L41" s="3">
        <v>5.3427419354838697E-2</v>
      </c>
    </row>
    <row r="42" spans="1:12" x14ac:dyDescent="0.25">
      <c r="A42" s="8" t="s">
        <v>77</v>
      </c>
      <c r="B42" s="2">
        <v>1.0088272383354401E-2</v>
      </c>
      <c r="C42" s="2">
        <v>9.9875156054931302E-3</v>
      </c>
      <c r="D42" s="2">
        <v>-1.6069221260815801E-2</v>
      </c>
      <c r="E42" s="2">
        <v>2.63819095477387E-2</v>
      </c>
      <c r="F42" s="2">
        <v>3.4271725826193401E-2</v>
      </c>
      <c r="G42" s="2">
        <v>1.06508875739645E-2</v>
      </c>
      <c r="H42" s="2">
        <v>2.3419203747072601E-2</v>
      </c>
      <c r="I42" s="2">
        <v>3.20366132723112E-2</v>
      </c>
      <c r="J42" s="2">
        <v>1.8847006651884698E-2</v>
      </c>
      <c r="K42" s="3">
        <v>8.7573964497041398E-2</v>
      </c>
      <c r="L42" s="3">
        <v>0.15889029003783101</v>
      </c>
    </row>
    <row r="43" spans="1:12" x14ac:dyDescent="0.25">
      <c r="A43" s="8" t="s">
        <v>78</v>
      </c>
      <c r="B43" s="2">
        <v>4.4510385756676603E-2</v>
      </c>
      <c r="C43" s="2">
        <v>-5.6818181818181802E-3</v>
      </c>
      <c r="D43" s="2">
        <v>-4.8571428571428599E-2</v>
      </c>
      <c r="E43" s="2">
        <v>3.0030030030029999E-3</v>
      </c>
      <c r="F43" s="2">
        <v>8.6826347305389198E-2</v>
      </c>
      <c r="G43" s="2">
        <v>6.0606060606060601E-2</v>
      </c>
      <c r="H43" s="2">
        <v>1.8181818181818198E-2</v>
      </c>
      <c r="I43" s="2">
        <v>6.3775510204081606E-2</v>
      </c>
      <c r="J43" s="2">
        <v>1.67865707434053E-2</v>
      </c>
      <c r="K43" s="3">
        <v>0.16804407713498601</v>
      </c>
      <c r="L43" s="3">
        <v>0.25816023738872401</v>
      </c>
    </row>
    <row r="44" spans="1:12" x14ac:dyDescent="0.25">
      <c r="A44" s="8" t="s">
        <v>79</v>
      </c>
      <c r="B44" s="2">
        <v>9.0909090909090898E-2</v>
      </c>
      <c r="C44" s="2">
        <v>-0.104166666666667</v>
      </c>
      <c r="D44" s="2">
        <v>-9.3023255813953501E-2</v>
      </c>
      <c r="E44" s="2">
        <v>0</v>
      </c>
      <c r="F44" s="2">
        <v>0.33333333333333298</v>
      </c>
      <c r="G44" s="2">
        <v>0.115384615384615</v>
      </c>
      <c r="H44" s="2">
        <v>0</v>
      </c>
      <c r="I44" s="2">
        <v>0.27586206896551702</v>
      </c>
      <c r="J44" s="2">
        <v>0.121621621621622</v>
      </c>
      <c r="K44" s="3">
        <v>0.59615384615384603</v>
      </c>
      <c r="L44" s="3">
        <v>0.88636363636363602</v>
      </c>
    </row>
    <row r="45" spans="1:12" x14ac:dyDescent="0.25">
      <c r="A45" s="8" t="s">
        <v>602</v>
      </c>
      <c r="B45" s="2">
        <v>7.3786407766990303E-2</v>
      </c>
      <c r="C45" s="2">
        <v>1.0849909584086799E-2</v>
      </c>
      <c r="D45" s="2">
        <v>5.1878354203935599E-2</v>
      </c>
      <c r="E45" s="2">
        <v>6.9727891156462607E-2</v>
      </c>
      <c r="F45" s="2">
        <v>-2.06677265500795E-2</v>
      </c>
      <c r="G45" s="2">
        <v>-6.4935064935064896E-3</v>
      </c>
      <c r="H45" s="2">
        <v>3.1045751633986901E-2</v>
      </c>
      <c r="I45" s="2">
        <v>-1.26782884310618E-2</v>
      </c>
      <c r="J45" s="2">
        <v>9.6308186195826605E-3</v>
      </c>
      <c r="K45" s="3">
        <v>2.1103896103896101E-2</v>
      </c>
      <c r="L45" s="3">
        <v>0.22135922330097099</v>
      </c>
    </row>
    <row r="46" spans="1:12" x14ac:dyDescent="0.25">
      <c r="A46" s="8" t="s">
        <v>603</v>
      </c>
      <c r="B46" s="2">
        <v>6.25E-2</v>
      </c>
      <c r="C46" s="2">
        <v>1.33689839572193E-2</v>
      </c>
      <c r="D46" s="2">
        <v>-3.6939313984168901E-2</v>
      </c>
      <c r="E46" s="2">
        <v>-0.18630136986301399</v>
      </c>
      <c r="F46" s="2">
        <v>-6.7340067340067297E-2</v>
      </c>
      <c r="G46" s="2">
        <v>-1.8050541516245501E-2</v>
      </c>
      <c r="H46" s="2">
        <v>-2.2058823529411801E-2</v>
      </c>
      <c r="I46" s="2">
        <v>-5.2631578947368397E-2</v>
      </c>
      <c r="J46" s="2">
        <v>4.36507936507936E-2</v>
      </c>
      <c r="K46" s="3">
        <v>-5.0541516245487403E-2</v>
      </c>
      <c r="L46" s="3">
        <v>-0.25284090909090901</v>
      </c>
    </row>
    <row r="47" spans="1:12" x14ac:dyDescent="0.25">
      <c r="A47" s="11" t="s">
        <v>12</v>
      </c>
      <c r="B47" s="3">
        <v>4.3487055016181199E-2</v>
      </c>
      <c r="C47" s="3">
        <v>2.2678813723589802E-2</v>
      </c>
      <c r="D47" s="3">
        <v>1.7247915087187302E-2</v>
      </c>
      <c r="E47" s="3">
        <v>2.1986212036519501E-2</v>
      </c>
      <c r="F47" s="3">
        <v>3.9015496809480403E-2</v>
      </c>
      <c r="G47" s="3">
        <v>3.9656080014037601E-2</v>
      </c>
      <c r="H47" s="3">
        <v>3.7299578059071699E-2</v>
      </c>
      <c r="I47" s="3">
        <v>4.4907256752359299E-2</v>
      </c>
      <c r="J47" s="3">
        <v>2.5537215820616601E-2</v>
      </c>
      <c r="K47" s="3">
        <v>0.15564134058606799</v>
      </c>
      <c r="L47" s="3">
        <v>0.332119741100324</v>
      </c>
    </row>
    <row r="48" spans="1:12" x14ac:dyDescent="0.25">
      <c r="A48" s="15"/>
    </row>
    <row r="49" spans="1:1" x14ac:dyDescent="0.25">
      <c r="A49" s="13" t="s">
        <v>33</v>
      </c>
    </row>
    <row r="50" spans="1:1" x14ac:dyDescent="0.25">
      <c r="A50" s="14" t="s">
        <v>34</v>
      </c>
    </row>
    <row r="51" spans="1:1" x14ac:dyDescent="0.25">
      <c r="A51" s="14" t="s">
        <v>35</v>
      </c>
    </row>
    <row r="52" spans="1:1" x14ac:dyDescent="0.25">
      <c r="A52" s="14" t="s">
        <v>81</v>
      </c>
    </row>
    <row r="53" spans="1:1" x14ac:dyDescent="0.25">
      <c r="A53" s="14" t="s">
        <v>36</v>
      </c>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1:K21"/>
    <mergeCell ref="B35:J3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647</v>
      </c>
    </row>
    <row r="2" spans="1:11" ht="15" x14ac:dyDescent="0.25">
      <c r="A2" s="12" t="s">
        <v>644</v>
      </c>
    </row>
    <row r="3" spans="1:11" ht="15" x14ac:dyDescent="0.25">
      <c r="A3" s="12" t="s">
        <v>89</v>
      </c>
    </row>
    <row r="4" spans="1:11" x14ac:dyDescent="0.25">
      <c r="A4" s="15"/>
    </row>
    <row r="5" spans="1:11" x14ac:dyDescent="0.25">
      <c r="A5" s="17" t="str">
        <f>HYPERLINK("#'Table of contents'!A175",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82</v>
      </c>
      <c r="B8" s="1">
        <v>1224</v>
      </c>
      <c r="C8" s="1">
        <v>1352</v>
      </c>
      <c r="D8" s="1">
        <v>1449</v>
      </c>
      <c r="E8" s="1">
        <v>1519</v>
      </c>
      <c r="F8" s="1">
        <v>1597</v>
      </c>
      <c r="G8" s="1">
        <v>1670</v>
      </c>
      <c r="H8" s="1">
        <v>1773</v>
      </c>
      <c r="I8" s="1">
        <v>1833</v>
      </c>
      <c r="J8" s="1">
        <v>1906</v>
      </c>
      <c r="K8" s="1">
        <v>1948</v>
      </c>
    </row>
    <row r="9" spans="1:11" x14ac:dyDescent="0.25">
      <c r="A9" s="16" t="s">
        <v>83</v>
      </c>
      <c r="B9" s="1">
        <v>193</v>
      </c>
      <c r="C9" s="1">
        <v>194</v>
      </c>
      <c r="D9" s="1">
        <v>198</v>
      </c>
      <c r="E9" s="1">
        <v>206</v>
      </c>
      <c r="F9" s="1">
        <v>219</v>
      </c>
      <c r="G9" s="1">
        <v>233</v>
      </c>
      <c r="H9" s="1">
        <v>239</v>
      </c>
      <c r="I9" s="1">
        <v>248</v>
      </c>
      <c r="J9" s="1">
        <v>264</v>
      </c>
      <c r="K9" s="1">
        <v>272</v>
      </c>
    </row>
    <row r="10" spans="1:11" x14ac:dyDescent="0.25">
      <c r="A10" s="16" t="s">
        <v>84</v>
      </c>
      <c r="B10" s="1">
        <v>80</v>
      </c>
      <c r="C10" s="1">
        <v>84</v>
      </c>
      <c r="D10" s="1">
        <v>83</v>
      </c>
      <c r="E10" s="1">
        <v>87</v>
      </c>
      <c r="F10" s="1">
        <v>92</v>
      </c>
      <c r="G10" s="1">
        <v>97</v>
      </c>
      <c r="H10" s="1">
        <v>103</v>
      </c>
      <c r="I10" s="1">
        <v>106</v>
      </c>
      <c r="J10" s="1">
        <v>110</v>
      </c>
      <c r="K10" s="1">
        <v>122</v>
      </c>
    </row>
    <row r="11" spans="1:11" x14ac:dyDescent="0.25">
      <c r="A11" s="16" t="s">
        <v>85</v>
      </c>
      <c r="B11" s="1">
        <v>2920</v>
      </c>
      <c r="C11" s="1">
        <v>2993</v>
      </c>
      <c r="D11" s="1">
        <v>3046</v>
      </c>
      <c r="E11" s="1">
        <v>3082</v>
      </c>
      <c r="F11" s="1">
        <v>3113</v>
      </c>
      <c r="G11" s="1">
        <v>3218</v>
      </c>
      <c r="H11" s="1">
        <v>3332</v>
      </c>
      <c r="I11" s="1">
        <v>3480</v>
      </c>
      <c r="J11" s="1">
        <v>3645</v>
      </c>
      <c r="K11" s="1">
        <v>3731</v>
      </c>
    </row>
    <row r="12" spans="1:11" x14ac:dyDescent="0.25">
      <c r="A12" s="16" t="s">
        <v>86</v>
      </c>
      <c r="B12" s="1">
        <v>145</v>
      </c>
      <c r="C12" s="1">
        <v>153</v>
      </c>
      <c r="D12" s="1">
        <v>151</v>
      </c>
      <c r="E12" s="1">
        <v>143</v>
      </c>
      <c r="F12" s="1">
        <v>140</v>
      </c>
      <c r="G12" s="1">
        <v>147</v>
      </c>
      <c r="H12" s="1">
        <v>146</v>
      </c>
      <c r="I12" s="1">
        <v>152</v>
      </c>
      <c r="J12" s="1">
        <v>168</v>
      </c>
      <c r="K12" s="1">
        <v>186</v>
      </c>
    </row>
    <row r="13" spans="1:11" x14ac:dyDescent="0.25">
      <c r="A13" s="16" t="s">
        <v>87</v>
      </c>
      <c r="B13" s="1">
        <v>382</v>
      </c>
      <c r="C13" s="1">
        <v>383</v>
      </c>
      <c r="D13" s="1">
        <v>349</v>
      </c>
      <c r="E13" s="1">
        <v>330</v>
      </c>
      <c r="F13" s="1">
        <v>324</v>
      </c>
      <c r="G13" s="1">
        <v>334</v>
      </c>
      <c r="H13" s="1">
        <v>332</v>
      </c>
      <c r="I13" s="1">
        <v>327</v>
      </c>
      <c r="J13" s="1">
        <v>329</v>
      </c>
      <c r="K13" s="1">
        <v>327</v>
      </c>
    </row>
    <row r="14" spans="1:11" x14ac:dyDescent="0.25">
      <c r="A14" s="10" t="s">
        <v>12</v>
      </c>
      <c r="B14" s="5">
        <v>4944</v>
      </c>
      <c r="C14" s="5">
        <v>5159</v>
      </c>
      <c r="D14" s="5">
        <v>5276</v>
      </c>
      <c r="E14" s="5">
        <v>5367</v>
      </c>
      <c r="F14" s="5">
        <v>5485</v>
      </c>
      <c r="G14" s="5">
        <v>5699</v>
      </c>
      <c r="H14" s="5">
        <v>5925</v>
      </c>
      <c r="I14" s="5">
        <v>6146</v>
      </c>
      <c r="J14" s="5">
        <v>6422</v>
      </c>
      <c r="K14" s="5">
        <v>6586</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82</v>
      </c>
      <c r="B19" s="2">
        <v>0.247572815533981</v>
      </c>
      <c r="C19" s="2">
        <v>0.26206629191703801</v>
      </c>
      <c r="D19" s="2">
        <v>0.274639878695982</v>
      </c>
      <c r="E19" s="2">
        <v>0.28302589901248398</v>
      </c>
      <c r="F19" s="2">
        <v>0.29115770282588899</v>
      </c>
      <c r="G19" s="2">
        <v>0.29303386559045402</v>
      </c>
      <c r="H19" s="2">
        <v>0.29924050632911398</v>
      </c>
      <c r="I19" s="2">
        <v>0.29824275951838602</v>
      </c>
      <c r="J19" s="2">
        <v>0.29679227654936202</v>
      </c>
      <c r="K19" s="2">
        <v>0.29577892499240799</v>
      </c>
    </row>
    <row r="20" spans="1:12" x14ac:dyDescent="0.25">
      <c r="A20" s="8" t="s">
        <v>83</v>
      </c>
      <c r="B20" s="2">
        <v>3.9037216828479E-2</v>
      </c>
      <c r="C20" s="2">
        <v>3.76041868579182E-2</v>
      </c>
      <c r="D20" s="2">
        <v>3.75284306292646E-2</v>
      </c>
      <c r="E20" s="2">
        <v>3.8382709148500102E-2</v>
      </c>
      <c r="F20" s="2">
        <v>3.9927073837739302E-2</v>
      </c>
      <c r="G20" s="2">
        <v>4.0884365678189198E-2</v>
      </c>
      <c r="H20" s="2">
        <v>4.0337552742616002E-2</v>
      </c>
      <c r="I20" s="2">
        <v>4.0351448096322802E-2</v>
      </c>
      <c r="J20" s="2">
        <v>4.1108688881968197E-2</v>
      </c>
      <c r="K20" s="2">
        <v>4.1299726692985102E-2</v>
      </c>
    </row>
    <row r="21" spans="1:12" x14ac:dyDescent="0.25">
      <c r="A21" s="8" t="s">
        <v>84</v>
      </c>
      <c r="B21" s="2">
        <v>1.6181229773462799E-2</v>
      </c>
      <c r="C21" s="2">
        <v>1.6282225237449099E-2</v>
      </c>
      <c r="D21" s="2">
        <v>1.5731614859742199E-2</v>
      </c>
      <c r="E21" s="2">
        <v>1.6210173281162699E-2</v>
      </c>
      <c r="F21" s="2">
        <v>1.6773017319963501E-2</v>
      </c>
      <c r="G21" s="2">
        <v>1.7020529917529399E-2</v>
      </c>
      <c r="H21" s="2">
        <v>1.7383966244725699E-2</v>
      </c>
      <c r="I21" s="2">
        <v>1.7246989912138001E-2</v>
      </c>
      <c r="J21" s="2">
        <v>1.7128620367486799E-2</v>
      </c>
      <c r="K21" s="2">
        <v>1.8524142119647698E-2</v>
      </c>
    </row>
    <row r="22" spans="1:12" x14ac:dyDescent="0.25">
      <c r="A22" s="8" t="s">
        <v>85</v>
      </c>
      <c r="B22" s="2">
        <v>0.59061488673139195</v>
      </c>
      <c r="C22" s="2">
        <v>0.58015119209149102</v>
      </c>
      <c r="D22" s="2">
        <v>0.57733131159969697</v>
      </c>
      <c r="E22" s="2">
        <v>0.57425004658095802</v>
      </c>
      <c r="F22" s="2">
        <v>0.56754785779398398</v>
      </c>
      <c r="G22" s="2">
        <v>0.56466046674855197</v>
      </c>
      <c r="H22" s="2">
        <v>0.56236286919831202</v>
      </c>
      <c r="I22" s="2">
        <v>0.56622193296453005</v>
      </c>
      <c r="J22" s="2">
        <v>0.56758019308626595</v>
      </c>
      <c r="K22" s="2">
        <v>0.56650470695414501</v>
      </c>
    </row>
    <row r="23" spans="1:12" x14ac:dyDescent="0.25">
      <c r="A23" s="8" t="s">
        <v>86</v>
      </c>
      <c r="B23" s="2">
        <v>2.93284789644013E-2</v>
      </c>
      <c r="C23" s="2">
        <v>2.9656910253925198E-2</v>
      </c>
      <c r="D23" s="2">
        <v>2.8620166793024999E-2</v>
      </c>
      <c r="E23" s="2">
        <v>2.6644307806968501E-2</v>
      </c>
      <c r="F23" s="2">
        <v>2.5524156791248899E-2</v>
      </c>
      <c r="G23" s="2">
        <v>2.5793998947183702E-2</v>
      </c>
      <c r="H23" s="2">
        <v>2.4641350210970501E-2</v>
      </c>
      <c r="I23" s="2">
        <v>2.4731532704197898E-2</v>
      </c>
      <c r="J23" s="2">
        <v>2.6160074743070701E-2</v>
      </c>
      <c r="K23" s="2">
        <v>2.8241724870938401E-2</v>
      </c>
    </row>
    <row r="24" spans="1:12" x14ac:dyDescent="0.25">
      <c r="A24" s="8" t="s">
        <v>87</v>
      </c>
      <c r="B24" s="2">
        <v>7.7265372168284802E-2</v>
      </c>
      <c r="C24" s="2">
        <v>7.4239193642178694E-2</v>
      </c>
      <c r="D24" s="2">
        <v>6.6148597422289596E-2</v>
      </c>
      <c r="E24" s="2">
        <v>6.1486864169927297E-2</v>
      </c>
      <c r="F24" s="2">
        <v>5.9070191431175902E-2</v>
      </c>
      <c r="G24" s="2">
        <v>5.8606773118090899E-2</v>
      </c>
      <c r="H24" s="2">
        <v>5.6033755274261597E-2</v>
      </c>
      <c r="I24" s="2">
        <v>5.3205336804425601E-2</v>
      </c>
      <c r="J24" s="2">
        <v>5.1230146371846801E-2</v>
      </c>
      <c r="K24" s="2">
        <v>4.96507743698755E-2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82</v>
      </c>
      <c r="B29" s="2">
        <v>0.10457516339869299</v>
      </c>
      <c r="C29" s="2">
        <v>7.1745562130177506E-2</v>
      </c>
      <c r="D29" s="2">
        <v>4.8309178743961401E-2</v>
      </c>
      <c r="E29" s="2">
        <v>5.1349572086899303E-2</v>
      </c>
      <c r="F29" s="2">
        <v>4.5710707576706297E-2</v>
      </c>
      <c r="G29" s="2">
        <v>6.1676646706586798E-2</v>
      </c>
      <c r="H29" s="2">
        <v>3.3840947546531303E-2</v>
      </c>
      <c r="I29" s="2">
        <v>3.98254228041462E-2</v>
      </c>
      <c r="J29" s="2">
        <v>2.2035676810073498E-2</v>
      </c>
      <c r="K29" s="3">
        <v>0.16646706586826299</v>
      </c>
      <c r="L29" s="3">
        <v>0.591503267973856</v>
      </c>
    </row>
    <row r="30" spans="1:12" x14ac:dyDescent="0.25">
      <c r="A30" s="8" t="s">
        <v>83</v>
      </c>
      <c r="B30" s="2">
        <v>5.1813471502590702E-3</v>
      </c>
      <c r="C30" s="2">
        <v>2.06185567010309E-2</v>
      </c>
      <c r="D30" s="2">
        <v>4.0404040404040401E-2</v>
      </c>
      <c r="E30" s="2">
        <v>6.3106796116504896E-2</v>
      </c>
      <c r="F30" s="2">
        <v>6.3926940639269403E-2</v>
      </c>
      <c r="G30" s="2">
        <v>2.5751072961373401E-2</v>
      </c>
      <c r="H30" s="2">
        <v>3.7656903765690398E-2</v>
      </c>
      <c r="I30" s="2">
        <v>6.4516129032258104E-2</v>
      </c>
      <c r="J30" s="2">
        <v>3.03030303030303E-2</v>
      </c>
      <c r="K30" s="3">
        <v>0.16738197424892701</v>
      </c>
      <c r="L30" s="3">
        <v>0.409326424870466</v>
      </c>
    </row>
    <row r="31" spans="1:12" x14ac:dyDescent="0.25">
      <c r="A31" s="8" t="s">
        <v>84</v>
      </c>
      <c r="B31" s="2">
        <v>0.05</v>
      </c>
      <c r="C31" s="2">
        <v>-1.1904761904761901E-2</v>
      </c>
      <c r="D31" s="2">
        <v>4.81927710843374E-2</v>
      </c>
      <c r="E31" s="2">
        <v>5.7471264367816098E-2</v>
      </c>
      <c r="F31" s="2">
        <v>5.4347826086956499E-2</v>
      </c>
      <c r="G31" s="2">
        <v>6.18556701030928E-2</v>
      </c>
      <c r="H31" s="2">
        <v>2.9126213592233E-2</v>
      </c>
      <c r="I31" s="2">
        <v>3.77358490566038E-2</v>
      </c>
      <c r="J31" s="2">
        <v>0.109090909090909</v>
      </c>
      <c r="K31" s="3">
        <v>0.25773195876288701</v>
      </c>
      <c r="L31" s="3">
        <v>0.52500000000000002</v>
      </c>
    </row>
    <row r="32" spans="1:12" x14ac:dyDescent="0.25">
      <c r="A32" s="8" t="s">
        <v>85</v>
      </c>
      <c r="B32" s="2">
        <v>2.5000000000000001E-2</v>
      </c>
      <c r="C32" s="2">
        <v>1.7707985299031101E-2</v>
      </c>
      <c r="D32" s="2">
        <v>1.18187787261983E-2</v>
      </c>
      <c r="E32" s="2">
        <v>1.00584036340039E-2</v>
      </c>
      <c r="F32" s="2">
        <v>3.3729521362030203E-2</v>
      </c>
      <c r="G32" s="2">
        <v>3.5425730267246699E-2</v>
      </c>
      <c r="H32" s="2">
        <v>4.4417767106842698E-2</v>
      </c>
      <c r="I32" s="2">
        <v>4.7413793103448301E-2</v>
      </c>
      <c r="J32" s="2">
        <v>2.3593964334705099E-2</v>
      </c>
      <c r="K32" s="3">
        <v>0.15941578620260999</v>
      </c>
      <c r="L32" s="3">
        <v>0.27773972602739699</v>
      </c>
    </row>
    <row r="33" spans="1:12" x14ac:dyDescent="0.25">
      <c r="A33" s="8" t="s">
        <v>86</v>
      </c>
      <c r="B33" s="2">
        <v>5.5172413793103399E-2</v>
      </c>
      <c r="C33" s="2">
        <v>-1.30718954248366E-2</v>
      </c>
      <c r="D33" s="2">
        <v>-5.2980132450331098E-2</v>
      </c>
      <c r="E33" s="2">
        <v>-2.0979020979021001E-2</v>
      </c>
      <c r="F33" s="2">
        <v>0.05</v>
      </c>
      <c r="G33" s="2">
        <v>-6.8027210884353704E-3</v>
      </c>
      <c r="H33" s="2">
        <v>4.1095890410958902E-2</v>
      </c>
      <c r="I33" s="2">
        <v>0.105263157894737</v>
      </c>
      <c r="J33" s="2">
        <v>0.107142857142857</v>
      </c>
      <c r="K33" s="3">
        <v>0.26530612244898</v>
      </c>
      <c r="L33" s="3">
        <v>0.28275862068965502</v>
      </c>
    </row>
    <row r="34" spans="1:12" x14ac:dyDescent="0.25">
      <c r="A34" s="8" t="s">
        <v>87</v>
      </c>
      <c r="B34" s="2">
        <v>2.6178010471204199E-3</v>
      </c>
      <c r="C34" s="2">
        <v>-8.8772845953002597E-2</v>
      </c>
      <c r="D34" s="2">
        <v>-5.4441260744985703E-2</v>
      </c>
      <c r="E34" s="2">
        <v>-1.8181818181818198E-2</v>
      </c>
      <c r="F34" s="2">
        <v>3.0864197530864199E-2</v>
      </c>
      <c r="G34" s="2">
        <v>-5.9880239520958096E-3</v>
      </c>
      <c r="H34" s="2">
        <v>-1.5060240963855401E-2</v>
      </c>
      <c r="I34" s="2">
        <v>6.1162079510703399E-3</v>
      </c>
      <c r="J34" s="2">
        <v>-6.0790273556231003E-3</v>
      </c>
      <c r="K34" s="3">
        <v>-2.09580838323353E-2</v>
      </c>
      <c r="L34" s="3">
        <v>-0.14397905759162299</v>
      </c>
    </row>
    <row r="35" spans="1:12" x14ac:dyDescent="0.25">
      <c r="A35" s="11" t="s">
        <v>12</v>
      </c>
      <c r="B35" s="3">
        <v>4.3487055016181199E-2</v>
      </c>
      <c r="C35" s="3">
        <v>2.2678813723589802E-2</v>
      </c>
      <c r="D35" s="3">
        <v>1.7247915087187302E-2</v>
      </c>
      <c r="E35" s="3">
        <v>2.1986212036519501E-2</v>
      </c>
      <c r="F35" s="3">
        <v>3.9015496809480403E-2</v>
      </c>
      <c r="G35" s="3">
        <v>3.9656080014037601E-2</v>
      </c>
      <c r="H35" s="3">
        <v>3.7299578059071699E-2</v>
      </c>
      <c r="I35" s="3">
        <v>4.4907256752359299E-2</v>
      </c>
      <c r="J35" s="3">
        <v>2.5537215820616601E-2</v>
      </c>
      <c r="K35" s="3">
        <v>0.15564134058606799</v>
      </c>
      <c r="L35" s="3">
        <v>0.332119741100324</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648</v>
      </c>
    </row>
    <row r="2" spans="1:11" ht="15" x14ac:dyDescent="0.25">
      <c r="A2" s="12" t="s">
        <v>644</v>
      </c>
    </row>
    <row r="3" spans="1:11" ht="15" x14ac:dyDescent="0.25">
      <c r="A3" s="12" t="s">
        <v>94</v>
      </c>
    </row>
    <row r="4" spans="1:11" x14ac:dyDescent="0.25">
      <c r="A4" s="15"/>
    </row>
    <row r="5" spans="1:11" x14ac:dyDescent="0.25">
      <c r="A5" s="17" t="str">
        <f>HYPERLINK("#'Table of contents'!A176",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90</v>
      </c>
      <c r="B8" s="1">
        <v>2737</v>
      </c>
      <c r="C8" s="1">
        <v>2799</v>
      </c>
      <c r="D8" s="1">
        <v>2812</v>
      </c>
      <c r="E8" s="1">
        <v>2896</v>
      </c>
      <c r="F8" s="1">
        <v>2947</v>
      </c>
      <c r="G8" s="1">
        <v>3062</v>
      </c>
      <c r="H8" s="1">
        <v>3205</v>
      </c>
      <c r="I8" s="1">
        <v>3366</v>
      </c>
      <c r="J8" s="1">
        <v>3551</v>
      </c>
      <c r="K8" s="1">
        <v>3701</v>
      </c>
    </row>
    <row r="9" spans="1:11" x14ac:dyDescent="0.25">
      <c r="A9" s="16" t="s">
        <v>91</v>
      </c>
      <c r="B9" s="1">
        <v>676</v>
      </c>
      <c r="C9" s="1">
        <v>723</v>
      </c>
      <c r="D9" s="1">
        <v>751</v>
      </c>
      <c r="E9" s="1">
        <v>713</v>
      </c>
      <c r="F9" s="1">
        <v>714</v>
      </c>
      <c r="G9" s="1">
        <v>753</v>
      </c>
      <c r="H9" s="1">
        <v>771</v>
      </c>
      <c r="I9" s="1">
        <v>794</v>
      </c>
      <c r="J9" s="1">
        <v>819</v>
      </c>
      <c r="K9" s="1">
        <v>806</v>
      </c>
    </row>
    <row r="10" spans="1:11" x14ac:dyDescent="0.25">
      <c r="A10" s="16" t="s">
        <v>92</v>
      </c>
      <c r="B10" s="1">
        <v>1531</v>
      </c>
      <c r="C10" s="1">
        <v>1637</v>
      </c>
      <c r="D10" s="1">
        <v>1713</v>
      </c>
      <c r="E10" s="1">
        <v>1758</v>
      </c>
      <c r="F10" s="1">
        <v>1824</v>
      </c>
      <c r="G10" s="1">
        <v>1884</v>
      </c>
      <c r="H10" s="1">
        <v>1949</v>
      </c>
      <c r="I10" s="1">
        <v>1986</v>
      </c>
      <c r="J10" s="1">
        <v>2052</v>
      </c>
      <c r="K10" s="1">
        <v>2079</v>
      </c>
    </row>
    <row r="11" spans="1:11" x14ac:dyDescent="0.25">
      <c r="A11" s="10" t="s">
        <v>12</v>
      </c>
      <c r="B11" s="5">
        <v>4944</v>
      </c>
      <c r="C11" s="5">
        <v>5159</v>
      </c>
      <c r="D11" s="5">
        <v>5276</v>
      </c>
      <c r="E11" s="5">
        <v>5367</v>
      </c>
      <c r="F11" s="5">
        <v>5485</v>
      </c>
      <c r="G11" s="5">
        <v>5699</v>
      </c>
      <c r="H11" s="5">
        <v>5925</v>
      </c>
      <c r="I11" s="5">
        <v>6146</v>
      </c>
      <c r="J11" s="5">
        <v>6422</v>
      </c>
      <c r="K11" s="5">
        <v>6586</v>
      </c>
    </row>
    <row r="12" spans="1:11" x14ac:dyDescent="0.25">
      <c r="A12" s="15"/>
    </row>
    <row r="13" spans="1:11" x14ac:dyDescent="0.25">
      <c r="A13" s="15"/>
    </row>
    <row r="14" spans="1:11" x14ac:dyDescent="0.25">
      <c r="A14" s="15"/>
      <c r="B14" s="21" t="s">
        <v>28</v>
      </c>
      <c r="C14" s="22"/>
      <c r="D14" s="22"/>
      <c r="E14" s="22"/>
      <c r="F14" s="22"/>
      <c r="G14" s="22"/>
      <c r="H14" s="22"/>
      <c r="I14" s="22"/>
      <c r="J14" s="22"/>
      <c r="K14" s="22"/>
    </row>
    <row r="15" spans="1:11" x14ac:dyDescent="0.25">
      <c r="A15" s="9" t="s">
        <v>32</v>
      </c>
      <c r="B15" s="4" t="s">
        <v>0</v>
      </c>
      <c r="C15" s="4" t="s">
        <v>1</v>
      </c>
      <c r="D15" s="4" t="s">
        <v>2</v>
      </c>
      <c r="E15" s="4" t="s">
        <v>3</v>
      </c>
      <c r="F15" s="4" t="s">
        <v>4</v>
      </c>
      <c r="G15" s="4" t="s">
        <v>5</v>
      </c>
      <c r="H15" s="4" t="s">
        <v>6</v>
      </c>
      <c r="I15" s="4" t="s">
        <v>7</v>
      </c>
      <c r="J15" s="4" t="s">
        <v>8</v>
      </c>
      <c r="K15" s="4" t="s">
        <v>9</v>
      </c>
    </row>
    <row r="16" spans="1:11" x14ac:dyDescent="0.25">
      <c r="A16" s="8" t="s">
        <v>90</v>
      </c>
      <c r="B16" s="2">
        <v>0.55360032362459499</v>
      </c>
      <c r="C16" s="2">
        <v>0.54254700523357202</v>
      </c>
      <c r="D16" s="2">
        <v>0.53297952994692999</v>
      </c>
      <c r="E16" s="2">
        <v>0.53959381404881701</v>
      </c>
      <c r="F16" s="2">
        <v>0.53728350045578899</v>
      </c>
      <c r="G16" s="2">
        <v>0.53728724337603095</v>
      </c>
      <c r="H16" s="2">
        <v>0.54092827004219401</v>
      </c>
      <c r="I16" s="2">
        <v>0.547673283436381</v>
      </c>
      <c r="J16" s="2">
        <v>0.552943008408595</v>
      </c>
      <c r="K16" s="2">
        <v>0.56194959003947798</v>
      </c>
    </row>
    <row r="17" spans="1:12" x14ac:dyDescent="0.25">
      <c r="A17" s="8" t="s">
        <v>91</v>
      </c>
      <c r="B17" s="2">
        <v>0.136731391585761</v>
      </c>
      <c r="C17" s="2">
        <v>0.14014343865090101</v>
      </c>
      <c r="D17" s="2">
        <v>0.142342683851403</v>
      </c>
      <c r="E17" s="2">
        <v>0.13284889137320699</v>
      </c>
      <c r="F17" s="2">
        <v>0.130173199635369</v>
      </c>
      <c r="G17" s="2">
        <v>0.13212844358659401</v>
      </c>
      <c r="H17" s="2">
        <v>0.13012658227848101</v>
      </c>
      <c r="I17" s="2">
        <v>0.129189716889034</v>
      </c>
      <c r="J17" s="2">
        <v>0.12753036437247001</v>
      </c>
      <c r="K17" s="2">
        <v>0.122380807774066</v>
      </c>
    </row>
    <row r="18" spans="1:12" x14ac:dyDescent="0.25">
      <c r="A18" s="8" t="s">
        <v>92</v>
      </c>
      <c r="B18" s="2">
        <v>0.30966828478964398</v>
      </c>
      <c r="C18" s="2">
        <v>0.31730955611552603</v>
      </c>
      <c r="D18" s="2">
        <v>0.32467778620166798</v>
      </c>
      <c r="E18" s="2">
        <v>0.327557294577976</v>
      </c>
      <c r="F18" s="2">
        <v>0.33254329990884202</v>
      </c>
      <c r="G18" s="2">
        <v>0.33058431303737501</v>
      </c>
      <c r="H18" s="2">
        <v>0.32894514767932498</v>
      </c>
      <c r="I18" s="2">
        <v>0.32313699967458498</v>
      </c>
      <c r="J18" s="2">
        <v>0.31952662721893499</v>
      </c>
      <c r="K18" s="2">
        <v>0.31566960218645601</v>
      </c>
    </row>
    <row r="19" spans="1:12" x14ac:dyDescent="0.25">
      <c r="A19" s="15"/>
    </row>
    <row r="20" spans="1:12" x14ac:dyDescent="0.25">
      <c r="A20" s="15"/>
    </row>
    <row r="21" spans="1:12" x14ac:dyDescent="0.25">
      <c r="A21" s="15"/>
      <c r="B21" s="21" t="s">
        <v>29</v>
      </c>
      <c r="C21" s="21"/>
      <c r="D21" s="21"/>
      <c r="E21" s="21"/>
      <c r="F21" s="21"/>
      <c r="G21" s="21"/>
      <c r="H21" s="21"/>
      <c r="I21" s="21"/>
      <c r="J21" s="21"/>
      <c r="K21" s="6" t="s">
        <v>30</v>
      </c>
      <c r="L21" s="6" t="s">
        <v>31</v>
      </c>
    </row>
    <row r="22" spans="1:12" x14ac:dyDescent="0.25">
      <c r="A22" s="9" t="s">
        <v>32</v>
      </c>
      <c r="B22" s="4" t="s">
        <v>13</v>
      </c>
      <c r="C22" s="4" t="s">
        <v>14</v>
      </c>
      <c r="D22" s="4" t="s">
        <v>15</v>
      </c>
      <c r="E22" s="4" t="s">
        <v>16</v>
      </c>
      <c r="F22" s="4" t="s">
        <v>17</v>
      </c>
      <c r="G22" s="4" t="s">
        <v>18</v>
      </c>
      <c r="H22" s="4" t="s">
        <v>19</v>
      </c>
      <c r="I22" s="4" t="s">
        <v>20</v>
      </c>
      <c r="J22" s="4" t="s">
        <v>21</v>
      </c>
      <c r="K22" s="4" t="s">
        <v>22</v>
      </c>
      <c r="L22" s="4" t="s">
        <v>23</v>
      </c>
    </row>
    <row r="23" spans="1:12" x14ac:dyDescent="0.25">
      <c r="A23" s="8" t="s">
        <v>90</v>
      </c>
      <c r="B23" s="2">
        <v>2.2652539276580199E-2</v>
      </c>
      <c r="C23" s="2">
        <v>4.6445158985351899E-3</v>
      </c>
      <c r="D23" s="2">
        <v>2.9871977240398299E-2</v>
      </c>
      <c r="E23" s="2">
        <v>1.7610497237569099E-2</v>
      </c>
      <c r="F23" s="2">
        <v>3.9022734984730197E-2</v>
      </c>
      <c r="G23" s="2">
        <v>4.67015022860875E-2</v>
      </c>
      <c r="H23" s="2">
        <v>5.02340093603744E-2</v>
      </c>
      <c r="I23" s="2">
        <v>5.4961378490790302E-2</v>
      </c>
      <c r="J23" s="2">
        <v>4.2241622078287799E-2</v>
      </c>
      <c r="K23" s="3">
        <v>0.208687132593076</v>
      </c>
      <c r="L23" s="3">
        <v>0.35221044939715002</v>
      </c>
    </row>
    <row r="24" spans="1:12" x14ac:dyDescent="0.25">
      <c r="A24" s="8" t="s">
        <v>91</v>
      </c>
      <c r="B24" s="2">
        <v>6.9526627218934905E-2</v>
      </c>
      <c r="C24" s="2">
        <v>3.8727524204702601E-2</v>
      </c>
      <c r="D24" s="2">
        <v>-5.0599201065246298E-2</v>
      </c>
      <c r="E24" s="2">
        <v>1.4025245441795201E-3</v>
      </c>
      <c r="F24" s="2">
        <v>5.4621848739495799E-2</v>
      </c>
      <c r="G24" s="2">
        <v>2.3904382470119501E-2</v>
      </c>
      <c r="H24" s="2">
        <v>2.9831387808041499E-2</v>
      </c>
      <c r="I24" s="2">
        <v>3.1486146095717898E-2</v>
      </c>
      <c r="J24" s="2">
        <v>-1.58730158730159E-2</v>
      </c>
      <c r="K24" s="3">
        <v>7.0385126162018599E-2</v>
      </c>
      <c r="L24" s="3">
        <v>0.19230769230769201</v>
      </c>
    </row>
    <row r="25" spans="1:12" x14ac:dyDescent="0.25">
      <c r="A25" s="8" t="s">
        <v>92</v>
      </c>
      <c r="B25" s="2">
        <v>6.9235793598954903E-2</v>
      </c>
      <c r="C25" s="2">
        <v>4.6426389737324401E-2</v>
      </c>
      <c r="D25" s="2">
        <v>2.62697022767075E-2</v>
      </c>
      <c r="E25" s="2">
        <v>3.7542662116041001E-2</v>
      </c>
      <c r="F25" s="2">
        <v>3.2894736842105303E-2</v>
      </c>
      <c r="G25" s="2">
        <v>3.4501061571125299E-2</v>
      </c>
      <c r="H25" s="2">
        <v>1.8984094407388401E-2</v>
      </c>
      <c r="I25" s="2">
        <v>3.32326283987915E-2</v>
      </c>
      <c r="J25" s="2">
        <v>1.3157894736842099E-2</v>
      </c>
      <c r="K25" s="3">
        <v>0.103503184713376</v>
      </c>
      <c r="L25" s="3">
        <v>0.35793598954931399</v>
      </c>
    </row>
    <row r="26" spans="1:12" x14ac:dyDescent="0.25">
      <c r="A26" s="11" t="s">
        <v>12</v>
      </c>
      <c r="B26" s="3">
        <v>4.3487055016181199E-2</v>
      </c>
      <c r="C26" s="3">
        <v>2.2678813723589802E-2</v>
      </c>
      <c r="D26" s="3">
        <v>1.7247915087187302E-2</v>
      </c>
      <c r="E26" s="3">
        <v>2.1986212036519501E-2</v>
      </c>
      <c r="F26" s="3">
        <v>3.9015496809480403E-2</v>
      </c>
      <c r="G26" s="3">
        <v>3.9656080014037601E-2</v>
      </c>
      <c r="H26" s="3">
        <v>3.7299578059071699E-2</v>
      </c>
      <c r="I26" s="3">
        <v>4.4907256752359299E-2</v>
      </c>
      <c r="J26" s="3">
        <v>2.5537215820616601E-2</v>
      </c>
      <c r="K26" s="3">
        <v>0.15564134058606799</v>
      </c>
      <c r="L26" s="3">
        <v>0.332119741100324</v>
      </c>
    </row>
    <row r="27" spans="1:12" x14ac:dyDescent="0.25">
      <c r="A27" s="15"/>
    </row>
    <row r="28" spans="1:12" x14ac:dyDescent="0.25">
      <c r="A28" s="13" t="s">
        <v>33</v>
      </c>
    </row>
    <row r="29" spans="1:12" x14ac:dyDescent="0.25">
      <c r="A29" s="14" t="s">
        <v>34</v>
      </c>
    </row>
    <row r="30" spans="1:12" x14ac:dyDescent="0.25">
      <c r="A30" s="14" t="s">
        <v>35</v>
      </c>
    </row>
    <row r="31" spans="1:12" x14ac:dyDescent="0.25">
      <c r="A31" s="14" t="s">
        <v>36</v>
      </c>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649</v>
      </c>
    </row>
    <row r="2" spans="1:11" ht="15" x14ac:dyDescent="0.25">
      <c r="A2" s="12" t="s">
        <v>644</v>
      </c>
    </row>
    <row r="3" spans="1:11" ht="15" x14ac:dyDescent="0.25">
      <c r="A3" s="12" t="s">
        <v>94</v>
      </c>
    </row>
    <row r="4" spans="1:11" ht="15" x14ac:dyDescent="0.25">
      <c r="A4" s="12" t="s">
        <v>89</v>
      </c>
    </row>
    <row r="5" spans="1:11" x14ac:dyDescent="0.25">
      <c r="A5" s="17" t="str">
        <f>HYPERLINK("#'Table of contents'!A177",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95</v>
      </c>
      <c r="B8" s="1">
        <v>278</v>
      </c>
      <c r="C8" s="1">
        <v>293</v>
      </c>
      <c r="D8" s="1">
        <v>303</v>
      </c>
      <c r="E8" s="1">
        <v>321</v>
      </c>
      <c r="F8" s="1">
        <v>338</v>
      </c>
      <c r="G8" s="1">
        <v>359</v>
      </c>
      <c r="H8" s="1">
        <v>397</v>
      </c>
      <c r="I8" s="1">
        <v>428</v>
      </c>
      <c r="J8" s="1">
        <v>461</v>
      </c>
      <c r="K8" s="1">
        <v>491</v>
      </c>
    </row>
    <row r="9" spans="1:11" x14ac:dyDescent="0.25">
      <c r="A9" s="16" t="s">
        <v>96</v>
      </c>
      <c r="B9" s="1">
        <v>26</v>
      </c>
      <c r="C9" s="1">
        <v>27</v>
      </c>
      <c r="D9" s="1">
        <v>28</v>
      </c>
      <c r="E9" s="1">
        <v>32</v>
      </c>
      <c r="F9" s="1">
        <v>38</v>
      </c>
      <c r="G9" s="1">
        <v>45</v>
      </c>
      <c r="H9" s="1">
        <v>49</v>
      </c>
      <c r="I9" s="1">
        <v>52</v>
      </c>
      <c r="J9" s="1">
        <v>54</v>
      </c>
      <c r="K9" s="1">
        <v>56</v>
      </c>
    </row>
    <row r="10" spans="1:11" x14ac:dyDescent="0.25">
      <c r="A10" s="16" t="s">
        <v>97</v>
      </c>
      <c r="B10" s="1">
        <v>40</v>
      </c>
      <c r="C10" s="1">
        <v>41</v>
      </c>
      <c r="D10" s="1">
        <v>42</v>
      </c>
      <c r="E10" s="1">
        <v>46</v>
      </c>
      <c r="F10" s="1">
        <v>50</v>
      </c>
      <c r="G10" s="1">
        <v>54</v>
      </c>
      <c r="H10" s="1">
        <v>60</v>
      </c>
      <c r="I10" s="1">
        <v>67</v>
      </c>
      <c r="J10" s="1">
        <v>69</v>
      </c>
      <c r="K10" s="1">
        <v>79</v>
      </c>
    </row>
    <row r="11" spans="1:11" x14ac:dyDescent="0.25">
      <c r="A11" s="16" t="s">
        <v>98</v>
      </c>
      <c r="B11" s="1">
        <v>2156</v>
      </c>
      <c r="C11" s="1">
        <v>2193</v>
      </c>
      <c r="D11" s="1">
        <v>2211</v>
      </c>
      <c r="E11" s="1">
        <v>2272</v>
      </c>
      <c r="F11" s="1">
        <v>2296</v>
      </c>
      <c r="G11" s="1">
        <v>2373</v>
      </c>
      <c r="H11" s="1">
        <v>2466</v>
      </c>
      <c r="I11" s="1">
        <v>2588</v>
      </c>
      <c r="J11" s="1">
        <v>2727</v>
      </c>
      <c r="K11" s="1">
        <v>2824</v>
      </c>
    </row>
    <row r="12" spans="1:11" x14ac:dyDescent="0.25">
      <c r="A12" s="16" t="s">
        <v>99</v>
      </c>
      <c r="B12" s="1">
        <v>25</v>
      </c>
      <c r="C12" s="1">
        <v>26</v>
      </c>
      <c r="D12" s="1">
        <v>28</v>
      </c>
      <c r="E12" s="1">
        <v>28</v>
      </c>
      <c r="F12" s="1">
        <v>26</v>
      </c>
      <c r="G12" s="1">
        <v>27</v>
      </c>
      <c r="H12" s="1">
        <v>29</v>
      </c>
      <c r="I12" s="1">
        <v>28</v>
      </c>
      <c r="J12" s="1">
        <v>38</v>
      </c>
      <c r="K12" s="1">
        <v>46</v>
      </c>
    </row>
    <row r="13" spans="1:11" x14ac:dyDescent="0.25">
      <c r="A13" s="16" t="s">
        <v>100</v>
      </c>
      <c r="B13" s="1">
        <v>212</v>
      </c>
      <c r="C13" s="1">
        <v>219</v>
      </c>
      <c r="D13" s="1">
        <v>200</v>
      </c>
      <c r="E13" s="1">
        <v>197</v>
      </c>
      <c r="F13" s="1">
        <v>199</v>
      </c>
      <c r="G13" s="1">
        <v>204</v>
      </c>
      <c r="H13" s="1">
        <v>204</v>
      </c>
      <c r="I13" s="1">
        <v>203</v>
      </c>
      <c r="J13" s="1">
        <v>202</v>
      </c>
      <c r="K13" s="1">
        <v>205</v>
      </c>
    </row>
    <row r="14" spans="1:11" x14ac:dyDescent="0.25">
      <c r="A14" s="16" t="s">
        <v>101</v>
      </c>
      <c r="B14" s="1">
        <v>17</v>
      </c>
      <c r="C14" s="1">
        <v>18</v>
      </c>
      <c r="D14" s="1">
        <v>19</v>
      </c>
      <c r="E14" s="1">
        <v>17</v>
      </c>
      <c r="F14" s="1">
        <v>17</v>
      </c>
      <c r="G14" s="1">
        <v>20</v>
      </c>
      <c r="H14" s="1">
        <v>21</v>
      </c>
      <c r="I14" s="1">
        <v>18</v>
      </c>
      <c r="J14" s="1">
        <v>20</v>
      </c>
      <c r="K14" s="1">
        <v>21</v>
      </c>
    </row>
    <row r="15" spans="1:11" x14ac:dyDescent="0.25">
      <c r="A15" s="16" t="s">
        <v>102</v>
      </c>
      <c r="B15" s="1">
        <v>13</v>
      </c>
      <c r="C15" s="1">
        <v>13</v>
      </c>
      <c r="D15" s="1">
        <v>11</v>
      </c>
      <c r="E15" s="1">
        <v>9</v>
      </c>
      <c r="F15" s="1">
        <v>8</v>
      </c>
      <c r="G15" s="1">
        <v>9</v>
      </c>
      <c r="H15" s="1">
        <v>9</v>
      </c>
      <c r="I15" s="1">
        <v>10</v>
      </c>
      <c r="J15" s="1">
        <v>11</v>
      </c>
      <c r="K15" s="1">
        <v>14</v>
      </c>
    </row>
    <row r="16" spans="1:11" x14ac:dyDescent="0.25">
      <c r="A16" s="16" t="s">
        <v>103</v>
      </c>
      <c r="B16" s="1">
        <v>7</v>
      </c>
      <c r="C16" s="1">
        <v>9</v>
      </c>
      <c r="D16" s="1">
        <v>8</v>
      </c>
      <c r="E16" s="1">
        <v>9</v>
      </c>
      <c r="F16" s="1">
        <v>10</v>
      </c>
      <c r="G16" s="1">
        <v>11</v>
      </c>
      <c r="H16" s="1">
        <v>11</v>
      </c>
      <c r="I16" s="1">
        <v>8</v>
      </c>
      <c r="J16" s="1">
        <v>8</v>
      </c>
      <c r="K16" s="1">
        <v>8</v>
      </c>
    </row>
    <row r="17" spans="1:11" x14ac:dyDescent="0.25">
      <c r="A17" s="16" t="s">
        <v>104</v>
      </c>
      <c r="B17" s="1">
        <v>570</v>
      </c>
      <c r="C17" s="1">
        <v>612</v>
      </c>
      <c r="D17" s="1">
        <v>649</v>
      </c>
      <c r="E17" s="1">
        <v>622</v>
      </c>
      <c r="F17" s="1">
        <v>625</v>
      </c>
      <c r="G17" s="1">
        <v>654</v>
      </c>
      <c r="H17" s="1">
        <v>675</v>
      </c>
      <c r="I17" s="1">
        <v>706</v>
      </c>
      <c r="J17" s="1">
        <v>728</v>
      </c>
      <c r="K17" s="1">
        <v>715</v>
      </c>
    </row>
    <row r="18" spans="1:11" x14ac:dyDescent="0.25">
      <c r="A18" s="16" t="s">
        <v>105</v>
      </c>
      <c r="B18" s="1">
        <v>8</v>
      </c>
      <c r="C18" s="1">
        <v>12</v>
      </c>
      <c r="D18" s="1">
        <v>11</v>
      </c>
      <c r="E18" s="1">
        <v>12</v>
      </c>
      <c r="F18" s="1">
        <v>11</v>
      </c>
      <c r="G18" s="1">
        <v>10</v>
      </c>
      <c r="H18" s="1">
        <v>10</v>
      </c>
      <c r="I18" s="1">
        <v>10</v>
      </c>
      <c r="J18" s="1">
        <v>10</v>
      </c>
      <c r="K18" s="1">
        <v>10</v>
      </c>
    </row>
    <row r="19" spans="1:11" x14ac:dyDescent="0.25">
      <c r="A19" s="16" t="s">
        <v>106</v>
      </c>
      <c r="B19" s="1">
        <v>61</v>
      </c>
      <c r="C19" s="1">
        <v>59</v>
      </c>
      <c r="D19" s="1">
        <v>53</v>
      </c>
      <c r="E19" s="1">
        <v>44</v>
      </c>
      <c r="F19" s="1">
        <v>43</v>
      </c>
      <c r="G19" s="1">
        <v>49</v>
      </c>
      <c r="H19" s="1">
        <v>45</v>
      </c>
      <c r="I19" s="1">
        <v>42</v>
      </c>
      <c r="J19" s="1">
        <v>42</v>
      </c>
      <c r="K19" s="1">
        <v>38</v>
      </c>
    </row>
    <row r="20" spans="1:11" x14ac:dyDescent="0.25">
      <c r="A20" s="16" t="s">
        <v>107</v>
      </c>
      <c r="B20" s="1">
        <v>929</v>
      </c>
      <c r="C20" s="1">
        <v>1041</v>
      </c>
      <c r="D20" s="1">
        <v>1127</v>
      </c>
      <c r="E20" s="1">
        <v>1181</v>
      </c>
      <c r="F20" s="1">
        <v>1242</v>
      </c>
      <c r="G20" s="1">
        <v>1291</v>
      </c>
      <c r="H20" s="1">
        <v>1355</v>
      </c>
      <c r="I20" s="1">
        <v>1387</v>
      </c>
      <c r="J20" s="1">
        <v>1425</v>
      </c>
      <c r="K20" s="1">
        <v>1436</v>
      </c>
    </row>
    <row r="21" spans="1:11" x14ac:dyDescent="0.25">
      <c r="A21" s="16" t="s">
        <v>108</v>
      </c>
      <c r="B21" s="1">
        <v>154</v>
      </c>
      <c r="C21" s="1">
        <v>154</v>
      </c>
      <c r="D21" s="1">
        <v>159</v>
      </c>
      <c r="E21" s="1">
        <v>165</v>
      </c>
      <c r="F21" s="1">
        <v>173</v>
      </c>
      <c r="G21" s="1">
        <v>179</v>
      </c>
      <c r="H21" s="1">
        <v>181</v>
      </c>
      <c r="I21" s="1">
        <v>186</v>
      </c>
      <c r="J21" s="1">
        <v>199</v>
      </c>
      <c r="K21" s="1">
        <v>202</v>
      </c>
    </row>
    <row r="22" spans="1:11" x14ac:dyDescent="0.25">
      <c r="A22" s="16" t="s">
        <v>109</v>
      </c>
      <c r="B22" s="1">
        <v>33</v>
      </c>
      <c r="C22" s="1">
        <v>34</v>
      </c>
      <c r="D22" s="1">
        <v>33</v>
      </c>
      <c r="E22" s="1">
        <v>32</v>
      </c>
      <c r="F22" s="1">
        <v>32</v>
      </c>
      <c r="G22" s="1">
        <v>32</v>
      </c>
      <c r="H22" s="1">
        <v>32</v>
      </c>
      <c r="I22" s="1">
        <v>31</v>
      </c>
      <c r="J22" s="1">
        <v>33</v>
      </c>
      <c r="K22" s="1">
        <v>35</v>
      </c>
    </row>
    <row r="23" spans="1:11" x14ac:dyDescent="0.25">
      <c r="A23" s="16" t="s">
        <v>110</v>
      </c>
      <c r="B23" s="1">
        <v>194</v>
      </c>
      <c r="C23" s="1">
        <v>188</v>
      </c>
      <c r="D23" s="1">
        <v>186</v>
      </c>
      <c r="E23" s="1">
        <v>188</v>
      </c>
      <c r="F23" s="1">
        <v>192</v>
      </c>
      <c r="G23" s="1">
        <v>191</v>
      </c>
      <c r="H23" s="1">
        <v>191</v>
      </c>
      <c r="I23" s="1">
        <v>186</v>
      </c>
      <c r="J23" s="1">
        <v>190</v>
      </c>
      <c r="K23" s="1">
        <v>192</v>
      </c>
    </row>
    <row r="24" spans="1:11" x14ac:dyDescent="0.25">
      <c r="A24" s="16" t="s">
        <v>111</v>
      </c>
      <c r="B24" s="1">
        <v>112</v>
      </c>
      <c r="C24" s="1">
        <v>115</v>
      </c>
      <c r="D24" s="1">
        <v>112</v>
      </c>
      <c r="E24" s="1">
        <v>103</v>
      </c>
      <c r="F24" s="1">
        <v>103</v>
      </c>
      <c r="G24" s="1">
        <v>110</v>
      </c>
      <c r="H24" s="1">
        <v>107</v>
      </c>
      <c r="I24" s="1">
        <v>114</v>
      </c>
      <c r="J24" s="1">
        <v>120</v>
      </c>
      <c r="K24" s="1">
        <v>130</v>
      </c>
    </row>
    <row r="25" spans="1:11" x14ac:dyDescent="0.25">
      <c r="A25" s="16" t="s">
        <v>112</v>
      </c>
      <c r="B25" s="1">
        <v>109</v>
      </c>
      <c r="C25" s="1">
        <v>105</v>
      </c>
      <c r="D25" s="1">
        <v>96</v>
      </c>
      <c r="E25" s="1">
        <v>89</v>
      </c>
      <c r="F25" s="1">
        <v>82</v>
      </c>
      <c r="G25" s="1">
        <v>81</v>
      </c>
      <c r="H25" s="1">
        <v>83</v>
      </c>
      <c r="I25" s="1">
        <v>82</v>
      </c>
      <c r="J25" s="1">
        <v>85</v>
      </c>
      <c r="K25" s="1">
        <v>84</v>
      </c>
    </row>
    <row r="26" spans="1:11" x14ac:dyDescent="0.25">
      <c r="A26" s="10" t="s">
        <v>12</v>
      </c>
      <c r="B26" s="5">
        <v>4944</v>
      </c>
      <c r="C26" s="5">
        <v>5159</v>
      </c>
      <c r="D26" s="5">
        <v>5276</v>
      </c>
      <c r="E26" s="5">
        <v>5367</v>
      </c>
      <c r="F26" s="5">
        <v>5485</v>
      </c>
      <c r="G26" s="5">
        <v>5699</v>
      </c>
      <c r="H26" s="5">
        <v>5925</v>
      </c>
      <c r="I26" s="5">
        <v>6146</v>
      </c>
      <c r="J26" s="5">
        <v>6422</v>
      </c>
      <c r="K26" s="5">
        <v>6586</v>
      </c>
    </row>
    <row r="27" spans="1:11" x14ac:dyDescent="0.25">
      <c r="A27" s="15"/>
    </row>
    <row r="28" spans="1:11" x14ac:dyDescent="0.25">
      <c r="A28" s="15"/>
    </row>
    <row r="29" spans="1:11" x14ac:dyDescent="0.25">
      <c r="A29" s="15"/>
      <c r="B29" s="21" t="s">
        <v>28</v>
      </c>
      <c r="C29" s="22"/>
      <c r="D29" s="22"/>
      <c r="E29" s="22"/>
      <c r="F29" s="22"/>
      <c r="G29" s="22"/>
      <c r="H29" s="22"/>
      <c r="I29" s="22"/>
      <c r="J29" s="22"/>
      <c r="K29" s="22"/>
    </row>
    <row r="30" spans="1:11" x14ac:dyDescent="0.25">
      <c r="A30" s="9" t="s">
        <v>32</v>
      </c>
      <c r="B30" s="4" t="s">
        <v>0</v>
      </c>
      <c r="C30" s="4" t="s">
        <v>1</v>
      </c>
      <c r="D30" s="4" t="s">
        <v>2</v>
      </c>
      <c r="E30" s="4" t="s">
        <v>3</v>
      </c>
      <c r="F30" s="4" t="s">
        <v>4</v>
      </c>
      <c r="G30" s="4" t="s">
        <v>5</v>
      </c>
      <c r="H30" s="4" t="s">
        <v>6</v>
      </c>
      <c r="I30" s="4" t="s">
        <v>7</v>
      </c>
      <c r="J30" s="4" t="s">
        <v>8</v>
      </c>
      <c r="K30" s="4" t="s">
        <v>9</v>
      </c>
    </row>
    <row r="31" spans="1:11" x14ac:dyDescent="0.25">
      <c r="A31" s="8" t="s">
        <v>95</v>
      </c>
      <c r="B31" s="2">
        <v>0.101571063207892</v>
      </c>
      <c r="C31" s="2">
        <v>0.104680242943909</v>
      </c>
      <c r="D31" s="2">
        <v>0.107752489331437</v>
      </c>
      <c r="E31" s="2">
        <v>0.11084254143646401</v>
      </c>
      <c r="F31" s="2">
        <v>0.114692908042077</v>
      </c>
      <c r="G31" s="2">
        <v>0.117243631613325</v>
      </c>
      <c r="H31" s="2">
        <v>0.12386895475819</v>
      </c>
      <c r="I31" s="2">
        <v>0.12715389185977399</v>
      </c>
      <c r="J31" s="2">
        <v>0.12982258518727099</v>
      </c>
      <c r="K31" s="2">
        <v>0.13266684679816301</v>
      </c>
    </row>
    <row r="32" spans="1:11" x14ac:dyDescent="0.25">
      <c r="A32" s="8" t="s">
        <v>96</v>
      </c>
      <c r="B32" s="2">
        <v>9.4994519546949194E-3</v>
      </c>
      <c r="C32" s="2">
        <v>9.6463022508038593E-3</v>
      </c>
      <c r="D32" s="2">
        <v>9.9573257467994308E-3</v>
      </c>
      <c r="E32" s="2">
        <v>1.1049723756906099E-2</v>
      </c>
      <c r="F32" s="2">
        <v>1.28944689514761E-2</v>
      </c>
      <c r="G32" s="2">
        <v>1.4696276943174401E-2</v>
      </c>
      <c r="H32" s="2">
        <v>1.5288611544461801E-2</v>
      </c>
      <c r="I32" s="2">
        <v>1.5448603683897799E-2</v>
      </c>
      <c r="J32" s="2">
        <v>1.52069839481836E-2</v>
      </c>
      <c r="K32" s="2">
        <v>1.5131045663334199E-2</v>
      </c>
    </row>
    <row r="33" spans="1:11" x14ac:dyDescent="0.25">
      <c r="A33" s="8" t="s">
        <v>97</v>
      </c>
      <c r="B33" s="2">
        <v>1.4614541468761399E-2</v>
      </c>
      <c r="C33" s="2">
        <v>1.46480886030725E-2</v>
      </c>
      <c r="D33" s="2">
        <v>1.4935988620199099E-2</v>
      </c>
      <c r="E33" s="2">
        <v>1.5883977900552501E-2</v>
      </c>
      <c r="F33" s="2">
        <v>1.6966406515100101E-2</v>
      </c>
      <c r="G33" s="2">
        <v>1.7635532331809301E-2</v>
      </c>
      <c r="H33" s="2">
        <v>1.8720748829953199E-2</v>
      </c>
      <c r="I33" s="2">
        <v>1.99049316696376E-2</v>
      </c>
      <c r="J33" s="2">
        <v>1.9431146156012401E-2</v>
      </c>
      <c r="K33" s="2">
        <v>2.1345582275060799E-2</v>
      </c>
    </row>
    <row r="34" spans="1:11" x14ac:dyDescent="0.25">
      <c r="A34" s="8" t="s">
        <v>98</v>
      </c>
      <c r="B34" s="2">
        <v>0.78772378516623998</v>
      </c>
      <c r="C34" s="2">
        <v>0.78349410503751304</v>
      </c>
      <c r="D34" s="2">
        <v>0.78627311522048404</v>
      </c>
      <c r="E34" s="2">
        <v>0.78453038674033104</v>
      </c>
      <c r="F34" s="2">
        <v>0.77909738717339705</v>
      </c>
      <c r="G34" s="2">
        <v>0.77498367080339603</v>
      </c>
      <c r="H34" s="2">
        <v>0.76942277691107597</v>
      </c>
      <c r="I34" s="2">
        <v>0.76886512180629796</v>
      </c>
      <c r="J34" s="2">
        <v>0.76795268938327199</v>
      </c>
      <c r="K34" s="2">
        <v>0.76303701702242599</v>
      </c>
    </row>
    <row r="35" spans="1:11" x14ac:dyDescent="0.25">
      <c r="A35" s="8" t="s">
        <v>99</v>
      </c>
      <c r="B35" s="2">
        <v>9.1340884179758903E-3</v>
      </c>
      <c r="C35" s="2">
        <v>9.2890317970703799E-3</v>
      </c>
      <c r="D35" s="2">
        <v>9.9573257467994308E-3</v>
      </c>
      <c r="E35" s="2">
        <v>9.6685082872928207E-3</v>
      </c>
      <c r="F35" s="2">
        <v>8.8225313878520506E-3</v>
      </c>
      <c r="G35" s="2">
        <v>8.8177661659046402E-3</v>
      </c>
      <c r="H35" s="2">
        <v>9.0483619344773804E-3</v>
      </c>
      <c r="I35" s="2">
        <v>8.3184789067141992E-3</v>
      </c>
      <c r="J35" s="2">
        <v>1.07012109264996E-2</v>
      </c>
      <c r="K35" s="2">
        <v>1.24290732234531E-2</v>
      </c>
    </row>
    <row r="36" spans="1:11" x14ac:dyDescent="0.25">
      <c r="A36" s="8" t="s">
        <v>100</v>
      </c>
      <c r="B36" s="2">
        <v>7.7457069784435506E-2</v>
      </c>
      <c r="C36" s="2">
        <v>7.8242229367631297E-2</v>
      </c>
      <c r="D36" s="2">
        <v>7.1123755334281696E-2</v>
      </c>
      <c r="E36" s="2">
        <v>6.8024861878452997E-2</v>
      </c>
      <c r="F36" s="2">
        <v>6.75262979300984E-2</v>
      </c>
      <c r="G36" s="2">
        <v>6.6623122142390606E-2</v>
      </c>
      <c r="H36" s="2">
        <v>6.3650546021840906E-2</v>
      </c>
      <c r="I36" s="2">
        <v>6.0308972073677997E-2</v>
      </c>
      <c r="J36" s="2">
        <v>5.6885384398760903E-2</v>
      </c>
      <c r="K36" s="2">
        <v>5.53904350175628E-2</v>
      </c>
    </row>
    <row r="37" spans="1:11" x14ac:dyDescent="0.25">
      <c r="A37" s="8" t="s">
        <v>101</v>
      </c>
      <c r="B37" s="2">
        <v>2.5147928994082799E-2</v>
      </c>
      <c r="C37" s="2">
        <v>2.4896265560166001E-2</v>
      </c>
      <c r="D37" s="2">
        <v>2.5299600532623201E-2</v>
      </c>
      <c r="E37" s="2">
        <v>2.38429172510519E-2</v>
      </c>
      <c r="F37" s="2">
        <v>2.3809523809523801E-2</v>
      </c>
      <c r="G37" s="2">
        <v>2.6560424966799501E-2</v>
      </c>
      <c r="H37" s="2">
        <v>2.7237354085603099E-2</v>
      </c>
      <c r="I37" s="2">
        <v>2.2670025188916899E-2</v>
      </c>
      <c r="J37" s="2">
        <v>2.4420024420024399E-2</v>
      </c>
      <c r="K37" s="2">
        <v>2.6054590570719599E-2</v>
      </c>
    </row>
    <row r="38" spans="1:11" x14ac:dyDescent="0.25">
      <c r="A38" s="8" t="s">
        <v>102</v>
      </c>
      <c r="B38" s="2">
        <v>1.9230769230769201E-2</v>
      </c>
      <c r="C38" s="2">
        <v>1.7980636237897599E-2</v>
      </c>
      <c r="D38" s="2">
        <v>1.4647137150466E-2</v>
      </c>
      <c r="E38" s="2">
        <v>1.2622720897615699E-2</v>
      </c>
      <c r="F38" s="2">
        <v>1.1204481792717101E-2</v>
      </c>
      <c r="G38" s="2">
        <v>1.1952191235059801E-2</v>
      </c>
      <c r="H38" s="2">
        <v>1.1673151750972799E-2</v>
      </c>
      <c r="I38" s="2">
        <v>1.2594458438287199E-2</v>
      </c>
      <c r="J38" s="2">
        <v>1.3431013431013401E-2</v>
      </c>
      <c r="K38" s="2">
        <v>1.7369727047146399E-2</v>
      </c>
    </row>
    <row r="39" spans="1:11" x14ac:dyDescent="0.25">
      <c r="A39" s="8" t="s">
        <v>103</v>
      </c>
      <c r="B39" s="2">
        <v>1.03550295857988E-2</v>
      </c>
      <c r="C39" s="2">
        <v>1.2448132780083001E-2</v>
      </c>
      <c r="D39" s="2">
        <v>1.06524633821571E-2</v>
      </c>
      <c r="E39" s="2">
        <v>1.2622720897615699E-2</v>
      </c>
      <c r="F39" s="2">
        <v>1.4005602240896401E-2</v>
      </c>
      <c r="G39" s="2">
        <v>1.46082337317397E-2</v>
      </c>
      <c r="H39" s="2">
        <v>1.4267185473411201E-2</v>
      </c>
      <c r="I39" s="2">
        <v>1.00755667506297E-2</v>
      </c>
      <c r="J39" s="2">
        <v>9.7680097680097697E-3</v>
      </c>
      <c r="K39" s="2">
        <v>9.9255583126550903E-3</v>
      </c>
    </row>
    <row r="40" spans="1:11" x14ac:dyDescent="0.25">
      <c r="A40" s="8" t="s">
        <v>104</v>
      </c>
      <c r="B40" s="2">
        <v>0.84319526627218899</v>
      </c>
      <c r="C40" s="2">
        <v>0.84647302904564303</v>
      </c>
      <c r="D40" s="2">
        <v>0.86418109187749703</v>
      </c>
      <c r="E40" s="2">
        <v>0.87237026647966298</v>
      </c>
      <c r="F40" s="2">
        <v>0.87535014005602196</v>
      </c>
      <c r="G40" s="2">
        <v>0.86852589641434297</v>
      </c>
      <c r="H40" s="2">
        <v>0.87548638132295697</v>
      </c>
      <c r="I40" s="2">
        <v>0.88916876574307302</v>
      </c>
      <c r="J40" s="2">
        <v>0.88888888888888895</v>
      </c>
      <c r="K40" s="2">
        <v>0.88709677419354804</v>
      </c>
    </row>
    <row r="41" spans="1:11" x14ac:dyDescent="0.25">
      <c r="A41" s="8" t="s">
        <v>105</v>
      </c>
      <c r="B41" s="2">
        <v>1.18343195266272E-2</v>
      </c>
      <c r="C41" s="2">
        <v>1.6597510373444001E-2</v>
      </c>
      <c r="D41" s="2">
        <v>1.4647137150466E-2</v>
      </c>
      <c r="E41" s="2">
        <v>1.6830294530154302E-2</v>
      </c>
      <c r="F41" s="2">
        <v>1.5406162464986E-2</v>
      </c>
      <c r="G41" s="2">
        <v>1.32802124833997E-2</v>
      </c>
      <c r="H41" s="2">
        <v>1.2970168612191999E-2</v>
      </c>
      <c r="I41" s="2">
        <v>1.2594458438287199E-2</v>
      </c>
      <c r="J41" s="2">
        <v>1.22100122100122E-2</v>
      </c>
      <c r="K41" s="2">
        <v>1.2406947890818899E-2</v>
      </c>
    </row>
    <row r="42" spans="1:11" x14ac:dyDescent="0.25">
      <c r="A42" s="8" t="s">
        <v>106</v>
      </c>
      <c r="B42" s="2">
        <v>9.0236686390532506E-2</v>
      </c>
      <c r="C42" s="2">
        <v>8.1604426002766295E-2</v>
      </c>
      <c r="D42" s="2">
        <v>7.0572569906790894E-2</v>
      </c>
      <c r="E42" s="2">
        <v>6.1711079943899003E-2</v>
      </c>
      <c r="F42" s="2">
        <v>6.0224089635854301E-2</v>
      </c>
      <c r="G42" s="2">
        <v>6.5073041168658696E-2</v>
      </c>
      <c r="H42" s="2">
        <v>5.83657587548638E-2</v>
      </c>
      <c r="I42" s="2">
        <v>5.2896725440806001E-2</v>
      </c>
      <c r="J42" s="2">
        <v>5.1282051282051301E-2</v>
      </c>
      <c r="K42" s="2">
        <v>4.7146401985111698E-2</v>
      </c>
    </row>
    <row r="43" spans="1:11" x14ac:dyDescent="0.25">
      <c r="A43" s="8" t="s">
        <v>107</v>
      </c>
      <c r="B43" s="2">
        <v>0.606792945787067</v>
      </c>
      <c r="C43" s="2">
        <v>0.635919364691509</v>
      </c>
      <c r="D43" s="2">
        <v>0.657910099241097</v>
      </c>
      <c r="E43" s="2">
        <v>0.67178612059158105</v>
      </c>
      <c r="F43" s="2">
        <v>0.68092105263157898</v>
      </c>
      <c r="G43" s="2">
        <v>0.68524416135881105</v>
      </c>
      <c r="H43" s="2">
        <v>0.69522832221652098</v>
      </c>
      <c r="I43" s="2">
        <v>0.69838872104733096</v>
      </c>
      <c r="J43" s="2">
        <v>0.69444444444444398</v>
      </c>
      <c r="K43" s="2">
        <v>0.69071669071669095</v>
      </c>
    </row>
    <row r="44" spans="1:11" x14ac:dyDescent="0.25">
      <c r="A44" s="8" t="s">
        <v>108</v>
      </c>
      <c r="B44" s="2">
        <v>0.100587851077727</v>
      </c>
      <c r="C44" s="2">
        <v>9.4074526572999403E-2</v>
      </c>
      <c r="D44" s="2">
        <v>9.2819614711033296E-2</v>
      </c>
      <c r="E44" s="2">
        <v>9.3856655290102398E-2</v>
      </c>
      <c r="F44" s="2">
        <v>9.4846491228070207E-2</v>
      </c>
      <c r="G44" s="2">
        <v>9.5010615711252702E-2</v>
      </c>
      <c r="H44" s="2">
        <v>9.2868137506413498E-2</v>
      </c>
      <c r="I44" s="2">
        <v>9.3655589123867095E-2</v>
      </c>
      <c r="J44" s="2">
        <v>9.6978557504873303E-2</v>
      </c>
      <c r="K44" s="2">
        <v>9.71620971620972E-2</v>
      </c>
    </row>
    <row r="45" spans="1:11" x14ac:dyDescent="0.25">
      <c r="A45" s="8" t="s">
        <v>109</v>
      </c>
      <c r="B45" s="2">
        <v>2.1554539516655799E-2</v>
      </c>
      <c r="C45" s="2">
        <v>2.0769700671960899E-2</v>
      </c>
      <c r="D45" s="2">
        <v>1.92644483362522E-2</v>
      </c>
      <c r="E45" s="2">
        <v>1.82025028441411E-2</v>
      </c>
      <c r="F45" s="2">
        <v>1.7543859649122799E-2</v>
      </c>
      <c r="G45" s="2">
        <v>1.6985138004246302E-2</v>
      </c>
      <c r="H45" s="2">
        <v>1.6418676244227801E-2</v>
      </c>
      <c r="I45" s="2">
        <v>1.5609264853977799E-2</v>
      </c>
      <c r="J45" s="2">
        <v>1.6081871345029201E-2</v>
      </c>
      <c r="K45" s="2">
        <v>1.68350168350168E-2</v>
      </c>
    </row>
    <row r="46" spans="1:11" x14ac:dyDescent="0.25">
      <c r="A46" s="8" t="s">
        <v>110</v>
      </c>
      <c r="B46" s="2">
        <v>0.12671456564337</v>
      </c>
      <c r="C46" s="2">
        <v>0.11484422724496</v>
      </c>
      <c r="D46" s="2">
        <v>0.108581436077058</v>
      </c>
      <c r="E46" s="2">
        <v>0.106939704209329</v>
      </c>
      <c r="F46" s="2">
        <v>0.105263157894737</v>
      </c>
      <c r="G46" s="2">
        <v>0.101380042462845</v>
      </c>
      <c r="H46" s="2">
        <v>9.7998973832734704E-2</v>
      </c>
      <c r="I46" s="2">
        <v>9.3655589123867095E-2</v>
      </c>
      <c r="J46" s="2">
        <v>9.2592592592592601E-2</v>
      </c>
      <c r="K46" s="2">
        <v>9.2352092352092394E-2</v>
      </c>
    </row>
    <row r="47" spans="1:11" x14ac:dyDescent="0.25">
      <c r="A47" s="8" t="s">
        <v>111</v>
      </c>
      <c r="B47" s="2">
        <v>7.3154800783801405E-2</v>
      </c>
      <c r="C47" s="2">
        <v>7.0250458155161899E-2</v>
      </c>
      <c r="D47" s="2">
        <v>6.5382370110916493E-2</v>
      </c>
      <c r="E47" s="2">
        <v>5.8589306029579097E-2</v>
      </c>
      <c r="F47" s="2">
        <v>5.6469298245614002E-2</v>
      </c>
      <c r="G47" s="2">
        <v>5.8386411889596597E-2</v>
      </c>
      <c r="H47" s="2">
        <v>5.4899948691636703E-2</v>
      </c>
      <c r="I47" s="2">
        <v>5.7401812688821802E-2</v>
      </c>
      <c r="J47" s="2">
        <v>5.8479532163742701E-2</v>
      </c>
      <c r="K47" s="2">
        <v>6.2530062530062505E-2</v>
      </c>
    </row>
    <row r="48" spans="1:11" x14ac:dyDescent="0.25">
      <c r="A48" s="8" t="s">
        <v>112</v>
      </c>
      <c r="B48" s="2">
        <v>7.1195297191378196E-2</v>
      </c>
      <c r="C48" s="2">
        <v>6.4141722663408701E-2</v>
      </c>
      <c r="D48" s="2">
        <v>5.6042031523642698E-2</v>
      </c>
      <c r="E48" s="2">
        <v>5.06257110352673E-2</v>
      </c>
      <c r="F48" s="2">
        <v>4.4956140350877201E-2</v>
      </c>
      <c r="G48" s="2">
        <v>4.2993630573248398E-2</v>
      </c>
      <c r="H48" s="2">
        <v>4.2585941508465897E-2</v>
      </c>
      <c r="I48" s="2">
        <v>4.1289023162134897E-2</v>
      </c>
      <c r="J48" s="2">
        <v>4.1423001949317702E-2</v>
      </c>
      <c r="K48" s="2">
        <v>4.0404040404040401E-2</v>
      </c>
    </row>
    <row r="49" spans="1:12" x14ac:dyDescent="0.25">
      <c r="A49" s="15"/>
    </row>
    <row r="50" spans="1:12" x14ac:dyDescent="0.25">
      <c r="A50" s="15"/>
    </row>
    <row r="51" spans="1:12" x14ac:dyDescent="0.25">
      <c r="A51" s="15"/>
      <c r="B51" s="21" t="s">
        <v>29</v>
      </c>
      <c r="C51" s="21"/>
      <c r="D51" s="21"/>
      <c r="E51" s="21"/>
      <c r="F51" s="21"/>
      <c r="G51" s="21"/>
      <c r="H51" s="21"/>
      <c r="I51" s="21"/>
      <c r="J51" s="21"/>
      <c r="K51" s="6" t="s">
        <v>30</v>
      </c>
      <c r="L51" s="6" t="s">
        <v>31</v>
      </c>
    </row>
    <row r="52" spans="1:12" x14ac:dyDescent="0.25">
      <c r="A52" s="9" t="s">
        <v>32</v>
      </c>
      <c r="B52" s="4" t="s">
        <v>13</v>
      </c>
      <c r="C52" s="4" t="s">
        <v>14</v>
      </c>
      <c r="D52" s="4" t="s">
        <v>15</v>
      </c>
      <c r="E52" s="4" t="s">
        <v>16</v>
      </c>
      <c r="F52" s="4" t="s">
        <v>17</v>
      </c>
      <c r="G52" s="4" t="s">
        <v>18</v>
      </c>
      <c r="H52" s="4" t="s">
        <v>19</v>
      </c>
      <c r="I52" s="4" t="s">
        <v>20</v>
      </c>
      <c r="J52" s="4" t="s">
        <v>21</v>
      </c>
      <c r="K52" s="4" t="s">
        <v>22</v>
      </c>
      <c r="L52" s="4" t="s">
        <v>23</v>
      </c>
    </row>
    <row r="53" spans="1:12" x14ac:dyDescent="0.25">
      <c r="A53" s="8" t="s">
        <v>95</v>
      </c>
      <c r="B53" s="2">
        <v>5.3956834532374098E-2</v>
      </c>
      <c r="C53" s="2">
        <v>3.4129692832764499E-2</v>
      </c>
      <c r="D53" s="2">
        <v>5.9405940594059403E-2</v>
      </c>
      <c r="E53" s="2">
        <v>5.2959501557632398E-2</v>
      </c>
      <c r="F53" s="2">
        <v>6.2130177514792898E-2</v>
      </c>
      <c r="G53" s="2">
        <v>0.105849582172702</v>
      </c>
      <c r="H53" s="2">
        <v>7.8085642317380397E-2</v>
      </c>
      <c r="I53" s="2">
        <v>7.7102803738317793E-2</v>
      </c>
      <c r="J53" s="2">
        <v>6.5075921908893705E-2</v>
      </c>
      <c r="K53" s="3">
        <v>0.36768802228412301</v>
      </c>
      <c r="L53" s="3">
        <v>0.76618705035971202</v>
      </c>
    </row>
    <row r="54" spans="1:12" x14ac:dyDescent="0.25">
      <c r="A54" s="8" t="s">
        <v>96</v>
      </c>
      <c r="B54" s="2">
        <v>3.8461538461538498E-2</v>
      </c>
      <c r="C54" s="2">
        <v>3.7037037037037E-2</v>
      </c>
      <c r="D54" s="2">
        <v>0.14285714285714299</v>
      </c>
      <c r="E54" s="2">
        <v>0.1875</v>
      </c>
      <c r="F54" s="2">
        <v>0.18421052631578899</v>
      </c>
      <c r="G54" s="2">
        <v>8.8888888888888906E-2</v>
      </c>
      <c r="H54" s="2">
        <v>6.1224489795918401E-2</v>
      </c>
      <c r="I54" s="2">
        <v>3.8461538461538498E-2</v>
      </c>
      <c r="J54" s="2">
        <v>3.7037037037037E-2</v>
      </c>
      <c r="K54" s="3">
        <v>0.24444444444444399</v>
      </c>
      <c r="L54" s="3">
        <v>1.15384615384615</v>
      </c>
    </row>
    <row r="55" spans="1:12" x14ac:dyDescent="0.25">
      <c r="A55" s="8" t="s">
        <v>97</v>
      </c>
      <c r="B55" s="2">
        <v>2.5000000000000001E-2</v>
      </c>
      <c r="C55" s="2">
        <v>2.4390243902439001E-2</v>
      </c>
      <c r="D55" s="2">
        <v>9.5238095238095205E-2</v>
      </c>
      <c r="E55" s="2">
        <v>8.6956521739130405E-2</v>
      </c>
      <c r="F55" s="2">
        <v>0.08</v>
      </c>
      <c r="G55" s="2">
        <v>0.11111111111111099</v>
      </c>
      <c r="H55" s="2">
        <v>0.116666666666667</v>
      </c>
      <c r="I55" s="2">
        <v>2.9850746268656699E-2</v>
      </c>
      <c r="J55" s="2">
        <v>0.14492753623188401</v>
      </c>
      <c r="K55" s="3">
        <v>0.46296296296296302</v>
      </c>
      <c r="L55" s="3">
        <v>0.97499999999999998</v>
      </c>
    </row>
    <row r="56" spans="1:12" x14ac:dyDescent="0.25">
      <c r="A56" s="8" t="s">
        <v>98</v>
      </c>
      <c r="B56" s="2">
        <v>1.7161410018552901E-2</v>
      </c>
      <c r="C56" s="2">
        <v>8.2079343365253094E-3</v>
      </c>
      <c r="D56" s="2">
        <v>2.75893260967888E-2</v>
      </c>
      <c r="E56" s="2">
        <v>1.0563380281690101E-2</v>
      </c>
      <c r="F56" s="2">
        <v>3.3536585365853702E-2</v>
      </c>
      <c r="G56" s="2">
        <v>3.9190897597977198E-2</v>
      </c>
      <c r="H56" s="2">
        <v>4.9472830494728302E-2</v>
      </c>
      <c r="I56" s="2">
        <v>5.3709428129829997E-2</v>
      </c>
      <c r="J56" s="2">
        <v>3.5570223689035597E-2</v>
      </c>
      <c r="K56" s="3">
        <v>0.190054782975137</v>
      </c>
      <c r="L56" s="3">
        <v>0.30983302411873798</v>
      </c>
    </row>
    <row r="57" spans="1:12" x14ac:dyDescent="0.25">
      <c r="A57" s="8" t="s">
        <v>99</v>
      </c>
      <c r="B57" s="2">
        <v>0.04</v>
      </c>
      <c r="C57" s="2">
        <v>7.69230769230769E-2</v>
      </c>
      <c r="D57" s="2">
        <v>0</v>
      </c>
      <c r="E57" s="2">
        <v>-7.1428571428571397E-2</v>
      </c>
      <c r="F57" s="2">
        <v>3.8461538461538498E-2</v>
      </c>
      <c r="G57" s="2">
        <v>7.4074074074074098E-2</v>
      </c>
      <c r="H57" s="2">
        <v>-3.4482758620689703E-2</v>
      </c>
      <c r="I57" s="2">
        <v>0.35714285714285698</v>
      </c>
      <c r="J57" s="2">
        <v>0.21052631578947401</v>
      </c>
      <c r="K57" s="3">
        <v>0.70370370370370405</v>
      </c>
      <c r="L57" s="3">
        <v>0.84</v>
      </c>
    </row>
    <row r="58" spans="1:12" x14ac:dyDescent="0.25">
      <c r="A58" s="8" t="s">
        <v>100</v>
      </c>
      <c r="B58" s="2">
        <v>3.3018867924528301E-2</v>
      </c>
      <c r="C58" s="2">
        <v>-8.6757990867579904E-2</v>
      </c>
      <c r="D58" s="2">
        <v>-1.4999999999999999E-2</v>
      </c>
      <c r="E58" s="2">
        <v>1.01522842639594E-2</v>
      </c>
      <c r="F58" s="2">
        <v>2.5125628140703501E-2</v>
      </c>
      <c r="G58" s="2">
        <v>0</v>
      </c>
      <c r="H58" s="2">
        <v>-4.9019607843137298E-3</v>
      </c>
      <c r="I58" s="2">
        <v>-4.92610837438424E-3</v>
      </c>
      <c r="J58" s="2">
        <v>1.4851485148514899E-2</v>
      </c>
      <c r="K58" s="3">
        <v>4.9019607843137298E-3</v>
      </c>
      <c r="L58" s="3">
        <v>-3.3018867924528301E-2</v>
      </c>
    </row>
    <row r="59" spans="1:12" x14ac:dyDescent="0.25">
      <c r="A59" s="8" t="s">
        <v>101</v>
      </c>
      <c r="B59" s="2">
        <v>5.8823529411764698E-2</v>
      </c>
      <c r="C59" s="2">
        <v>5.5555555555555601E-2</v>
      </c>
      <c r="D59" s="2">
        <v>-0.105263157894737</v>
      </c>
      <c r="E59" s="2">
        <v>0</v>
      </c>
      <c r="F59" s="2">
        <v>0.17647058823529399</v>
      </c>
      <c r="G59" s="2">
        <v>0.05</v>
      </c>
      <c r="H59" s="2">
        <v>-0.14285714285714299</v>
      </c>
      <c r="I59" s="2">
        <v>0.11111111111111099</v>
      </c>
      <c r="J59" s="2">
        <v>0.05</v>
      </c>
      <c r="K59" s="3">
        <v>0.05</v>
      </c>
      <c r="L59" s="3">
        <v>0.23529411764705899</v>
      </c>
    </row>
    <row r="60" spans="1:12" x14ac:dyDescent="0.25">
      <c r="A60" s="8" t="s">
        <v>102</v>
      </c>
      <c r="B60" s="2">
        <v>0</v>
      </c>
      <c r="C60" s="2">
        <v>-0.15384615384615399</v>
      </c>
      <c r="D60" s="2">
        <v>-0.18181818181818199</v>
      </c>
      <c r="E60" s="2">
        <v>-0.11111111111111099</v>
      </c>
      <c r="F60" s="2">
        <v>0.125</v>
      </c>
      <c r="G60" s="2">
        <v>0</v>
      </c>
      <c r="H60" s="2">
        <v>0.11111111111111099</v>
      </c>
      <c r="I60" s="2">
        <v>0.1</v>
      </c>
      <c r="J60" s="2">
        <v>0.27272727272727298</v>
      </c>
      <c r="K60" s="3">
        <v>0.55555555555555602</v>
      </c>
      <c r="L60" s="3">
        <v>7.69230769230769E-2</v>
      </c>
    </row>
    <row r="61" spans="1:12" x14ac:dyDescent="0.25">
      <c r="A61" s="8" t="s">
        <v>103</v>
      </c>
      <c r="B61" s="2">
        <v>0.28571428571428598</v>
      </c>
      <c r="C61" s="2">
        <v>-0.11111111111111099</v>
      </c>
      <c r="D61" s="2">
        <v>0.125</v>
      </c>
      <c r="E61" s="2">
        <v>0.11111111111111099</v>
      </c>
      <c r="F61" s="2">
        <v>0.1</v>
      </c>
      <c r="G61" s="2">
        <v>0</v>
      </c>
      <c r="H61" s="2">
        <v>-0.27272727272727298</v>
      </c>
      <c r="I61" s="2">
        <v>0</v>
      </c>
      <c r="J61" s="2">
        <v>0</v>
      </c>
      <c r="K61" s="3">
        <v>-0.27272727272727298</v>
      </c>
      <c r="L61" s="3">
        <v>0.14285714285714299</v>
      </c>
    </row>
    <row r="62" spans="1:12" x14ac:dyDescent="0.25">
      <c r="A62" s="8" t="s">
        <v>104</v>
      </c>
      <c r="B62" s="2">
        <v>7.3684210526315796E-2</v>
      </c>
      <c r="C62" s="2">
        <v>6.0457516339869302E-2</v>
      </c>
      <c r="D62" s="2">
        <v>-4.1602465331278898E-2</v>
      </c>
      <c r="E62" s="2">
        <v>4.8231511254019296E-3</v>
      </c>
      <c r="F62" s="2">
        <v>4.6399999999999997E-2</v>
      </c>
      <c r="G62" s="2">
        <v>3.2110091743119303E-2</v>
      </c>
      <c r="H62" s="2">
        <v>4.5925925925925898E-2</v>
      </c>
      <c r="I62" s="2">
        <v>3.1161473087818699E-2</v>
      </c>
      <c r="J62" s="2">
        <v>-1.7857142857142901E-2</v>
      </c>
      <c r="K62" s="3">
        <v>9.3272171253822603E-2</v>
      </c>
      <c r="L62" s="3">
        <v>0.25438596491228099</v>
      </c>
    </row>
    <row r="63" spans="1:12" x14ac:dyDescent="0.25">
      <c r="A63" s="8" t="s">
        <v>105</v>
      </c>
      <c r="B63" s="2">
        <v>0.5</v>
      </c>
      <c r="C63" s="2">
        <v>-8.3333333333333301E-2</v>
      </c>
      <c r="D63" s="2">
        <v>9.0909090909090898E-2</v>
      </c>
      <c r="E63" s="2">
        <v>-8.3333333333333301E-2</v>
      </c>
      <c r="F63" s="2">
        <v>-9.0909090909090898E-2</v>
      </c>
      <c r="G63" s="2">
        <v>0</v>
      </c>
      <c r="H63" s="2">
        <v>0</v>
      </c>
      <c r="I63" s="2">
        <v>0</v>
      </c>
      <c r="J63" s="2">
        <v>0</v>
      </c>
      <c r="K63" s="3">
        <v>0</v>
      </c>
      <c r="L63" s="3">
        <v>0.25</v>
      </c>
    </row>
    <row r="64" spans="1:12" x14ac:dyDescent="0.25">
      <c r="A64" s="8" t="s">
        <v>106</v>
      </c>
      <c r="B64" s="2">
        <v>-3.2786885245901599E-2</v>
      </c>
      <c r="C64" s="2">
        <v>-0.101694915254237</v>
      </c>
      <c r="D64" s="2">
        <v>-0.169811320754717</v>
      </c>
      <c r="E64" s="2">
        <v>-2.27272727272727E-2</v>
      </c>
      <c r="F64" s="2">
        <v>0.13953488372093001</v>
      </c>
      <c r="G64" s="2">
        <v>-8.1632653061224497E-2</v>
      </c>
      <c r="H64" s="2">
        <v>-6.6666666666666693E-2</v>
      </c>
      <c r="I64" s="2">
        <v>0</v>
      </c>
      <c r="J64" s="2">
        <v>-9.5238095238095205E-2</v>
      </c>
      <c r="K64" s="3">
        <v>-0.22448979591836701</v>
      </c>
      <c r="L64" s="3">
        <v>-0.37704918032786899</v>
      </c>
    </row>
    <row r="65" spans="1:12" x14ac:dyDescent="0.25">
      <c r="A65" s="8" t="s">
        <v>107</v>
      </c>
      <c r="B65" s="2">
        <v>0.12055974165769601</v>
      </c>
      <c r="C65" s="2">
        <v>8.2612872238232493E-2</v>
      </c>
      <c r="D65" s="2">
        <v>4.79148181011535E-2</v>
      </c>
      <c r="E65" s="2">
        <v>5.1651143099068597E-2</v>
      </c>
      <c r="F65" s="2">
        <v>3.9452495974235099E-2</v>
      </c>
      <c r="G65" s="2">
        <v>4.9573973663826501E-2</v>
      </c>
      <c r="H65" s="2">
        <v>2.3616236162361599E-2</v>
      </c>
      <c r="I65" s="2">
        <v>2.7397260273972601E-2</v>
      </c>
      <c r="J65" s="2">
        <v>7.7192982456140398E-3</v>
      </c>
      <c r="K65" s="3">
        <v>0.112316034082107</v>
      </c>
      <c r="L65" s="3">
        <v>0.54574811625403696</v>
      </c>
    </row>
    <row r="66" spans="1:12" x14ac:dyDescent="0.25">
      <c r="A66" s="8" t="s">
        <v>108</v>
      </c>
      <c r="B66" s="2">
        <v>0</v>
      </c>
      <c r="C66" s="2">
        <v>3.2467532467532499E-2</v>
      </c>
      <c r="D66" s="2">
        <v>3.77358490566038E-2</v>
      </c>
      <c r="E66" s="2">
        <v>4.8484848484848499E-2</v>
      </c>
      <c r="F66" s="2">
        <v>3.4682080924855502E-2</v>
      </c>
      <c r="G66" s="2">
        <v>1.11731843575419E-2</v>
      </c>
      <c r="H66" s="2">
        <v>2.7624309392265199E-2</v>
      </c>
      <c r="I66" s="2">
        <v>6.9892473118279605E-2</v>
      </c>
      <c r="J66" s="2">
        <v>1.5075376884422099E-2</v>
      </c>
      <c r="K66" s="3">
        <v>0.12849162011173201</v>
      </c>
      <c r="L66" s="3">
        <v>0.31168831168831201</v>
      </c>
    </row>
    <row r="67" spans="1:12" x14ac:dyDescent="0.25">
      <c r="A67" s="8" t="s">
        <v>109</v>
      </c>
      <c r="B67" s="2">
        <v>3.03030303030303E-2</v>
      </c>
      <c r="C67" s="2">
        <v>-2.9411764705882401E-2</v>
      </c>
      <c r="D67" s="2">
        <v>-3.03030303030303E-2</v>
      </c>
      <c r="E67" s="2">
        <v>0</v>
      </c>
      <c r="F67" s="2">
        <v>0</v>
      </c>
      <c r="G67" s="2">
        <v>0</v>
      </c>
      <c r="H67" s="2">
        <v>-3.125E-2</v>
      </c>
      <c r="I67" s="2">
        <v>6.4516129032258104E-2</v>
      </c>
      <c r="J67" s="2">
        <v>6.0606060606060601E-2</v>
      </c>
      <c r="K67" s="3">
        <v>9.375E-2</v>
      </c>
      <c r="L67" s="3">
        <v>6.0606060606060601E-2</v>
      </c>
    </row>
    <row r="68" spans="1:12" x14ac:dyDescent="0.25">
      <c r="A68" s="8" t="s">
        <v>110</v>
      </c>
      <c r="B68" s="2">
        <v>-3.09278350515464E-2</v>
      </c>
      <c r="C68" s="2">
        <v>-1.0638297872340399E-2</v>
      </c>
      <c r="D68" s="2">
        <v>1.0752688172042999E-2</v>
      </c>
      <c r="E68" s="2">
        <v>2.1276595744680899E-2</v>
      </c>
      <c r="F68" s="2">
        <v>-5.2083333333333296E-3</v>
      </c>
      <c r="G68" s="2">
        <v>0</v>
      </c>
      <c r="H68" s="2">
        <v>-2.6178010471204199E-2</v>
      </c>
      <c r="I68" s="2">
        <v>2.1505376344085999E-2</v>
      </c>
      <c r="J68" s="2">
        <v>1.05263157894737E-2</v>
      </c>
      <c r="K68" s="3">
        <v>5.2356020942408397E-3</v>
      </c>
      <c r="L68" s="3">
        <v>-1.03092783505155E-2</v>
      </c>
    </row>
    <row r="69" spans="1:12" x14ac:dyDescent="0.25">
      <c r="A69" s="8" t="s">
        <v>111</v>
      </c>
      <c r="B69" s="2">
        <v>2.6785714285714302E-2</v>
      </c>
      <c r="C69" s="2">
        <v>-2.6086956521739101E-2</v>
      </c>
      <c r="D69" s="2">
        <v>-8.0357142857142905E-2</v>
      </c>
      <c r="E69" s="2">
        <v>0</v>
      </c>
      <c r="F69" s="2">
        <v>6.7961165048543701E-2</v>
      </c>
      <c r="G69" s="2">
        <v>-2.7272727272727299E-2</v>
      </c>
      <c r="H69" s="2">
        <v>6.5420560747663503E-2</v>
      </c>
      <c r="I69" s="2">
        <v>5.2631578947368397E-2</v>
      </c>
      <c r="J69" s="2">
        <v>8.3333333333333301E-2</v>
      </c>
      <c r="K69" s="3">
        <v>0.18181818181818199</v>
      </c>
      <c r="L69" s="3">
        <v>0.160714285714286</v>
      </c>
    </row>
    <row r="70" spans="1:12" x14ac:dyDescent="0.25">
      <c r="A70" s="8" t="s">
        <v>112</v>
      </c>
      <c r="B70" s="2">
        <v>-3.6697247706422E-2</v>
      </c>
      <c r="C70" s="2">
        <v>-8.5714285714285701E-2</v>
      </c>
      <c r="D70" s="2">
        <v>-7.2916666666666699E-2</v>
      </c>
      <c r="E70" s="2">
        <v>-7.8651685393258397E-2</v>
      </c>
      <c r="F70" s="2">
        <v>-1.21951219512195E-2</v>
      </c>
      <c r="G70" s="2">
        <v>2.4691358024691398E-2</v>
      </c>
      <c r="H70" s="2">
        <v>-1.20481927710843E-2</v>
      </c>
      <c r="I70" s="2">
        <v>3.65853658536585E-2</v>
      </c>
      <c r="J70" s="2">
        <v>-1.1764705882352899E-2</v>
      </c>
      <c r="K70" s="3">
        <v>3.7037037037037E-2</v>
      </c>
      <c r="L70" s="3">
        <v>-0.22935779816513799</v>
      </c>
    </row>
    <row r="71" spans="1:12" x14ac:dyDescent="0.25">
      <c r="A71" s="11" t="s">
        <v>12</v>
      </c>
      <c r="B71" s="3">
        <v>4.3487055016181199E-2</v>
      </c>
      <c r="C71" s="3">
        <v>2.2678813723589802E-2</v>
      </c>
      <c r="D71" s="3">
        <v>1.7247915087187302E-2</v>
      </c>
      <c r="E71" s="3">
        <v>2.1986212036519501E-2</v>
      </c>
      <c r="F71" s="3">
        <v>3.9015496809480403E-2</v>
      </c>
      <c r="G71" s="3">
        <v>3.9656080014037601E-2</v>
      </c>
      <c r="H71" s="3">
        <v>3.7299578059071699E-2</v>
      </c>
      <c r="I71" s="3">
        <v>4.4907256752359299E-2</v>
      </c>
      <c r="J71" s="3">
        <v>2.5537215820616601E-2</v>
      </c>
      <c r="K71" s="3">
        <v>0.15564134058606799</v>
      </c>
      <c r="L71" s="3">
        <v>0.332119741100324</v>
      </c>
    </row>
    <row r="72" spans="1:12" x14ac:dyDescent="0.25">
      <c r="A72" s="15"/>
    </row>
    <row r="73" spans="1:12" x14ac:dyDescent="0.25">
      <c r="A73" s="13" t="s">
        <v>33</v>
      </c>
    </row>
    <row r="74" spans="1:12" x14ac:dyDescent="0.25">
      <c r="A74" s="14" t="s">
        <v>34</v>
      </c>
    </row>
    <row r="75" spans="1:12" x14ac:dyDescent="0.25">
      <c r="A75" s="14" t="s">
        <v>35</v>
      </c>
    </row>
    <row r="76" spans="1:12" x14ac:dyDescent="0.25">
      <c r="A76" s="14" t="s">
        <v>114</v>
      </c>
    </row>
    <row r="77" spans="1:12" x14ac:dyDescent="0.25">
      <c r="A77" s="14" t="s">
        <v>36</v>
      </c>
    </row>
    <row r="78" spans="1:12" x14ac:dyDescent="0.25">
      <c r="A78" s="15"/>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650</v>
      </c>
    </row>
    <row r="2" spans="1:11" ht="15" x14ac:dyDescent="0.25">
      <c r="A2" s="12" t="s">
        <v>651</v>
      </c>
    </row>
    <row r="3" spans="1:11" ht="15" x14ac:dyDescent="0.25">
      <c r="A3" s="12" t="s">
        <v>63</v>
      </c>
    </row>
    <row r="4" spans="1:11" x14ac:dyDescent="0.25">
      <c r="A4" s="15"/>
    </row>
    <row r="5" spans="1:11" x14ac:dyDescent="0.25">
      <c r="A5" s="17" t="str">
        <f>HYPERLINK("#'Table of contents'!A178",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598</v>
      </c>
      <c r="B8" s="1">
        <v>526</v>
      </c>
      <c r="C8" s="1">
        <v>511</v>
      </c>
      <c r="D8" s="1">
        <v>492</v>
      </c>
      <c r="E8" s="1">
        <v>468</v>
      </c>
      <c r="F8" s="1">
        <v>443</v>
      </c>
      <c r="G8" s="1">
        <v>415</v>
      </c>
      <c r="H8" s="1">
        <v>411</v>
      </c>
      <c r="I8" s="1">
        <v>401</v>
      </c>
      <c r="J8" s="1">
        <v>391</v>
      </c>
      <c r="K8" s="1">
        <v>391</v>
      </c>
    </row>
    <row r="9" spans="1:11" x14ac:dyDescent="0.25">
      <c r="A9" s="16" t="s">
        <v>58</v>
      </c>
      <c r="B9" s="1">
        <v>1030</v>
      </c>
      <c r="C9" s="1">
        <v>1018</v>
      </c>
      <c r="D9" s="1">
        <v>1011</v>
      </c>
      <c r="E9" s="1">
        <v>1031</v>
      </c>
      <c r="F9" s="1">
        <v>1076</v>
      </c>
      <c r="G9" s="1">
        <v>1090</v>
      </c>
      <c r="H9" s="1">
        <v>1120</v>
      </c>
      <c r="I9" s="1">
        <v>1116</v>
      </c>
      <c r="J9" s="1">
        <v>1091</v>
      </c>
      <c r="K9" s="1">
        <v>1101</v>
      </c>
    </row>
    <row r="10" spans="1:11" x14ac:dyDescent="0.25">
      <c r="A10" s="16" t="s">
        <v>59</v>
      </c>
      <c r="B10" s="1">
        <v>1096</v>
      </c>
      <c r="C10" s="1">
        <v>1102</v>
      </c>
      <c r="D10" s="1">
        <v>1102</v>
      </c>
      <c r="E10" s="1">
        <v>1043</v>
      </c>
      <c r="F10" s="1">
        <v>980</v>
      </c>
      <c r="G10" s="1">
        <v>979</v>
      </c>
      <c r="H10" s="1">
        <v>950</v>
      </c>
      <c r="I10" s="1">
        <v>968</v>
      </c>
      <c r="J10" s="1">
        <v>989</v>
      </c>
      <c r="K10" s="1">
        <v>994</v>
      </c>
    </row>
    <row r="11" spans="1:11" x14ac:dyDescent="0.25">
      <c r="A11" s="16" t="s">
        <v>60</v>
      </c>
      <c r="B11" s="1">
        <v>394</v>
      </c>
      <c r="C11" s="1">
        <v>413</v>
      </c>
      <c r="D11" s="1">
        <v>386</v>
      </c>
      <c r="E11" s="1">
        <v>391</v>
      </c>
      <c r="F11" s="1">
        <v>422</v>
      </c>
      <c r="G11" s="1">
        <v>445</v>
      </c>
      <c r="H11" s="1">
        <v>475</v>
      </c>
      <c r="I11" s="1">
        <v>488</v>
      </c>
      <c r="J11" s="1">
        <v>525</v>
      </c>
      <c r="K11" s="1">
        <v>529</v>
      </c>
    </row>
    <row r="12" spans="1:11" x14ac:dyDescent="0.25">
      <c r="A12" s="16" t="s">
        <v>61</v>
      </c>
      <c r="B12" s="1">
        <v>62</v>
      </c>
      <c r="C12" s="1">
        <v>63</v>
      </c>
      <c r="D12" s="1">
        <v>54</v>
      </c>
      <c r="E12" s="1">
        <v>37</v>
      </c>
      <c r="F12" s="1">
        <v>37</v>
      </c>
      <c r="G12" s="1">
        <v>47</v>
      </c>
      <c r="H12" s="1">
        <v>58</v>
      </c>
      <c r="I12" s="1">
        <v>68</v>
      </c>
      <c r="J12" s="1">
        <v>77</v>
      </c>
      <c r="K12" s="1">
        <v>89</v>
      </c>
    </row>
    <row r="13" spans="1:11" x14ac:dyDescent="0.25">
      <c r="A13" s="10" t="s">
        <v>12</v>
      </c>
      <c r="B13" s="5">
        <v>3108</v>
      </c>
      <c r="C13" s="5">
        <v>3107</v>
      </c>
      <c r="D13" s="5">
        <v>3045</v>
      </c>
      <c r="E13" s="5">
        <v>2970</v>
      </c>
      <c r="F13" s="5">
        <v>2958</v>
      </c>
      <c r="G13" s="5">
        <v>2976</v>
      </c>
      <c r="H13" s="5">
        <v>3014</v>
      </c>
      <c r="I13" s="5">
        <v>3041</v>
      </c>
      <c r="J13" s="5">
        <v>3073</v>
      </c>
      <c r="K13" s="5">
        <v>3104</v>
      </c>
    </row>
    <row r="14" spans="1:11" x14ac:dyDescent="0.25">
      <c r="A14" s="15"/>
    </row>
    <row r="15" spans="1:11" x14ac:dyDescent="0.25">
      <c r="A15" s="15"/>
    </row>
    <row r="16" spans="1:11" x14ac:dyDescent="0.25">
      <c r="A16" s="15"/>
      <c r="B16" s="21" t="s">
        <v>28</v>
      </c>
      <c r="C16" s="22"/>
      <c r="D16" s="22"/>
      <c r="E16" s="22"/>
      <c r="F16" s="22"/>
      <c r="G16" s="22"/>
      <c r="H16" s="22"/>
      <c r="I16" s="22"/>
      <c r="J16" s="22"/>
      <c r="K16" s="22"/>
    </row>
    <row r="17" spans="1:12" x14ac:dyDescent="0.25">
      <c r="A17" s="9" t="s">
        <v>32</v>
      </c>
      <c r="B17" s="4" t="s">
        <v>0</v>
      </c>
      <c r="C17" s="4" t="s">
        <v>1</v>
      </c>
      <c r="D17" s="4" t="s">
        <v>2</v>
      </c>
      <c r="E17" s="4" t="s">
        <v>3</v>
      </c>
      <c r="F17" s="4" t="s">
        <v>4</v>
      </c>
      <c r="G17" s="4" t="s">
        <v>5</v>
      </c>
      <c r="H17" s="4" t="s">
        <v>6</v>
      </c>
      <c r="I17" s="4" t="s">
        <v>7</v>
      </c>
      <c r="J17" s="4" t="s">
        <v>8</v>
      </c>
      <c r="K17" s="4" t="s">
        <v>9</v>
      </c>
    </row>
    <row r="18" spans="1:12" x14ac:dyDescent="0.25">
      <c r="A18" s="8" t="s">
        <v>598</v>
      </c>
      <c r="B18" s="2">
        <v>0.16924066924066899</v>
      </c>
      <c r="C18" s="2">
        <v>0.16446733183134901</v>
      </c>
      <c r="D18" s="2">
        <v>0.161576354679803</v>
      </c>
      <c r="E18" s="2">
        <v>0.15757575757575801</v>
      </c>
      <c r="F18" s="2">
        <v>0.149763353617309</v>
      </c>
      <c r="G18" s="2">
        <v>0.139448924731183</v>
      </c>
      <c r="H18" s="2">
        <v>0.13636363636363599</v>
      </c>
      <c r="I18" s="2">
        <v>0.13186451825057499</v>
      </c>
      <c r="J18" s="2">
        <v>0.127237227465018</v>
      </c>
      <c r="K18" s="2">
        <v>0.12596649484536099</v>
      </c>
    </row>
    <row r="19" spans="1:12" x14ac:dyDescent="0.25">
      <c r="A19" s="8" t="s">
        <v>58</v>
      </c>
      <c r="B19" s="2">
        <v>0.331402831402831</v>
      </c>
      <c r="C19" s="2">
        <v>0.32764724814933999</v>
      </c>
      <c r="D19" s="2">
        <v>0.33201970443349799</v>
      </c>
      <c r="E19" s="2">
        <v>0.34713804713804702</v>
      </c>
      <c r="F19" s="2">
        <v>0.363759296822177</v>
      </c>
      <c r="G19" s="2">
        <v>0.36626344086021501</v>
      </c>
      <c r="H19" s="2">
        <v>0.37159920371599198</v>
      </c>
      <c r="I19" s="2">
        <v>0.36698454455771101</v>
      </c>
      <c r="J19" s="2">
        <v>0.35502766026684002</v>
      </c>
      <c r="K19" s="2">
        <v>0.35470360824742297</v>
      </c>
    </row>
    <row r="20" spans="1:12" x14ac:dyDescent="0.25">
      <c r="A20" s="8" t="s">
        <v>59</v>
      </c>
      <c r="B20" s="2">
        <v>0.35263835263835303</v>
      </c>
      <c r="C20" s="2">
        <v>0.354682973929836</v>
      </c>
      <c r="D20" s="2">
        <v>0.36190476190476201</v>
      </c>
      <c r="E20" s="2">
        <v>0.35117845117845098</v>
      </c>
      <c r="F20" s="2">
        <v>0.33130493576740999</v>
      </c>
      <c r="G20" s="2">
        <v>0.32896505376344098</v>
      </c>
      <c r="H20" s="2">
        <v>0.31519575315195802</v>
      </c>
      <c r="I20" s="2">
        <v>0.31831634330812197</v>
      </c>
      <c r="J20" s="2">
        <v>0.321835340058575</v>
      </c>
      <c r="K20" s="2">
        <v>0.32023195876288701</v>
      </c>
    </row>
    <row r="21" spans="1:12" x14ac:dyDescent="0.25">
      <c r="A21" s="8" t="s">
        <v>60</v>
      </c>
      <c r="B21" s="2">
        <v>0.126769626769627</v>
      </c>
      <c r="C21" s="2">
        <v>0.13292565175410401</v>
      </c>
      <c r="D21" s="2">
        <v>0.126765188834154</v>
      </c>
      <c r="E21" s="2">
        <v>0.13164983164983199</v>
      </c>
      <c r="F21" s="2">
        <v>0.142663962136579</v>
      </c>
      <c r="G21" s="2">
        <v>0.14952956989247301</v>
      </c>
      <c r="H21" s="2">
        <v>0.15759787657597901</v>
      </c>
      <c r="I21" s="2">
        <v>0.16047352844459101</v>
      </c>
      <c r="J21" s="2">
        <v>0.17084282460136699</v>
      </c>
      <c r="K21" s="2">
        <v>0.17042525773195899</v>
      </c>
    </row>
    <row r="22" spans="1:12" x14ac:dyDescent="0.25">
      <c r="A22" s="8" t="s">
        <v>61</v>
      </c>
      <c r="B22" s="2">
        <v>1.9948519948519899E-2</v>
      </c>
      <c r="C22" s="2">
        <v>2.02767943353717E-2</v>
      </c>
      <c r="D22" s="2">
        <v>1.7733990147783301E-2</v>
      </c>
      <c r="E22" s="2">
        <v>1.2457912457912499E-2</v>
      </c>
      <c r="F22" s="2">
        <v>1.2508451656524699E-2</v>
      </c>
      <c r="G22" s="2">
        <v>1.57930107526882E-2</v>
      </c>
      <c r="H22" s="2">
        <v>1.9243530192435299E-2</v>
      </c>
      <c r="I22" s="2">
        <v>2.2361065439000301E-2</v>
      </c>
      <c r="J22" s="2">
        <v>2.50569476082005E-2</v>
      </c>
      <c r="K22" s="2">
        <v>2.8672680412371102E-2</v>
      </c>
    </row>
    <row r="23" spans="1:12" x14ac:dyDescent="0.25">
      <c r="A23" s="15"/>
    </row>
    <row r="24" spans="1:12" x14ac:dyDescent="0.25">
      <c r="A24" s="15"/>
    </row>
    <row r="25" spans="1:12" x14ac:dyDescent="0.25">
      <c r="A25" s="15"/>
      <c r="B25" s="21" t="s">
        <v>29</v>
      </c>
      <c r="C25" s="21"/>
      <c r="D25" s="21"/>
      <c r="E25" s="21"/>
      <c r="F25" s="21"/>
      <c r="G25" s="21"/>
      <c r="H25" s="21"/>
      <c r="I25" s="21"/>
      <c r="J25" s="21"/>
      <c r="K25" s="6" t="s">
        <v>30</v>
      </c>
      <c r="L25" s="6" t="s">
        <v>31</v>
      </c>
    </row>
    <row r="26" spans="1:12" x14ac:dyDescent="0.25">
      <c r="A26" s="9" t="s">
        <v>32</v>
      </c>
      <c r="B26" s="4" t="s">
        <v>13</v>
      </c>
      <c r="C26" s="4" t="s">
        <v>14</v>
      </c>
      <c r="D26" s="4" t="s">
        <v>15</v>
      </c>
      <c r="E26" s="4" t="s">
        <v>16</v>
      </c>
      <c r="F26" s="4" t="s">
        <v>17</v>
      </c>
      <c r="G26" s="4" t="s">
        <v>18</v>
      </c>
      <c r="H26" s="4" t="s">
        <v>19</v>
      </c>
      <c r="I26" s="4" t="s">
        <v>20</v>
      </c>
      <c r="J26" s="4" t="s">
        <v>21</v>
      </c>
      <c r="K26" s="4" t="s">
        <v>22</v>
      </c>
      <c r="L26" s="4" t="s">
        <v>23</v>
      </c>
    </row>
    <row r="27" spans="1:12" x14ac:dyDescent="0.25">
      <c r="A27" s="8" t="s">
        <v>598</v>
      </c>
      <c r="B27" s="2">
        <v>-2.85171102661597E-2</v>
      </c>
      <c r="C27" s="2">
        <v>-3.7181996086105701E-2</v>
      </c>
      <c r="D27" s="2">
        <v>-4.8780487804878099E-2</v>
      </c>
      <c r="E27" s="2">
        <v>-5.3418803418803402E-2</v>
      </c>
      <c r="F27" s="2">
        <v>-6.3205417607223494E-2</v>
      </c>
      <c r="G27" s="2">
        <v>-9.6385542168674707E-3</v>
      </c>
      <c r="H27" s="2">
        <v>-2.4330900243309E-2</v>
      </c>
      <c r="I27" s="2">
        <v>-2.4937655860349101E-2</v>
      </c>
      <c r="J27" s="2">
        <v>0</v>
      </c>
      <c r="K27" s="3">
        <v>-5.78313253012048E-2</v>
      </c>
      <c r="L27" s="3">
        <v>-0.25665399239543701</v>
      </c>
    </row>
    <row r="28" spans="1:12" x14ac:dyDescent="0.25">
      <c r="A28" s="8" t="s">
        <v>58</v>
      </c>
      <c r="B28" s="2">
        <v>-1.1650485436893201E-2</v>
      </c>
      <c r="C28" s="2">
        <v>-6.8762278978389E-3</v>
      </c>
      <c r="D28" s="2">
        <v>1.9782393669634E-2</v>
      </c>
      <c r="E28" s="2">
        <v>4.3646944713869998E-2</v>
      </c>
      <c r="F28" s="2">
        <v>1.30111524163569E-2</v>
      </c>
      <c r="G28" s="2">
        <v>2.7522935779816501E-2</v>
      </c>
      <c r="H28" s="2">
        <v>-3.57142857142857E-3</v>
      </c>
      <c r="I28" s="2">
        <v>-2.24014336917563E-2</v>
      </c>
      <c r="J28" s="2">
        <v>9.1659028414298807E-3</v>
      </c>
      <c r="K28" s="3">
        <v>1.0091743119266101E-2</v>
      </c>
      <c r="L28" s="3">
        <v>6.8932038834951498E-2</v>
      </c>
    </row>
    <row r="29" spans="1:12" x14ac:dyDescent="0.25">
      <c r="A29" s="8" t="s">
        <v>59</v>
      </c>
      <c r="B29" s="2">
        <v>5.4744525547445301E-3</v>
      </c>
      <c r="C29" s="2">
        <v>0</v>
      </c>
      <c r="D29" s="2">
        <v>-5.3539019963702403E-2</v>
      </c>
      <c r="E29" s="2">
        <v>-6.0402684563758399E-2</v>
      </c>
      <c r="F29" s="2">
        <v>-1.0204081632653099E-3</v>
      </c>
      <c r="G29" s="2">
        <v>-2.9622063329928498E-2</v>
      </c>
      <c r="H29" s="2">
        <v>1.8947368421052602E-2</v>
      </c>
      <c r="I29" s="2">
        <v>2.16942148760331E-2</v>
      </c>
      <c r="J29" s="2">
        <v>5.0556117290192102E-3</v>
      </c>
      <c r="K29" s="3">
        <v>1.53217568947906E-2</v>
      </c>
      <c r="L29" s="3">
        <v>-9.3065693430656904E-2</v>
      </c>
    </row>
    <row r="30" spans="1:12" x14ac:dyDescent="0.25">
      <c r="A30" s="8" t="s">
        <v>60</v>
      </c>
      <c r="B30" s="2">
        <v>4.8223350253807098E-2</v>
      </c>
      <c r="C30" s="2">
        <v>-6.5375302663438301E-2</v>
      </c>
      <c r="D30" s="2">
        <v>1.2953367875647701E-2</v>
      </c>
      <c r="E30" s="2">
        <v>7.9283887468030695E-2</v>
      </c>
      <c r="F30" s="2">
        <v>5.4502369668246398E-2</v>
      </c>
      <c r="G30" s="2">
        <v>6.7415730337078594E-2</v>
      </c>
      <c r="H30" s="2">
        <v>2.7368421052631601E-2</v>
      </c>
      <c r="I30" s="2">
        <v>7.58196721311475E-2</v>
      </c>
      <c r="J30" s="2">
        <v>7.6190476190476199E-3</v>
      </c>
      <c r="K30" s="3">
        <v>0.18876404494381999</v>
      </c>
      <c r="L30" s="3">
        <v>0.34263959390862903</v>
      </c>
    </row>
    <row r="31" spans="1:12" x14ac:dyDescent="0.25">
      <c r="A31" s="8" t="s">
        <v>61</v>
      </c>
      <c r="B31" s="2">
        <v>1.6129032258064498E-2</v>
      </c>
      <c r="C31" s="2">
        <v>-0.14285714285714299</v>
      </c>
      <c r="D31" s="2">
        <v>-0.31481481481481499</v>
      </c>
      <c r="E31" s="2">
        <v>0</v>
      </c>
      <c r="F31" s="2">
        <v>0.27027027027027001</v>
      </c>
      <c r="G31" s="2">
        <v>0.23404255319148901</v>
      </c>
      <c r="H31" s="2">
        <v>0.17241379310344801</v>
      </c>
      <c r="I31" s="2">
        <v>0.13235294117647101</v>
      </c>
      <c r="J31" s="2">
        <v>0.15584415584415601</v>
      </c>
      <c r="K31" s="3">
        <v>0.89361702127659604</v>
      </c>
      <c r="L31" s="3">
        <v>0.43548387096774199</v>
      </c>
    </row>
    <row r="32" spans="1:12" x14ac:dyDescent="0.25">
      <c r="A32" s="11" t="s">
        <v>12</v>
      </c>
      <c r="B32" s="3">
        <v>-3.2175032175032201E-4</v>
      </c>
      <c r="C32" s="3">
        <v>-1.99549404570325E-2</v>
      </c>
      <c r="D32" s="3">
        <v>-2.4630541871921201E-2</v>
      </c>
      <c r="E32" s="3">
        <v>-4.0404040404040404E-3</v>
      </c>
      <c r="F32" s="3">
        <v>6.08519269776876E-3</v>
      </c>
      <c r="G32" s="3">
        <v>1.27688172043011E-2</v>
      </c>
      <c r="H32" s="3">
        <v>8.9581950895819499E-3</v>
      </c>
      <c r="I32" s="3">
        <v>1.0522854324235401E-2</v>
      </c>
      <c r="J32" s="3">
        <v>1.00878620240807E-2</v>
      </c>
      <c r="K32" s="3">
        <v>4.3010752688171998E-2</v>
      </c>
      <c r="L32" s="3">
        <v>-1.28700128700129E-3</v>
      </c>
    </row>
    <row r="33" spans="1:1" x14ac:dyDescent="0.25">
      <c r="A33" s="15"/>
    </row>
    <row r="34" spans="1:1" x14ac:dyDescent="0.25">
      <c r="A34" s="13" t="s">
        <v>33</v>
      </c>
    </row>
    <row r="35" spans="1:1" x14ac:dyDescent="0.25">
      <c r="A35" s="14" t="s">
        <v>34</v>
      </c>
    </row>
    <row r="36" spans="1:1" x14ac:dyDescent="0.25">
      <c r="A36" s="14" t="s">
        <v>35</v>
      </c>
    </row>
    <row r="37" spans="1:1" x14ac:dyDescent="0.25">
      <c r="A37" s="14" t="s">
        <v>36</v>
      </c>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6:K16"/>
    <mergeCell ref="B25:J2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652</v>
      </c>
    </row>
    <row r="2" spans="1:11" ht="15" x14ac:dyDescent="0.25">
      <c r="A2" s="12" t="s">
        <v>651</v>
      </c>
    </row>
    <row r="3" spans="1:11" ht="15" x14ac:dyDescent="0.25">
      <c r="A3" s="12" t="s">
        <v>67</v>
      </c>
    </row>
    <row r="4" spans="1:11" x14ac:dyDescent="0.25">
      <c r="A4" s="15"/>
    </row>
    <row r="5" spans="1:11" x14ac:dyDescent="0.25">
      <c r="A5" s="17" t="str">
        <f>HYPERLINK("#'Table of contents'!A179",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64</v>
      </c>
      <c r="B8" s="1">
        <v>1290</v>
      </c>
      <c r="C8" s="1">
        <v>1327</v>
      </c>
      <c r="D8" s="1">
        <v>1344</v>
      </c>
      <c r="E8" s="1">
        <v>1348</v>
      </c>
      <c r="F8" s="1">
        <v>1364</v>
      </c>
      <c r="G8" s="1">
        <v>1406</v>
      </c>
      <c r="H8" s="1">
        <v>1442</v>
      </c>
      <c r="I8" s="1">
        <v>1476</v>
      </c>
      <c r="J8" s="1">
        <v>1515</v>
      </c>
      <c r="K8" s="1">
        <v>1548</v>
      </c>
    </row>
    <row r="9" spans="1:11" x14ac:dyDescent="0.25">
      <c r="A9" s="16" t="s">
        <v>65</v>
      </c>
      <c r="B9" s="1">
        <v>1818</v>
      </c>
      <c r="C9" s="1">
        <v>1780</v>
      </c>
      <c r="D9" s="1">
        <v>1701</v>
      </c>
      <c r="E9" s="1">
        <v>1622</v>
      </c>
      <c r="F9" s="1">
        <v>1594</v>
      </c>
      <c r="G9" s="1">
        <v>1570</v>
      </c>
      <c r="H9" s="1">
        <v>1572</v>
      </c>
      <c r="I9" s="1">
        <v>1565</v>
      </c>
      <c r="J9" s="1">
        <v>1558</v>
      </c>
      <c r="K9" s="1">
        <v>1556</v>
      </c>
    </row>
    <row r="10" spans="1:11" x14ac:dyDescent="0.25">
      <c r="A10" s="10" t="s">
        <v>12</v>
      </c>
      <c r="B10" s="5">
        <v>3108</v>
      </c>
      <c r="C10" s="5">
        <v>3107</v>
      </c>
      <c r="D10" s="5">
        <v>3045</v>
      </c>
      <c r="E10" s="5">
        <v>2970</v>
      </c>
      <c r="F10" s="5">
        <v>2958</v>
      </c>
      <c r="G10" s="5">
        <v>2976</v>
      </c>
      <c r="H10" s="5">
        <v>3014</v>
      </c>
      <c r="I10" s="5">
        <v>3041</v>
      </c>
      <c r="J10" s="5">
        <v>3073</v>
      </c>
      <c r="K10" s="5">
        <v>3104</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64</v>
      </c>
      <c r="B15" s="2">
        <v>0.41505791505791501</v>
      </c>
      <c r="C15" s="2">
        <v>0.42710009655616299</v>
      </c>
      <c r="D15" s="2">
        <v>0.44137931034482802</v>
      </c>
      <c r="E15" s="2">
        <v>0.45387205387205398</v>
      </c>
      <c r="F15" s="2">
        <v>0.46112237998647698</v>
      </c>
      <c r="G15" s="2">
        <v>0.47244623655913998</v>
      </c>
      <c r="H15" s="2">
        <v>0.47843397478434002</v>
      </c>
      <c r="I15" s="2">
        <v>0.48536665570535997</v>
      </c>
      <c r="J15" s="2">
        <v>0.49300357956394403</v>
      </c>
      <c r="K15" s="2">
        <v>0.49871134020618602</v>
      </c>
    </row>
    <row r="16" spans="1:11" x14ac:dyDescent="0.25">
      <c r="A16" s="8" t="s">
        <v>65</v>
      </c>
      <c r="B16" s="2">
        <v>0.58494208494208499</v>
      </c>
      <c r="C16" s="2">
        <v>0.57289990344383601</v>
      </c>
      <c r="D16" s="2">
        <v>0.55862068965517198</v>
      </c>
      <c r="E16" s="2">
        <v>0.54612794612794602</v>
      </c>
      <c r="F16" s="2">
        <v>0.53887762001352302</v>
      </c>
      <c r="G16" s="2">
        <v>0.52755376344086002</v>
      </c>
      <c r="H16" s="2">
        <v>0.52156602521565998</v>
      </c>
      <c r="I16" s="2">
        <v>0.51463334429464003</v>
      </c>
      <c r="J16" s="2">
        <v>0.50699642043605597</v>
      </c>
      <c r="K16" s="2">
        <v>0.50128865979381398</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64</v>
      </c>
      <c r="B21" s="2">
        <v>2.86821705426357E-2</v>
      </c>
      <c r="C21" s="2">
        <v>1.2810851544837999E-2</v>
      </c>
      <c r="D21" s="2">
        <v>2.9761904761904799E-3</v>
      </c>
      <c r="E21" s="2">
        <v>1.18694362017804E-2</v>
      </c>
      <c r="F21" s="2">
        <v>3.0791788856305E-2</v>
      </c>
      <c r="G21" s="2">
        <v>2.56045519203414E-2</v>
      </c>
      <c r="H21" s="2">
        <v>2.3578363384188599E-2</v>
      </c>
      <c r="I21" s="2">
        <v>2.6422764227642299E-2</v>
      </c>
      <c r="J21" s="2">
        <v>2.1782178217821802E-2</v>
      </c>
      <c r="K21" s="3">
        <v>0.10099573257468</v>
      </c>
      <c r="L21" s="3">
        <v>0.2</v>
      </c>
    </row>
    <row r="22" spans="1:12" x14ac:dyDescent="0.25">
      <c r="A22" s="8" t="s">
        <v>65</v>
      </c>
      <c r="B22" s="2">
        <v>-2.0902090209020899E-2</v>
      </c>
      <c r="C22" s="2">
        <v>-4.4382022471910101E-2</v>
      </c>
      <c r="D22" s="2">
        <v>-4.6443268665490901E-2</v>
      </c>
      <c r="E22" s="2">
        <v>-1.7262638717632599E-2</v>
      </c>
      <c r="F22" s="2">
        <v>-1.5056461731493101E-2</v>
      </c>
      <c r="G22" s="2">
        <v>1.27388535031847E-3</v>
      </c>
      <c r="H22" s="2">
        <v>-4.4529262086514003E-3</v>
      </c>
      <c r="I22" s="2">
        <v>-4.4728434504792301E-3</v>
      </c>
      <c r="J22" s="2">
        <v>-1.28369704749679E-3</v>
      </c>
      <c r="K22" s="3">
        <v>-8.9171974522293009E-3</v>
      </c>
      <c r="L22" s="3">
        <v>-0.14411441144114401</v>
      </c>
    </row>
    <row r="23" spans="1:12" x14ac:dyDescent="0.25">
      <c r="A23" s="11" t="s">
        <v>12</v>
      </c>
      <c r="B23" s="3">
        <v>-3.2175032175032201E-4</v>
      </c>
      <c r="C23" s="3">
        <v>-1.99549404570325E-2</v>
      </c>
      <c r="D23" s="3">
        <v>-2.4630541871921201E-2</v>
      </c>
      <c r="E23" s="3">
        <v>-4.0404040404040404E-3</v>
      </c>
      <c r="F23" s="3">
        <v>6.08519269776876E-3</v>
      </c>
      <c r="G23" s="3">
        <v>1.27688172043011E-2</v>
      </c>
      <c r="H23" s="3">
        <v>8.9581950895819499E-3</v>
      </c>
      <c r="I23" s="3">
        <v>1.0522854324235401E-2</v>
      </c>
      <c r="J23" s="3">
        <v>1.00878620240807E-2</v>
      </c>
      <c r="K23" s="3">
        <v>4.3010752688171998E-2</v>
      </c>
      <c r="L23" s="3">
        <v>-1.28700128700129E-3</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36</v>
      </c>
    </row>
    <row r="29" spans="1:12" x14ac:dyDescent="0.25">
      <c r="A29" s="15"/>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327</v>
      </c>
    </row>
    <row r="2" spans="1:2" ht="15" x14ac:dyDescent="0.25">
      <c r="A2" s="12" t="s">
        <v>25</v>
      </c>
    </row>
    <row r="3" spans="1:2" ht="15" x14ac:dyDescent="0.25">
      <c r="A3" s="12" t="s">
        <v>63</v>
      </c>
    </row>
    <row r="4" spans="1:2" ht="15" x14ac:dyDescent="0.25">
      <c r="A4" s="12" t="s">
        <v>308</v>
      </c>
    </row>
    <row r="5" spans="1:2" x14ac:dyDescent="0.25">
      <c r="A5" s="17" t="str">
        <f>HYPERLINK("#'Table of contents'!A18", "Back to contents")</f>
        <v>Back to contents</v>
      </c>
    </row>
    <row r="6" spans="1:2" x14ac:dyDescent="0.25">
      <c r="A6" s="15"/>
      <c r="B6" s="6" t="s">
        <v>27</v>
      </c>
    </row>
    <row r="7" spans="1:2" x14ac:dyDescent="0.25">
      <c r="A7" s="9" t="s">
        <v>32</v>
      </c>
      <c r="B7" s="4" t="s">
        <v>9</v>
      </c>
    </row>
    <row r="8" spans="1:2" x14ac:dyDescent="0.25">
      <c r="A8" s="16" t="s">
        <v>309</v>
      </c>
      <c r="B8" s="1">
        <v>859</v>
      </c>
    </row>
    <row r="9" spans="1:2" x14ac:dyDescent="0.25">
      <c r="A9" s="16" t="s">
        <v>310</v>
      </c>
      <c r="B9" s="1">
        <v>38078</v>
      </c>
    </row>
    <row r="10" spans="1:2" x14ac:dyDescent="0.25">
      <c r="A10" s="16" t="s">
        <v>311</v>
      </c>
      <c r="B10" s="1">
        <v>1049</v>
      </c>
    </row>
    <row r="11" spans="1:2" x14ac:dyDescent="0.25">
      <c r="A11" s="16" t="s">
        <v>133</v>
      </c>
      <c r="B11" s="1">
        <v>140</v>
      </c>
    </row>
    <row r="12" spans="1:2" x14ac:dyDescent="0.25">
      <c r="A12" s="16" t="s">
        <v>135</v>
      </c>
      <c r="B12" s="1">
        <v>3998</v>
      </c>
    </row>
    <row r="13" spans="1:2" x14ac:dyDescent="0.25">
      <c r="A13" s="16" t="s">
        <v>136</v>
      </c>
      <c r="B13" s="1">
        <v>672</v>
      </c>
    </row>
    <row r="14" spans="1:2" x14ac:dyDescent="0.25">
      <c r="A14" s="16" t="s">
        <v>312</v>
      </c>
      <c r="B14" s="1">
        <v>708</v>
      </c>
    </row>
    <row r="15" spans="1:2" x14ac:dyDescent="0.25">
      <c r="A15" s="16" t="s">
        <v>313</v>
      </c>
      <c r="B15" s="1">
        <v>76201</v>
      </c>
    </row>
    <row r="16" spans="1:2" x14ac:dyDescent="0.25">
      <c r="A16" s="16" t="s">
        <v>314</v>
      </c>
      <c r="B16" s="1">
        <v>1913</v>
      </c>
    </row>
    <row r="17" spans="1:2" x14ac:dyDescent="0.25">
      <c r="A17" s="16" t="s">
        <v>143</v>
      </c>
      <c r="B17" s="1">
        <v>270</v>
      </c>
    </row>
    <row r="18" spans="1:2" x14ac:dyDescent="0.25">
      <c r="A18" s="16" t="s">
        <v>145</v>
      </c>
      <c r="B18" s="1">
        <v>9433</v>
      </c>
    </row>
    <row r="19" spans="1:2" x14ac:dyDescent="0.25">
      <c r="A19" s="16" t="s">
        <v>146</v>
      </c>
      <c r="B19" s="1">
        <v>14724</v>
      </c>
    </row>
    <row r="20" spans="1:2" x14ac:dyDescent="0.25">
      <c r="A20" s="16" t="s">
        <v>315</v>
      </c>
      <c r="B20" s="1">
        <v>356</v>
      </c>
    </row>
    <row r="21" spans="1:2" x14ac:dyDescent="0.25">
      <c r="A21" s="16" t="s">
        <v>316</v>
      </c>
      <c r="B21" s="1">
        <v>49983</v>
      </c>
    </row>
    <row r="22" spans="1:2" x14ac:dyDescent="0.25">
      <c r="A22" s="16" t="s">
        <v>317</v>
      </c>
      <c r="B22" s="1">
        <v>986</v>
      </c>
    </row>
    <row r="23" spans="1:2" x14ac:dyDescent="0.25">
      <c r="A23" s="16" t="s">
        <v>153</v>
      </c>
      <c r="B23" s="1">
        <v>201</v>
      </c>
    </row>
    <row r="24" spans="1:2" x14ac:dyDescent="0.25">
      <c r="A24" s="16" t="s">
        <v>155</v>
      </c>
      <c r="B24" s="1">
        <v>7148</v>
      </c>
    </row>
    <row r="25" spans="1:2" x14ac:dyDescent="0.25">
      <c r="A25" s="16" t="s">
        <v>156</v>
      </c>
      <c r="B25" s="1">
        <v>26857</v>
      </c>
    </row>
    <row r="26" spans="1:2" x14ac:dyDescent="0.25">
      <c r="A26" s="16" t="s">
        <v>318</v>
      </c>
      <c r="B26" s="1">
        <v>234</v>
      </c>
    </row>
    <row r="27" spans="1:2" x14ac:dyDescent="0.25">
      <c r="A27" s="16" t="s">
        <v>319</v>
      </c>
      <c r="B27" s="1">
        <v>29058</v>
      </c>
    </row>
    <row r="28" spans="1:2" x14ac:dyDescent="0.25">
      <c r="A28" s="16" t="s">
        <v>320</v>
      </c>
      <c r="B28" s="1">
        <v>511</v>
      </c>
    </row>
    <row r="29" spans="1:2" x14ac:dyDescent="0.25">
      <c r="A29" s="16" t="s">
        <v>163</v>
      </c>
      <c r="B29" s="1">
        <v>149</v>
      </c>
    </row>
    <row r="30" spans="1:2" x14ac:dyDescent="0.25">
      <c r="A30" s="16" t="s">
        <v>165</v>
      </c>
      <c r="B30" s="1">
        <v>4694</v>
      </c>
    </row>
    <row r="31" spans="1:2" x14ac:dyDescent="0.25">
      <c r="A31" s="16" t="s">
        <v>166</v>
      </c>
      <c r="B31" s="1">
        <v>24365</v>
      </c>
    </row>
    <row r="32" spans="1:2" x14ac:dyDescent="0.25">
      <c r="A32" s="16" t="s">
        <v>321</v>
      </c>
      <c r="B32" s="1">
        <v>144</v>
      </c>
    </row>
    <row r="33" spans="1:2" x14ac:dyDescent="0.25">
      <c r="A33" s="16" t="s">
        <v>322</v>
      </c>
      <c r="B33" s="1">
        <v>12849</v>
      </c>
    </row>
    <row r="34" spans="1:2" x14ac:dyDescent="0.25">
      <c r="A34" s="16" t="s">
        <v>323</v>
      </c>
      <c r="B34" s="1">
        <v>124</v>
      </c>
    </row>
    <row r="35" spans="1:2" x14ac:dyDescent="0.25">
      <c r="A35" s="16" t="s">
        <v>173</v>
      </c>
      <c r="B35" s="1">
        <v>91</v>
      </c>
    </row>
    <row r="36" spans="1:2" x14ac:dyDescent="0.25">
      <c r="A36" s="16" t="s">
        <v>175</v>
      </c>
      <c r="B36" s="1">
        <v>2149</v>
      </c>
    </row>
    <row r="37" spans="1:2" x14ac:dyDescent="0.25">
      <c r="A37" s="16" t="s">
        <v>176</v>
      </c>
      <c r="B37" s="1">
        <v>11406</v>
      </c>
    </row>
    <row r="38" spans="1:2" x14ac:dyDescent="0.25">
      <c r="A38" s="16" t="s">
        <v>324</v>
      </c>
      <c r="B38" s="1">
        <v>65</v>
      </c>
    </row>
    <row r="39" spans="1:2" x14ac:dyDescent="0.25">
      <c r="A39" s="16" t="s">
        <v>325</v>
      </c>
      <c r="B39" s="1">
        <v>3063</v>
      </c>
    </row>
    <row r="40" spans="1:2" x14ac:dyDescent="0.25">
      <c r="A40" s="16" t="s">
        <v>326</v>
      </c>
      <c r="B40" s="1">
        <v>11</v>
      </c>
    </row>
    <row r="41" spans="1:2" x14ac:dyDescent="0.25">
      <c r="A41" s="16" t="s">
        <v>183</v>
      </c>
      <c r="B41" s="1">
        <v>18</v>
      </c>
    </row>
    <row r="42" spans="1:2" x14ac:dyDescent="0.25">
      <c r="A42" s="16" t="s">
        <v>185</v>
      </c>
      <c r="B42" s="1">
        <v>366</v>
      </c>
    </row>
    <row r="43" spans="1:2" x14ac:dyDescent="0.25">
      <c r="A43" s="16" t="s">
        <v>186</v>
      </c>
      <c r="B43" s="1">
        <v>4850</v>
      </c>
    </row>
    <row r="44" spans="1:2" x14ac:dyDescent="0.25">
      <c r="A44" s="10" t="s">
        <v>12</v>
      </c>
      <c r="B44" s="5">
        <v>327723</v>
      </c>
    </row>
    <row r="45" spans="1:2" x14ac:dyDescent="0.25">
      <c r="A45" s="15"/>
    </row>
    <row r="46" spans="1:2" x14ac:dyDescent="0.25">
      <c r="A46" s="15"/>
    </row>
    <row r="47" spans="1:2" x14ac:dyDescent="0.25">
      <c r="A47" s="15"/>
      <c r="B47" s="6" t="s">
        <v>28</v>
      </c>
    </row>
    <row r="48" spans="1:2" x14ac:dyDescent="0.25">
      <c r="A48" s="9" t="s">
        <v>32</v>
      </c>
      <c r="B48" s="4" t="s">
        <v>9</v>
      </c>
    </row>
    <row r="49" spans="1:2" x14ac:dyDescent="0.25">
      <c r="A49" s="8" t="s">
        <v>309</v>
      </c>
      <c r="B49" s="2">
        <v>1.91758192695776E-2</v>
      </c>
    </row>
    <row r="50" spans="1:2" x14ac:dyDescent="0.25">
      <c r="A50" s="8" t="s">
        <v>310</v>
      </c>
      <c r="B50" s="2">
        <v>0.85003125279042802</v>
      </c>
    </row>
    <row r="51" spans="1:2" x14ac:dyDescent="0.25">
      <c r="A51" s="8" t="s">
        <v>311</v>
      </c>
      <c r="B51" s="2">
        <v>2.34172693990535E-2</v>
      </c>
    </row>
    <row r="52" spans="1:2" x14ac:dyDescent="0.25">
      <c r="A52" s="8" t="s">
        <v>133</v>
      </c>
      <c r="B52" s="2">
        <v>3.1252790427716802E-3</v>
      </c>
    </row>
    <row r="53" spans="1:2" x14ac:dyDescent="0.25">
      <c r="A53" s="8" t="s">
        <v>135</v>
      </c>
      <c r="B53" s="2">
        <v>8.9249040092865398E-2</v>
      </c>
    </row>
    <row r="54" spans="1:2" x14ac:dyDescent="0.25">
      <c r="A54" s="8" t="s">
        <v>136</v>
      </c>
      <c r="B54" s="2">
        <v>1.5001339405303999E-2</v>
      </c>
    </row>
    <row r="55" spans="1:2" x14ac:dyDescent="0.25">
      <c r="A55" s="8" t="s">
        <v>312</v>
      </c>
      <c r="B55" s="2">
        <v>6.85720927079197E-3</v>
      </c>
    </row>
    <row r="56" spans="1:2" x14ac:dyDescent="0.25">
      <c r="A56" s="8" t="s">
        <v>313</v>
      </c>
      <c r="B56" s="2">
        <v>0.73803136107855805</v>
      </c>
    </row>
    <row r="57" spans="1:2" x14ac:dyDescent="0.25">
      <c r="A57" s="8" t="s">
        <v>314</v>
      </c>
      <c r="B57" s="2">
        <v>1.8528024484498602E-2</v>
      </c>
    </row>
    <row r="58" spans="1:2" x14ac:dyDescent="0.25">
      <c r="A58" s="8" t="s">
        <v>143</v>
      </c>
      <c r="B58" s="2">
        <v>2.6150374337765999E-3</v>
      </c>
    </row>
    <row r="59" spans="1:2" x14ac:dyDescent="0.25">
      <c r="A59" s="8" t="s">
        <v>145</v>
      </c>
      <c r="B59" s="2">
        <v>9.1361659677091298E-2</v>
      </c>
    </row>
    <row r="60" spans="1:2" x14ac:dyDescent="0.25">
      <c r="A60" s="8" t="s">
        <v>146</v>
      </c>
      <c r="B60" s="2">
        <v>0.142606708055284</v>
      </c>
    </row>
    <row r="61" spans="1:2" x14ac:dyDescent="0.25">
      <c r="A61" s="8" t="s">
        <v>315</v>
      </c>
      <c r="B61" s="2">
        <v>4.1622335761302897E-3</v>
      </c>
    </row>
    <row r="62" spans="1:2" x14ac:dyDescent="0.25">
      <c r="A62" s="8" t="s">
        <v>316</v>
      </c>
      <c r="B62" s="2">
        <v>0.58438460908910195</v>
      </c>
    </row>
    <row r="63" spans="1:2" x14ac:dyDescent="0.25">
      <c r="A63" s="8" t="s">
        <v>317</v>
      </c>
      <c r="B63" s="2">
        <v>1.1527984005799101E-2</v>
      </c>
    </row>
    <row r="64" spans="1:2" x14ac:dyDescent="0.25">
      <c r="A64" s="8" t="s">
        <v>153</v>
      </c>
      <c r="B64" s="2">
        <v>2.3500251370848001E-3</v>
      </c>
    </row>
    <row r="65" spans="1:2" x14ac:dyDescent="0.25">
      <c r="A65" s="8" t="s">
        <v>155</v>
      </c>
      <c r="B65" s="2">
        <v>8.3572038208368907E-2</v>
      </c>
    </row>
    <row r="66" spans="1:2" x14ac:dyDescent="0.25">
      <c r="A66" s="8" t="s">
        <v>156</v>
      </c>
      <c r="B66" s="2">
        <v>0.31400310998351499</v>
      </c>
    </row>
    <row r="67" spans="1:2" x14ac:dyDescent="0.25">
      <c r="A67" s="8" t="s">
        <v>318</v>
      </c>
      <c r="B67" s="2">
        <v>3.9653623900628701E-3</v>
      </c>
    </row>
    <row r="68" spans="1:2" x14ac:dyDescent="0.25">
      <c r="A68" s="8" t="s">
        <v>319</v>
      </c>
      <c r="B68" s="2">
        <v>0.492416668078833</v>
      </c>
    </row>
    <row r="69" spans="1:2" x14ac:dyDescent="0.25">
      <c r="A69" s="8" t="s">
        <v>320</v>
      </c>
      <c r="B69" s="2">
        <v>8.6594024842825898E-3</v>
      </c>
    </row>
    <row r="70" spans="1:2" x14ac:dyDescent="0.25">
      <c r="A70" s="8" t="s">
        <v>163</v>
      </c>
      <c r="B70" s="2">
        <v>2.52495297486909E-3</v>
      </c>
    </row>
    <row r="71" spans="1:2" x14ac:dyDescent="0.25">
      <c r="A71" s="8" t="s">
        <v>165</v>
      </c>
      <c r="B71" s="2">
        <v>7.9544491704936396E-2</v>
      </c>
    </row>
    <row r="72" spans="1:2" x14ac:dyDescent="0.25">
      <c r="A72" s="8" t="s">
        <v>166</v>
      </c>
      <c r="B72" s="2">
        <v>0.41288912236701603</v>
      </c>
    </row>
    <row r="73" spans="1:2" x14ac:dyDescent="0.25">
      <c r="A73" s="8" t="s">
        <v>321</v>
      </c>
      <c r="B73" s="2">
        <v>5.3805627171841699E-3</v>
      </c>
    </row>
    <row r="74" spans="1:2" x14ac:dyDescent="0.25">
      <c r="A74" s="8" t="s">
        <v>322</v>
      </c>
      <c r="B74" s="2">
        <v>0.480103127452079</v>
      </c>
    </row>
    <row r="75" spans="1:2" x14ac:dyDescent="0.25">
      <c r="A75" s="8" t="s">
        <v>323</v>
      </c>
      <c r="B75" s="2">
        <v>4.6332623397974801E-3</v>
      </c>
    </row>
    <row r="76" spans="1:2" x14ac:dyDescent="0.25">
      <c r="A76" s="8" t="s">
        <v>173</v>
      </c>
      <c r="B76" s="2">
        <v>3.4002167171094401E-3</v>
      </c>
    </row>
    <row r="77" spans="1:2" x14ac:dyDescent="0.25">
      <c r="A77" s="8" t="s">
        <v>175</v>
      </c>
      <c r="B77" s="2">
        <v>8.0297425550199905E-2</v>
      </c>
    </row>
    <row r="78" spans="1:2" x14ac:dyDescent="0.25">
      <c r="A78" s="8" t="s">
        <v>176</v>
      </c>
      <c r="B78" s="2">
        <v>0.42618540522363002</v>
      </c>
    </row>
    <row r="79" spans="1:2" x14ac:dyDescent="0.25">
      <c r="A79" s="8" t="s">
        <v>324</v>
      </c>
      <c r="B79" s="2">
        <v>7.7630478920339202E-3</v>
      </c>
    </row>
    <row r="80" spans="1:2" x14ac:dyDescent="0.25">
      <c r="A80" s="8" t="s">
        <v>325</v>
      </c>
      <c r="B80" s="2">
        <v>0.365818702973845</v>
      </c>
    </row>
    <row r="81" spans="1:2" x14ac:dyDescent="0.25">
      <c r="A81" s="8" t="s">
        <v>326</v>
      </c>
      <c r="B81" s="2">
        <v>1.3137465663442E-3</v>
      </c>
    </row>
    <row r="82" spans="1:2" x14ac:dyDescent="0.25">
      <c r="A82" s="8" t="s">
        <v>183</v>
      </c>
      <c r="B82" s="2">
        <v>2.1497671085632399E-3</v>
      </c>
    </row>
    <row r="83" spans="1:2" x14ac:dyDescent="0.25">
      <c r="A83" s="8" t="s">
        <v>185</v>
      </c>
      <c r="B83" s="2">
        <v>4.3711931207452502E-2</v>
      </c>
    </row>
    <row r="84" spans="1:2" x14ac:dyDescent="0.25">
      <c r="A84" s="8" t="s">
        <v>186</v>
      </c>
      <c r="B84" s="2">
        <v>0.579242804251762</v>
      </c>
    </row>
    <row r="85" spans="1:2" x14ac:dyDescent="0.25">
      <c r="A85" s="15"/>
    </row>
    <row r="86" spans="1:2" x14ac:dyDescent="0.25">
      <c r="A86" s="13" t="s">
        <v>33</v>
      </c>
    </row>
    <row r="87" spans="1:2" x14ac:dyDescent="0.25">
      <c r="A87" s="14" t="s">
        <v>34</v>
      </c>
    </row>
    <row r="88" spans="1:2" x14ac:dyDescent="0.25">
      <c r="A88" s="14" t="s">
        <v>126</v>
      </c>
    </row>
    <row r="89" spans="1:2" x14ac:dyDescent="0.25">
      <c r="A89" s="14" t="s">
        <v>328</v>
      </c>
    </row>
    <row r="90" spans="1:2" x14ac:dyDescent="0.25">
      <c r="A90" s="14" t="s">
        <v>36</v>
      </c>
    </row>
    <row r="91" spans="1:2" x14ac:dyDescent="0.25">
      <c r="A91" s="15"/>
    </row>
    <row r="92" spans="1:2" x14ac:dyDescent="0.25">
      <c r="A92" s="15"/>
    </row>
    <row r="93" spans="1:2" x14ac:dyDescent="0.25">
      <c r="A93" s="15"/>
    </row>
    <row r="94" spans="1:2" x14ac:dyDescent="0.25">
      <c r="A94" s="15"/>
    </row>
    <row r="95" spans="1:2" x14ac:dyDescent="0.25">
      <c r="A95" s="15"/>
    </row>
    <row r="96" spans="1:2"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653</v>
      </c>
    </row>
    <row r="2" spans="1:11" ht="15" x14ac:dyDescent="0.25">
      <c r="A2" s="12" t="s">
        <v>651</v>
      </c>
    </row>
    <row r="3" spans="1:11" ht="15" x14ac:dyDescent="0.25">
      <c r="A3" s="12" t="s">
        <v>67</v>
      </c>
    </row>
    <row r="4" spans="1:11" ht="15" x14ac:dyDescent="0.25">
      <c r="A4" s="12" t="s">
        <v>63</v>
      </c>
    </row>
    <row r="5" spans="1:11" x14ac:dyDescent="0.25">
      <c r="A5" s="17" t="str">
        <f>HYPERLINK("#'Table of contents'!A180",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70</v>
      </c>
      <c r="B8" s="1">
        <v>522</v>
      </c>
      <c r="C8" s="1">
        <v>516</v>
      </c>
      <c r="D8" s="1">
        <v>535</v>
      </c>
      <c r="E8" s="1">
        <v>563</v>
      </c>
      <c r="F8" s="1">
        <v>591</v>
      </c>
      <c r="G8" s="1">
        <v>611</v>
      </c>
      <c r="H8" s="1">
        <v>611</v>
      </c>
      <c r="I8" s="1">
        <v>604</v>
      </c>
      <c r="J8" s="1">
        <v>596</v>
      </c>
      <c r="K8" s="1">
        <v>613</v>
      </c>
    </row>
    <row r="9" spans="1:11" x14ac:dyDescent="0.25">
      <c r="A9" s="16" t="s">
        <v>71</v>
      </c>
      <c r="B9" s="1">
        <v>385</v>
      </c>
      <c r="C9" s="1">
        <v>407</v>
      </c>
      <c r="D9" s="1">
        <v>421</v>
      </c>
      <c r="E9" s="1">
        <v>408</v>
      </c>
      <c r="F9" s="1">
        <v>396</v>
      </c>
      <c r="G9" s="1">
        <v>415</v>
      </c>
      <c r="H9" s="1">
        <v>435</v>
      </c>
      <c r="I9" s="1">
        <v>465</v>
      </c>
      <c r="J9" s="1">
        <v>499</v>
      </c>
      <c r="K9" s="1">
        <v>518</v>
      </c>
    </row>
    <row r="10" spans="1:11" x14ac:dyDescent="0.25">
      <c r="A10" s="16" t="s">
        <v>72</v>
      </c>
      <c r="B10" s="1">
        <v>101</v>
      </c>
      <c r="C10" s="1">
        <v>108</v>
      </c>
      <c r="D10" s="1">
        <v>98</v>
      </c>
      <c r="E10" s="1">
        <v>102</v>
      </c>
      <c r="F10" s="1">
        <v>117</v>
      </c>
      <c r="G10" s="1">
        <v>126</v>
      </c>
      <c r="H10" s="1">
        <v>131</v>
      </c>
      <c r="I10" s="1">
        <v>139</v>
      </c>
      <c r="J10" s="1">
        <v>150</v>
      </c>
      <c r="K10" s="1">
        <v>157</v>
      </c>
    </row>
    <row r="11" spans="1:11" x14ac:dyDescent="0.25">
      <c r="A11" s="16" t="s">
        <v>73</v>
      </c>
      <c r="B11" s="1">
        <v>11</v>
      </c>
      <c r="C11" s="1">
        <v>15</v>
      </c>
      <c r="D11" s="1">
        <v>12</v>
      </c>
      <c r="E11" s="1">
        <v>8</v>
      </c>
      <c r="F11" s="1">
        <v>8</v>
      </c>
      <c r="G11" s="1">
        <v>7</v>
      </c>
      <c r="H11" s="1">
        <v>7</v>
      </c>
      <c r="I11" s="1">
        <v>8</v>
      </c>
      <c r="J11" s="1">
        <v>13</v>
      </c>
      <c r="K11" s="1">
        <v>17</v>
      </c>
    </row>
    <row r="12" spans="1:11" x14ac:dyDescent="0.25">
      <c r="A12" s="16" t="s">
        <v>76</v>
      </c>
      <c r="B12" s="1">
        <v>508</v>
      </c>
      <c r="C12" s="1">
        <v>502</v>
      </c>
      <c r="D12" s="1">
        <v>476</v>
      </c>
      <c r="E12" s="1">
        <v>468</v>
      </c>
      <c r="F12" s="1">
        <v>485</v>
      </c>
      <c r="G12" s="1">
        <v>479</v>
      </c>
      <c r="H12" s="1">
        <v>509</v>
      </c>
      <c r="I12" s="1">
        <v>512</v>
      </c>
      <c r="J12" s="1">
        <v>495</v>
      </c>
      <c r="K12" s="1">
        <v>488</v>
      </c>
    </row>
    <row r="13" spans="1:11" x14ac:dyDescent="0.25">
      <c r="A13" s="16" t="s">
        <v>77</v>
      </c>
      <c r="B13" s="1">
        <v>711</v>
      </c>
      <c r="C13" s="1">
        <v>695</v>
      </c>
      <c r="D13" s="1">
        <v>681</v>
      </c>
      <c r="E13" s="1">
        <v>635</v>
      </c>
      <c r="F13" s="1">
        <v>584</v>
      </c>
      <c r="G13" s="1">
        <v>564</v>
      </c>
      <c r="H13" s="1">
        <v>515</v>
      </c>
      <c r="I13" s="1">
        <v>503</v>
      </c>
      <c r="J13" s="1">
        <v>490</v>
      </c>
      <c r="K13" s="1">
        <v>476</v>
      </c>
    </row>
    <row r="14" spans="1:11" x14ac:dyDescent="0.25">
      <c r="A14" s="16" t="s">
        <v>78</v>
      </c>
      <c r="B14" s="1">
        <v>293</v>
      </c>
      <c r="C14" s="1">
        <v>305</v>
      </c>
      <c r="D14" s="1">
        <v>288</v>
      </c>
      <c r="E14" s="1">
        <v>289</v>
      </c>
      <c r="F14" s="1">
        <v>305</v>
      </c>
      <c r="G14" s="1">
        <v>319</v>
      </c>
      <c r="H14" s="1">
        <v>344</v>
      </c>
      <c r="I14" s="1">
        <v>349</v>
      </c>
      <c r="J14" s="1">
        <v>375</v>
      </c>
      <c r="K14" s="1">
        <v>372</v>
      </c>
    </row>
    <row r="15" spans="1:11" x14ac:dyDescent="0.25">
      <c r="A15" s="16" t="s">
        <v>79</v>
      </c>
      <c r="B15" s="1">
        <v>51</v>
      </c>
      <c r="C15" s="1">
        <v>48</v>
      </c>
      <c r="D15" s="1">
        <v>42</v>
      </c>
      <c r="E15" s="1">
        <v>29</v>
      </c>
      <c r="F15" s="1">
        <v>29</v>
      </c>
      <c r="G15" s="1">
        <v>40</v>
      </c>
      <c r="H15" s="1">
        <v>51</v>
      </c>
      <c r="I15" s="1">
        <v>60</v>
      </c>
      <c r="J15" s="1">
        <v>64</v>
      </c>
      <c r="K15" s="1">
        <v>72</v>
      </c>
    </row>
    <row r="16" spans="1:11" x14ac:dyDescent="0.25">
      <c r="A16" s="16" t="s">
        <v>602</v>
      </c>
      <c r="B16" s="1">
        <v>271</v>
      </c>
      <c r="C16" s="1">
        <v>281</v>
      </c>
      <c r="D16" s="1">
        <v>278</v>
      </c>
      <c r="E16" s="1">
        <v>267</v>
      </c>
      <c r="F16" s="1">
        <v>252</v>
      </c>
      <c r="G16" s="1">
        <v>247</v>
      </c>
      <c r="H16" s="1">
        <v>258</v>
      </c>
      <c r="I16" s="1">
        <v>260</v>
      </c>
      <c r="J16" s="1">
        <v>257</v>
      </c>
      <c r="K16" s="1">
        <v>243</v>
      </c>
    </row>
    <row r="17" spans="1:11" x14ac:dyDescent="0.25">
      <c r="A17" s="16" t="s">
        <v>603</v>
      </c>
      <c r="B17" s="1">
        <v>255</v>
      </c>
      <c r="C17" s="1">
        <v>230</v>
      </c>
      <c r="D17" s="1">
        <v>214</v>
      </c>
      <c r="E17" s="1">
        <v>201</v>
      </c>
      <c r="F17" s="1">
        <v>191</v>
      </c>
      <c r="G17" s="1">
        <v>168</v>
      </c>
      <c r="H17" s="1">
        <v>153</v>
      </c>
      <c r="I17" s="1">
        <v>141</v>
      </c>
      <c r="J17" s="1">
        <v>134</v>
      </c>
      <c r="K17" s="1">
        <v>148</v>
      </c>
    </row>
    <row r="18" spans="1:11" x14ac:dyDescent="0.25">
      <c r="A18" s="10" t="s">
        <v>12</v>
      </c>
      <c r="B18" s="5">
        <v>3108</v>
      </c>
      <c r="C18" s="5">
        <v>3107</v>
      </c>
      <c r="D18" s="5">
        <v>3045</v>
      </c>
      <c r="E18" s="5">
        <v>2970</v>
      </c>
      <c r="F18" s="5">
        <v>2958</v>
      </c>
      <c r="G18" s="5">
        <v>2976</v>
      </c>
      <c r="H18" s="5">
        <v>3014</v>
      </c>
      <c r="I18" s="5">
        <v>3041</v>
      </c>
      <c r="J18" s="5">
        <v>3073</v>
      </c>
      <c r="K18" s="5">
        <v>3104</v>
      </c>
    </row>
    <row r="19" spans="1:11" x14ac:dyDescent="0.25">
      <c r="A19" s="15"/>
    </row>
    <row r="20" spans="1:11" x14ac:dyDescent="0.25">
      <c r="A20" s="15"/>
    </row>
    <row r="21" spans="1:11" x14ac:dyDescent="0.25">
      <c r="A21" s="15"/>
      <c r="B21" s="21" t="s">
        <v>28</v>
      </c>
      <c r="C21" s="22"/>
      <c r="D21" s="22"/>
      <c r="E21" s="22"/>
      <c r="F21" s="22"/>
      <c r="G21" s="22"/>
      <c r="H21" s="22"/>
      <c r="I21" s="22"/>
      <c r="J21" s="22"/>
      <c r="K21" s="22"/>
    </row>
    <row r="22" spans="1:11" x14ac:dyDescent="0.25">
      <c r="A22" s="9" t="s">
        <v>32</v>
      </c>
      <c r="B22" s="4" t="s">
        <v>0</v>
      </c>
      <c r="C22" s="4" t="s">
        <v>1</v>
      </c>
      <c r="D22" s="4" t="s">
        <v>2</v>
      </c>
      <c r="E22" s="4" t="s">
        <v>3</v>
      </c>
      <c r="F22" s="4" t="s">
        <v>4</v>
      </c>
      <c r="G22" s="4" t="s">
        <v>5</v>
      </c>
      <c r="H22" s="4" t="s">
        <v>6</v>
      </c>
      <c r="I22" s="4" t="s">
        <v>7</v>
      </c>
      <c r="J22" s="4" t="s">
        <v>8</v>
      </c>
      <c r="K22" s="4" t="s">
        <v>9</v>
      </c>
    </row>
    <row r="23" spans="1:11" x14ac:dyDescent="0.25">
      <c r="A23" s="8" t="s">
        <v>70</v>
      </c>
      <c r="B23" s="2">
        <v>0.40465116279069802</v>
      </c>
      <c r="C23" s="2">
        <v>0.38884702336096499</v>
      </c>
      <c r="D23" s="2">
        <v>0.398065476190476</v>
      </c>
      <c r="E23" s="2">
        <v>0.417655786350148</v>
      </c>
      <c r="F23" s="2">
        <v>0.43328445747800598</v>
      </c>
      <c r="G23" s="2">
        <v>0.434566145092461</v>
      </c>
      <c r="H23" s="2">
        <v>0.42371705963938999</v>
      </c>
      <c r="I23" s="2">
        <v>0.40921409214092103</v>
      </c>
      <c r="J23" s="2">
        <v>0.39339933993399301</v>
      </c>
      <c r="K23" s="2">
        <v>0.395994832041344</v>
      </c>
    </row>
    <row r="24" spans="1:11" x14ac:dyDescent="0.25">
      <c r="A24" s="8" t="s">
        <v>71</v>
      </c>
      <c r="B24" s="2">
        <v>0.29844961240310097</v>
      </c>
      <c r="C24" s="2">
        <v>0.30670685757347399</v>
      </c>
      <c r="D24" s="2">
        <v>0.313244047619048</v>
      </c>
      <c r="E24" s="2">
        <v>0.302670623145401</v>
      </c>
      <c r="F24" s="2">
        <v>0.29032258064516098</v>
      </c>
      <c r="G24" s="2">
        <v>0.29516358463726899</v>
      </c>
      <c r="H24" s="2">
        <v>0.30166435506241301</v>
      </c>
      <c r="I24" s="2">
        <v>0.31504065040650397</v>
      </c>
      <c r="J24" s="2">
        <v>0.32937293729372902</v>
      </c>
      <c r="K24" s="2">
        <v>0.33462532299741599</v>
      </c>
    </row>
    <row r="25" spans="1:11" x14ac:dyDescent="0.25">
      <c r="A25" s="8" t="s">
        <v>72</v>
      </c>
      <c r="B25" s="2">
        <v>7.82945736434109E-2</v>
      </c>
      <c r="C25" s="2">
        <v>8.1386586284853096E-2</v>
      </c>
      <c r="D25" s="2">
        <v>7.2916666666666699E-2</v>
      </c>
      <c r="E25" s="2">
        <v>7.5667655786350194E-2</v>
      </c>
      <c r="F25" s="2">
        <v>8.5777126099706696E-2</v>
      </c>
      <c r="G25" s="2">
        <v>8.9615931721194905E-2</v>
      </c>
      <c r="H25" s="2">
        <v>9.0846047156726797E-2</v>
      </c>
      <c r="I25" s="2">
        <v>9.4173441734417301E-2</v>
      </c>
      <c r="J25" s="2">
        <v>9.9009900990099001E-2</v>
      </c>
      <c r="K25" s="2">
        <v>0.101421188630491</v>
      </c>
    </row>
    <row r="26" spans="1:11" x14ac:dyDescent="0.25">
      <c r="A26" s="8" t="s">
        <v>73</v>
      </c>
      <c r="B26" s="2">
        <v>8.5271317829457398E-3</v>
      </c>
      <c r="C26" s="2">
        <v>1.13036925395629E-2</v>
      </c>
      <c r="D26" s="2">
        <v>8.9285714285714298E-3</v>
      </c>
      <c r="E26" s="2">
        <v>5.9347181008902097E-3</v>
      </c>
      <c r="F26" s="2">
        <v>5.8651026392961903E-3</v>
      </c>
      <c r="G26" s="2">
        <v>4.9786628733997198E-3</v>
      </c>
      <c r="H26" s="2">
        <v>4.8543689320388302E-3</v>
      </c>
      <c r="I26" s="2">
        <v>5.4200542005420098E-3</v>
      </c>
      <c r="J26" s="2">
        <v>8.5808580858085792E-3</v>
      </c>
      <c r="K26" s="2">
        <v>1.09819121447028E-2</v>
      </c>
    </row>
    <row r="27" spans="1:11" x14ac:dyDescent="0.25">
      <c r="A27" s="8" t="s">
        <v>76</v>
      </c>
      <c r="B27" s="2">
        <v>0.27942794279427902</v>
      </c>
      <c r="C27" s="2">
        <v>0.28202247191011198</v>
      </c>
      <c r="D27" s="2">
        <v>0.27983539094650201</v>
      </c>
      <c r="E27" s="2">
        <v>0.28853267570900099</v>
      </c>
      <c r="F27" s="2">
        <v>0.30426599749059002</v>
      </c>
      <c r="G27" s="2">
        <v>0.30509554140127398</v>
      </c>
      <c r="H27" s="2">
        <v>0.32379134860050901</v>
      </c>
      <c r="I27" s="2">
        <v>0.327156549520767</v>
      </c>
      <c r="J27" s="2">
        <v>0.31771501925545598</v>
      </c>
      <c r="K27" s="2">
        <v>0.31362467866323901</v>
      </c>
    </row>
    <row r="28" spans="1:11" x14ac:dyDescent="0.25">
      <c r="A28" s="8" t="s">
        <v>77</v>
      </c>
      <c r="B28" s="2">
        <v>0.39108910891089099</v>
      </c>
      <c r="C28" s="2">
        <v>0.39044943820224698</v>
      </c>
      <c r="D28" s="2">
        <v>0.400352733686067</v>
      </c>
      <c r="E28" s="2">
        <v>0.39149198520345302</v>
      </c>
      <c r="F28" s="2">
        <v>0.36637390213299897</v>
      </c>
      <c r="G28" s="2">
        <v>0.359235668789809</v>
      </c>
      <c r="H28" s="2">
        <v>0.32760814249363901</v>
      </c>
      <c r="I28" s="2">
        <v>0.32140575079872202</v>
      </c>
      <c r="J28" s="2">
        <v>0.31450577663671397</v>
      </c>
      <c r="K28" s="2">
        <v>0.30591259640102803</v>
      </c>
    </row>
    <row r="29" spans="1:11" x14ac:dyDescent="0.25">
      <c r="A29" s="8" t="s">
        <v>78</v>
      </c>
      <c r="B29" s="2">
        <v>0.161166116611661</v>
      </c>
      <c r="C29" s="2">
        <v>0.17134831460674199</v>
      </c>
      <c r="D29" s="2">
        <v>0.169312169312169</v>
      </c>
      <c r="E29" s="2">
        <v>0.178175092478422</v>
      </c>
      <c r="F29" s="2">
        <v>0.19134253450439101</v>
      </c>
      <c r="G29" s="2">
        <v>0.20318471337579599</v>
      </c>
      <c r="H29" s="2">
        <v>0.21882951653943999</v>
      </c>
      <c r="I29" s="2">
        <v>0.22300319488817899</v>
      </c>
      <c r="J29" s="2">
        <v>0.24069319640564801</v>
      </c>
      <c r="K29" s="2">
        <v>0.23907455012853501</v>
      </c>
    </row>
    <row r="30" spans="1:11" x14ac:dyDescent="0.25">
      <c r="A30" s="8" t="s">
        <v>79</v>
      </c>
      <c r="B30" s="2">
        <v>2.8052805280528101E-2</v>
      </c>
      <c r="C30" s="2">
        <v>2.6966292134831499E-2</v>
      </c>
      <c r="D30" s="2">
        <v>2.4691358024691398E-2</v>
      </c>
      <c r="E30" s="2">
        <v>1.78791615289766E-2</v>
      </c>
      <c r="F30" s="2">
        <v>1.8193224592220801E-2</v>
      </c>
      <c r="G30" s="2">
        <v>2.54777070063694E-2</v>
      </c>
      <c r="H30" s="2">
        <v>3.2442748091603101E-2</v>
      </c>
      <c r="I30" s="2">
        <v>3.8338658146964903E-2</v>
      </c>
      <c r="J30" s="2">
        <v>4.1078305519897301E-2</v>
      </c>
      <c r="K30" s="2">
        <v>4.6272493573264802E-2</v>
      </c>
    </row>
    <row r="31" spans="1:11" x14ac:dyDescent="0.25">
      <c r="A31" s="8" t="s">
        <v>602</v>
      </c>
      <c r="B31" s="2">
        <v>0.21007751937984501</v>
      </c>
      <c r="C31" s="2">
        <v>0.21175584024114499</v>
      </c>
      <c r="D31" s="2">
        <v>0.206845238095238</v>
      </c>
      <c r="E31" s="2">
        <v>0.198071216617211</v>
      </c>
      <c r="F31" s="2">
        <v>0.18475073313783</v>
      </c>
      <c r="G31" s="2">
        <v>0.17567567567567599</v>
      </c>
      <c r="H31" s="2">
        <v>0.17891816920943099</v>
      </c>
      <c r="I31" s="2">
        <v>0.176151761517615</v>
      </c>
      <c r="J31" s="2">
        <v>0.16963696369636999</v>
      </c>
      <c r="K31" s="2">
        <v>0.15697674418604701</v>
      </c>
    </row>
    <row r="32" spans="1:11" x14ac:dyDescent="0.25">
      <c r="A32" s="8" t="s">
        <v>603</v>
      </c>
      <c r="B32" s="2">
        <v>0.14026402640263999</v>
      </c>
      <c r="C32" s="2">
        <v>0.12921348314606701</v>
      </c>
      <c r="D32" s="2">
        <v>0.12580834803057001</v>
      </c>
      <c r="E32" s="2">
        <v>0.123921085080148</v>
      </c>
      <c r="F32" s="2">
        <v>0.119824341279799</v>
      </c>
      <c r="G32" s="2">
        <v>0.107006369426752</v>
      </c>
      <c r="H32" s="2">
        <v>9.7328244274809197E-2</v>
      </c>
      <c r="I32" s="2">
        <v>9.0095846645367406E-2</v>
      </c>
      <c r="J32" s="2">
        <v>8.6007702182284998E-2</v>
      </c>
      <c r="K32" s="2">
        <v>9.51156812339332E-2</v>
      </c>
    </row>
    <row r="33" spans="1:12" x14ac:dyDescent="0.25">
      <c r="A33" s="15"/>
    </row>
    <row r="34" spans="1:12" x14ac:dyDescent="0.25">
      <c r="A34" s="15"/>
    </row>
    <row r="35" spans="1:12" x14ac:dyDescent="0.25">
      <c r="A35" s="15"/>
      <c r="B35" s="21" t="s">
        <v>29</v>
      </c>
      <c r="C35" s="21"/>
      <c r="D35" s="21"/>
      <c r="E35" s="21"/>
      <c r="F35" s="21"/>
      <c r="G35" s="21"/>
      <c r="H35" s="21"/>
      <c r="I35" s="21"/>
      <c r="J35" s="21"/>
      <c r="K35" s="6" t="s">
        <v>30</v>
      </c>
      <c r="L35" s="6" t="s">
        <v>31</v>
      </c>
    </row>
    <row r="36" spans="1:12" x14ac:dyDescent="0.25">
      <c r="A36" s="9" t="s">
        <v>32</v>
      </c>
      <c r="B36" s="4" t="s">
        <v>13</v>
      </c>
      <c r="C36" s="4" t="s">
        <v>14</v>
      </c>
      <c r="D36" s="4" t="s">
        <v>15</v>
      </c>
      <c r="E36" s="4" t="s">
        <v>16</v>
      </c>
      <c r="F36" s="4" t="s">
        <v>17</v>
      </c>
      <c r="G36" s="4" t="s">
        <v>18</v>
      </c>
      <c r="H36" s="4" t="s">
        <v>19</v>
      </c>
      <c r="I36" s="4" t="s">
        <v>20</v>
      </c>
      <c r="J36" s="4" t="s">
        <v>21</v>
      </c>
      <c r="K36" s="4" t="s">
        <v>22</v>
      </c>
      <c r="L36" s="4" t="s">
        <v>23</v>
      </c>
    </row>
    <row r="37" spans="1:12" x14ac:dyDescent="0.25">
      <c r="A37" s="8" t="s">
        <v>70</v>
      </c>
      <c r="B37" s="2">
        <v>-1.1494252873563199E-2</v>
      </c>
      <c r="C37" s="2">
        <v>3.6821705426356599E-2</v>
      </c>
      <c r="D37" s="2">
        <v>5.2336448598130803E-2</v>
      </c>
      <c r="E37" s="2">
        <v>4.9733570159857902E-2</v>
      </c>
      <c r="F37" s="2">
        <v>3.3840947546531303E-2</v>
      </c>
      <c r="G37" s="2">
        <v>0</v>
      </c>
      <c r="H37" s="2">
        <v>-1.1456628477905101E-2</v>
      </c>
      <c r="I37" s="2">
        <v>-1.3245033112582801E-2</v>
      </c>
      <c r="J37" s="2">
        <v>2.85234899328859E-2</v>
      </c>
      <c r="K37" s="3">
        <v>3.27332242225859E-3</v>
      </c>
      <c r="L37" s="3">
        <v>0.17432950191570901</v>
      </c>
    </row>
    <row r="38" spans="1:12" x14ac:dyDescent="0.25">
      <c r="A38" s="8" t="s">
        <v>71</v>
      </c>
      <c r="B38" s="2">
        <v>5.7142857142857099E-2</v>
      </c>
      <c r="C38" s="2">
        <v>3.4398034398034398E-2</v>
      </c>
      <c r="D38" s="2">
        <v>-3.0878859857482201E-2</v>
      </c>
      <c r="E38" s="2">
        <v>-2.9411764705882401E-2</v>
      </c>
      <c r="F38" s="2">
        <v>4.7979797979797997E-2</v>
      </c>
      <c r="G38" s="2">
        <v>4.81927710843374E-2</v>
      </c>
      <c r="H38" s="2">
        <v>6.8965517241379296E-2</v>
      </c>
      <c r="I38" s="2">
        <v>7.3118279569892503E-2</v>
      </c>
      <c r="J38" s="2">
        <v>3.8076152304609201E-2</v>
      </c>
      <c r="K38" s="3">
        <v>0.24819277108433699</v>
      </c>
      <c r="L38" s="3">
        <v>0.34545454545454501</v>
      </c>
    </row>
    <row r="39" spans="1:12" x14ac:dyDescent="0.25">
      <c r="A39" s="8" t="s">
        <v>72</v>
      </c>
      <c r="B39" s="2">
        <v>6.9306930693069299E-2</v>
      </c>
      <c r="C39" s="2">
        <v>-9.2592592592592601E-2</v>
      </c>
      <c r="D39" s="2">
        <v>4.08163265306122E-2</v>
      </c>
      <c r="E39" s="2">
        <v>0.14705882352941199</v>
      </c>
      <c r="F39" s="2">
        <v>7.69230769230769E-2</v>
      </c>
      <c r="G39" s="2">
        <v>3.9682539682539701E-2</v>
      </c>
      <c r="H39" s="2">
        <v>6.1068702290076299E-2</v>
      </c>
      <c r="I39" s="2">
        <v>7.9136690647481994E-2</v>
      </c>
      <c r="J39" s="2">
        <v>4.6666666666666697E-2</v>
      </c>
      <c r="K39" s="3">
        <v>0.24603174603174599</v>
      </c>
      <c r="L39" s="3">
        <v>0.55445544554455495</v>
      </c>
    </row>
    <row r="40" spans="1:12" x14ac:dyDescent="0.25">
      <c r="A40" s="8" t="s">
        <v>73</v>
      </c>
      <c r="B40" s="2">
        <v>0.36363636363636398</v>
      </c>
      <c r="C40" s="2">
        <v>-0.2</v>
      </c>
      <c r="D40" s="2">
        <v>-0.33333333333333298</v>
      </c>
      <c r="E40" s="2">
        <v>0</v>
      </c>
      <c r="F40" s="2">
        <v>-0.125</v>
      </c>
      <c r="G40" s="2">
        <v>0</v>
      </c>
      <c r="H40" s="2">
        <v>0.14285714285714299</v>
      </c>
      <c r="I40" s="2">
        <v>0.625</v>
      </c>
      <c r="J40" s="2">
        <v>0.30769230769230799</v>
      </c>
      <c r="K40" s="3">
        <v>1.4285714285714299</v>
      </c>
      <c r="L40" s="3">
        <v>0.54545454545454497</v>
      </c>
    </row>
    <row r="41" spans="1:12" x14ac:dyDescent="0.25">
      <c r="A41" s="8" t="s">
        <v>76</v>
      </c>
      <c r="B41" s="2">
        <v>-1.1811023622047201E-2</v>
      </c>
      <c r="C41" s="2">
        <v>-5.1792828685259001E-2</v>
      </c>
      <c r="D41" s="2">
        <v>-1.6806722689075598E-2</v>
      </c>
      <c r="E41" s="2">
        <v>3.63247863247863E-2</v>
      </c>
      <c r="F41" s="2">
        <v>-1.2371134020618599E-2</v>
      </c>
      <c r="G41" s="2">
        <v>6.2630480167014599E-2</v>
      </c>
      <c r="H41" s="2">
        <v>5.8939096267190596E-3</v>
      </c>
      <c r="I41" s="2">
        <v>-3.3203125E-2</v>
      </c>
      <c r="J41" s="2">
        <v>-1.4141414141414101E-2</v>
      </c>
      <c r="K41" s="3">
        <v>1.87891440501044E-2</v>
      </c>
      <c r="L41" s="3">
        <v>-3.9370078740157501E-2</v>
      </c>
    </row>
    <row r="42" spans="1:12" x14ac:dyDescent="0.25">
      <c r="A42" s="8" t="s">
        <v>77</v>
      </c>
      <c r="B42" s="2">
        <v>-2.2503516174402299E-2</v>
      </c>
      <c r="C42" s="2">
        <v>-2.0143884892086301E-2</v>
      </c>
      <c r="D42" s="2">
        <v>-6.7547723935389103E-2</v>
      </c>
      <c r="E42" s="2">
        <v>-8.03149606299213E-2</v>
      </c>
      <c r="F42" s="2">
        <v>-3.42465753424658E-2</v>
      </c>
      <c r="G42" s="2">
        <v>-8.6879432624113503E-2</v>
      </c>
      <c r="H42" s="2">
        <v>-2.3300970873786402E-2</v>
      </c>
      <c r="I42" s="2">
        <v>-2.5844930417494999E-2</v>
      </c>
      <c r="J42" s="2">
        <v>-2.8571428571428598E-2</v>
      </c>
      <c r="K42" s="3">
        <v>-0.15602836879432599</v>
      </c>
      <c r="L42" s="3">
        <v>-0.33052039381153298</v>
      </c>
    </row>
    <row r="43" spans="1:12" x14ac:dyDescent="0.25">
      <c r="A43" s="8" t="s">
        <v>78</v>
      </c>
      <c r="B43" s="2">
        <v>4.0955631399317398E-2</v>
      </c>
      <c r="C43" s="2">
        <v>-5.5737704918032802E-2</v>
      </c>
      <c r="D43" s="2">
        <v>3.4722222222222199E-3</v>
      </c>
      <c r="E43" s="2">
        <v>5.5363321799308002E-2</v>
      </c>
      <c r="F43" s="2">
        <v>4.59016393442623E-2</v>
      </c>
      <c r="G43" s="2">
        <v>7.8369905956112901E-2</v>
      </c>
      <c r="H43" s="2">
        <v>1.4534883720930199E-2</v>
      </c>
      <c r="I43" s="2">
        <v>7.4498567335243598E-2</v>
      </c>
      <c r="J43" s="2">
        <v>-8.0000000000000002E-3</v>
      </c>
      <c r="K43" s="3">
        <v>0.166144200626959</v>
      </c>
      <c r="L43" s="3">
        <v>0.26962457337883999</v>
      </c>
    </row>
    <row r="44" spans="1:12" x14ac:dyDescent="0.25">
      <c r="A44" s="8" t="s">
        <v>79</v>
      </c>
      <c r="B44" s="2">
        <v>-5.8823529411764698E-2</v>
      </c>
      <c r="C44" s="2">
        <v>-0.125</v>
      </c>
      <c r="D44" s="2">
        <v>-0.30952380952380998</v>
      </c>
      <c r="E44" s="2">
        <v>0</v>
      </c>
      <c r="F44" s="2">
        <v>0.37931034482758602</v>
      </c>
      <c r="G44" s="2">
        <v>0.27500000000000002</v>
      </c>
      <c r="H44" s="2">
        <v>0.17647058823529399</v>
      </c>
      <c r="I44" s="2">
        <v>6.6666666666666693E-2</v>
      </c>
      <c r="J44" s="2">
        <v>0.125</v>
      </c>
      <c r="K44" s="3">
        <v>0.8</v>
      </c>
      <c r="L44" s="3">
        <v>0.41176470588235298</v>
      </c>
    </row>
    <row r="45" spans="1:12" x14ac:dyDescent="0.25">
      <c r="A45" s="8" t="s">
        <v>602</v>
      </c>
      <c r="B45" s="2">
        <v>3.6900369003690002E-2</v>
      </c>
      <c r="C45" s="2">
        <v>-1.06761565836299E-2</v>
      </c>
      <c r="D45" s="2">
        <v>-3.9568345323740997E-2</v>
      </c>
      <c r="E45" s="2">
        <v>-5.6179775280898903E-2</v>
      </c>
      <c r="F45" s="2">
        <v>-1.9841269841269799E-2</v>
      </c>
      <c r="G45" s="2">
        <v>4.4534412955465598E-2</v>
      </c>
      <c r="H45" s="2">
        <v>7.7519379844961196E-3</v>
      </c>
      <c r="I45" s="2">
        <v>-1.1538461538461499E-2</v>
      </c>
      <c r="J45" s="2">
        <v>-5.4474708171206199E-2</v>
      </c>
      <c r="K45" s="3">
        <v>-1.6194331983805699E-2</v>
      </c>
      <c r="L45" s="3">
        <v>-0.10332103321033199</v>
      </c>
    </row>
    <row r="46" spans="1:12" x14ac:dyDescent="0.25">
      <c r="A46" s="8" t="s">
        <v>603</v>
      </c>
      <c r="B46" s="2">
        <v>-9.8039215686274495E-2</v>
      </c>
      <c r="C46" s="2">
        <v>-6.9565217391304293E-2</v>
      </c>
      <c r="D46" s="2">
        <v>-6.0747663551401897E-2</v>
      </c>
      <c r="E46" s="2">
        <v>-4.9751243781094502E-2</v>
      </c>
      <c r="F46" s="2">
        <v>-0.12041884816753901</v>
      </c>
      <c r="G46" s="2">
        <v>-8.9285714285714302E-2</v>
      </c>
      <c r="H46" s="2">
        <v>-7.8431372549019607E-2</v>
      </c>
      <c r="I46" s="2">
        <v>-4.9645390070922002E-2</v>
      </c>
      <c r="J46" s="2">
        <v>0.104477611940299</v>
      </c>
      <c r="K46" s="3">
        <v>-0.119047619047619</v>
      </c>
      <c r="L46" s="3">
        <v>-0.41960784313725502</v>
      </c>
    </row>
    <row r="47" spans="1:12" x14ac:dyDescent="0.25">
      <c r="A47" s="11" t="s">
        <v>12</v>
      </c>
      <c r="B47" s="3">
        <v>-3.2175032175032201E-4</v>
      </c>
      <c r="C47" s="3">
        <v>-1.99549404570325E-2</v>
      </c>
      <c r="D47" s="3">
        <v>-2.4630541871921201E-2</v>
      </c>
      <c r="E47" s="3">
        <v>-4.0404040404040404E-3</v>
      </c>
      <c r="F47" s="3">
        <v>6.08519269776876E-3</v>
      </c>
      <c r="G47" s="3">
        <v>1.27688172043011E-2</v>
      </c>
      <c r="H47" s="3">
        <v>8.9581950895819499E-3</v>
      </c>
      <c r="I47" s="3">
        <v>1.0522854324235401E-2</v>
      </c>
      <c r="J47" s="3">
        <v>1.00878620240807E-2</v>
      </c>
      <c r="K47" s="3">
        <v>4.3010752688171998E-2</v>
      </c>
      <c r="L47" s="3">
        <v>-1.28700128700129E-3</v>
      </c>
    </row>
    <row r="48" spans="1:12" x14ac:dyDescent="0.25">
      <c r="A48" s="15"/>
    </row>
    <row r="49" spans="1:1" x14ac:dyDescent="0.25">
      <c r="A49" s="13" t="s">
        <v>33</v>
      </c>
    </row>
    <row r="50" spans="1:1" x14ac:dyDescent="0.25">
      <c r="A50" s="14" t="s">
        <v>34</v>
      </c>
    </row>
    <row r="51" spans="1:1" x14ac:dyDescent="0.25">
      <c r="A51" s="14" t="s">
        <v>35</v>
      </c>
    </row>
    <row r="52" spans="1:1" x14ac:dyDescent="0.25">
      <c r="A52" s="14" t="s">
        <v>81</v>
      </c>
    </row>
    <row r="53" spans="1:1" x14ac:dyDescent="0.25">
      <c r="A53" s="14" t="s">
        <v>36</v>
      </c>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1:K21"/>
    <mergeCell ref="B35:J3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654</v>
      </c>
    </row>
    <row r="2" spans="1:11" ht="15" x14ac:dyDescent="0.25">
      <c r="A2" s="12" t="s">
        <v>651</v>
      </c>
    </row>
    <row r="3" spans="1:11" ht="15" x14ac:dyDescent="0.25">
      <c r="A3" s="12" t="s">
        <v>89</v>
      </c>
    </row>
    <row r="4" spans="1:11" x14ac:dyDescent="0.25">
      <c r="A4" s="15"/>
    </row>
    <row r="5" spans="1:11" x14ac:dyDescent="0.25">
      <c r="A5" s="17" t="str">
        <f>HYPERLINK("#'Table of contents'!A181",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82</v>
      </c>
      <c r="B8" s="1">
        <v>613</v>
      </c>
      <c r="C8" s="1">
        <v>625</v>
      </c>
      <c r="D8" s="1">
        <v>628</v>
      </c>
      <c r="E8" s="1">
        <v>634</v>
      </c>
      <c r="F8" s="1">
        <v>650</v>
      </c>
      <c r="G8" s="1">
        <v>674</v>
      </c>
      <c r="H8" s="1">
        <v>693</v>
      </c>
      <c r="I8" s="1">
        <v>704</v>
      </c>
      <c r="J8" s="1">
        <v>722</v>
      </c>
      <c r="K8" s="1">
        <v>737</v>
      </c>
    </row>
    <row r="9" spans="1:11" x14ac:dyDescent="0.25">
      <c r="A9" s="16" t="s">
        <v>83</v>
      </c>
      <c r="B9" s="1">
        <v>85</v>
      </c>
      <c r="C9" s="1">
        <v>84</v>
      </c>
      <c r="D9" s="1">
        <v>83</v>
      </c>
      <c r="E9" s="1">
        <v>80</v>
      </c>
      <c r="F9" s="1">
        <v>85</v>
      </c>
      <c r="G9" s="1">
        <v>84</v>
      </c>
      <c r="H9" s="1">
        <v>85</v>
      </c>
      <c r="I9" s="1">
        <v>94</v>
      </c>
      <c r="J9" s="1">
        <v>99</v>
      </c>
      <c r="K9" s="1">
        <v>100</v>
      </c>
    </row>
    <row r="10" spans="1:11" x14ac:dyDescent="0.25">
      <c r="A10" s="16" t="s">
        <v>84</v>
      </c>
      <c r="B10" s="1">
        <v>38</v>
      </c>
      <c r="C10" s="1">
        <v>39</v>
      </c>
      <c r="D10" s="1">
        <v>44</v>
      </c>
      <c r="E10" s="1">
        <v>42</v>
      </c>
      <c r="F10" s="1">
        <v>46</v>
      </c>
      <c r="G10" s="1">
        <v>51</v>
      </c>
      <c r="H10" s="1">
        <v>58</v>
      </c>
      <c r="I10" s="1">
        <v>60</v>
      </c>
      <c r="J10" s="1">
        <v>63</v>
      </c>
      <c r="K10" s="1">
        <v>64</v>
      </c>
    </row>
    <row r="11" spans="1:11" x14ac:dyDescent="0.25">
      <c r="A11" s="16" t="s">
        <v>85</v>
      </c>
      <c r="B11" s="1">
        <v>1959</v>
      </c>
      <c r="C11" s="1">
        <v>1953</v>
      </c>
      <c r="D11" s="1">
        <v>1917</v>
      </c>
      <c r="E11" s="1">
        <v>1859</v>
      </c>
      <c r="F11" s="1">
        <v>1820</v>
      </c>
      <c r="G11" s="1">
        <v>1811</v>
      </c>
      <c r="H11" s="1">
        <v>1829</v>
      </c>
      <c r="I11" s="1">
        <v>1838</v>
      </c>
      <c r="J11" s="1">
        <v>1843</v>
      </c>
      <c r="K11" s="1">
        <v>1853</v>
      </c>
    </row>
    <row r="12" spans="1:11" x14ac:dyDescent="0.25">
      <c r="A12" s="16" t="s">
        <v>86</v>
      </c>
      <c r="B12" s="1">
        <v>116</v>
      </c>
      <c r="C12" s="1">
        <v>116</v>
      </c>
      <c r="D12" s="1">
        <v>109</v>
      </c>
      <c r="E12" s="1">
        <v>114</v>
      </c>
      <c r="F12" s="1">
        <v>119</v>
      </c>
      <c r="G12" s="1">
        <v>121</v>
      </c>
      <c r="H12" s="1">
        <v>121</v>
      </c>
      <c r="I12" s="1">
        <v>123</v>
      </c>
      <c r="J12" s="1">
        <v>125</v>
      </c>
      <c r="K12" s="1">
        <v>133</v>
      </c>
    </row>
    <row r="13" spans="1:11" x14ac:dyDescent="0.25">
      <c r="A13" s="16" t="s">
        <v>87</v>
      </c>
      <c r="B13" s="1">
        <v>297</v>
      </c>
      <c r="C13" s="1">
        <v>290</v>
      </c>
      <c r="D13" s="1">
        <v>264</v>
      </c>
      <c r="E13" s="1">
        <v>241</v>
      </c>
      <c r="F13" s="1">
        <v>238</v>
      </c>
      <c r="G13" s="1">
        <v>235</v>
      </c>
      <c r="H13" s="1">
        <v>228</v>
      </c>
      <c r="I13" s="1">
        <v>222</v>
      </c>
      <c r="J13" s="1">
        <v>221</v>
      </c>
      <c r="K13" s="1">
        <v>217</v>
      </c>
    </row>
    <row r="14" spans="1:11" x14ac:dyDescent="0.25">
      <c r="A14" s="10" t="s">
        <v>12</v>
      </c>
      <c r="B14" s="5">
        <v>3108</v>
      </c>
      <c r="C14" s="5">
        <v>3107</v>
      </c>
      <c r="D14" s="5">
        <v>3045</v>
      </c>
      <c r="E14" s="5">
        <v>2970</v>
      </c>
      <c r="F14" s="5">
        <v>2958</v>
      </c>
      <c r="G14" s="5">
        <v>2976</v>
      </c>
      <c r="H14" s="5">
        <v>3014</v>
      </c>
      <c r="I14" s="5">
        <v>3041</v>
      </c>
      <c r="J14" s="5">
        <v>3073</v>
      </c>
      <c r="K14" s="5">
        <v>3104</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82</v>
      </c>
      <c r="B19" s="2">
        <v>0.19723294723294699</v>
      </c>
      <c r="C19" s="2">
        <v>0.201158673962021</v>
      </c>
      <c r="D19" s="2">
        <v>0.20623973727421999</v>
      </c>
      <c r="E19" s="2">
        <v>0.213468013468013</v>
      </c>
      <c r="F19" s="2">
        <v>0.21974306964165</v>
      </c>
      <c r="G19" s="2">
        <v>0.22647849462365599</v>
      </c>
      <c r="H19" s="2">
        <v>0.22992700729926999</v>
      </c>
      <c r="I19" s="2">
        <v>0.23150279513318001</v>
      </c>
      <c r="J19" s="2">
        <v>0.23494956068987999</v>
      </c>
      <c r="K19" s="2">
        <v>0.23743556701030899</v>
      </c>
    </row>
    <row r="20" spans="1:12" x14ac:dyDescent="0.25">
      <c r="A20" s="8" t="s">
        <v>83</v>
      </c>
      <c r="B20" s="2">
        <v>2.73487773487773E-2</v>
      </c>
      <c r="C20" s="2">
        <v>2.7035725780495699E-2</v>
      </c>
      <c r="D20" s="2">
        <v>2.7257799671592801E-2</v>
      </c>
      <c r="E20" s="2">
        <v>2.69360269360269E-2</v>
      </c>
      <c r="F20" s="2">
        <v>2.8735632183908E-2</v>
      </c>
      <c r="G20" s="2">
        <v>2.8225806451612899E-2</v>
      </c>
      <c r="H20" s="2">
        <v>2.8201725282017299E-2</v>
      </c>
      <c r="I20" s="2">
        <v>3.0910884577441601E-2</v>
      </c>
      <c r="J20" s="2">
        <v>3.2216075496257698E-2</v>
      </c>
      <c r="K20" s="2">
        <v>3.22164948453608E-2</v>
      </c>
    </row>
    <row r="21" spans="1:12" x14ac:dyDescent="0.25">
      <c r="A21" s="8" t="s">
        <v>84</v>
      </c>
      <c r="B21" s="2">
        <v>1.22265122265122E-2</v>
      </c>
      <c r="C21" s="2">
        <v>1.2552301255230099E-2</v>
      </c>
      <c r="D21" s="2">
        <v>1.44499178981938E-2</v>
      </c>
      <c r="E21" s="2">
        <v>1.4141414141414101E-2</v>
      </c>
      <c r="F21" s="2">
        <v>1.55510480054091E-2</v>
      </c>
      <c r="G21" s="2">
        <v>1.7137096774193498E-2</v>
      </c>
      <c r="H21" s="2">
        <v>1.9243530192435299E-2</v>
      </c>
      <c r="I21" s="2">
        <v>1.9730351857941499E-2</v>
      </c>
      <c r="J21" s="2">
        <v>2.0501138952163999E-2</v>
      </c>
      <c r="K21" s="2">
        <v>2.06185567010309E-2</v>
      </c>
    </row>
    <row r="22" spans="1:12" x14ac:dyDescent="0.25">
      <c r="A22" s="8" t="s">
        <v>85</v>
      </c>
      <c r="B22" s="2">
        <v>0.63030888030887999</v>
      </c>
      <c r="C22" s="2">
        <v>0.62858062439652396</v>
      </c>
      <c r="D22" s="2">
        <v>0.62955665024630503</v>
      </c>
      <c r="E22" s="2">
        <v>0.625925925925926</v>
      </c>
      <c r="F22" s="2">
        <v>0.61528059499661902</v>
      </c>
      <c r="G22" s="2">
        <v>0.60853494623655902</v>
      </c>
      <c r="H22" s="2">
        <v>0.60683477106834804</v>
      </c>
      <c r="I22" s="2">
        <v>0.60440644524827403</v>
      </c>
      <c r="J22" s="2">
        <v>0.59973966807679802</v>
      </c>
      <c r="K22" s="2">
        <v>0.59697164948453596</v>
      </c>
    </row>
    <row r="23" spans="1:12" x14ac:dyDescent="0.25">
      <c r="A23" s="8" t="s">
        <v>86</v>
      </c>
      <c r="B23" s="2">
        <v>3.7323037323037302E-2</v>
      </c>
      <c r="C23" s="2">
        <v>3.7335049887351097E-2</v>
      </c>
      <c r="D23" s="2">
        <v>3.5796387520525497E-2</v>
      </c>
      <c r="E23" s="2">
        <v>3.8383838383838402E-2</v>
      </c>
      <c r="F23" s="2">
        <v>4.0229885057471299E-2</v>
      </c>
      <c r="G23" s="2">
        <v>4.0658602150537598E-2</v>
      </c>
      <c r="H23" s="2">
        <v>4.0145985401459902E-2</v>
      </c>
      <c r="I23" s="2">
        <v>4.044722130878E-2</v>
      </c>
      <c r="J23" s="2">
        <v>4.06768630003254E-2</v>
      </c>
      <c r="K23" s="2">
        <v>4.2847938144329897E-2</v>
      </c>
    </row>
    <row r="24" spans="1:12" x14ac:dyDescent="0.25">
      <c r="A24" s="8" t="s">
        <v>87</v>
      </c>
      <c r="B24" s="2">
        <v>9.5559845559845605E-2</v>
      </c>
      <c r="C24" s="2">
        <v>9.3337624718377907E-2</v>
      </c>
      <c r="D24" s="2">
        <v>8.66995073891626E-2</v>
      </c>
      <c r="E24" s="2">
        <v>8.1144781144781103E-2</v>
      </c>
      <c r="F24" s="2">
        <v>8.04597701149425E-2</v>
      </c>
      <c r="G24" s="2">
        <v>7.8965053763440901E-2</v>
      </c>
      <c r="H24" s="2">
        <v>7.5646980756469806E-2</v>
      </c>
      <c r="I24" s="2">
        <v>7.3002301874383405E-2</v>
      </c>
      <c r="J24" s="2">
        <v>7.1916693784575297E-2</v>
      </c>
      <c r="K24" s="2">
        <v>6.9909793814433005E-2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82</v>
      </c>
      <c r="B29" s="2">
        <v>1.9575856443719401E-2</v>
      </c>
      <c r="C29" s="2">
        <v>4.7999999999999996E-3</v>
      </c>
      <c r="D29" s="2">
        <v>9.5541401273885294E-3</v>
      </c>
      <c r="E29" s="2">
        <v>2.5236593059936901E-2</v>
      </c>
      <c r="F29" s="2">
        <v>3.6923076923076899E-2</v>
      </c>
      <c r="G29" s="2">
        <v>2.8189910979228499E-2</v>
      </c>
      <c r="H29" s="2">
        <v>1.58730158730159E-2</v>
      </c>
      <c r="I29" s="2">
        <v>2.5568181818181799E-2</v>
      </c>
      <c r="J29" s="2">
        <v>2.0775623268698099E-2</v>
      </c>
      <c r="K29" s="3">
        <v>9.3471810089020793E-2</v>
      </c>
      <c r="L29" s="3">
        <v>0.20228384991843401</v>
      </c>
    </row>
    <row r="30" spans="1:12" x14ac:dyDescent="0.25">
      <c r="A30" s="8" t="s">
        <v>83</v>
      </c>
      <c r="B30" s="2">
        <v>-1.1764705882352899E-2</v>
      </c>
      <c r="C30" s="2">
        <v>-1.1904761904761901E-2</v>
      </c>
      <c r="D30" s="2">
        <v>-3.6144578313252997E-2</v>
      </c>
      <c r="E30" s="2">
        <v>6.25E-2</v>
      </c>
      <c r="F30" s="2">
        <v>-1.1764705882352899E-2</v>
      </c>
      <c r="G30" s="2">
        <v>1.1904761904761901E-2</v>
      </c>
      <c r="H30" s="2">
        <v>0.105882352941176</v>
      </c>
      <c r="I30" s="2">
        <v>5.31914893617021E-2</v>
      </c>
      <c r="J30" s="2">
        <v>1.01010101010101E-2</v>
      </c>
      <c r="K30" s="3">
        <v>0.19047619047618999</v>
      </c>
      <c r="L30" s="3">
        <v>0.17647058823529399</v>
      </c>
    </row>
    <row r="31" spans="1:12" x14ac:dyDescent="0.25">
      <c r="A31" s="8" t="s">
        <v>84</v>
      </c>
      <c r="B31" s="2">
        <v>2.6315789473684199E-2</v>
      </c>
      <c r="C31" s="2">
        <v>0.128205128205128</v>
      </c>
      <c r="D31" s="2">
        <v>-4.5454545454545497E-2</v>
      </c>
      <c r="E31" s="2">
        <v>9.5238095238095205E-2</v>
      </c>
      <c r="F31" s="2">
        <v>0.108695652173913</v>
      </c>
      <c r="G31" s="2">
        <v>0.13725490196078399</v>
      </c>
      <c r="H31" s="2">
        <v>3.4482758620689703E-2</v>
      </c>
      <c r="I31" s="2">
        <v>0.05</v>
      </c>
      <c r="J31" s="2">
        <v>1.58730158730159E-2</v>
      </c>
      <c r="K31" s="3">
        <v>0.25490196078431399</v>
      </c>
      <c r="L31" s="3">
        <v>0.68421052631578905</v>
      </c>
    </row>
    <row r="32" spans="1:12" x14ac:dyDescent="0.25">
      <c r="A32" s="8" t="s">
        <v>85</v>
      </c>
      <c r="B32" s="2">
        <v>-3.0627871362940299E-3</v>
      </c>
      <c r="C32" s="2">
        <v>-1.8433179723502301E-2</v>
      </c>
      <c r="D32" s="2">
        <v>-3.02556077203965E-2</v>
      </c>
      <c r="E32" s="2">
        <v>-2.0979020979021001E-2</v>
      </c>
      <c r="F32" s="2">
        <v>-4.9450549450549396E-3</v>
      </c>
      <c r="G32" s="2">
        <v>9.9392600773053601E-3</v>
      </c>
      <c r="H32" s="2">
        <v>4.9207217058501902E-3</v>
      </c>
      <c r="I32" s="2">
        <v>2.7203482045701898E-3</v>
      </c>
      <c r="J32" s="2">
        <v>5.4259359739555098E-3</v>
      </c>
      <c r="K32" s="3">
        <v>2.3191606847045802E-2</v>
      </c>
      <c r="L32" s="3">
        <v>-5.41092394078612E-2</v>
      </c>
    </row>
    <row r="33" spans="1:12" x14ac:dyDescent="0.25">
      <c r="A33" s="8" t="s">
        <v>86</v>
      </c>
      <c r="B33" s="2">
        <v>0</v>
      </c>
      <c r="C33" s="2">
        <v>-6.0344827586206899E-2</v>
      </c>
      <c r="D33" s="2">
        <v>4.5871559633027498E-2</v>
      </c>
      <c r="E33" s="2">
        <v>4.3859649122807001E-2</v>
      </c>
      <c r="F33" s="2">
        <v>1.6806722689075598E-2</v>
      </c>
      <c r="G33" s="2">
        <v>0</v>
      </c>
      <c r="H33" s="2">
        <v>1.6528925619834701E-2</v>
      </c>
      <c r="I33" s="2">
        <v>1.6260162601626001E-2</v>
      </c>
      <c r="J33" s="2">
        <v>6.4000000000000001E-2</v>
      </c>
      <c r="K33" s="3">
        <v>9.9173553719008295E-2</v>
      </c>
      <c r="L33" s="3">
        <v>0.14655172413793099</v>
      </c>
    </row>
    <row r="34" spans="1:12" x14ac:dyDescent="0.25">
      <c r="A34" s="8" t="s">
        <v>87</v>
      </c>
      <c r="B34" s="2">
        <v>-2.3569023569023601E-2</v>
      </c>
      <c r="C34" s="2">
        <v>-8.9655172413793102E-2</v>
      </c>
      <c r="D34" s="2">
        <v>-8.7121212121212099E-2</v>
      </c>
      <c r="E34" s="2">
        <v>-1.2448132780083001E-2</v>
      </c>
      <c r="F34" s="2">
        <v>-1.26050420168067E-2</v>
      </c>
      <c r="G34" s="2">
        <v>-2.97872340425532E-2</v>
      </c>
      <c r="H34" s="2">
        <v>-2.6315789473684199E-2</v>
      </c>
      <c r="I34" s="2">
        <v>-4.5045045045045001E-3</v>
      </c>
      <c r="J34" s="2">
        <v>-1.8099547511312201E-2</v>
      </c>
      <c r="K34" s="3">
        <v>-7.6595744680851105E-2</v>
      </c>
      <c r="L34" s="3">
        <v>-0.26936026936026902</v>
      </c>
    </row>
    <row r="35" spans="1:12" x14ac:dyDescent="0.25">
      <c r="A35" s="11" t="s">
        <v>12</v>
      </c>
      <c r="B35" s="3">
        <v>-3.2175032175032201E-4</v>
      </c>
      <c r="C35" s="3">
        <v>-1.99549404570325E-2</v>
      </c>
      <c r="D35" s="3">
        <v>-2.4630541871921201E-2</v>
      </c>
      <c r="E35" s="3">
        <v>-4.0404040404040404E-3</v>
      </c>
      <c r="F35" s="3">
        <v>6.08519269776876E-3</v>
      </c>
      <c r="G35" s="3">
        <v>1.27688172043011E-2</v>
      </c>
      <c r="H35" s="3">
        <v>8.9581950895819499E-3</v>
      </c>
      <c r="I35" s="3">
        <v>1.0522854324235401E-2</v>
      </c>
      <c r="J35" s="3">
        <v>1.00878620240807E-2</v>
      </c>
      <c r="K35" s="3">
        <v>4.3010752688171998E-2</v>
      </c>
      <c r="L35" s="3">
        <v>-1.28700128700129E-3</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655</v>
      </c>
    </row>
    <row r="2" spans="1:11" ht="15" x14ac:dyDescent="0.25">
      <c r="A2" s="12" t="s">
        <v>651</v>
      </c>
    </row>
    <row r="3" spans="1:11" ht="15" x14ac:dyDescent="0.25">
      <c r="A3" s="12" t="s">
        <v>94</v>
      </c>
    </row>
    <row r="4" spans="1:11" x14ac:dyDescent="0.25">
      <c r="A4" s="15"/>
    </row>
    <row r="5" spans="1:11" x14ac:dyDescent="0.25">
      <c r="A5" s="17" t="str">
        <f>HYPERLINK("#'Table of contents'!A182",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90</v>
      </c>
      <c r="B8" s="1">
        <v>1815</v>
      </c>
      <c r="C8" s="1">
        <v>1792</v>
      </c>
      <c r="D8" s="1">
        <v>1733</v>
      </c>
      <c r="E8" s="1">
        <v>1681</v>
      </c>
      <c r="F8" s="1">
        <v>1665</v>
      </c>
      <c r="G8" s="1">
        <v>1678</v>
      </c>
      <c r="H8" s="1">
        <v>1703</v>
      </c>
      <c r="I8" s="1">
        <v>1724</v>
      </c>
      <c r="J8" s="1">
        <v>1748</v>
      </c>
      <c r="K8" s="1">
        <v>1782</v>
      </c>
    </row>
    <row r="9" spans="1:11" x14ac:dyDescent="0.25">
      <c r="A9" s="16" t="s">
        <v>91</v>
      </c>
      <c r="B9" s="1">
        <v>415</v>
      </c>
      <c r="C9" s="1">
        <v>431</v>
      </c>
      <c r="D9" s="1">
        <v>441</v>
      </c>
      <c r="E9" s="1">
        <v>424</v>
      </c>
      <c r="F9" s="1">
        <v>416</v>
      </c>
      <c r="G9" s="1">
        <v>412</v>
      </c>
      <c r="H9" s="1">
        <v>414</v>
      </c>
      <c r="I9" s="1">
        <v>415</v>
      </c>
      <c r="J9" s="1">
        <v>404</v>
      </c>
      <c r="K9" s="1">
        <v>400</v>
      </c>
    </row>
    <row r="10" spans="1:11" x14ac:dyDescent="0.25">
      <c r="A10" s="16" t="s">
        <v>92</v>
      </c>
      <c r="B10" s="1">
        <v>878</v>
      </c>
      <c r="C10" s="1">
        <v>884</v>
      </c>
      <c r="D10" s="1">
        <v>871</v>
      </c>
      <c r="E10" s="1">
        <v>865</v>
      </c>
      <c r="F10" s="1">
        <v>877</v>
      </c>
      <c r="G10" s="1">
        <v>886</v>
      </c>
      <c r="H10" s="1">
        <v>897</v>
      </c>
      <c r="I10" s="1">
        <v>902</v>
      </c>
      <c r="J10" s="1">
        <v>921</v>
      </c>
      <c r="K10" s="1">
        <v>922</v>
      </c>
    </row>
    <row r="11" spans="1:11" x14ac:dyDescent="0.25">
      <c r="A11" s="10" t="s">
        <v>12</v>
      </c>
      <c r="B11" s="5">
        <v>3108</v>
      </c>
      <c r="C11" s="5">
        <v>3107</v>
      </c>
      <c r="D11" s="5">
        <v>3045</v>
      </c>
      <c r="E11" s="5">
        <v>2970</v>
      </c>
      <c r="F11" s="5">
        <v>2958</v>
      </c>
      <c r="G11" s="5">
        <v>2976</v>
      </c>
      <c r="H11" s="5">
        <v>3014</v>
      </c>
      <c r="I11" s="5">
        <v>3041</v>
      </c>
      <c r="J11" s="5">
        <v>3073</v>
      </c>
      <c r="K11" s="5">
        <v>3104</v>
      </c>
    </row>
    <row r="12" spans="1:11" x14ac:dyDescent="0.25">
      <c r="A12" s="15"/>
    </row>
    <row r="13" spans="1:11" x14ac:dyDescent="0.25">
      <c r="A13" s="15"/>
    </row>
    <row r="14" spans="1:11" x14ac:dyDescent="0.25">
      <c r="A14" s="15"/>
      <c r="B14" s="21" t="s">
        <v>28</v>
      </c>
      <c r="C14" s="22"/>
      <c r="D14" s="22"/>
      <c r="E14" s="22"/>
      <c r="F14" s="22"/>
      <c r="G14" s="22"/>
      <c r="H14" s="22"/>
      <c r="I14" s="22"/>
      <c r="J14" s="22"/>
      <c r="K14" s="22"/>
    </row>
    <row r="15" spans="1:11" x14ac:dyDescent="0.25">
      <c r="A15" s="9" t="s">
        <v>32</v>
      </c>
      <c r="B15" s="4" t="s">
        <v>0</v>
      </c>
      <c r="C15" s="4" t="s">
        <v>1</v>
      </c>
      <c r="D15" s="4" t="s">
        <v>2</v>
      </c>
      <c r="E15" s="4" t="s">
        <v>3</v>
      </c>
      <c r="F15" s="4" t="s">
        <v>4</v>
      </c>
      <c r="G15" s="4" t="s">
        <v>5</v>
      </c>
      <c r="H15" s="4" t="s">
        <v>6</v>
      </c>
      <c r="I15" s="4" t="s">
        <v>7</v>
      </c>
      <c r="J15" s="4" t="s">
        <v>8</v>
      </c>
      <c r="K15" s="4" t="s">
        <v>9</v>
      </c>
    </row>
    <row r="16" spans="1:11" x14ac:dyDescent="0.25">
      <c r="A16" s="8" t="s">
        <v>90</v>
      </c>
      <c r="B16" s="2">
        <v>0.58397683397683398</v>
      </c>
      <c r="C16" s="2">
        <v>0.57676214998390696</v>
      </c>
      <c r="D16" s="2">
        <v>0.56912972085385904</v>
      </c>
      <c r="E16" s="2">
        <v>0.56599326599326605</v>
      </c>
      <c r="F16" s="2">
        <v>0.56288032454361103</v>
      </c>
      <c r="G16" s="2">
        <v>0.56384408602150504</v>
      </c>
      <c r="H16" s="2">
        <v>0.56502986065029903</v>
      </c>
      <c r="I16" s="2">
        <v>0.56691877671818502</v>
      </c>
      <c r="J16" s="2">
        <v>0.568825252196551</v>
      </c>
      <c r="K16" s="2">
        <v>0.57409793814432997</v>
      </c>
    </row>
    <row r="17" spans="1:12" x14ac:dyDescent="0.25">
      <c r="A17" s="8" t="s">
        <v>91</v>
      </c>
      <c r="B17" s="2">
        <v>0.13352638352638399</v>
      </c>
      <c r="C17" s="2">
        <v>0.13871902156421001</v>
      </c>
      <c r="D17" s="2">
        <v>0.14482758620689701</v>
      </c>
      <c r="E17" s="2">
        <v>0.142760942760943</v>
      </c>
      <c r="F17" s="2">
        <v>0.14063556457065601</v>
      </c>
      <c r="G17" s="2">
        <v>0.138440860215054</v>
      </c>
      <c r="H17" s="2">
        <v>0.13735899137359001</v>
      </c>
      <c r="I17" s="2">
        <v>0.13646826701742801</v>
      </c>
      <c r="J17" s="2">
        <v>0.13146762121705199</v>
      </c>
      <c r="K17" s="2">
        <v>0.12886597938144301</v>
      </c>
    </row>
    <row r="18" spans="1:12" x14ac:dyDescent="0.25">
      <c r="A18" s="8" t="s">
        <v>92</v>
      </c>
      <c r="B18" s="2">
        <v>0.28249678249678301</v>
      </c>
      <c r="C18" s="2">
        <v>0.28451882845188298</v>
      </c>
      <c r="D18" s="2">
        <v>0.286042692939245</v>
      </c>
      <c r="E18" s="2">
        <v>0.29124579124579097</v>
      </c>
      <c r="F18" s="2">
        <v>0.29648411088573401</v>
      </c>
      <c r="G18" s="2">
        <v>0.29771505376344098</v>
      </c>
      <c r="H18" s="2">
        <v>0.29761114797611099</v>
      </c>
      <c r="I18" s="2">
        <v>0.296612956264387</v>
      </c>
      <c r="J18" s="2">
        <v>0.29970712658639798</v>
      </c>
      <c r="K18" s="2">
        <v>0.29703608247422703</v>
      </c>
    </row>
    <row r="19" spans="1:12" x14ac:dyDescent="0.25">
      <c r="A19" s="15"/>
    </row>
    <row r="20" spans="1:12" x14ac:dyDescent="0.25">
      <c r="A20" s="15"/>
    </row>
    <row r="21" spans="1:12" x14ac:dyDescent="0.25">
      <c r="A21" s="15"/>
      <c r="B21" s="21" t="s">
        <v>29</v>
      </c>
      <c r="C21" s="21"/>
      <c r="D21" s="21"/>
      <c r="E21" s="21"/>
      <c r="F21" s="21"/>
      <c r="G21" s="21"/>
      <c r="H21" s="21"/>
      <c r="I21" s="21"/>
      <c r="J21" s="21"/>
      <c r="K21" s="6" t="s">
        <v>30</v>
      </c>
      <c r="L21" s="6" t="s">
        <v>31</v>
      </c>
    </row>
    <row r="22" spans="1:12" x14ac:dyDescent="0.25">
      <c r="A22" s="9" t="s">
        <v>32</v>
      </c>
      <c r="B22" s="4" t="s">
        <v>13</v>
      </c>
      <c r="C22" s="4" t="s">
        <v>14</v>
      </c>
      <c r="D22" s="4" t="s">
        <v>15</v>
      </c>
      <c r="E22" s="4" t="s">
        <v>16</v>
      </c>
      <c r="F22" s="4" t="s">
        <v>17</v>
      </c>
      <c r="G22" s="4" t="s">
        <v>18</v>
      </c>
      <c r="H22" s="4" t="s">
        <v>19</v>
      </c>
      <c r="I22" s="4" t="s">
        <v>20</v>
      </c>
      <c r="J22" s="4" t="s">
        <v>21</v>
      </c>
      <c r="K22" s="4" t="s">
        <v>22</v>
      </c>
      <c r="L22" s="4" t="s">
        <v>23</v>
      </c>
    </row>
    <row r="23" spans="1:12" x14ac:dyDescent="0.25">
      <c r="A23" s="8" t="s">
        <v>90</v>
      </c>
      <c r="B23" s="2">
        <v>-1.26721763085399E-2</v>
      </c>
      <c r="C23" s="2">
        <v>-3.2924107142857102E-2</v>
      </c>
      <c r="D23" s="2">
        <v>-3.00057703404501E-2</v>
      </c>
      <c r="E23" s="2">
        <v>-9.5181439619274194E-3</v>
      </c>
      <c r="F23" s="2">
        <v>7.8078078078078102E-3</v>
      </c>
      <c r="G23" s="2">
        <v>1.4898688915375401E-2</v>
      </c>
      <c r="H23" s="2">
        <v>1.23311802701116E-2</v>
      </c>
      <c r="I23" s="2">
        <v>1.3921113689095099E-2</v>
      </c>
      <c r="J23" s="2">
        <v>1.9450800915331801E-2</v>
      </c>
      <c r="K23" s="3">
        <v>6.1978545887961901E-2</v>
      </c>
      <c r="L23" s="3">
        <v>-1.8181818181818198E-2</v>
      </c>
    </row>
    <row r="24" spans="1:12" x14ac:dyDescent="0.25">
      <c r="A24" s="8" t="s">
        <v>91</v>
      </c>
      <c r="B24" s="2">
        <v>3.8554216867469897E-2</v>
      </c>
      <c r="C24" s="2">
        <v>2.3201856148491899E-2</v>
      </c>
      <c r="D24" s="2">
        <v>-3.8548752834467098E-2</v>
      </c>
      <c r="E24" s="2">
        <v>-1.88679245283019E-2</v>
      </c>
      <c r="F24" s="2">
        <v>-9.6153846153846194E-3</v>
      </c>
      <c r="G24" s="2">
        <v>4.8543689320388302E-3</v>
      </c>
      <c r="H24" s="2">
        <v>2.4154589371980701E-3</v>
      </c>
      <c r="I24" s="2">
        <v>-2.65060240963855E-2</v>
      </c>
      <c r="J24" s="2">
        <v>-9.9009900990098994E-3</v>
      </c>
      <c r="K24" s="3">
        <v>-2.9126213592233E-2</v>
      </c>
      <c r="L24" s="3">
        <v>-3.6144578313252997E-2</v>
      </c>
    </row>
    <row r="25" spans="1:12" x14ac:dyDescent="0.25">
      <c r="A25" s="8" t="s">
        <v>92</v>
      </c>
      <c r="B25" s="2">
        <v>6.8337129840546698E-3</v>
      </c>
      <c r="C25" s="2">
        <v>-1.4705882352941201E-2</v>
      </c>
      <c r="D25" s="2">
        <v>-6.8886337543054002E-3</v>
      </c>
      <c r="E25" s="2">
        <v>1.38728323699422E-2</v>
      </c>
      <c r="F25" s="2">
        <v>1.0262257696693301E-2</v>
      </c>
      <c r="G25" s="2">
        <v>1.2415349887133199E-2</v>
      </c>
      <c r="H25" s="2">
        <v>5.5741360089186197E-3</v>
      </c>
      <c r="I25" s="2">
        <v>2.1064301552106399E-2</v>
      </c>
      <c r="J25" s="2">
        <v>1.0857763300760001E-3</v>
      </c>
      <c r="K25" s="3">
        <v>4.0632054176072199E-2</v>
      </c>
      <c r="L25" s="3">
        <v>5.0113895216400903E-2</v>
      </c>
    </row>
    <row r="26" spans="1:12" x14ac:dyDescent="0.25">
      <c r="A26" s="11" t="s">
        <v>12</v>
      </c>
      <c r="B26" s="3">
        <v>-3.2175032175032201E-4</v>
      </c>
      <c r="C26" s="3">
        <v>-1.99549404570325E-2</v>
      </c>
      <c r="D26" s="3">
        <v>-2.4630541871921201E-2</v>
      </c>
      <c r="E26" s="3">
        <v>-4.0404040404040404E-3</v>
      </c>
      <c r="F26" s="3">
        <v>6.08519269776876E-3</v>
      </c>
      <c r="G26" s="3">
        <v>1.27688172043011E-2</v>
      </c>
      <c r="H26" s="3">
        <v>8.9581950895819499E-3</v>
      </c>
      <c r="I26" s="3">
        <v>1.0522854324235401E-2</v>
      </c>
      <c r="J26" s="3">
        <v>1.00878620240807E-2</v>
      </c>
      <c r="K26" s="3">
        <v>4.3010752688171998E-2</v>
      </c>
      <c r="L26" s="3">
        <v>-1.28700128700129E-3</v>
      </c>
    </row>
    <row r="27" spans="1:12" x14ac:dyDescent="0.25">
      <c r="A27" s="15"/>
    </row>
    <row r="28" spans="1:12" x14ac:dyDescent="0.25">
      <c r="A28" s="13" t="s">
        <v>33</v>
      </c>
    </row>
    <row r="29" spans="1:12" x14ac:dyDescent="0.25">
      <c r="A29" s="14" t="s">
        <v>34</v>
      </c>
    </row>
    <row r="30" spans="1:12" x14ac:dyDescent="0.25">
      <c r="A30" s="14" t="s">
        <v>35</v>
      </c>
    </row>
    <row r="31" spans="1:12" x14ac:dyDescent="0.25">
      <c r="A31" s="14" t="s">
        <v>36</v>
      </c>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656</v>
      </c>
    </row>
    <row r="2" spans="1:11" ht="15" x14ac:dyDescent="0.25">
      <c r="A2" s="12" t="s">
        <v>651</v>
      </c>
    </row>
    <row r="3" spans="1:11" ht="15" x14ac:dyDescent="0.25">
      <c r="A3" s="12" t="s">
        <v>94</v>
      </c>
    </row>
    <row r="4" spans="1:11" ht="15" x14ac:dyDescent="0.25">
      <c r="A4" s="12" t="s">
        <v>89</v>
      </c>
    </row>
    <row r="5" spans="1:11" x14ac:dyDescent="0.25">
      <c r="A5" s="17" t="str">
        <f>HYPERLINK("#'Table of contents'!A183",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95</v>
      </c>
      <c r="B8" s="1">
        <v>127</v>
      </c>
      <c r="C8" s="1">
        <v>132</v>
      </c>
      <c r="D8" s="1">
        <v>131</v>
      </c>
      <c r="E8" s="1">
        <v>135</v>
      </c>
      <c r="F8" s="1">
        <v>147</v>
      </c>
      <c r="G8" s="1">
        <v>163</v>
      </c>
      <c r="H8" s="1">
        <v>173</v>
      </c>
      <c r="I8" s="1">
        <v>185</v>
      </c>
      <c r="J8" s="1">
        <v>190</v>
      </c>
      <c r="K8" s="1">
        <v>197</v>
      </c>
    </row>
    <row r="9" spans="1:11" x14ac:dyDescent="0.25">
      <c r="A9" s="16" t="s">
        <v>96</v>
      </c>
      <c r="B9" s="1">
        <v>7</v>
      </c>
      <c r="C9" s="1">
        <v>7</v>
      </c>
      <c r="D9" s="1">
        <v>7</v>
      </c>
      <c r="E9" s="1">
        <v>7</v>
      </c>
      <c r="F9" s="1">
        <v>8</v>
      </c>
      <c r="G9" s="1">
        <v>8</v>
      </c>
      <c r="H9" s="1">
        <v>8</v>
      </c>
      <c r="I9" s="1">
        <v>13</v>
      </c>
      <c r="J9" s="1">
        <v>13</v>
      </c>
      <c r="K9" s="1">
        <v>16</v>
      </c>
    </row>
    <row r="10" spans="1:11" x14ac:dyDescent="0.25">
      <c r="A10" s="16" t="s">
        <v>97</v>
      </c>
      <c r="B10" s="1">
        <v>23</v>
      </c>
      <c r="C10" s="1">
        <v>24</v>
      </c>
      <c r="D10" s="1">
        <v>26</v>
      </c>
      <c r="E10" s="1">
        <v>27</v>
      </c>
      <c r="F10" s="1">
        <v>32</v>
      </c>
      <c r="G10" s="1">
        <v>34</v>
      </c>
      <c r="H10" s="1">
        <v>35</v>
      </c>
      <c r="I10" s="1">
        <v>36</v>
      </c>
      <c r="J10" s="1">
        <v>38</v>
      </c>
      <c r="K10" s="1">
        <v>41</v>
      </c>
    </row>
    <row r="11" spans="1:11" x14ac:dyDescent="0.25">
      <c r="A11" s="16" t="s">
        <v>98</v>
      </c>
      <c r="B11" s="1">
        <v>1443</v>
      </c>
      <c r="C11" s="1">
        <v>1418</v>
      </c>
      <c r="D11" s="1">
        <v>1381</v>
      </c>
      <c r="E11" s="1">
        <v>1337</v>
      </c>
      <c r="F11" s="1">
        <v>1305</v>
      </c>
      <c r="G11" s="1">
        <v>1298</v>
      </c>
      <c r="H11" s="1">
        <v>1316</v>
      </c>
      <c r="I11" s="1">
        <v>1322</v>
      </c>
      <c r="J11" s="1">
        <v>1341</v>
      </c>
      <c r="K11" s="1">
        <v>1358</v>
      </c>
    </row>
    <row r="12" spans="1:11" x14ac:dyDescent="0.25">
      <c r="A12" s="16" t="s">
        <v>99</v>
      </c>
      <c r="B12" s="1">
        <v>18</v>
      </c>
      <c r="C12" s="1">
        <v>19</v>
      </c>
      <c r="D12" s="1">
        <v>15</v>
      </c>
      <c r="E12" s="1">
        <v>18</v>
      </c>
      <c r="F12" s="1">
        <v>19</v>
      </c>
      <c r="G12" s="1">
        <v>21</v>
      </c>
      <c r="H12" s="1">
        <v>22</v>
      </c>
      <c r="I12" s="1">
        <v>24</v>
      </c>
      <c r="J12" s="1">
        <v>24</v>
      </c>
      <c r="K12" s="1">
        <v>28</v>
      </c>
    </row>
    <row r="13" spans="1:11" x14ac:dyDescent="0.25">
      <c r="A13" s="16" t="s">
        <v>100</v>
      </c>
      <c r="B13" s="1">
        <v>197</v>
      </c>
      <c r="C13" s="1">
        <v>192</v>
      </c>
      <c r="D13" s="1">
        <v>173</v>
      </c>
      <c r="E13" s="1">
        <v>157</v>
      </c>
      <c r="F13" s="1">
        <v>154</v>
      </c>
      <c r="G13" s="1">
        <v>154</v>
      </c>
      <c r="H13" s="1">
        <v>149</v>
      </c>
      <c r="I13" s="1">
        <v>144</v>
      </c>
      <c r="J13" s="1">
        <v>142</v>
      </c>
      <c r="K13" s="1">
        <v>142</v>
      </c>
    </row>
    <row r="14" spans="1:11" x14ac:dyDescent="0.25">
      <c r="A14" s="16" t="s">
        <v>101</v>
      </c>
      <c r="B14" s="1">
        <v>14</v>
      </c>
      <c r="C14" s="1">
        <v>12</v>
      </c>
      <c r="D14" s="1">
        <v>13</v>
      </c>
      <c r="E14" s="1">
        <v>14</v>
      </c>
      <c r="F14" s="1">
        <v>12</v>
      </c>
      <c r="G14" s="1">
        <v>12</v>
      </c>
      <c r="H14" s="1">
        <v>12</v>
      </c>
      <c r="I14" s="1">
        <v>11</v>
      </c>
      <c r="J14" s="1">
        <v>11</v>
      </c>
      <c r="K14" s="1">
        <v>10</v>
      </c>
    </row>
    <row r="15" spans="1:11" x14ac:dyDescent="0.25">
      <c r="A15" s="16" t="s">
        <v>102</v>
      </c>
      <c r="B15" s="1">
        <v>3</v>
      </c>
      <c r="C15" s="1">
        <v>3</v>
      </c>
      <c r="D15" s="1">
        <v>3</v>
      </c>
      <c r="E15" s="1">
        <v>4</v>
      </c>
      <c r="F15" s="1">
        <v>4</v>
      </c>
      <c r="G15" s="1">
        <v>3</v>
      </c>
      <c r="H15" s="1">
        <v>3</v>
      </c>
      <c r="I15" s="1">
        <v>2</v>
      </c>
      <c r="J15" s="1">
        <v>2</v>
      </c>
      <c r="K15" s="1">
        <v>2</v>
      </c>
    </row>
    <row r="16" spans="1:11" x14ac:dyDescent="0.25">
      <c r="A16" s="16" t="s">
        <v>103</v>
      </c>
      <c r="B16" s="1">
        <v>1</v>
      </c>
      <c r="C16" s="1">
        <v>1</v>
      </c>
      <c r="D16" s="1">
        <v>2</v>
      </c>
      <c r="E16" s="1">
        <v>2</v>
      </c>
      <c r="F16" s="1">
        <v>1</v>
      </c>
      <c r="G16" s="1">
        <v>3</v>
      </c>
      <c r="H16" s="1">
        <v>5</v>
      </c>
      <c r="I16" s="1">
        <v>5</v>
      </c>
      <c r="J16" s="1">
        <v>5</v>
      </c>
      <c r="K16" s="1">
        <v>5</v>
      </c>
    </row>
    <row r="17" spans="1:11" x14ac:dyDescent="0.25">
      <c r="A17" s="16" t="s">
        <v>104</v>
      </c>
      <c r="B17" s="1">
        <v>347</v>
      </c>
      <c r="C17" s="1">
        <v>365</v>
      </c>
      <c r="D17" s="1">
        <v>374</v>
      </c>
      <c r="E17" s="1">
        <v>360</v>
      </c>
      <c r="F17" s="1">
        <v>357</v>
      </c>
      <c r="G17" s="1">
        <v>354</v>
      </c>
      <c r="H17" s="1">
        <v>357</v>
      </c>
      <c r="I17" s="1">
        <v>363</v>
      </c>
      <c r="J17" s="1">
        <v>353</v>
      </c>
      <c r="K17" s="1">
        <v>352</v>
      </c>
    </row>
    <row r="18" spans="1:11" x14ac:dyDescent="0.25">
      <c r="A18" s="16" t="s">
        <v>105</v>
      </c>
      <c r="B18" s="1">
        <v>8</v>
      </c>
      <c r="C18" s="1">
        <v>8</v>
      </c>
      <c r="D18" s="1">
        <v>8</v>
      </c>
      <c r="E18" s="1">
        <v>8</v>
      </c>
      <c r="F18" s="1">
        <v>8</v>
      </c>
      <c r="G18" s="1">
        <v>8</v>
      </c>
      <c r="H18" s="1">
        <v>8</v>
      </c>
      <c r="I18" s="1">
        <v>8</v>
      </c>
      <c r="J18" s="1">
        <v>8</v>
      </c>
      <c r="K18" s="1">
        <v>7</v>
      </c>
    </row>
    <row r="19" spans="1:11" x14ac:dyDescent="0.25">
      <c r="A19" s="16" t="s">
        <v>106</v>
      </c>
      <c r="B19" s="1">
        <v>42</v>
      </c>
      <c r="C19" s="1">
        <v>42</v>
      </c>
      <c r="D19" s="1">
        <v>41</v>
      </c>
      <c r="E19" s="1">
        <v>36</v>
      </c>
      <c r="F19" s="1">
        <v>34</v>
      </c>
      <c r="G19" s="1">
        <v>32</v>
      </c>
      <c r="H19" s="1">
        <v>29</v>
      </c>
      <c r="I19" s="1">
        <v>26</v>
      </c>
      <c r="J19" s="1">
        <v>25</v>
      </c>
      <c r="K19" s="1">
        <v>24</v>
      </c>
    </row>
    <row r="20" spans="1:11" x14ac:dyDescent="0.25">
      <c r="A20" s="16" t="s">
        <v>107</v>
      </c>
      <c r="B20" s="1">
        <v>472</v>
      </c>
      <c r="C20" s="1">
        <v>481</v>
      </c>
      <c r="D20" s="1">
        <v>484</v>
      </c>
      <c r="E20" s="1">
        <v>485</v>
      </c>
      <c r="F20" s="1">
        <v>491</v>
      </c>
      <c r="G20" s="1">
        <v>499</v>
      </c>
      <c r="H20" s="1">
        <v>508</v>
      </c>
      <c r="I20" s="1">
        <v>508</v>
      </c>
      <c r="J20" s="1">
        <v>521</v>
      </c>
      <c r="K20" s="1">
        <v>530</v>
      </c>
    </row>
    <row r="21" spans="1:11" x14ac:dyDescent="0.25">
      <c r="A21" s="16" t="s">
        <v>108</v>
      </c>
      <c r="B21" s="1">
        <v>75</v>
      </c>
      <c r="C21" s="1">
        <v>74</v>
      </c>
      <c r="D21" s="1">
        <v>73</v>
      </c>
      <c r="E21" s="1">
        <v>69</v>
      </c>
      <c r="F21" s="1">
        <v>73</v>
      </c>
      <c r="G21" s="1">
        <v>73</v>
      </c>
      <c r="H21" s="1">
        <v>74</v>
      </c>
      <c r="I21" s="1">
        <v>79</v>
      </c>
      <c r="J21" s="1">
        <v>84</v>
      </c>
      <c r="K21" s="1">
        <v>82</v>
      </c>
    </row>
    <row r="22" spans="1:11" x14ac:dyDescent="0.25">
      <c r="A22" s="16" t="s">
        <v>109</v>
      </c>
      <c r="B22" s="1">
        <v>14</v>
      </c>
      <c r="C22" s="1">
        <v>14</v>
      </c>
      <c r="D22" s="1">
        <v>16</v>
      </c>
      <c r="E22" s="1">
        <v>13</v>
      </c>
      <c r="F22" s="1">
        <v>13</v>
      </c>
      <c r="G22" s="1">
        <v>14</v>
      </c>
      <c r="H22" s="1">
        <v>18</v>
      </c>
      <c r="I22" s="1">
        <v>19</v>
      </c>
      <c r="J22" s="1">
        <v>20</v>
      </c>
      <c r="K22" s="1">
        <v>18</v>
      </c>
    </row>
    <row r="23" spans="1:11" x14ac:dyDescent="0.25">
      <c r="A23" s="16" t="s">
        <v>110</v>
      </c>
      <c r="B23" s="1">
        <v>169</v>
      </c>
      <c r="C23" s="1">
        <v>170</v>
      </c>
      <c r="D23" s="1">
        <v>162</v>
      </c>
      <c r="E23" s="1">
        <v>162</v>
      </c>
      <c r="F23" s="1">
        <v>158</v>
      </c>
      <c r="G23" s="1">
        <v>159</v>
      </c>
      <c r="H23" s="1">
        <v>156</v>
      </c>
      <c r="I23" s="1">
        <v>153</v>
      </c>
      <c r="J23" s="1">
        <v>149</v>
      </c>
      <c r="K23" s="1">
        <v>143</v>
      </c>
    </row>
    <row r="24" spans="1:11" x14ac:dyDescent="0.25">
      <c r="A24" s="16" t="s">
        <v>111</v>
      </c>
      <c r="B24" s="1">
        <v>90</v>
      </c>
      <c r="C24" s="1">
        <v>89</v>
      </c>
      <c r="D24" s="1">
        <v>86</v>
      </c>
      <c r="E24" s="1">
        <v>88</v>
      </c>
      <c r="F24" s="1">
        <v>92</v>
      </c>
      <c r="G24" s="1">
        <v>92</v>
      </c>
      <c r="H24" s="1">
        <v>91</v>
      </c>
      <c r="I24" s="1">
        <v>91</v>
      </c>
      <c r="J24" s="1">
        <v>93</v>
      </c>
      <c r="K24" s="1">
        <v>98</v>
      </c>
    </row>
    <row r="25" spans="1:11" x14ac:dyDescent="0.25">
      <c r="A25" s="16" t="s">
        <v>112</v>
      </c>
      <c r="B25" s="1">
        <v>58</v>
      </c>
      <c r="C25" s="1">
        <v>56</v>
      </c>
      <c r="D25" s="1">
        <v>50</v>
      </c>
      <c r="E25" s="1">
        <v>48</v>
      </c>
      <c r="F25" s="1">
        <v>50</v>
      </c>
      <c r="G25" s="1">
        <v>49</v>
      </c>
      <c r="H25" s="1">
        <v>50</v>
      </c>
      <c r="I25" s="1">
        <v>52</v>
      </c>
      <c r="J25" s="1">
        <v>54</v>
      </c>
      <c r="K25" s="1">
        <v>51</v>
      </c>
    </row>
    <row r="26" spans="1:11" x14ac:dyDescent="0.25">
      <c r="A26" s="10" t="s">
        <v>12</v>
      </c>
      <c r="B26" s="5">
        <v>3108</v>
      </c>
      <c r="C26" s="5">
        <v>3107</v>
      </c>
      <c r="D26" s="5">
        <v>3045</v>
      </c>
      <c r="E26" s="5">
        <v>2970</v>
      </c>
      <c r="F26" s="5">
        <v>2958</v>
      </c>
      <c r="G26" s="5">
        <v>2976</v>
      </c>
      <c r="H26" s="5">
        <v>3014</v>
      </c>
      <c r="I26" s="5">
        <v>3041</v>
      </c>
      <c r="J26" s="5">
        <v>3073</v>
      </c>
      <c r="K26" s="5">
        <v>3104</v>
      </c>
    </row>
    <row r="27" spans="1:11" x14ac:dyDescent="0.25">
      <c r="A27" s="15"/>
    </row>
    <row r="28" spans="1:11" x14ac:dyDescent="0.25">
      <c r="A28" s="15"/>
    </row>
    <row r="29" spans="1:11" x14ac:dyDescent="0.25">
      <c r="A29" s="15"/>
      <c r="B29" s="21" t="s">
        <v>28</v>
      </c>
      <c r="C29" s="22"/>
      <c r="D29" s="22"/>
      <c r="E29" s="22"/>
      <c r="F29" s="22"/>
      <c r="G29" s="22"/>
      <c r="H29" s="22"/>
      <c r="I29" s="22"/>
      <c r="J29" s="22"/>
      <c r="K29" s="22"/>
    </row>
    <row r="30" spans="1:11" x14ac:dyDescent="0.25">
      <c r="A30" s="9" t="s">
        <v>32</v>
      </c>
      <c r="B30" s="4" t="s">
        <v>0</v>
      </c>
      <c r="C30" s="4" t="s">
        <v>1</v>
      </c>
      <c r="D30" s="4" t="s">
        <v>2</v>
      </c>
      <c r="E30" s="4" t="s">
        <v>3</v>
      </c>
      <c r="F30" s="4" t="s">
        <v>4</v>
      </c>
      <c r="G30" s="4" t="s">
        <v>5</v>
      </c>
      <c r="H30" s="4" t="s">
        <v>6</v>
      </c>
      <c r="I30" s="4" t="s">
        <v>7</v>
      </c>
      <c r="J30" s="4" t="s">
        <v>8</v>
      </c>
      <c r="K30" s="4" t="s">
        <v>9</v>
      </c>
    </row>
    <row r="31" spans="1:11" x14ac:dyDescent="0.25">
      <c r="A31" s="8" t="s">
        <v>95</v>
      </c>
      <c r="B31" s="2">
        <v>6.9972451790633605E-2</v>
      </c>
      <c r="C31" s="2">
        <v>7.3660714285714302E-2</v>
      </c>
      <c r="D31" s="2">
        <v>7.5591459896133903E-2</v>
      </c>
      <c r="E31" s="2">
        <v>8.0309339678762595E-2</v>
      </c>
      <c r="F31" s="2">
        <v>8.8288288288288302E-2</v>
      </c>
      <c r="G31" s="2">
        <v>9.7139451728247894E-2</v>
      </c>
      <c r="H31" s="2">
        <v>0.1015854374633</v>
      </c>
      <c r="I31" s="2">
        <v>0.107308584686775</v>
      </c>
      <c r="J31" s="2">
        <v>0.108695652173913</v>
      </c>
      <c r="K31" s="2">
        <v>0.110549943883277</v>
      </c>
    </row>
    <row r="32" spans="1:11" x14ac:dyDescent="0.25">
      <c r="A32" s="8" t="s">
        <v>96</v>
      </c>
      <c r="B32" s="2">
        <v>3.8567493112947699E-3</v>
      </c>
      <c r="C32" s="2">
        <v>3.90625E-3</v>
      </c>
      <c r="D32" s="2">
        <v>4.0392383150605901E-3</v>
      </c>
      <c r="E32" s="2">
        <v>4.1641879833432503E-3</v>
      </c>
      <c r="F32" s="2">
        <v>4.8048048048048003E-3</v>
      </c>
      <c r="G32" s="2">
        <v>4.7675804529201402E-3</v>
      </c>
      <c r="H32" s="2">
        <v>4.6975924838520301E-3</v>
      </c>
      <c r="I32" s="2">
        <v>7.5406032482598596E-3</v>
      </c>
      <c r="J32" s="2">
        <v>7.4370709382150998E-3</v>
      </c>
      <c r="K32" s="2">
        <v>8.9786756453423093E-3</v>
      </c>
    </row>
    <row r="33" spans="1:11" x14ac:dyDescent="0.25">
      <c r="A33" s="8" t="s">
        <v>97</v>
      </c>
      <c r="B33" s="2">
        <v>1.26721763085399E-2</v>
      </c>
      <c r="C33" s="2">
        <v>1.33928571428571E-2</v>
      </c>
      <c r="D33" s="2">
        <v>1.5002885170225E-2</v>
      </c>
      <c r="E33" s="2">
        <v>1.60618679357525E-2</v>
      </c>
      <c r="F33" s="2">
        <v>1.9219219219219201E-2</v>
      </c>
      <c r="G33" s="2">
        <v>2.0262216924910599E-2</v>
      </c>
      <c r="H33" s="2">
        <v>2.0551967116852601E-2</v>
      </c>
      <c r="I33" s="2">
        <v>2.0881670533642701E-2</v>
      </c>
      <c r="J33" s="2">
        <v>2.1739130434782601E-2</v>
      </c>
      <c r="K33" s="2">
        <v>2.3007856341189702E-2</v>
      </c>
    </row>
    <row r="34" spans="1:11" x14ac:dyDescent="0.25">
      <c r="A34" s="8" t="s">
        <v>98</v>
      </c>
      <c r="B34" s="2">
        <v>0.79504132231405</v>
      </c>
      <c r="C34" s="2">
        <v>0.79129464285714302</v>
      </c>
      <c r="D34" s="2">
        <v>0.79688401615695303</v>
      </c>
      <c r="E34" s="2">
        <v>0.79535990481856</v>
      </c>
      <c r="F34" s="2">
        <v>0.78378378378378399</v>
      </c>
      <c r="G34" s="2">
        <v>0.77353992848629305</v>
      </c>
      <c r="H34" s="2">
        <v>0.772753963593658</v>
      </c>
      <c r="I34" s="2">
        <v>0.76682134570765703</v>
      </c>
      <c r="J34" s="2">
        <v>0.76716247139588101</v>
      </c>
      <c r="K34" s="2">
        <v>0.76206509539842904</v>
      </c>
    </row>
    <row r="35" spans="1:11" x14ac:dyDescent="0.25">
      <c r="A35" s="8" t="s">
        <v>99</v>
      </c>
      <c r="B35" s="2">
        <v>9.9173553719008305E-3</v>
      </c>
      <c r="C35" s="2">
        <v>1.06026785714286E-2</v>
      </c>
      <c r="D35" s="2">
        <v>8.6555106751298305E-3</v>
      </c>
      <c r="E35" s="2">
        <v>1.0707911957168401E-2</v>
      </c>
      <c r="F35" s="2">
        <v>1.14114114114114E-2</v>
      </c>
      <c r="G35" s="2">
        <v>1.25148986889154E-2</v>
      </c>
      <c r="H35" s="2">
        <v>1.29183793305931E-2</v>
      </c>
      <c r="I35" s="2">
        <v>1.3921113689095099E-2</v>
      </c>
      <c r="J35" s="2">
        <v>1.3729977116704799E-2</v>
      </c>
      <c r="K35" s="2">
        <v>1.5712682379348999E-2</v>
      </c>
    </row>
    <row r="36" spans="1:11" x14ac:dyDescent="0.25">
      <c r="A36" s="8" t="s">
        <v>100</v>
      </c>
      <c r="B36" s="2">
        <v>0.108539944903581</v>
      </c>
      <c r="C36" s="2">
        <v>0.107142857142857</v>
      </c>
      <c r="D36" s="2">
        <v>9.9826889786497397E-2</v>
      </c>
      <c r="E36" s="2">
        <v>9.3396787626412806E-2</v>
      </c>
      <c r="F36" s="2">
        <v>9.2492492492492501E-2</v>
      </c>
      <c r="G36" s="2">
        <v>9.1775923718712807E-2</v>
      </c>
      <c r="H36" s="2">
        <v>8.7492660011743995E-2</v>
      </c>
      <c r="I36" s="2">
        <v>8.3526682134570804E-2</v>
      </c>
      <c r="J36" s="2">
        <v>8.1235697940503407E-2</v>
      </c>
      <c r="K36" s="2">
        <v>7.9685746352413003E-2</v>
      </c>
    </row>
    <row r="37" spans="1:11" x14ac:dyDescent="0.25">
      <c r="A37" s="8" t="s">
        <v>101</v>
      </c>
      <c r="B37" s="2">
        <v>3.3734939759036103E-2</v>
      </c>
      <c r="C37" s="2">
        <v>2.7842227378190299E-2</v>
      </c>
      <c r="D37" s="2">
        <v>2.9478458049886601E-2</v>
      </c>
      <c r="E37" s="2">
        <v>3.3018867924528301E-2</v>
      </c>
      <c r="F37" s="2">
        <v>2.8846153846153799E-2</v>
      </c>
      <c r="G37" s="2">
        <v>2.9126213592233E-2</v>
      </c>
      <c r="H37" s="2">
        <v>2.8985507246376802E-2</v>
      </c>
      <c r="I37" s="2">
        <v>2.65060240963855E-2</v>
      </c>
      <c r="J37" s="2">
        <v>2.72277227722772E-2</v>
      </c>
      <c r="K37" s="2">
        <v>2.5000000000000001E-2</v>
      </c>
    </row>
    <row r="38" spans="1:11" x14ac:dyDescent="0.25">
      <c r="A38" s="8" t="s">
        <v>102</v>
      </c>
      <c r="B38" s="2">
        <v>7.2289156626506E-3</v>
      </c>
      <c r="C38" s="2">
        <v>6.96055684454756E-3</v>
      </c>
      <c r="D38" s="2">
        <v>6.8027210884353704E-3</v>
      </c>
      <c r="E38" s="2">
        <v>9.4339622641509396E-3</v>
      </c>
      <c r="F38" s="2">
        <v>9.6153846153846194E-3</v>
      </c>
      <c r="G38" s="2">
        <v>7.2815533980582501E-3</v>
      </c>
      <c r="H38" s="2">
        <v>7.2463768115942004E-3</v>
      </c>
      <c r="I38" s="2">
        <v>4.8192771084337397E-3</v>
      </c>
      <c r="J38" s="2">
        <v>4.9504950495049497E-3</v>
      </c>
      <c r="K38" s="2">
        <v>5.0000000000000001E-3</v>
      </c>
    </row>
    <row r="39" spans="1:11" x14ac:dyDescent="0.25">
      <c r="A39" s="8" t="s">
        <v>103</v>
      </c>
      <c r="B39" s="2">
        <v>2.4096385542168699E-3</v>
      </c>
      <c r="C39" s="2">
        <v>2.32018561484919E-3</v>
      </c>
      <c r="D39" s="2">
        <v>4.5351473922902504E-3</v>
      </c>
      <c r="E39" s="2">
        <v>4.7169811320754698E-3</v>
      </c>
      <c r="F39" s="2">
        <v>2.4038461538461501E-3</v>
      </c>
      <c r="G39" s="2">
        <v>7.2815533980582501E-3</v>
      </c>
      <c r="H39" s="2">
        <v>1.20772946859903E-2</v>
      </c>
      <c r="I39" s="2">
        <v>1.20481927710843E-2</v>
      </c>
      <c r="J39" s="2">
        <v>1.2376237623762399E-2</v>
      </c>
      <c r="K39" s="2">
        <v>1.2500000000000001E-2</v>
      </c>
    </row>
    <row r="40" spans="1:11" x14ac:dyDescent="0.25">
      <c r="A40" s="8" t="s">
        <v>104</v>
      </c>
      <c r="B40" s="2">
        <v>0.83614457831325295</v>
      </c>
      <c r="C40" s="2">
        <v>0.84686774941995402</v>
      </c>
      <c r="D40" s="2">
        <v>0.84807256235827699</v>
      </c>
      <c r="E40" s="2">
        <v>0.84905660377358505</v>
      </c>
      <c r="F40" s="2">
        <v>0.85817307692307698</v>
      </c>
      <c r="G40" s="2">
        <v>0.85922330097087396</v>
      </c>
      <c r="H40" s="2">
        <v>0.86231884057970998</v>
      </c>
      <c r="I40" s="2">
        <v>0.87469879518072302</v>
      </c>
      <c r="J40" s="2">
        <v>0.87376237623762398</v>
      </c>
      <c r="K40" s="2">
        <v>0.88</v>
      </c>
    </row>
    <row r="41" spans="1:11" x14ac:dyDescent="0.25">
      <c r="A41" s="8" t="s">
        <v>105</v>
      </c>
      <c r="B41" s="2">
        <v>1.92771084337349E-2</v>
      </c>
      <c r="C41" s="2">
        <v>1.8561484918793499E-2</v>
      </c>
      <c r="D41" s="2">
        <v>1.8140589569161002E-2</v>
      </c>
      <c r="E41" s="2">
        <v>1.88679245283019E-2</v>
      </c>
      <c r="F41" s="2">
        <v>1.9230769230769201E-2</v>
      </c>
      <c r="G41" s="2">
        <v>1.94174757281553E-2</v>
      </c>
      <c r="H41" s="2">
        <v>1.9323671497584499E-2</v>
      </c>
      <c r="I41" s="2">
        <v>1.92771084337349E-2</v>
      </c>
      <c r="J41" s="2">
        <v>1.9801980198019799E-2</v>
      </c>
      <c r="K41" s="2">
        <v>1.7500000000000002E-2</v>
      </c>
    </row>
    <row r="42" spans="1:11" x14ac:dyDescent="0.25">
      <c r="A42" s="8" t="s">
        <v>106</v>
      </c>
      <c r="B42" s="2">
        <v>0.101204819277108</v>
      </c>
      <c r="C42" s="2">
        <v>9.7447795823665903E-2</v>
      </c>
      <c r="D42" s="2">
        <v>9.2970521541950096E-2</v>
      </c>
      <c r="E42" s="2">
        <v>8.4905660377358499E-2</v>
      </c>
      <c r="F42" s="2">
        <v>8.1730769230769204E-2</v>
      </c>
      <c r="G42" s="2">
        <v>7.7669902912621394E-2</v>
      </c>
      <c r="H42" s="2">
        <v>7.0048309178743995E-2</v>
      </c>
      <c r="I42" s="2">
        <v>6.26506024096386E-2</v>
      </c>
      <c r="J42" s="2">
        <v>6.1881188118811901E-2</v>
      </c>
      <c r="K42" s="2">
        <v>0.06</v>
      </c>
    </row>
    <row r="43" spans="1:11" x14ac:dyDescent="0.25">
      <c r="A43" s="8" t="s">
        <v>107</v>
      </c>
      <c r="B43" s="2">
        <v>0.53758542141230103</v>
      </c>
      <c r="C43" s="2">
        <v>0.54411764705882304</v>
      </c>
      <c r="D43" s="2">
        <v>0.55568312284730204</v>
      </c>
      <c r="E43" s="2">
        <v>0.560693641618497</v>
      </c>
      <c r="F43" s="2">
        <v>0.55986316989737706</v>
      </c>
      <c r="G43" s="2">
        <v>0.56320541760722298</v>
      </c>
      <c r="H43" s="2">
        <v>0.56633221850613202</v>
      </c>
      <c r="I43" s="2">
        <v>0.56319290465631899</v>
      </c>
      <c r="J43" s="2">
        <v>0.56568946796959796</v>
      </c>
      <c r="K43" s="2">
        <v>0.57483731019522799</v>
      </c>
    </row>
    <row r="44" spans="1:11" x14ac:dyDescent="0.25">
      <c r="A44" s="8" t="s">
        <v>108</v>
      </c>
      <c r="B44" s="2">
        <v>8.5421412300683397E-2</v>
      </c>
      <c r="C44" s="2">
        <v>8.3710407239818999E-2</v>
      </c>
      <c r="D44" s="2">
        <v>8.3811710677382301E-2</v>
      </c>
      <c r="E44" s="2">
        <v>7.9768786127167604E-2</v>
      </c>
      <c r="F44" s="2">
        <v>8.3238312428734307E-2</v>
      </c>
      <c r="G44" s="2">
        <v>8.2392776523701999E-2</v>
      </c>
      <c r="H44" s="2">
        <v>8.2497212931995495E-2</v>
      </c>
      <c r="I44" s="2">
        <v>8.7583148558758303E-2</v>
      </c>
      <c r="J44" s="2">
        <v>9.1205211726384405E-2</v>
      </c>
      <c r="K44" s="2">
        <v>8.8937093275488099E-2</v>
      </c>
    </row>
    <row r="45" spans="1:11" x14ac:dyDescent="0.25">
      <c r="A45" s="8" t="s">
        <v>109</v>
      </c>
      <c r="B45" s="2">
        <v>1.5945330296127599E-2</v>
      </c>
      <c r="C45" s="2">
        <v>1.58371040723982E-2</v>
      </c>
      <c r="D45" s="2">
        <v>1.8369690011481098E-2</v>
      </c>
      <c r="E45" s="2">
        <v>1.5028901734104001E-2</v>
      </c>
      <c r="F45" s="2">
        <v>1.48232611174458E-2</v>
      </c>
      <c r="G45" s="2">
        <v>1.5801354401805901E-2</v>
      </c>
      <c r="H45" s="2">
        <v>2.0066889632107E-2</v>
      </c>
      <c r="I45" s="2">
        <v>2.1064301552106399E-2</v>
      </c>
      <c r="J45" s="2">
        <v>2.17155266015201E-2</v>
      </c>
      <c r="K45" s="2">
        <v>1.9522776572668099E-2</v>
      </c>
    </row>
    <row r="46" spans="1:11" x14ac:dyDescent="0.25">
      <c r="A46" s="8" t="s">
        <v>110</v>
      </c>
      <c r="B46" s="2">
        <v>0.19248291571754</v>
      </c>
      <c r="C46" s="2">
        <v>0.19230769230769201</v>
      </c>
      <c r="D46" s="2">
        <v>0.18599311136624599</v>
      </c>
      <c r="E46" s="2">
        <v>0.18728323699422</v>
      </c>
      <c r="F46" s="2">
        <v>0.18015963511972599</v>
      </c>
      <c r="G46" s="2">
        <v>0.179458239277652</v>
      </c>
      <c r="H46" s="2">
        <v>0.173913043478261</v>
      </c>
      <c r="I46" s="2">
        <v>0.16962305986696199</v>
      </c>
      <c r="J46" s="2">
        <v>0.161780673181325</v>
      </c>
      <c r="K46" s="2">
        <v>0.155097613882863</v>
      </c>
    </row>
    <row r="47" spans="1:11" x14ac:dyDescent="0.25">
      <c r="A47" s="8" t="s">
        <v>111</v>
      </c>
      <c r="B47" s="2">
        <v>0.10250569476082</v>
      </c>
      <c r="C47" s="2">
        <v>0.100678733031674</v>
      </c>
      <c r="D47" s="2">
        <v>9.8737083811710702E-2</v>
      </c>
      <c r="E47" s="2">
        <v>0.101734104046243</v>
      </c>
      <c r="F47" s="2">
        <v>0.104903078677309</v>
      </c>
      <c r="G47" s="2">
        <v>0.103837471783296</v>
      </c>
      <c r="H47" s="2">
        <v>0.101449275362319</v>
      </c>
      <c r="I47" s="2">
        <v>0.100886917960089</v>
      </c>
      <c r="J47" s="2">
        <v>0.100977198697068</v>
      </c>
      <c r="K47" s="2">
        <v>0.106290672451193</v>
      </c>
    </row>
    <row r="48" spans="1:11" x14ac:dyDescent="0.25">
      <c r="A48" s="8" t="s">
        <v>112</v>
      </c>
      <c r="B48" s="2">
        <v>6.6059225512528505E-2</v>
      </c>
      <c r="C48" s="2">
        <v>6.3348416289592799E-2</v>
      </c>
      <c r="D48" s="2">
        <v>5.7405281285878303E-2</v>
      </c>
      <c r="E48" s="2">
        <v>5.54913294797688E-2</v>
      </c>
      <c r="F48" s="2">
        <v>5.7012542759407099E-2</v>
      </c>
      <c r="G48" s="2">
        <v>5.5304740406320503E-2</v>
      </c>
      <c r="H48" s="2">
        <v>5.5741360089186197E-2</v>
      </c>
      <c r="I48" s="2">
        <v>5.7649667405765E-2</v>
      </c>
      <c r="J48" s="2">
        <v>5.8631921824104198E-2</v>
      </c>
      <c r="K48" s="2">
        <v>5.5314533622559697E-2</v>
      </c>
    </row>
    <row r="49" spans="1:12" x14ac:dyDescent="0.25">
      <c r="A49" s="15"/>
    </row>
    <row r="50" spans="1:12" x14ac:dyDescent="0.25">
      <c r="A50" s="15"/>
    </row>
    <row r="51" spans="1:12" x14ac:dyDescent="0.25">
      <c r="A51" s="15"/>
      <c r="B51" s="21" t="s">
        <v>29</v>
      </c>
      <c r="C51" s="21"/>
      <c r="D51" s="21"/>
      <c r="E51" s="21"/>
      <c r="F51" s="21"/>
      <c r="G51" s="21"/>
      <c r="H51" s="21"/>
      <c r="I51" s="21"/>
      <c r="J51" s="21"/>
      <c r="K51" s="6" t="s">
        <v>30</v>
      </c>
      <c r="L51" s="6" t="s">
        <v>31</v>
      </c>
    </row>
    <row r="52" spans="1:12" x14ac:dyDescent="0.25">
      <c r="A52" s="9" t="s">
        <v>32</v>
      </c>
      <c r="B52" s="4" t="s">
        <v>13</v>
      </c>
      <c r="C52" s="4" t="s">
        <v>14</v>
      </c>
      <c r="D52" s="4" t="s">
        <v>15</v>
      </c>
      <c r="E52" s="4" t="s">
        <v>16</v>
      </c>
      <c r="F52" s="4" t="s">
        <v>17</v>
      </c>
      <c r="G52" s="4" t="s">
        <v>18</v>
      </c>
      <c r="H52" s="4" t="s">
        <v>19</v>
      </c>
      <c r="I52" s="4" t="s">
        <v>20</v>
      </c>
      <c r="J52" s="4" t="s">
        <v>21</v>
      </c>
      <c r="K52" s="4" t="s">
        <v>22</v>
      </c>
      <c r="L52" s="4" t="s">
        <v>23</v>
      </c>
    </row>
    <row r="53" spans="1:12" x14ac:dyDescent="0.25">
      <c r="A53" s="8" t="s">
        <v>95</v>
      </c>
      <c r="B53" s="2">
        <v>3.9370078740157501E-2</v>
      </c>
      <c r="C53" s="2">
        <v>-7.5757575757575803E-3</v>
      </c>
      <c r="D53" s="2">
        <v>3.0534351145038201E-2</v>
      </c>
      <c r="E53" s="2">
        <v>8.8888888888888906E-2</v>
      </c>
      <c r="F53" s="2">
        <v>0.108843537414966</v>
      </c>
      <c r="G53" s="2">
        <v>6.13496932515337E-2</v>
      </c>
      <c r="H53" s="2">
        <v>6.9364161849711004E-2</v>
      </c>
      <c r="I53" s="2">
        <v>2.7027027027027001E-2</v>
      </c>
      <c r="J53" s="2">
        <v>3.6842105263157898E-2</v>
      </c>
      <c r="K53" s="3">
        <v>0.20858895705521499</v>
      </c>
      <c r="L53" s="3">
        <v>0.55118110236220497</v>
      </c>
    </row>
    <row r="54" spans="1:12" x14ac:dyDescent="0.25">
      <c r="A54" s="8" t="s">
        <v>96</v>
      </c>
      <c r="B54" s="2">
        <v>0</v>
      </c>
      <c r="C54" s="2">
        <v>0</v>
      </c>
      <c r="D54" s="2">
        <v>0</v>
      </c>
      <c r="E54" s="2">
        <v>0.14285714285714299</v>
      </c>
      <c r="F54" s="2">
        <v>0</v>
      </c>
      <c r="G54" s="2">
        <v>0</v>
      </c>
      <c r="H54" s="2">
        <v>0.625</v>
      </c>
      <c r="I54" s="2">
        <v>0</v>
      </c>
      <c r="J54" s="2">
        <v>0.230769230769231</v>
      </c>
      <c r="K54" s="3">
        <v>1</v>
      </c>
      <c r="L54" s="3">
        <v>1.28571428571429</v>
      </c>
    </row>
    <row r="55" spans="1:12" x14ac:dyDescent="0.25">
      <c r="A55" s="8" t="s">
        <v>97</v>
      </c>
      <c r="B55" s="2">
        <v>4.3478260869565202E-2</v>
      </c>
      <c r="C55" s="2">
        <v>8.3333333333333301E-2</v>
      </c>
      <c r="D55" s="2">
        <v>3.8461538461538498E-2</v>
      </c>
      <c r="E55" s="2">
        <v>0.18518518518518501</v>
      </c>
      <c r="F55" s="2">
        <v>6.25E-2</v>
      </c>
      <c r="G55" s="2">
        <v>2.9411764705882401E-2</v>
      </c>
      <c r="H55" s="2">
        <v>2.8571428571428598E-2</v>
      </c>
      <c r="I55" s="2">
        <v>5.5555555555555601E-2</v>
      </c>
      <c r="J55" s="2">
        <v>7.8947368421052599E-2</v>
      </c>
      <c r="K55" s="3">
        <v>0.20588235294117599</v>
      </c>
      <c r="L55" s="3">
        <v>0.78260869565217395</v>
      </c>
    </row>
    <row r="56" spans="1:12" x14ac:dyDescent="0.25">
      <c r="A56" s="8" t="s">
        <v>98</v>
      </c>
      <c r="B56" s="2">
        <v>-1.7325017325017299E-2</v>
      </c>
      <c r="C56" s="2">
        <v>-2.6093088857545799E-2</v>
      </c>
      <c r="D56" s="2">
        <v>-3.18609703113686E-2</v>
      </c>
      <c r="E56" s="2">
        <v>-2.3934181002243801E-2</v>
      </c>
      <c r="F56" s="2">
        <v>-5.3639846743294998E-3</v>
      </c>
      <c r="G56" s="2">
        <v>1.3867488443759599E-2</v>
      </c>
      <c r="H56" s="2">
        <v>4.5592705167173198E-3</v>
      </c>
      <c r="I56" s="2">
        <v>1.4372163388804799E-2</v>
      </c>
      <c r="J56" s="2">
        <v>1.2677106636838201E-2</v>
      </c>
      <c r="K56" s="3">
        <v>4.6224961479198801E-2</v>
      </c>
      <c r="L56" s="3">
        <v>-5.8905058905058899E-2</v>
      </c>
    </row>
    <row r="57" spans="1:12" x14ac:dyDescent="0.25">
      <c r="A57" s="8" t="s">
        <v>99</v>
      </c>
      <c r="B57" s="2">
        <v>5.5555555555555601E-2</v>
      </c>
      <c r="C57" s="2">
        <v>-0.21052631578947401</v>
      </c>
      <c r="D57" s="2">
        <v>0.2</v>
      </c>
      <c r="E57" s="2">
        <v>5.5555555555555601E-2</v>
      </c>
      <c r="F57" s="2">
        <v>0.105263157894737</v>
      </c>
      <c r="G57" s="2">
        <v>4.7619047619047603E-2</v>
      </c>
      <c r="H57" s="2">
        <v>9.0909090909090898E-2</v>
      </c>
      <c r="I57" s="2">
        <v>0</v>
      </c>
      <c r="J57" s="2">
        <v>0.16666666666666699</v>
      </c>
      <c r="K57" s="3">
        <v>0.33333333333333298</v>
      </c>
      <c r="L57" s="3">
        <v>0.55555555555555602</v>
      </c>
    </row>
    <row r="58" spans="1:12" x14ac:dyDescent="0.25">
      <c r="A58" s="8" t="s">
        <v>100</v>
      </c>
      <c r="B58" s="2">
        <v>-2.5380710659898501E-2</v>
      </c>
      <c r="C58" s="2">
        <v>-9.8958333333333301E-2</v>
      </c>
      <c r="D58" s="2">
        <v>-9.2485549132948E-2</v>
      </c>
      <c r="E58" s="2">
        <v>-1.9108280254777101E-2</v>
      </c>
      <c r="F58" s="2">
        <v>0</v>
      </c>
      <c r="G58" s="2">
        <v>-3.2467532467532499E-2</v>
      </c>
      <c r="H58" s="2">
        <v>-3.35570469798658E-2</v>
      </c>
      <c r="I58" s="2">
        <v>-1.38888888888889E-2</v>
      </c>
      <c r="J58" s="2">
        <v>0</v>
      </c>
      <c r="K58" s="3">
        <v>-7.7922077922077906E-2</v>
      </c>
      <c r="L58" s="3">
        <v>-0.27918781725888298</v>
      </c>
    </row>
    <row r="59" spans="1:12" x14ac:dyDescent="0.25">
      <c r="A59" s="8" t="s">
        <v>101</v>
      </c>
      <c r="B59" s="2">
        <v>-0.14285714285714299</v>
      </c>
      <c r="C59" s="2">
        <v>8.3333333333333301E-2</v>
      </c>
      <c r="D59" s="2">
        <v>7.69230769230769E-2</v>
      </c>
      <c r="E59" s="2">
        <v>-0.14285714285714299</v>
      </c>
      <c r="F59" s="2">
        <v>0</v>
      </c>
      <c r="G59" s="2">
        <v>0</v>
      </c>
      <c r="H59" s="2">
        <v>-8.3333333333333301E-2</v>
      </c>
      <c r="I59" s="2">
        <v>0</v>
      </c>
      <c r="J59" s="2">
        <v>-9.0909090909090898E-2</v>
      </c>
      <c r="K59" s="3">
        <v>-0.16666666666666699</v>
      </c>
      <c r="L59" s="3">
        <v>-0.28571428571428598</v>
      </c>
    </row>
    <row r="60" spans="1:12" x14ac:dyDescent="0.25">
      <c r="A60" s="8" t="s">
        <v>102</v>
      </c>
      <c r="B60" s="2">
        <v>0</v>
      </c>
      <c r="C60" s="2">
        <v>0</v>
      </c>
      <c r="D60" s="2">
        <v>0.33333333333333298</v>
      </c>
      <c r="E60" s="2">
        <v>0</v>
      </c>
      <c r="F60" s="2">
        <v>-0.25</v>
      </c>
      <c r="G60" s="2">
        <v>0</v>
      </c>
      <c r="H60" s="2">
        <v>-0.33333333333333298</v>
      </c>
      <c r="I60" s="2">
        <v>0</v>
      </c>
      <c r="J60" s="2">
        <v>0</v>
      </c>
      <c r="K60" s="3">
        <v>-0.33333333333333298</v>
      </c>
      <c r="L60" s="3">
        <v>-0.33333333333333298</v>
      </c>
    </row>
    <row r="61" spans="1:12" x14ac:dyDescent="0.25">
      <c r="A61" s="8" t="s">
        <v>103</v>
      </c>
      <c r="B61" s="2">
        <v>0</v>
      </c>
      <c r="C61" s="2">
        <v>1</v>
      </c>
      <c r="D61" s="2">
        <v>0</v>
      </c>
      <c r="E61" s="2">
        <v>-0.5</v>
      </c>
      <c r="F61" s="2">
        <v>2</v>
      </c>
      <c r="G61" s="2">
        <v>0.66666666666666696</v>
      </c>
      <c r="H61" s="2">
        <v>0</v>
      </c>
      <c r="I61" s="2">
        <v>0</v>
      </c>
      <c r="J61" s="2">
        <v>0</v>
      </c>
      <c r="K61" s="3">
        <v>0.66666666666666696</v>
      </c>
      <c r="L61" s="3">
        <v>4</v>
      </c>
    </row>
    <row r="62" spans="1:12" x14ac:dyDescent="0.25">
      <c r="A62" s="8" t="s">
        <v>104</v>
      </c>
      <c r="B62" s="2">
        <v>5.18731988472622E-2</v>
      </c>
      <c r="C62" s="2">
        <v>2.46575342465753E-2</v>
      </c>
      <c r="D62" s="2">
        <v>-3.7433155080213901E-2</v>
      </c>
      <c r="E62" s="2">
        <v>-8.3333333333333297E-3</v>
      </c>
      <c r="F62" s="2">
        <v>-8.4033613445378096E-3</v>
      </c>
      <c r="G62" s="2">
        <v>8.4745762711864406E-3</v>
      </c>
      <c r="H62" s="2">
        <v>1.6806722689075598E-2</v>
      </c>
      <c r="I62" s="2">
        <v>-2.7548209366391199E-2</v>
      </c>
      <c r="J62" s="2">
        <v>-2.8328611898016999E-3</v>
      </c>
      <c r="K62" s="3">
        <v>-5.6497175141242903E-3</v>
      </c>
      <c r="L62" s="3">
        <v>1.4409221902017299E-2</v>
      </c>
    </row>
    <row r="63" spans="1:12" x14ac:dyDescent="0.25">
      <c r="A63" s="8" t="s">
        <v>105</v>
      </c>
      <c r="B63" s="2">
        <v>0</v>
      </c>
      <c r="C63" s="2">
        <v>0</v>
      </c>
      <c r="D63" s="2">
        <v>0</v>
      </c>
      <c r="E63" s="2">
        <v>0</v>
      </c>
      <c r="F63" s="2">
        <v>0</v>
      </c>
      <c r="G63" s="2">
        <v>0</v>
      </c>
      <c r="H63" s="2">
        <v>0</v>
      </c>
      <c r="I63" s="2">
        <v>0</v>
      </c>
      <c r="J63" s="2">
        <v>-0.125</v>
      </c>
      <c r="K63" s="3">
        <v>-0.125</v>
      </c>
      <c r="L63" s="3">
        <v>-0.125</v>
      </c>
    </row>
    <row r="64" spans="1:12" x14ac:dyDescent="0.25">
      <c r="A64" s="8" t="s">
        <v>106</v>
      </c>
      <c r="B64" s="2">
        <v>0</v>
      </c>
      <c r="C64" s="2">
        <v>-2.3809523809523801E-2</v>
      </c>
      <c r="D64" s="2">
        <v>-0.12195121951219499</v>
      </c>
      <c r="E64" s="2">
        <v>-5.5555555555555601E-2</v>
      </c>
      <c r="F64" s="2">
        <v>-5.8823529411764698E-2</v>
      </c>
      <c r="G64" s="2">
        <v>-9.375E-2</v>
      </c>
      <c r="H64" s="2">
        <v>-0.10344827586206901</v>
      </c>
      <c r="I64" s="2">
        <v>-3.8461538461538498E-2</v>
      </c>
      <c r="J64" s="2">
        <v>-0.04</v>
      </c>
      <c r="K64" s="3">
        <v>-0.25</v>
      </c>
      <c r="L64" s="3">
        <v>-0.42857142857142899</v>
      </c>
    </row>
    <row r="65" spans="1:12" x14ac:dyDescent="0.25">
      <c r="A65" s="8" t="s">
        <v>107</v>
      </c>
      <c r="B65" s="2">
        <v>1.90677966101695E-2</v>
      </c>
      <c r="C65" s="2">
        <v>6.23700623700624E-3</v>
      </c>
      <c r="D65" s="2">
        <v>2.0661157024793402E-3</v>
      </c>
      <c r="E65" s="2">
        <v>1.2371134020618599E-2</v>
      </c>
      <c r="F65" s="2">
        <v>1.6293279022403299E-2</v>
      </c>
      <c r="G65" s="2">
        <v>1.8036072144288599E-2</v>
      </c>
      <c r="H65" s="2">
        <v>0</v>
      </c>
      <c r="I65" s="2">
        <v>2.55905511811024E-2</v>
      </c>
      <c r="J65" s="2">
        <v>1.7274472168905999E-2</v>
      </c>
      <c r="K65" s="3">
        <v>6.2124248496994001E-2</v>
      </c>
      <c r="L65" s="3">
        <v>0.12288135593220301</v>
      </c>
    </row>
    <row r="66" spans="1:12" x14ac:dyDescent="0.25">
      <c r="A66" s="8" t="s">
        <v>108</v>
      </c>
      <c r="B66" s="2">
        <v>-1.3333333333333299E-2</v>
      </c>
      <c r="C66" s="2">
        <v>-1.35135135135135E-2</v>
      </c>
      <c r="D66" s="2">
        <v>-5.4794520547945202E-2</v>
      </c>
      <c r="E66" s="2">
        <v>5.7971014492753603E-2</v>
      </c>
      <c r="F66" s="2">
        <v>0</v>
      </c>
      <c r="G66" s="2">
        <v>1.3698630136986301E-2</v>
      </c>
      <c r="H66" s="2">
        <v>6.7567567567567599E-2</v>
      </c>
      <c r="I66" s="2">
        <v>6.3291139240506306E-2</v>
      </c>
      <c r="J66" s="2">
        <v>-2.3809523809523801E-2</v>
      </c>
      <c r="K66" s="3">
        <v>0.123287671232877</v>
      </c>
      <c r="L66" s="3">
        <v>9.3333333333333296E-2</v>
      </c>
    </row>
    <row r="67" spans="1:12" x14ac:dyDescent="0.25">
      <c r="A67" s="8" t="s">
        <v>109</v>
      </c>
      <c r="B67" s="2">
        <v>0</v>
      </c>
      <c r="C67" s="2">
        <v>0.14285714285714299</v>
      </c>
      <c r="D67" s="2">
        <v>-0.1875</v>
      </c>
      <c r="E67" s="2">
        <v>0</v>
      </c>
      <c r="F67" s="2">
        <v>7.69230769230769E-2</v>
      </c>
      <c r="G67" s="2">
        <v>0.28571428571428598</v>
      </c>
      <c r="H67" s="2">
        <v>5.5555555555555601E-2</v>
      </c>
      <c r="I67" s="2">
        <v>5.2631578947368397E-2</v>
      </c>
      <c r="J67" s="2">
        <v>-0.1</v>
      </c>
      <c r="K67" s="3">
        <v>0.28571428571428598</v>
      </c>
      <c r="L67" s="3">
        <v>0.28571428571428598</v>
      </c>
    </row>
    <row r="68" spans="1:12" x14ac:dyDescent="0.25">
      <c r="A68" s="8" t="s">
        <v>110</v>
      </c>
      <c r="B68" s="2">
        <v>5.9171597633136102E-3</v>
      </c>
      <c r="C68" s="2">
        <v>-4.7058823529411799E-2</v>
      </c>
      <c r="D68" s="2">
        <v>0</v>
      </c>
      <c r="E68" s="2">
        <v>-2.4691358024691398E-2</v>
      </c>
      <c r="F68" s="2">
        <v>6.3291139240506302E-3</v>
      </c>
      <c r="G68" s="2">
        <v>-1.88679245283019E-2</v>
      </c>
      <c r="H68" s="2">
        <v>-1.9230769230769201E-2</v>
      </c>
      <c r="I68" s="2">
        <v>-2.61437908496732E-2</v>
      </c>
      <c r="J68" s="2">
        <v>-4.0268456375838903E-2</v>
      </c>
      <c r="K68" s="3">
        <v>-0.10062893081761</v>
      </c>
      <c r="L68" s="3">
        <v>-0.15384615384615399</v>
      </c>
    </row>
    <row r="69" spans="1:12" x14ac:dyDescent="0.25">
      <c r="A69" s="8" t="s">
        <v>111</v>
      </c>
      <c r="B69" s="2">
        <v>-1.1111111111111099E-2</v>
      </c>
      <c r="C69" s="2">
        <v>-3.3707865168539297E-2</v>
      </c>
      <c r="D69" s="2">
        <v>2.32558139534884E-2</v>
      </c>
      <c r="E69" s="2">
        <v>4.5454545454545497E-2</v>
      </c>
      <c r="F69" s="2">
        <v>0</v>
      </c>
      <c r="G69" s="2">
        <v>-1.0869565217391301E-2</v>
      </c>
      <c r="H69" s="2">
        <v>0</v>
      </c>
      <c r="I69" s="2">
        <v>2.1978021978022001E-2</v>
      </c>
      <c r="J69" s="2">
        <v>5.3763440860215103E-2</v>
      </c>
      <c r="K69" s="3">
        <v>6.5217391304347797E-2</v>
      </c>
      <c r="L69" s="3">
        <v>8.8888888888888906E-2</v>
      </c>
    </row>
    <row r="70" spans="1:12" x14ac:dyDescent="0.25">
      <c r="A70" s="8" t="s">
        <v>112</v>
      </c>
      <c r="B70" s="2">
        <v>-3.4482758620689703E-2</v>
      </c>
      <c r="C70" s="2">
        <v>-0.107142857142857</v>
      </c>
      <c r="D70" s="2">
        <v>-0.04</v>
      </c>
      <c r="E70" s="2">
        <v>4.1666666666666699E-2</v>
      </c>
      <c r="F70" s="2">
        <v>-0.02</v>
      </c>
      <c r="G70" s="2">
        <v>2.04081632653061E-2</v>
      </c>
      <c r="H70" s="2">
        <v>0.04</v>
      </c>
      <c r="I70" s="2">
        <v>3.8461538461538498E-2</v>
      </c>
      <c r="J70" s="2">
        <v>-5.5555555555555601E-2</v>
      </c>
      <c r="K70" s="3">
        <v>4.08163265306122E-2</v>
      </c>
      <c r="L70" s="3">
        <v>-0.12068965517241401</v>
      </c>
    </row>
    <row r="71" spans="1:12" x14ac:dyDescent="0.25">
      <c r="A71" s="11" t="s">
        <v>12</v>
      </c>
      <c r="B71" s="3">
        <v>-3.2175032175032201E-4</v>
      </c>
      <c r="C71" s="3">
        <v>-1.99549404570325E-2</v>
      </c>
      <c r="D71" s="3">
        <v>-2.4630541871921201E-2</v>
      </c>
      <c r="E71" s="3">
        <v>-4.0404040404040404E-3</v>
      </c>
      <c r="F71" s="3">
        <v>6.08519269776876E-3</v>
      </c>
      <c r="G71" s="3">
        <v>1.27688172043011E-2</v>
      </c>
      <c r="H71" s="3">
        <v>8.9581950895819499E-3</v>
      </c>
      <c r="I71" s="3">
        <v>1.0522854324235401E-2</v>
      </c>
      <c r="J71" s="3">
        <v>1.00878620240807E-2</v>
      </c>
      <c r="K71" s="3">
        <v>4.3010752688171998E-2</v>
      </c>
      <c r="L71" s="3">
        <v>-1.28700128700129E-3</v>
      </c>
    </row>
    <row r="72" spans="1:12" x14ac:dyDescent="0.25">
      <c r="A72" s="15"/>
    </row>
    <row r="73" spans="1:12" x14ac:dyDescent="0.25">
      <c r="A73" s="13" t="s">
        <v>33</v>
      </c>
    </row>
    <row r="74" spans="1:12" x14ac:dyDescent="0.25">
      <c r="A74" s="14" t="s">
        <v>34</v>
      </c>
    </row>
    <row r="75" spans="1:12" x14ac:dyDescent="0.25">
      <c r="A75" s="14" t="s">
        <v>35</v>
      </c>
    </row>
    <row r="76" spans="1:12" x14ac:dyDescent="0.25">
      <c r="A76" s="14" t="s">
        <v>114</v>
      </c>
    </row>
    <row r="77" spans="1:12" x14ac:dyDescent="0.25">
      <c r="A77" s="14" t="s">
        <v>36</v>
      </c>
    </row>
    <row r="78" spans="1:12" x14ac:dyDescent="0.25">
      <c r="A78" s="15"/>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657</v>
      </c>
    </row>
    <row r="2" spans="1:11" ht="15" x14ac:dyDescent="0.25">
      <c r="A2" s="12" t="s">
        <v>658</v>
      </c>
    </row>
    <row r="3" spans="1:11" ht="15" x14ac:dyDescent="0.25">
      <c r="A3" s="12" t="s">
        <v>63</v>
      </c>
    </row>
    <row r="4" spans="1:11" x14ac:dyDescent="0.25">
      <c r="A4" s="15"/>
    </row>
    <row r="5" spans="1:11" x14ac:dyDescent="0.25">
      <c r="A5" s="17" t="str">
        <f>HYPERLINK("#'Table of contents'!A184",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598</v>
      </c>
      <c r="B8" s="1">
        <v>1603</v>
      </c>
      <c r="C8" s="1">
        <v>1609</v>
      </c>
      <c r="D8" s="1">
        <v>1593</v>
      </c>
      <c r="E8" s="1">
        <v>1450</v>
      </c>
      <c r="F8" s="1">
        <v>1312</v>
      </c>
      <c r="G8" s="1">
        <v>1172</v>
      </c>
      <c r="H8" s="1">
        <v>1058</v>
      </c>
      <c r="I8" s="1">
        <v>1010</v>
      </c>
      <c r="J8" s="1">
        <v>1004</v>
      </c>
      <c r="K8" s="1">
        <v>975</v>
      </c>
    </row>
    <row r="9" spans="1:11" x14ac:dyDescent="0.25">
      <c r="A9" s="16" t="s">
        <v>58</v>
      </c>
      <c r="B9" s="1">
        <v>3036</v>
      </c>
      <c r="C9" s="1">
        <v>3070</v>
      </c>
      <c r="D9" s="1">
        <v>3079</v>
      </c>
      <c r="E9" s="1">
        <v>3134</v>
      </c>
      <c r="F9" s="1">
        <v>3227</v>
      </c>
      <c r="G9" s="1">
        <v>3278</v>
      </c>
      <c r="H9" s="1">
        <v>3344</v>
      </c>
      <c r="I9" s="1">
        <v>3345</v>
      </c>
      <c r="J9" s="1">
        <v>3315</v>
      </c>
      <c r="K9" s="1">
        <v>3266</v>
      </c>
    </row>
    <row r="10" spans="1:11" x14ac:dyDescent="0.25">
      <c r="A10" s="16" t="s">
        <v>59</v>
      </c>
      <c r="B10" s="1">
        <v>2363</v>
      </c>
      <c r="C10" s="1">
        <v>2415</v>
      </c>
      <c r="D10" s="1">
        <v>2394</v>
      </c>
      <c r="E10" s="1">
        <v>2427</v>
      </c>
      <c r="F10" s="1">
        <v>2492</v>
      </c>
      <c r="G10" s="1">
        <v>2549</v>
      </c>
      <c r="H10" s="1">
        <v>2606</v>
      </c>
      <c r="I10" s="1">
        <v>2625</v>
      </c>
      <c r="J10" s="1">
        <v>2706</v>
      </c>
      <c r="K10" s="1">
        <v>2814</v>
      </c>
    </row>
    <row r="11" spans="1:11" x14ac:dyDescent="0.25">
      <c r="A11" s="16" t="s">
        <v>60</v>
      </c>
      <c r="B11" s="1">
        <v>972</v>
      </c>
      <c r="C11" s="1">
        <v>987</v>
      </c>
      <c r="D11" s="1">
        <v>906</v>
      </c>
      <c r="E11" s="1">
        <v>887</v>
      </c>
      <c r="F11" s="1">
        <v>881</v>
      </c>
      <c r="G11" s="1">
        <v>922</v>
      </c>
      <c r="H11" s="1">
        <v>974</v>
      </c>
      <c r="I11" s="1">
        <v>1053</v>
      </c>
      <c r="J11" s="1">
        <v>1132</v>
      </c>
      <c r="K11" s="1">
        <v>1177</v>
      </c>
    </row>
    <row r="12" spans="1:11" x14ac:dyDescent="0.25">
      <c r="A12" s="16" t="s">
        <v>61</v>
      </c>
      <c r="B12" s="1">
        <v>248</v>
      </c>
      <c r="C12" s="1">
        <v>241</v>
      </c>
      <c r="D12" s="1">
        <v>207</v>
      </c>
      <c r="E12" s="1">
        <v>165</v>
      </c>
      <c r="F12" s="1">
        <v>188</v>
      </c>
      <c r="G12" s="1">
        <v>202</v>
      </c>
      <c r="H12" s="1">
        <v>221</v>
      </c>
      <c r="I12" s="1">
        <v>236</v>
      </c>
      <c r="J12" s="1">
        <v>275</v>
      </c>
      <c r="K12" s="1">
        <v>284</v>
      </c>
    </row>
    <row r="13" spans="1:11" x14ac:dyDescent="0.25">
      <c r="A13" s="10" t="s">
        <v>12</v>
      </c>
      <c r="B13" s="5">
        <v>8222</v>
      </c>
      <c r="C13" s="5">
        <v>8322</v>
      </c>
      <c r="D13" s="5">
        <v>8179</v>
      </c>
      <c r="E13" s="5">
        <v>8063</v>
      </c>
      <c r="F13" s="5">
        <v>8100</v>
      </c>
      <c r="G13" s="5">
        <v>8123</v>
      </c>
      <c r="H13" s="5">
        <v>8203</v>
      </c>
      <c r="I13" s="5">
        <v>8269</v>
      </c>
      <c r="J13" s="5">
        <v>8432</v>
      </c>
      <c r="K13" s="5">
        <v>8516</v>
      </c>
    </row>
    <row r="14" spans="1:11" x14ac:dyDescent="0.25">
      <c r="A14" s="15"/>
    </row>
    <row r="15" spans="1:11" x14ac:dyDescent="0.25">
      <c r="A15" s="15"/>
    </row>
    <row r="16" spans="1:11" x14ac:dyDescent="0.25">
      <c r="A16" s="15"/>
      <c r="B16" s="21" t="s">
        <v>28</v>
      </c>
      <c r="C16" s="22"/>
      <c r="D16" s="22"/>
      <c r="E16" s="22"/>
      <c r="F16" s="22"/>
      <c r="G16" s="22"/>
      <c r="H16" s="22"/>
      <c r="I16" s="22"/>
      <c r="J16" s="22"/>
      <c r="K16" s="22"/>
    </row>
    <row r="17" spans="1:12" x14ac:dyDescent="0.25">
      <c r="A17" s="9" t="s">
        <v>32</v>
      </c>
      <c r="B17" s="4" t="s">
        <v>0</v>
      </c>
      <c r="C17" s="4" t="s">
        <v>1</v>
      </c>
      <c r="D17" s="4" t="s">
        <v>2</v>
      </c>
      <c r="E17" s="4" t="s">
        <v>3</v>
      </c>
      <c r="F17" s="4" t="s">
        <v>4</v>
      </c>
      <c r="G17" s="4" t="s">
        <v>5</v>
      </c>
      <c r="H17" s="4" t="s">
        <v>6</v>
      </c>
      <c r="I17" s="4" t="s">
        <v>7</v>
      </c>
      <c r="J17" s="4" t="s">
        <v>8</v>
      </c>
      <c r="K17" s="4" t="s">
        <v>9</v>
      </c>
    </row>
    <row r="18" spans="1:12" x14ac:dyDescent="0.25">
      <c r="A18" s="8" t="s">
        <v>598</v>
      </c>
      <c r="B18" s="2">
        <v>0.19496472877645299</v>
      </c>
      <c r="C18" s="2">
        <v>0.193342946407114</v>
      </c>
      <c r="D18" s="2">
        <v>0.194767086440885</v>
      </c>
      <c r="E18" s="2">
        <v>0.17983380875604599</v>
      </c>
      <c r="F18" s="2">
        <v>0.16197530864197501</v>
      </c>
      <c r="G18" s="2">
        <v>0.14428166933399</v>
      </c>
      <c r="H18" s="2">
        <v>0.128977203462148</v>
      </c>
      <c r="I18" s="2">
        <v>0.122142943524005</v>
      </c>
      <c r="J18" s="2">
        <v>0.119070208728653</v>
      </c>
      <c r="K18" s="2">
        <v>0.114490371066228</v>
      </c>
    </row>
    <row r="19" spans="1:12" x14ac:dyDescent="0.25">
      <c r="A19" s="8" t="s">
        <v>58</v>
      </c>
      <c r="B19" s="2">
        <v>0.36925322306008301</v>
      </c>
      <c r="C19" s="2">
        <v>0.36890170632059599</v>
      </c>
      <c r="D19" s="2">
        <v>0.37645188898398302</v>
      </c>
      <c r="E19" s="2">
        <v>0.38868907354582699</v>
      </c>
      <c r="F19" s="2">
        <v>0.39839506172839501</v>
      </c>
      <c r="G19" s="2">
        <v>0.40354548812015301</v>
      </c>
      <c r="H19" s="2">
        <v>0.40765573570644897</v>
      </c>
      <c r="I19" s="2">
        <v>0.40452291691861197</v>
      </c>
      <c r="J19" s="2">
        <v>0.39314516129032301</v>
      </c>
      <c r="K19" s="2">
        <v>0.383513386566463</v>
      </c>
    </row>
    <row r="20" spans="1:12" x14ac:dyDescent="0.25">
      <c r="A20" s="8" t="s">
        <v>59</v>
      </c>
      <c r="B20" s="2">
        <v>0.28739965945025497</v>
      </c>
      <c r="C20" s="2">
        <v>0.29019466474405198</v>
      </c>
      <c r="D20" s="2">
        <v>0.29270081917104801</v>
      </c>
      <c r="E20" s="2">
        <v>0.30100458886270598</v>
      </c>
      <c r="F20" s="2">
        <v>0.307654320987654</v>
      </c>
      <c r="G20" s="2">
        <v>0.313800320078789</v>
      </c>
      <c r="H20" s="2">
        <v>0.31768865049372202</v>
      </c>
      <c r="I20" s="2">
        <v>0.31745071955496401</v>
      </c>
      <c r="J20" s="2">
        <v>0.32092030360531298</v>
      </c>
      <c r="K20" s="2">
        <v>0.33043682480037601</v>
      </c>
    </row>
    <row r="21" spans="1:12" x14ac:dyDescent="0.25">
      <c r="A21" s="8" t="s">
        <v>60</v>
      </c>
      <c r="B21" s="2">
        <v>0.118219411335442</v>
      </c>
      <c r="C21" s="2">
        <v>0.11860129776496001</v>
      </c>
      <c r="D21" s="2">
        <v>0.110771487956963</v>
      </c>
      <c r="E21" s="2">
        <v>0.110008681632147</v>
      </c>
      <c r="F21" s="2">
        <v>0.10876543209876501</v>
      </c>
      <c r="G21" s="2">
        <v>0.113504862735443</v>
      </c>
      <c r="H21" s="2">
        <v>0.118737047421675</v>
      </c>
      <c r="I21" s="2">
        <v>0.127343088644334</v>
      </c>
      <c r="J21" s="2">
        <v>0.13425047438330201</v>
      </c>
      <c r="K21" s="2">
        <v>0.13821042743071901</v>
      </c>
    </row>
    <row r="22" spans="1:12" x14ac:dyDescent="0.25">
      <c r="A22" s="8" t="s">
        <v>61</v>
      </c>
      <c r="B22" s="2">
        <v>3.0162977377766999E-2</v>
      </c>
      <c r="C22" s="2">
        <v>2.8959384763278102E-2</v>
      </c>
      <c r="D22" s="2">
        <v>2.53087174471207E-2</v>
      </c>
      <c r="E22" s="2">
        <v>2.04638472032742E-2</v>
      </c>
      <c r="F22" s="2">
        <v>2.3209876543209901E-2</v>
      </c>
      <c r="G22" s="2">
        <v>2.4867659731626201E-2</v>
      </c>
      <c r="H22" s="2">
        <v>2.6941362916006299E-2</v>
      </c>
      <c r="I22" s="2">
        <v>2.8540331358084401E-2</v>
      </c>
      <c r="J22" s="2">
        <v>3.2613851992409897E-2</v>
      </c>
      <c r="K22" s="2">
        <v>3.3348990136214202E-2</v>
      </c>
    </row>
    <row r="23" spans="1:12" x14ac:dyDescent="0.25">
      <c r="A23" s="15"/>
    </row>
    <row r="24" spans="1:12" x14ac:dyDescent="0.25">
      <c r="A24" s="15"/>
    </row>
    <row r="25" spans="1:12" x14ac:dyDescent="0.25">
      <c r="A25" s="15"/>
      <c r="B25" s="21" t="s">
        <v>29</v>
      </c>
      <c r="C25" s="21"/>
      <c r="D25" s="21"/>
      <c r="E25" s="21"/>
      <c r="F25" s="21"/>
      <c r="G25" s="21"/>
      <c r="H25" s="21"/>
      <c r="I25" s="21"/>
      <c r="J25" s="21"/>
      <c r="K25" s="6" t="s">
        <v>30</v>
      </c>
      <c r="L25" s="6" t="s">
        <v>31</v>
      </c>
    </row>
    <row r="26" spans="1:12" x14ac:dyDescent="0.25">
      <c r="A26" s="9" t="s">
        <v>32</v>
      </c>
      <c r="B26" s="4" t="s">
        <v>13</v>
      </c>
      <c r="C26" s="4" t="s">
        <v>14</v>
      </c>
      <c r="D26" s="4" t="s">
        <v>15</v>
      </c>
      <c r="E26" s="4" t="s">
        <v>16</v>
      </c>
      <c r="F26" s="4" t="s">
        <v>17</v>
      </c>
      <c r="G26" s="4" t="s">
        <v>18</v>
      </c>
      <c r="H26" s="4" t="s">
        <v>19</v>
      </c>
      <c r="I26" s="4" t="s">
        <v>20</v>
      </c>
      <c r="J26" s="4" t="s">
        <v>21</v>
      </c>
      <c r="K26" s="4" t="s">
        <v>22</v>
      </c>
      <c r="L26" s="4" t="s">
        <v>23</v>
      </c>
    </row>
    <row r="27" spans="1:12" x14ac:dyDescent="0.25">
      <c r="A27" s="8" t="s">
        <v>598</v>
      </c>
      <c r="B27" s="2">
        <v>3.7429819089207701E-3</v>
      </c>
      <c r="C27" s="2">
        <v>-9.9440646364201395E-3</v>
      </c>
      <c r="D27" s="2">
        <v>-8.9767733835530397E-2</v>
      </c>
      <c r="E27" s="2">
        <v>-9.51724137931034E-2</v>
      </c>
      <c r="F27" s="2">
        <v>-0.10670731707317101</v>
      </c>
      <c r="G27" s="2">
        <v>-9.7269624573378802E-2</v>
      </c>
      <c r="H27" s="2">
        <v>-4.53686200378072E-2</v>
      </c>
      <c r="I27" s="2">
        <v>-5.9405940594059398E-3</v>
      </c>
      <c r="J27" s="2">
        <v>-2.88844621513944E-2</v>
      </c>
      <c r="K27" s="3">
        <v>-0.168088737201365</v>
      </c>
      <c r="L27" s="3">
        <v>-0.39176543980037398</v>
      </c>
    </row>
    <row r="28" spans="1:12" x14ac:dyDescent="0.25">
      <c r="A28" s="8" t="s">
        <v>58</v>
      </c>
      <c r="B28" s="2">
        <v>1.11989459815547E-2</v>
      </c>
      <c r="C28" s="2">
        <v>2.9315960912052099E-3</v>
      </c>
      <c r="D28" s="2">
        <v>1.7862942513803201E-2</v>
      </c>
      <c r="E28" s="2">
        <v>2.9674537332482501E-2</v>
      </c>
      <c r="F28" s="2">
        <v>1.5804152463588499E-2</v>
      </c>
      <c r="G28" s="2">
        <v>2.01342281879195E-2</v>
      </c>
      <c r="H28" s="2">
        <v>2.9904306220095698E-4</v>
      </c>
      <c r="I28" s="2">
        <v>-8.9686098654708502E-3</v>
      </c>
      <c r="J28" s="2">
        <v>-1.47812971342383E-2</v>
      </c>
      <c r="K28" s="3">
        <v>-3.6607687614398999E-3</v>
      </c>
      <c r="L28" s="3">
        <v>7.5757575757575801E-2</v>
      </c>
    </row>
    <row r="29" spans="1:12" x14ac:dyDescent="0.25">
      <c r="A29" s="8" t="s">
        <v>59</v>
      </c>
      <c r="B29" s="2">
        <v>2.20059246720271E-2</v>
      </c>
      <c r="C29" s="2">
        <v>-8.6956521739130401E-3</v>
      </c>
      <c r="D29" s="2">
        <v>1.37844611528822E-2</v>
      </c>
      <c r="E29" s="2">
        <v>2.6782035434693E-2</v>
      </c>
      <c r="F29" s="2">
        <v>2.28731942215088E-2</v>
      </c>
      <c r="G29" s="2">
        <v>2.2361710474696001E-2</v>
      </c>
      <c r="H29" s="2">
        <v>7.2908672294704499E-3</v>
      </c>
      <c r="I29" s="2">
        <v>3.0857142857142899E-2</v>
      </c>
      <c r="J29" s="2">
        <v>3.9911308203991101E-2</v>
      </c>
      <c r="K29" s="3">
        <v>0.10396233817183199</v>
      </c>
      <c r="L29" s="3">
        <v>0.19085907744392699</v>
      </c>
    </row>
    <row r="30" spans="1:12" x14ac:dyDescent="0.25">
      <c r="A30" s="8" t="s">
        <v>60</v>
      </c>
      <c r="B30" s="2">
        <v>1.54320987654321E-2</v>
      </c>
      <c r="C30" s="2">
        <v>-8.2066869300911893E-2</v>
      </c>
      <c r="D30" s="2">
        <v>-2.0971302428256101E-2</v>
      </c>
      <c r="E30" s="2">
        <v>-6.7643742953776799E-3</v>
      </c>
      <c r="F30" s="2">
        <v>4.6538024971623203E-2</v>
      </c>
      <c r="G30" s="2">
        <v>5.6399132321041198E-2</v>
      </c>
      <c r="H30" s="2">
        <v>8.1108829568788496E-2</v>
      </c>
      <c r="I30" s="2">
        <v>7.5023741690408402E-2</v>
      </c>
      <c r="J30" s="2">
        <v>3.9752650176678402E-2</v>
      </c>
      <c r="K30" s="3">
        <v>0.27657266811279801</v>
      </c>
      <c r="L30" s="3">
        <v>0.210905349794239</v>
      </c>
    </row>
    <row r="31" spans="1:12" x14ac:dyDescent="0.25">
      <c r="A31" s="8" t="s">
        <v>61</v>
      </c>
      <c r="B31" s="2">
        <v>-2.8225806451612899E-2</v>
      </c>
      <c r="C31" s="2">
        <v>-0.141078838174274</v>
      </c>
      <c r="D31" s="2">
        <v>-0.202898550724638</v>
      </c>
      <c r="E31" s="2">
        <v>0.13939393939393899</v>
      </c>
      <c r="F31" s="2">
        <v>7.4468085106383003E-2</v>
      </c>
      <c r="G31" s="2">
        <v>9.4059405940594101E-2</v>
      </c>
      <c r="H31" s="2">
        <v>6.7873303167420795E-2</v>
      </c>
      <c r="I31" s="2">
        <v>0.16525423728813601</v>
      </c>
      <c r="J31" s="2">
        <v>3.2727272727272702E-2</v>
      </c>
      <c r="K31" s="3">
        <v>0.40594059405940602</v>
      </c>
      <c r="L31" s="3">
        <v>0.14516129032258099</v>
      </c>
    </row>
    <row r="32" spans="1:12" x14ac:dyDescent="0.25">
      <c r="A32" s="11" t="s">
        <v>12</v>
      </c>
      <c r="B32" s="3">
        <v>1.21624908781318E-2</v>
      </c>
      <c r="C32" s="3">
        <v>-1.7183369382360002E-2</v>
      </c>
      <c r="D32" s="3">
        <v>-1.4182662917227E-2</v>
      </c>
      <c r="E32" s="3">
        <v>4.5888627061887602E-3</v>
      </c>
      <c r="F32" s="3">
        <v>2.83950617283951E-3</v>
      </c>
      <c r="G32" s="3">
        <v>9.8485781115351494E-3</v>
      </c>
      <c r="H32" s="3">
        <v>8.0458368889430708E-3</v>
      </c>
      <c r="I32" s="3">
        <v>1.97121780142702E-2</v>
      </c>
      <c r="J32" s="3">
        <v>9.9620493358633794E-3</v>
      </c>
      <c r="K32" s="3">
        <v>4.8381139972916397E-2</v>
      </c>
      <c r="L32" s="3">
        <v>3.5757723181707599E-2</v>
      </c>
    </row>
    <row r="33" spans="1:1" x14ac:dyDescent="0.25">
      <c r="A33" s="15"/>
    </row>
    <row r="34" spans="1:1" x14ac:dyDescent="0.25">
      <c r="A34" s="13" t="s">
        <v>33</v>
      </c>
    </row>
    <row r="35" spans="1:1" x14ac:dyDescent="0.25">
      <c r="A35" s="14" t="s">
        <v>34</v>
      </c>
    </row>
    <row r="36" spans="1:1" x14ac:dyDescent="0.25">
      <c r="A36" s="14" t="s">
        <v>35</v>
      </c>
    </row>
    <row r="37" spans="1:1" x14ac:dyDescent="0.25">
      <c r="A37" s="14" t="s">
        <v>36</v>
      </c>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6:K16"/>
    <mergeCell ref="B25:J2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659</v>
      </c>
    </row>
    <row r="2" spans="1:11" ht="15" x14ac:dyDescent="0.25">
      <c r="A2" s="12" t="s">
        <v>658</v>
      </c>
    </row>
    <row r="3" spans="1:11" ht="15" x14ac:dyDescent="0.25">
      <c r="A3" s="12" t="s">
        <v>67</v>
      </c>
    </row>
    <row r="4" spans="1:11" x14ac:dyDescent="0.25">
      <c r="A4" s="15"/>
    </row>
    <row r="5" spans="1:11" x14ac:dyDescent="0.25">
      <c r="A5" s="17" t="str">
        <f>HYPERLINK("#'Table of contents'!A185",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64</v>
      </c>
      <c r="B8" s="1">
        <v>3319</v>
      </c>
      <c r="C8" s="1">
        <v>3389</v>
      </c>
      <c r="D8" s="1">
        <v>3366</v>
      </c>
      <c r="E8" s="1">
        <v>3382</v>
      </c>
      <c r="F8" s="1">
        <v>3433</v>
      </c>
      <c r="G8" s="1">
        <v>3497</v>
      </c>
      <c r="H8" s="1">
        <v>3577</v>
      </c>
      <c r="I8" s="1">
        <v>3645</v>
      </c>
      <c r="J8" s="1">
        <v>3768</v>
      </c>
      <c r="K8" s="1">
        <v>3855</v>
      </c>
    </row>
    <row r="9" spans="1:11" x14ac:dyDescent="0.25">
      <c r="A9" s="16" t="s">
        <v>65</v>
      </c>
      <c r="B9" s="1">
        <v>4903</v>
      </c>
      <c r="C9" s="1">
        <v>4933</v>
      </c>
      <c r="D9" s="1">
        <v>4813</v>
      </c>
      <c r="E9" s="1">
        <v>4681</v>
      </c>
      <c r="F9" s="1">
        <v>4667</v>
      </c>
      <c r="G9" s="1">
        <v>4626</v>
      </c>
      <c r="H9" s="1">
        <v>4626</v>
      </c>
      <c r="I9" s="1">
        <v>4624</v>
      </c>
      <c r="J9" s="1">
        <v>4664</v>
      </c>
      <c r="K9" s="1">
        <v>4661</v>
      </c>
    </row>
    <row r="10" spans="1:11" x14ac:dyDescent="0.25">
      <c r="A10" s="10" t="s">
        <v>12</v>
      </c>
      <c r="B10" s="5">
        <v>8222</v>
      </c>
      <c r="C10" s="5">
        <v>8322</v>
      </c>
      <c r="D10" s="5">
        <v>8179</v>
      </c>
      <c r="E10" s="5">
        <v>8063</v>
      </c>
      <c r="F10" s="5">
        <v>8100</v>
      </c>
      <c r="G10" s="5">
        <v>8123</v>
      </c>
      <c r="H10" s="5">
        <v>8203</v>
      </c>
      <c r="I10" s="5">
        <v>8269</v>
      </c>
      <c r="J10" s="5">
        <v>8432</v>
      </c>
      <c r="K10" s="5">
        <v>8516</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64</v>
      </c>
      <c r="B15" s="2">
        <v>0.403673072245196</v>
      </c>
      <c r="C15" s="2">
        <v>0.40723383801970697</v>
      </c>
      <c r="D15" s="2">
        <v>0.41154175327057102</v>
      </c>
      <c r="E15" s="2">
        <v>0.41944685600893</v>
      </c>
      <c r="F15" s="2">
        <v>0.42382716049382702</v>
      </c>
      <c r="G15" s="2">
        <v>0.43050597070048002</v>
      </c>
      <c r="H15" s="2">
        <v>0.43605997805680802</v>
      </c>
      <c r="I15" s="2">
        <v>0.44080299915346499</v>
      </c>
      <c r="J15" s="2">
        <v>0.44686907020872901</v>
      </c>
      <c r="K15" s="2">
        <v>0.452677313292626</v>
      </c>
    </row>
    <row r="16" spans="1:11" x14ac:dyDescent="0.25">
      <c r="A16" s="8" t="s">
        <v>65</v>
      </c>
      <c r="B16" s="2">
        <v>0.596326927754804</v>
      </c>
      <c r="C16" s="2">
        <v>0.59276616198029297</v>
      </c>
      <c r="D16" s="2">
        <v>0.58845824672942904</v>
      </c>
      <c r="E16" s="2">
        <v>0.58055314399107005</v>
      </c>
      <c r="F16" s="2">
        <v>0.57617283950617304</v>
      </c>
      <c r="G16" s="2">
        <v>0.56949402929951998</v>
      </c>
      <c r="H16" s="2">
        <v>0.56394002194319104</v>
      </c>
      <c r="I16" s="2">
        <v>0.55919700084653501</v>
      </c>
      <c r="J16" s="2">
        <v>0.55313092979127099</v>
      </c>
      <c r="K16" s="2">
        <v>0.54732268670737405</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64</v>
      </c>
      <c r="B21" s="2">
        <v>2.10906899668575E-2</v>
      </c>
      <c r="C21" s="2">
        <v>-6.7866627323694296E-3</v>
      </c>
      <c r="D21" s="2">
        <v>4.7534165181223999E-3</v>
      </c>
      <c r="E21" s="2">
        <v>1.5079834417504399E-2</v>
      </c>
      <c r="F21" s="2">
        <v>1.86425866588989E-2</v>
      </c>
      <c r="G21" s="2">
        <v>2.2876751501286801E-2</v>
      </c>
      <c r="H21" s="2">
        <v>1.9010343863572799E-2</v>
      </c>
      <c r="I21" s="2">
        <v>3.3744855967078199E-2</v>
      </c>
      <c r="J21" s="2">
        <v>2.3089171974522298E-2</v>
      </c>
      <c r="K21" s="3">
        <v>0.102373462968259</v>
      </c>
      <c r="L21" s="3">
        <v>0.16149442603193701</v>
      </c>
    </row>
    <row r="22" spans="1:12" x14ac:dyDescent="0.25">
      <c r="A22" s="8" t="s">
        <v>65</v>
      </c>
      <c r="B22" s="2">
        <v>6.1187028349989799E-3</v>
      </c>
      <c r="C22" s="2">
        <v>-2.4325967970808798E-2</v>
      </c>
      <c r="D22" s="2">
        <v>-2.7425722002908801E-2</v>
      </c>
      <c r="E22" s="2">
        <v>-2.9908139286477201E-3</v>
      </c>
      <c r="F22" s="2">
        <v>-8.7850867795157498E-3</v>
      </c>
      <c r="G22" s="2">
        <v>0</v>
      </c>
      <c r="H22" s="2">
        <v>-4.3233895373973199E-4</v>
      </c>
      <c r="I22" s="2">
        <v>8.6505190311418692E-3</v>
      </c>
      <c r="J22" s="2">
        <v>-6.4322469982847302E-4</v>
      </c>
      <c r="K22" s="3">
        <v>7.56593169044531E-3</v>
      </c>
      <c r="L22" s="3">
        <v>-4.9357536202325102E-2</v>
      </c>
    </row>
    <row r="23" spans="1:12" x14ac:dyDescent="0.25">
      <c r="A23" s="11" t="s">
        <v>12</v>
      </c>
      <c r="B23" s="3">
        <v>1.21624908781318E-2</v>
      </c>
      <c r="C23" s="3">
        <v>-1.7183369382360002E-2</v>
      </c>
      <c r="D23" s="3">
        <v>-1.4182662917227E-2</v>
      </c>
      <c r="E23" s="3">
        <v>4.5888627061887602E-3</v>
      </c>
      <c r="F23" s="3">
        <v>2.83950617283951E-3</v>
      </c>
      <c r="G23" s="3">
        <v>9.8485781115351494E-3</v>
      </c>
      <c r="H23" s="3">
        <v>8.0458368889430708E-3</v>
      </c>
      <c r="I23" s="3">
        <v>1.97121780142702E-2</v>
      </c>
      <c r="J23" s="3">
        <v>9.9620493358633794E-3</v>
      </c>
      <c r="K23" s="3">
        <v>4.8381139972916397E-2</v>
      </c>
      <c r="L23" s="3">
        <v>3.5757723181707599E-2</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36</v>
      </c>
    </row>
    <row r="29" spans="1:12" x14ac:dyDescent="0.25">
      <c r="A29" s="15"/>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660</v>
      </c>
    </row>
    <row r="2" spans="1:11" ht="15" x14ac:dyDescent="0.25">
      <c r="A2" s="12" t="s">
        <v>658</v>
      </c>
    </row>
    <row r="3" spans="1:11" ht="15" x14ac:dyDescent="0.25">
      <c r="A3" s="12" t="s">
        <v>67</v>
      </c>
    </row>
    <row r="4" spans="1:11" ht="15" x14ac:dyDescent="0.25">
      <c r="A4" s="12" t="s">
        <v>63</v>
      </c>
    </row>
    <row r="5" spans="1:11" x14ac:dyDescent="0.25">
      <c r="A5" s="17" t="str">
        <f>HYPERLINK("#'Table of contents'!A186",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70</v>
      </c>
      <c r="B8" s="1">
        <v>1352</v>
      </c>
      <c r="C8" s="1">
        <v>1374</v>
      </c>
      <c r="D8" s="1">
        <v>1377</v>
      </c>
      <c r="E8" s="1">
        <v>1405</v>
      </c>
      <c r="F8" s="1">
        <v>1435</v>
      </c>
      <c r="G8" s="1">
        <v>1456</v>
      </c>
      <c r="H8" s="1">
        <v>1509</v>
      </c>
      <c r="I8" s="1">
        <v>1537</v>
      </c>
      <c r="J8" s="1">
        <v>1566</v>
      </c>
      <c r="K8" s="1">
        <v>1558</v>
      </c>
    </row>
    <row r="9" spans="1:11" x14ac:dyDescent="0.25">
      <c r="A9" s="16" t="s">
        <v>71</v>
      </c>
      <c r="B9" s="1">
        <v>918</v>
      </c>
      <c r="C9" s="1">
        <v>956</v>
      </c>
      <c r="D9" s="1">
        <v>965</v>
      </c>
      <c r="E9" s="1">
        <v>1019</v>
      </c>
      <c r="F9" s="1">
        <v>1080</v>
      </c>
      <c r="G9" s="1">
        <v>1114</v>
      </c>
      <c r="H9" s="1">
        <v>1149</v>
      </c>
      <c r="I9" s="1">
        <v>1156</v>
      </c>
      <c r="J9" s="1">
        <v>1211</v>
      </c>
      <c r="K9" s="1">
        <v>1275</v>
      </c>
    </row>
    <row r="10" spans="1:11" x14ac:dyDescent="0.25">
      <c r="A10" s="16" t="s">
        <v>72</v>
      </c>
      <c r="B10" s="1">
        <v>277</v>
      </c>
      <c r="C10" s="1">
        <v>287</v>
      </c>
      <c r="D10" s="1">
        <v>268</v>
      </c>
      <c r="E10" s="1">
        <v>260</v>
      </c>
      <c r="F10" s="1">
        <v>249</v>
      </c>
      <c r="G10" s="1">
        <v>277</v>
      </c>
      <c r="H10" s="1">
        <v>309</v>
      </c>
      <c r="I10" s="1">
        <v>344</v>
      </c>
      <c r="J10" s="1">
        <v>375</v>
      </c>
      <c r="K10" s="1">
        <v>409</v>
      </c>
    </row>
    <row r="11" spans="1:11" x14ac:dyDescent="0.25">
      <c r="A11" s="16" t="s">
        <v>73</v>
      </c>
      <c r="B11" s="1">
        <v>55</v>
      </c>
      <c r="C11" s="1">
        <v>54</v>
      </c>
      <c r="D11" s="1">
        <v>52</v>
      </c>
      <c r="E11" s="1">
        <v>36</v>
      </c>
      <c r="F11" s="1">
        <v>39</v>
      </c>
      <c r="G11" s="1">
        <v>48</v>
      </c>
      <c r="H11" s="1">
        <v>39</v>
      </c>
      <c r="I11" s="1">
        <v>47</v>
      </c>
      <c r="J11" s="1">
        <v>58</v>
      </c>
      <c r="K11" s="1">
        <v>61</v>
      </c>
    </row>
    <row r="12" spans="1:11" x14ac:dyDescent="0.25">
      <c r="A12" s="16" t="s">
        <v>76</v>
      </c>
      <c r="B12" s="1">
        <v>1684</v>
      </c>
      <c r="C12" s="1">
        <v>1696</v>
      </c>
      <c r="D12" s="1">
        <v>1702</v>
      </c>
      <c r="E12" s="1">
        <v>1729</v>
      </c>
      <c r="F12" s="1">
        <v>1792</v>
      </c>
      <c r="G12" s="1">
        <v>1822</v>
      </c>
      <c r="H12" s="1">
        <v>1835</v>
      </c>
      <c r="I12" s="1">
        <v>1808</v>
      </c>
      <c r="J12" s="1">
        <v>1749</v>
      </c>
      <c r="K12" s="1">
        <v>1708</v>
      </c>
    </row>
    <row r="13" spans="1:11" x14ac:dyDescent="0.25">
      <c r="A13" s="16" t="s">
        <v>77</v>
      </c>
      <c r="B13" s="1">
        <v>1445</v>
      </c>
      <c r="C13" s="1">
        <v>1459</v>
      </c>
      <c r="D13" s="1">
        <v>1429</v>
      </c>
      <c r="E13" s="1">
        <v>1408</v>
      </c>
      <c r="F13" s="1">
        <v>1412</v>
      </c>
      <c r="G13" s="1">
        <v>1435</v>
      </c>
      <c r="H13" s="1">
        <v>1457</v>
      </c>
      <c r="I13" s="1">
        <v>1469</v>
      </c>
      <c r="J13" s="1">
        <v>1495</v>
      </c>
      <c r="K13" s="1">
        <v>1539</v>
      </c>
    </row>
    <row r="14" spans="1:11" x14ac:dyDescent="0.25">
      <c r="A14" s="16" t="s">
        <v>78</v>
      </c>
      <c r="B14" s="1">
        <v>695</v>
      </c>
      <c r="C14" s="1">
        <v>700</v>
      </c>
      <c r="D14" s="1">
        <v>638</v>
      </c>
      <c r="E14" s="1">
        <v>627</v>
      </c>
      <c r="F14" s="1">
        <v>632</v>
      </c>
      <c r="G14" s="1">
        <v>645</v>
      </c>
      <c r="H14" s="1">
        <v>665</v>
      </c>
      <c r="I14" s="1">
        <v>709</v>
      </c>
      <c r="J14" s="1">
        <v>757</v>
      </c>
      <c r="K14" s="1">
        <v>768</v>
      </c>
    </row>
    <row r="15" spans="1:11" x14ac:dyDescent="0.25">
      <c r="A15" s="16" t="s">
        <v>79</v>
      </c>
      <c r="B15" s="1">
        <v>193</v>
      </c>
      <c r="C15" s="1">
        <v>187</v>
      </c>
      <c r="D15" s="1">
        <v>155</v>
      </c>
      <c r="E15" s="1">
        <v>129</v>
      </c>
      <c r="F15" s="1">
        <v>149</v>
      </c>
      <c r="G15" s="1">
        <v>154</v>
      </c>
      <c r="H15" s="1">
        <v>182</v>
      </c>
      <c r="I15" s="1">
        <v>189</v>
      </c>
      <c r="J15" s="1">
        <v>217</v>
      </c>
      <c r="K15" s="1">
        <v>223</v>
      </c>
    </row>
    <row r="16" spans="1:11" x14ac:dyDescent="0.25">
      <c r="A16" s="16" t="s">
        <v>602</v>
      </c>
      <c r="B16" s="1">
        <v>717</v>
      </c>
      <c r="C16" s="1">
        <v>718</v>
      </c>
      <c r="D16" s="1">
        <v>704</v>
      </c>
      <c r="E16" s="1">
        <v>662</v>
      </c>
      <c r="F16" s="1">
        <v>630</v>
      </c>
      <c r="G16" s="1">
        <v>602</v>
      </c>
      <c r="H16" s="1">
        <v>571</v>
      </c>
      <c r="I16" s="1">
        <v>561</v>
      </c>
      <c r="J16" s="1">
        <v>558</v>
      </c>
      <c r="K16" s="1">
        <v>552</v>
      </c>
    </row>
    <row r="17" spans="1:11" x14ac:dyDescent="0.25">
      <c r="A17" s="16" t="s">
        <v>603</v>
      </c>
      <c r="B17" s="1">
        <v>886</v>
      </c>
      <c r="C17" s="1">
        <v>891</v>
      </c>
      <c r="D17" s="1">
        <v>889</v>
      </c>
      <c r="E17" s="1">
        <v>788</v>
      </c>
      <c r="F17" s="1">
        <v>682</v>
      </c>
      <c r="G17" s="1">
        <v>570</v>
      </c>
      <c r="H17" s="1">
        <v>487</v>
      </c>
      <c r="I17" s="1">
        <v>449</v>
      </c>
      <c r="J17" s="1">
        <v>446</v>
      </c>
      <c r="K17" s="1">
        <v>423</v>
      </c>
    </row>
    <row r="18" spans="1:11" x14ac:dyDescent="0.25">
      <c r="A18" s="10" t="s">
        <v>12</v>
      </c>
      <c r="B18" s="5">
        <v>8222</v>
      </c>
      <c r="C18" s="5">
        <v>8322</v>
      </c>
      <c r="D18" s="5">
        <v>8179</v>
      </c>
      <c r="E18" s="5">
        <v>8063</v>
      </c>
      <c r="F18" s="5">
        <v>8100</v>
      </c>
      <c r="G18" s="5">
        <v>8123</v>
      </c>
      <c r="H18" s="5">
        <v>8203</v>
      </c>
      <c r="I18" s="5">
        <v>8269</v>
      </c>
      <c r="J18" s="5">
        <v>8432</v>
      </c>
      <c r="K18" s="5">
        <v>8516</v>
      </c>
    </row>
    <row r="19" spans="1:11" x14ac:dyDescent="0.25">
      <c r="A19" s="15"/>
    </row>
    <row r="20" spans="1:11" x14ac:dyDescent="0.25">
      <c r="A20" s="15"/>
    </row>
    <row r="21" spans="1:11" x14ac:dyDescent="0.25">
      <c r="A21" s="15"/>
      <c r="B21" s="21" t="s">
        <v>28</v>
      </c>
      <c r="C21" s="22"/>
      <c r="D21" s="22"/>
      <c r="E21" s="22"/>
      <c r="F21" s="22"/>
      <c r="G21" s="22"/>
      <c r="H21" s="22"/>
      <c r="I21" s="22"/>
      <c r="J21" s="22"/>
      <c r="K21" s="22"/>
    </row>
    <row r="22" spans="1:11" x14ac:dyDescent="0.25">
      <c r="A22" s="9" t="s">
        <v>32</v>
      </c>
      <c r="B22" s="4" t="s">
        <v>0</v>
      </c>
      <c r="C22" s="4" t="s">
        <v>1</v>
      </c>
      <c r="D22" s="4" t="s">
        <v>2</v>
      </c>
      <c r="E22" s="4" t="s">
        <v>3</v>
      </c>
      <c r="F22" s="4" t="s">
        <v>4</v>
      </c>
      <c r="G22" s="4" t="s">
        <v>5</v>
      </c>
      <c r="H22" s="4" t="s">
        <v>6</v>
      </c>
      <c r="I22" s="4" t="s">
        <v>7</v>
      </c>
      <c r="J22" s="4" t="s">
        <v>8</v>
      </c>
      <c r="K22" s="4" t="s">
        <v>9</v>
      </c>
    </row>
    <row r="23" spans="1:11" x14ac:dyDescent="0.25">
      <c r="A23" s="8" t="s">
        <v>70</v>
      </c>
      <c r="B23" s="2">
        <v>0.40735161193130498</v>
      </c>
      <c r="C23" s="2">
        <v>0.405429330185896</v>
      </c>
      <c r="D23" s="2">
        <v>0.40909090909090901</v>
      </c>
      <c r="E23" s="2">
        <v>0.415434654050857</v>
      </c>
      <c r="F23" s="2">
        <v>0.41800174774249899</v>
      </c>
      <c r="G23" s="2">
        <v>0.41635687732342003</v>
      </c>
      <c r="H23" s="2">
        <v>0.42186189544310898</v>
      </c>
      <c r="I23" s="2">
        <v>0.42167352537722902</v>
      </c>
      <c r="J23" s="2">
        <v>0.41560509554140102</v>
      </c>
      <c r="K23" s="2">
        <v>0.40415045395590099</v>
      </c>
    </row>
    <row r="24" spans="1:11" x14ac:dyDescent="0.25">
      <c r="A24" s="8" t="s">
        <v>71</v>
      </c>
      <c r="B24" s="2">
        <v>0.27658933413678799</v>
      </c>
      <c r="C24" s="2">
        <v>0.28208911183239899</v>
      </c>
      <c r="D24" s="2">
        <v>0.28669043374925701</v>
      </c>
      <c r="E24" s="2">
        <v>0.30130100532229398</v>
      </c>
      <c r="F24" s="2">
        <v>0.31459364986891902</v>
      </c>
      <c r="G24" s="2">
        <v>0.31855876465541899</v>
      </c>
      <c r="H24" s="2">
        <v>0.32121889851831098</v>
      </c>
      <c r="I24" s="2">
        <v>0.317146776406036</v>
      </c>
      <c r="J24" s="2">
        <v>0.32139065817409801</v>
      </c>
      <c r="K24" s="2">
        <v>0.33073929961089499</v>
      </c>
    </row>
    <row r="25" spans="1:11" x14ac:dyDescent="0.25">
      <c r="A25" s="8" t="s">
        <v>72</v>
      </c>
      <c r="B25" s="2">
        <v>8.34588731545646E-2</v>
      </c>
      <c r="C25" s="2">
        <v>8.4685748008261993E-2</v>
      </c>
      <c r="D25" s="2">
        <v>7.9619726678550204E-2</v>
      </c>
      <c r="E25" s="2">
        <v>7.6877587226493196E-2</v>
      </c>
      <c r="F25" s="2">
        <v>7.2531313719778598E-2</v>
      </c>
      <c r="G25" s="2">
        <v>7.9210752073205604E-2</v>
      </c>
      <c r="H25" s="2">
        <v>8.63852390271177E-2</v>
      </c>
      <c r="I25" s="2">
        <v>9.4375857338820299E-2</v>
      </c>
      <c r="J25" s="2">
        <v>9.9522292993630607E-2</v>
      </c>
      <c r="K25" s="2">
        <v>0.10609597924773</v>
      </c>
    </row>
    <row r="26" spans="1:11" x14ac:dyDescent="0.25">
      <c r="A26" s="8" t="s">
        <v>73</v>
      </c>
      <c r="B26" s="2">
        <v>1.65712564025309E-2</v>
      </c>
      <c r="C26" s="2">
        <v>1.5933903806432601E-2</v>
      </c>
      <c r="D26" s="2">
        <v>1.5448603683897799E-2</v>
      </c>
      <c r="E26" s="2">
        <v>1.06445890005914E-2</v>
      </c>
      <c r="F26" s="2">
        <v>1.13603262452665E-2</v>
      </c>
      <c r="G26" s="2">
        <v>1.3726050900772099E-2</v>
      </c>
      <c r="H26" s="2">
        <v>1.09029913335197E-2</v>
      </c>
      <c r="I26" s="2">
        <v>1.28943758573388E-2</v>
      </c>
      <c r="J26" s="2">
        <v>1.5392781316348201E-2</v>
      </c>
      <c r="K26" s="2">
        <v>1.5823605706874199E-2</v>
      </c>
    </row>
    <row r="27" spans="1:11" x14ac:dyDescent="0.25">
      <c r="A27" s="8" t="s">
        <v>76</v>
      </c>
      <c r="B27" s="2">
        <v>0.34346318580460899</v>
      </c>
      <c r="C27" s="2">
        <v>0.34380701398743202</v>
      </c>
      <c r="D27" s="2">
        <v>0.353625597340536</v>
      </c>
      <c r="E27" s="2">
        <v>0.36936552018799401</v>
      </c>
      <c r="F27" s="2">
        <v>0.38397257338761498</v>
      </c>
      <c r="G27" s="2">
        <v>0.39386078685689602</v>
      </c>
      <c r="H27" s="2">
        <v>0.39667099005620399</v>
      </c>
      <c r="I27" s="2">
        <v>0.39100346020761201</v>
      </c>
      <c r="J27" s="2">
        <v>0.375</v>
      </c>
      <c r="K27" s="2">
        <v>0.36644496889079597</v>
      </c>
    </row>
    <row r="28" spans="1:11" x14ac:dyDescent="0.25">
      <c r="A28" s="8" t="s">
        <v>77</v>
      </c>
      <c r="B28" s="2">
        <v>0.29471751988578399</v>
      </c>
      <c r="C28" s="2">
        <v>0.29576322724508403</v>
      </c>
      <c r="D28" s="2">
        <v>0.29690421774361098</v>
      </c>
      <c r="E28" s="2">
        <v>0.30079042939542799</v>
      </c>
      <c r="F28" s="2">
        <v>0.302549817870152</v>
      </c>
      <c r="G28" s="2">
        <v>0.31020319930825802</v>
      </c>
      <c r="H28" s="2">
        <v>0.31495892779939499</v>
      </c>
      <c r="I28" s="2">
        <v>0.31769031141868498</v>
      </c>
      <c r="J28" s="2">
        <v>0.320540308747856</v>
      </c>
      <c r="K28" s="2">
        <v>0.33018665522420099</v>
      </c>
    </row>
    <row r="29" spans="1:11" x14ac:dyDescent="0.25">
      <c r="A29" s="8" t="s">
        <v>78</v>
      </c>
      <c r="B29" s="2">
        <v>0.14174994901081001</v>
      </c>
      <c r="C29" s="2">
        <v>0.14190147982971801</v>
      </c>
      <c r="D29" s="2">
        <v>0.132557656347392</v>
      </c>
      <c r="E29" s="2">
        <v>0.13394573809015201</v>
      </c>
      <c r="F29" s="2">
        <v>0.13541889865009599</v>
      </c>
      <c r="G29" s="2">
        <v>0.139429312581064</v>
      </c>
      <c r="H29" s="2">
        <v>0.143752702118461</v>
      </c>
      <c r="I29" s="2">
        <v>0.15333044982699001</v>
      </c>
      <c r="J29" s="2">
        <v>0.162307032590051</v>
      </c>
      <c r="K29" s="2">
        <v>0.16477150826003001</v>
      </c>
    </row>
    <row r="30" spans="1:11" x14ac:dyDescent="0.25">
      <c r="A30" s="8" t="s">
        <v>79</v>
      </c>
      <c r="B30" s="2">
        <v>3.9363654905160098E-2</v>
      </c>
      <c r="C30" s="2">
        <v>3.79079667545104E-2</v>
      </c>
      <c r="D30" s="2">
        <v>3.2204446291294403E-2</v>
      </c>
      <c r="E30" s="2">
        <v>2.75582140568255E-2</v>
      </c>
      <c r="F30" s="2">
        <v>3.1926290979215802E-2</v>
      </c>
      <c r="G30" s="2">
        <v>3.3290099437959401E-2</v>
      </c>
      <c r="H30" s="2">
        <v>3.93428447903156E-2</v>
      </c>
      <c r="I30" s="2">
        <v>4.0873702422145303E-2</v>
      </c>
      <c r="J30" s="2">
        <v>4.6526586620926201E-2</v>
      </c>
      <c r="K30" s="2">
        <v>4.7843810341128501E-2</v>
      </c>
    </row>
    <row r="31" spans="1:11" x14ac:dyDescent="0.25">
      <c r="A31" s="8" t="s">
        <v>602</v>
      </c>
      <c r="B31" s="2">
        <v>0.216028924374812</v>
      </c>
      <c r="C31" s="2">
        <v>0.211861906167011</v>
      </c>
      <c r="D31" s="2">
        <v>0.20915032679738599</v>
      </c>
      <c r="E31" s="2">
        <v>0.195742164399763</v>
      </c>
      <c r="F31" s="2">
        <v>0.18351296242353601</v>
      </c>
      <c r="G31" s="2">
        <v>0.17214755504718299</v>
      </c>
      <c r="H31" s="2">
        <v>0.15963097567794199</v>
      </c>
      <c r="I31" s="2">
        <v>0.15390946502057601</v>
      </c>
      <c r="J31" s="2">
        <v>0.14808917197452201</v>
      </c>
      <c r="K31" s="2">
        <v>0.14319066147859899</v>
      </c>
    </row>
    <row r="32" spans="1:11" x14ac:dyDescent="0.25">
      <c r="A32" s="8" t="s">
        <v>603</v>
      </c>
      <c r="B32" s="2">
        <v>0.18070569039363699</v>
      </c>
      <c r="C32" s="2">
        <v>0.180620312183256</v>
      </c>
      <c r="D32" s="2">
        <v>0.18470808227716601</v>
      </c>
      <c r="E32" s="2">
        <v>0.168340098269601</v>
      </c>
      <c r="F32" s="2">
        <v>0.14613241911291999</v>
      </c>
      <c r="G32" s="2">
        <v>0.123216601815824</v>
      </c>
      <c r="H32" s="2">
        <v>0.10527453523562499</v>
      </c>
      <c r="I32" s="2">
        <v>9.7102076124567505E-2</v>
      </c>
      <c r="J32" s="2">
        <v>9.5626072041166396E-2</v>
      </c>
      <c r="K32" s="2">
        <v>9.0753057283844696E-2</v>
      </c>
    </row>
    <row r="33" spans="1:12" x14ac:dyDescent="0.25">
      <c r="A33" s="15"/>
    </row>
    <row r="34" spans="1:12" x14ac:dyDescent="0.25">
      <c r="A34" s="15"/>
    </row>
    <row r="35" spans="1:12" x14ac:dyDescent="0.25">
      <c r="A35" s="15"/>
      <c r="B35" s="21" t="s">
        <v>29</v>
      </c>
      <c r="C35" s="21"/>
      <c r="D35" s="21"/>
      <c r="E35" s="21"/>
      <c r="F35" s="21"/>
      <c r="G35" s="21"/>
      <c r="H35" s="21"/>
      <c r="I35" s="21"/>
      <c r="J35" s="21"/>
      <c r="K35" s="6" t="s">
        <v>30</v>
      </c>
      <c r="L35" s="6" t="s">
        <v>31</v>
      </c>
    </row>
    <row r="36" spans="1:12" x14ac:dyDescent="0.25">
      <c r="A36" s="9" t="s">
        <v>32</v>
      </c>
      <c r="B36" s="4" t="s">
        <v>13</v>
      </c>
      <c r="C36" s="4" t="s">
        <v>14</v>
      </c>
      <c r="D36" s="4" t="s">
        <v>15</v>
      </c>
      <c r="E36" s="4" t="s">
        <v>16</v>
      </c>
      <c r="F36" s="4" t="s">
        <v>17</v>
      </c>
      <c r="G36" s="4" t="s">
        <v>18</v>
      </c>
      <c r="H36" s="4" t="s">
        <v>19</v>
      </c>
      <c r="I36" s="4" t="s">
        <v>20</v>
      </c>
      <c r="J36" s="4" t="s">
        <v>21</v>
      </c>
      <c r="K36" s="4" t="s">
        <v>22</v>
      </c>
      <c r="L36" s="4" t="s">
        <v>23</v>
      </c>
    </row>
    <row r="37" spans="1:12" x14ac:dyDescent="0.25">
      <c r="A37" s="8" t="s">
        <v>70</v>
      </c>
      <c r="B37" s="2">
        <v>1.6272189349112402E-2</v>
      </c>
      <c r="C37" s="2">
        <v>2.18340611353712E-3</v>
      </c>
      <c r="D37" s="2">
        <v>2.0334059549745799E-2</v>
      </c>
      <c r="E37" s="2">
        <v>2.1352313167259801E-2</v>
      </c>
      <c r="F37" s="2">
        <v>1.46341463414634E-2</v>
      </c>
      <c r="G37" s="2">
        <v>3.6401098901098897E-2</v>
      </c>
      <c r="H37" s="2">
        <v>1.8555334658714399E-2</v>
      </c>
      <c r="I37" s="2">
        <v>1.88679245283019E-2</v>
      </c>
      <c r="J37" s="2">
        <v>-5.1085568326947597E-3</v>
      </c>
      <c r="K37" s="3">
        <v>7.0054945054945097E-2</v>
      </c>
      <c r="L37" s="3">
        <v>0.152366863905325</v>
      </c>
    </row>
    <row r="38" spans="1:12" x14ac:dyDescent="0.25">
      <c r="A38" s="8" t="s">
        <v>71</v>
      </c>
      <c r="B38" s="2">
        <v>4.13943355119826E-2</v>
      </c>
      <c r="C38" s="2">
        <v>9.4142259414225892E-3</v>
      </c>
      <c r="D38" s="2">
        <v>5.5958549222797901E-2</v>
      </c>
      <c r="E38" s="2">
        <v>5.9862610402355201E-2</v>
      </c>
      <c r="F38" s="2">
        <v>3.1481481481481499E-2</v>
      </c>
      <c r="G38" s="2">
        <v>3.1418312387791698E-2</v>
      </c>
      <c r="H38" s="2">
        <v>6.0922541340295896E-3</v>
      </c>
      <c r="I38" s="2">
        <v>4.7577854671280298E-2</v>
      </c>
      <c r="J38" s="2">
        <v>5.2848885218827399E-2</v>
      </c>
      <c r="K38" s="3">
        <v>0.14452423698384201</v>
      </c>
      <c r="L38" s="3">
        <v>0.38888888888888901</v>
      </c>
    </row>
    <row r="39" spans="1:12" x14ac:dyDescent="0.25">
      <c r="A39" s="8" t="s">
        <v>72</v>
      </c>
      <c r="B39" s="2">
        <v>3.6101083032491002E-2</v>
      </c>
      <c r="C39" s="2">
        <v>-6.6202090592334506E-2</v>
      </c>
      <c r="D39" s="2">
        <v>-2.9850746268656699E-2</v>
      </c>
      <c r="E39" s="2">
        <v>-4.2307692307692303E-2</v>
      </c>
      <c r="F39" s="2">
        <v>0.11244979919678701</v>
      </c>
      <c r="G39" s="2">
        <v>0.115523465703971</v>
      </c>
      <c r="H39" s="2">
        <v>0.113268608414239</v>
      </c>
      <c r="I39" s="2">
        <v>9.0116279069767394E-2</v>
      </c>
      <c r="J39" s="2">
        <v>9.0666666666666701E-2</v>
      </c>
      <c r="K39" s="3">
        <v>0.47653429602888098</v>
      </c>
      <c r="L39" s="3">
        <v>0.47653429602888098</v>
      </c>
    </row>
    <row r="40" spans="1:12" x14ac:dyDescent="0.25">
      <c r="A40" s="8" t="s">
        <v>73</v>
      </c>
      <c r="B40" s="2">
        <v>-1.8181818181818198E-2</v>
      </c>
      <c r="C40" s="2">
        <v>-3.7037037037037E-2</v>
      </c>
      <c r="D40" s="2">
        <v>-0.30769230769230799</v>
      </c>
      <c r="E40" s="2">
        <v>8.3333333333333301E-2</v>
      </c>
      <c r="F40" s="2">
        <v>0.230769230769231</v>
      </c>
      <c r="G40" s="2">
        <v>-0.1875</v>
      </c>
      <c r="H40" s="2">
        <v>0.20512820512820501</v>
      </c>
      <c r="I40" s="2">
        <v>0.23404255319148901</v>
      </c>
      <c r="J40" s="2">
        <v>5.1724137931034503E-2</v>
      </c>
      <c r="K40" s="3">
        <v>0.27083333333333298</v>
      </c>
      <c r="L40" s="3">
        <v>0.109090909090909</v>
      </c>
    </row>
    <row r="41" spans="1:12" x14ac:dyDescent="0.25">
      <c r="A41" s="8" t="s">
        <v>76</v>
      </c>
      <c r="B41" s="2">
        <v>7.1258907363420396E-3</v>
      </c>
      <c r="C41" s="2">
        <v>3.5377358490566E-3</v>
      </c>
      <c r="D41" s="2">
        <v>1.5863689776733299E-2</v>
      </c>
      <c r="E41" s="2">
        <v>3.6437246963562701E-2</v>
      </c>
      <c r="F41" s="2">
        <v>1.67410714285714E-2</v>
      </c>
      <c r="G41" s="2">
        <v>7.1350164654226103E-3</v>
      </c>
      <c r="H41" s="2">
        <v>-1.4713896457765699E-2</v>
      </c>
      <c r="I41" s="2">
        <v>-3.2632743362831902E-2</v>
      </c>
      <c r="J41" s="2">
        <v>-2.3441966838193301E-2</v>
      </c>
      <c r="K41" s="3">
        <v>-6.2568605927552104E-2</v>
      </c>
      <c r="L41" s="3">
        <v>1.42517814726841E-2</v>
      </c>
    </row>
    <row r="42" spans="1:12" x14ac:dyDescent="0.25">
      <c r="A42" s="8" t="s">
        <v>77</v>
      </c>
      <c r="B42" s="2">
        <v>9.6885813148788903E-3</v>
      </c>
      <c r="C42" s="2">
        <v>-2.0562028786840301E-2</v>
      </c>
      <c r="D42" s="2">
        <v>-1.46955913226032E-2</v>
      </c>
      <c r="E42" s="2">
        <v>2.8409090909090901E-3</v>
      </c>
      <c r="F42" s="2">
        <v>1.6288951841359801E-2</v>
      </c>
      <c r="G42" s="2">
        <v>1.53310104529617E-2</v>
      </c>
      <c r="H42" s="2">
        <v>8.2361015785861399E-3</v>
      </c>
      <c r="I42" s="2">
        <v>1.7699115044247801E-2</v>
      </c>
      <c r="J42" s="2">
        <v>2.9431438127090301E-2</v>
      </c>
      <c r="K42" s="3">
        <v>7.2473867595818794E-2</v>
      </c>
      <c r="L42" s="3">
        <v>6.5051903114186793E-2</v>
      </c>
    </row>
    <row r="43" spans="1:12" x14ac:dyDescent="0.25">
      <c r="A43" s="8" t="s">
        <v>78</v>
      </c>
      <c r="B43" s="2">
        <v>7.1942446043165497E-3</v>
      </c>
      <c r="C43" s="2">
        <v>-8.8571428571428606E-2</v>
      </c>
      <c r="D43" s="2">
        <v>-1.72413793103448E-2</v>
      </c>
      <c r="E43" s="2">
        <v>7.9744816586921792E-3</v>
      </c>
      <c r="F43" s="2">
        <v>2.0569620253164601E-2</v>
      </c>
      <c r="G43" s="2">
        <v>3.1007751937984499E-2</v>
      </c>
      <c r="H43" s="2">
        <v>6.6165413533834594E-2</v>
      </c>
      <c r="I43" s="2">
        <v>6.77009873060649E-2</v>
      </c>
      <c r="J43" s="2">
        <v>1.45310435931308E-2</v>
      </c>
      <c r="K43" s="3">
        <v>0.190697674418605</v>
      </c>
      <c r="L43" s="3">
        <v>0.105035971223022</v>
      </c>
    </row>
    <row r="44" spans="1:12" x14ac:dyDescent="0.25">
      <c r="A44" s="8" t="s">
        <v>79</v>
      </c>
      <c r="B44" s="2">
        <v>-3.10880829015544E-2</v>
      </c>
      <c r="C44" s="2">
        <v>-0.17112299465240599</v>
      </c>
      <c r="D44" s="2">
        <v>-0.16774193548387101</v>
      </c>
      <c r="E44" s="2">
        <v>0.15503875968992201</v>
      </c>
      <c r="F44" s="2">
        <v>3.35570469798658E-2</v>
      </c>
      <c r="G44" s="2">
        <v>0.18181818181818199</v>
      </c>
      <c r="H44" s="2">
        <v>3.8461538461538498E-2</v>
      </c>
      <c r="I44" s="2">
        <v>0.148148148148148</v>
      </c>
      <c r="J44" s="2">
        <v>2.76497695852535E-2</v>
      </c>
      <c r="K44" s="3">
        <v>0.44805194805194798</v>
      </c>
      <c r="L44" s="3">
        <v>0.15544041450777199</v>
      </c>
    </row>
    <row r="45" spans="1:12" x14ac:dyDescent="0.25">
      <c r="A45" s="8" t="s">
        <v>602</v>
      </c>
      <c r="B45" s="2">
        <v>1.39470013947001E-3</v>
      </c>
      <c r="C45" s="2">
        <v>-1.9498607242339799E-2</v>
      </c>
      <c r="D45" s="2">
        <v>-5.9659090909090898E-2</v>
      </c>
      <c r="E45" s="2">
        <v>-4.8338368580060402E-2</v>
      </c>
      <c r="F45" s="2">
        <v>-4.4444444444444398E-2</v>
      </c>
      <c r="G45" s="2">
        <v>-5.1495016611295699E-2</v>
      </c>
      <c r="H45" s="2">
        <v>-1.7513134851138399E-2</v>
      </c>
      <c r="I45" s="2">
        <v>-5.3475935828877002E-3</v>
      </c>
      <c r="J45" s="2">
        <v>-1.0752688172042999E-2</v>
      </c>
      <c r="K45" s="3">
        <v>-8.3056478405315604E-2</v>
      </c>
      <c r="L45" s="3">
        <v>-0.23012552301255201</v>
      </c>
    </row>
    <row r="46" spans="1:12" x14ac:dyDescent="0.25">
      <c r="A46" s="8" t="s">
        <v>603</v>
      </c>
      <c r="B46" s="2">
        <v>5.6433408577878097E-3</v>
      </c>
      <c r="C46" s="2">
        <v>-2.2446689113355799E-3</v>
      </c>
      <c r="D46" s="2">
        <v>-0.113610798650169</v>
      </c>
      <c r="E46" s="2">
        <v>-0.134517766497462</v>
      </c>
      <c r="F46" s="2">
        <v>-0.164222873900293</v>
      </c>
      <c r="G46" s="2">
        <v>-0.145614035087719</v>
      </c>
      <c r="H46" s="2">
        <v>-7.8028747433264906E-2</v>
      </c>
      <c r="I46" s="2">
        <v>-6.6815144766147003E-3</v>
      </c>
      <c r="J46" s="2">
        <v>-5.1569506726457402E-2</v>
      </c>
      <c r="K46" s="3">
        <v>-0.25789473684210501</v>
      </c>
      <c r="L46" s="3">
        <v>-0.52257336343115102</v>
      </c>
    </row>
    <row r="47" spans="1:12" x14ac:dyDescent="0.25">
      <c r="A47" s="11" t="s">
        <v>12</v>
      </c>
      <c r="B47" s="3">
        <v>1.21624908781318E-2</v>
      </c>
      <c r="C47" s="3">
        <v>-1.7183369382360002E-2</v>
      </c>
      <c r="D47" s="3">
        <v>-1.4182662917227E-2</v>
      </c>
      <c r="E47" s="3">
        <v>4.5888627061887602E-3</v>
      </c>
      <c r="F47" s="3">
        <v>2.83950617283951E-3</v>
      </c>
      <c r="G47" s="3">
        <v>9.8485781115351494E-3</v>
      </c>
      <c r="H47" s="3">
        <v>8.0458368889430708E-3</v>
      </c>
      <c r="I47" s="3">
        <v>1.97121780142702E-2</v>
      </c>
      <c r="J47" s="3">
        <v>9.9620493358633794E-3</v>
      </c>
      <c r="K47" s="3">
        <v>4.8381139972916397E-2</v>
      </c>
      <c r="L47" s="3">
        <v>3.5757723181707599E-2</v>
      </c>
    </row>
    <row r="48" spans="1:12" x14ac:dyDescent="0.25">
      <c r="A48" s="15"/>
    </row>
    <row r="49" spans="1:1" x14ac:dyDescent="0.25">
      <c r="A49" s="13" t="s">
        <v>33</v>
      </c>
    </row>
    <row r="50" spans="1:1" x14ac:dyDescent="0.25">
      <c r="A50" s="14" t="s">
        <v>34</v>
      </c>
    </row>
    <row r="51" spans="1:1" x14ac:dyDescent="0.25">
      <c r="A51" s="14" t="s">
        <v>35</v>
      </c>
    </row>
    <row r="52" spans="1:1" x14ac:dyDescent="0.25">
      <c r="A52" s="14" t="s">
        <v>81</v>
      </c>
    </row>
    <row r="53" spans="1:1" x14ac:dyDescent="0.25">
      <c r="A53" s="14" t="s">
        <v>36</v>
      </c>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1:K21"/>
    <mergeCell ref="B35:J3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8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661</v>
      </c>
    </row>
    <row r="2" spans="1:11" ht="15" x14ac:dyDescent="0.25">
      <c r="A2" s="12" t="s">
        <v>658</v>
      </c>
    </row>
    <row r="3" spans="1:11" ht="15" x14ac:dyDescent="0.25">
      <c r="A3" s="12" t="s">
        <v>89</v>
      </c>
    </row>
    <row r="4" spans="1:11" x14ac:dyDescent="0.25">
      <c r="A4" s="15"/>
    </row>
    <row r="5" spans="1:11" x14ac:dyDescent="0.25">
      <c r="A5" s="17" t="str">
        <f>HYPERLINK("#'Table of contents'!A187",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82</v>
      </c>
      <c r="B8" s="1">
        <v>1850</v>
      </c>
      <c r="C8" s="1">
        <v>1995</v>
      </c>
      <c r="D8" s="1">
        <v>2067</v>
      </c>
      <c r="E8" s="1">
        <v>2085</v>
      </c>
      <c r="F8" s="1">
        <v>2163</v>
      </c>
      <c r="G8" s="1">
        <v>2215</v>
      </c>
      <c r="H8" s="1">
        <v>2282</v>
      </c>
      <c r="I8" s="1">
        <v>2348</v>
      </c>
      <c r="J8" s="1">
        <v>2436</v>
      </c>
      <c r="K8" s="1">
        <v>2500</v>
      </c>
    </row>
    <row r="9" spans="1:11" x14ac:dyDescent="0.25">
      <c r="A9" s="16" t="s">
        <v>83</v>
      </c>
      <c r="B9" s="1">
        <v>275</v>
      </c>
      <c r="C9" s="1">
        <v>283</v>
      </c>
      <c r="D9" s="1">
        <v>293</v>
      </c>
      <c r="E9" s="1">
        <v>312</v>
      </c>
      <c r="F9" s="1">
        <v>319</v>
      </c>
      <c r="G9" s="1">
        <v>325</v>
      </c>
      <c r="H9" s="1">
        <v>338</v>
      </c>
      <c r="I9" s="1">
        <v>346</v>
      </c>
      <c r="J9" s="1">
        <v>363</v>
      </c>
      <c r="K9" s="1">
        <v>370</v>
      </c>
    </row>
    <row r="10" spans="1:11" x14ac:dyDescent="0.25">
      <c r="A10" s="16" t="s">
        <v>84</v>
      </c>
      <c r="B10" s="1">
        <v>127</v>
      </c>
      <c r="C10" s="1">
        <v>136</v>
      </c>
      <c r="D10" s="1">
        <v>136</v>
      </c>
      <c r="E10" s="1">
        <v>140</v>
      </c>
      <c r="F10" s="1">
        <v>147</v>
      </c>
      <c r="G10" s="1">
        <v>149</v>
      </c>
      <c r="H10" s="1">
        <v>154</v>
      </c>
      <c r="I10" s="1">
        <v>165</v>
      </c>
      <c r="J10" s="1">
        <v>174</v>
      </c>
      <c r="K10" s="1">
        <v>179</v>
      </c>
    </row>
    <row r="11" spans="1:11" x14ac:dyDescent="0.25">
      <c r="A11" s="16" t="s">
        <v>85</v>
      </c>
      <c r="B11" s="1">
        <v>5036</v>
      </c>
      <c r="C11" s="1">
        <v>4993</v>
      </c>
      <c r="D11" s="1">
        <v>4838</v>
      </c>
      <c r="E11" s="1">
        <v>4737</v>
      </c>
      <c r="F11" s="1">
        <v>4700</v>
      </c>
      <c r="G11" s="1">
        <v>4662</v>
      </c>
      <c r="H11" s="1">
        <v>4658</v>
      </c>
      <c r="I11" s="1">
        <v>4643</v>
      </c>
      <c r="J11" s="1">
        <v>4679</v>
      </c>
      <c r="K11" s="1">
        <v>4686</v>
      </c>
    </row>
    <row r="12" spans="1:11" x14ac:dyDescent="0.25">
      <c r="A12" s="16" t="s">
        <v>86</v>
      </c>
      <c r="B12" s="1">
        <v>207</v>
      </c>
      <c r="C12" s="1">
        <v>211</v>
      </c>
      <c r="D12" s="1">
        <v>204</v>
      </c>
      <c r="E12" s="1">
        <v>203</v>
      </c>
      <c r="F12" s="1">
        <v>207</v>
      </c>
      <c r="G12" s="1">
        <v>210</v>
      </c>
      <c r="H12" s="1">
        <v>217</v>
      </c>
      <c r="I12" s="1">
        <v>218</v>
      </c>
      <c r="J12" s="1">
        <v>224</v>
      </c>
      <c r="K12" s="1">
        <v>225</v>
      </c>
    </row>
    <row r="13" spans="1:11" x14ac:dyDescent="0.25">
      <c r="A13" s="16" t="s">
        <v>87</v>
      </c>
      <c r="B13" s="1">
        <v>727</v>
      </c>
      <c r="C13" s="1">
        <v>704</v>
      </c>
      <c r="D13" s="1">
        <v>641</v>
      </c>
      <c r="E13" s="1">
        <v>586</v>
      </c>
      <c r="F13" s="1">
        <v>564</v>
      </c>
      <c r="G13" s="1">
        <v>562</v>
      </c>
      <c r="H13" s="1">
        <v>554</v>
      </c>
      <c r="I13" s="1">
        <v>549</v>
      </c>
      <c r="J13" s="1">
        <v>556</v>
      </c>
      <c r="K13" s="1">
        <v>556</v>
      </c>
    </row>
    <row r="14" spans="1:11" x14ac:dyDescent="0.25">
      <c r="A14" s="10" t="s">
        <v>12</v>
      </c>
      <c r="B14" s="5">
        <v>8222</v>
      </c>
      <c r="C14" s="5">
        <v>8322</v>
      </c>
      <c r="D14" s="5">
        <v>8179</v>
      </c>
      <c r="E14" s="5">
        <v>8063</v>
      </c>
      <c r="F14" s="5">
        <v>8100</v>
      </c>
      <c r="G14" s="5">
        <v>8123</v>
      </c>
      <c r="H14" s="5">
        <v>8203</v>
      </c>
      <c r="I14" s="5">
        <v>8269</v>
      </c>
      <c r="J14" s="5">
        <v>8432</v>
      </c>
      <c r="K14" s="5">
        <v>8516</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82</v>
      </c>
      <c r="B19" s="2">
        <v>0.225006081245439</v>
      </c>
      <c r="C19" s="2">
        <v>0.23972602739726001</v>
      </c>
      <c r="D19" s="2">
        <v>0.25272038146472697</v>
      </c>
      <c r="E19" s="2">
        <v>0.25858861465955602</v>
      </c>
      <c r="F19" s="2">
        <v>0.26703703703703702</v>
      </c>
      <c r="G19" s="2">
        <v>0.27268250646312903</v>
      </c>
      <c r="H19" s="2">
        <v>0.27819090576618299</v>
      </c>
      <c r="I19" s="2">
        <v>0.28395211029145001</v>
      </c>
      <c r="J19" s="2">
        <v>0.28889943074003799</v>
      </c>
      <c r="K19" s="2">
        <v>0.29356505401597</v>
      </c>
    </row>
    <row r="20" spans="1:12" x14ac:dyDescent="0.25">
      <c r="A20" s="8" t="s">
        <v>83</v>
      </c>
      <c r="B20" s="2">
        <v>3.3446849914862603E-2</v>
      </c>
      <c r="C20" s="2">
        <v>3.4006248497957199E-2</v>
      </c>
      <c r="D20" s="2">
        <v>3.5823450299547602E-2</v>
      </c>
      <c r="E20" s="2">
        <v>3.86952747116458E-2</v>
      </c>
      <c r="F20" s="2">
        <v>3.9382716049382697E-2</v>
      </c>
      <c r="G20" s="2">
        <v>4.0009848578111497E-2</v>
      </c>
      <c r="H20" s="2">
        <v>4.1204437400950901E-2</v>
      </c>
      <c r="I20" s="2">
        <v>4.1843028177530502E-2</v>
      </c>
      <c r="J20" s="2">
        <v>4.3050284629980999E-2</v>
      </c>
      <c r="K20" s="2">
        <v>4.3447627994363601E-2</v>
      </c>
    </row>
    <row r="21" spans="1:12" x14ac:dyDescent="0.25">
      <c r="A21" s="8" t="s">
        <v>84</v>
      </c>
      <c r="B21" s="2">
        <v>1.54463634152274E-2</v>
      </c>
      <c r="C21" s="2">
        <v>1.63422254265801E-2</v>
      </c>
      <c r="D21" s="2">
        <v>1.66279496270938E-2</v>
      </c>
      <c r="E21" s="2">
        <v>1.7363264293687199E-2</v>
      </c>
      <c r="F21" s="2">
        <v>1.8148148148148101E-2</v>
      </c>
      <c r="G21" s="2">
        <v>1.83429767327342E-2</v>
      </c>
      <c r="H21" s="2">
        <v>1.87736194075338E-2</v>
      </c>
      <c r="I21" s="2">
        <v>1.9954045229169201E-2</v>
      </c>
      <c r="J21" s="2">
        <v>2.0635673624288399E-2</v>
      </c>
      <c r="K21" s="2">
        <v>2.1019257867543401E-2</v>
      </c>
    </row>
    <row r="22" spans="1:12" x14ac:dyDescent="0.25">
      <c r="A22" s="8" t="s">
        <v>85</v>
      </c>
      <c r="B22" s="2">
        <v>0.61250304062271999</v>
      </c>
      <c r="C22" s="2">
        <v>0.59997596731554903</v>
      </c>
      <c r="D22" s="2">
        <v>0.59151485511676205</v>
      </c>
      <c r="E22" s="2">
        <v>0.58749844970854503</v>
      </c>
      <c r="F22" s="2">
        <v>0.58024691358024705</v>
      </c>
      <c r="G22" s="2">
        <v>0.57392588944971101</v>
      </c>
      <c r="H22" s="2">
        <v>0.567841033768134</v>
      </c>
      <c r="I22" s="2">
        <v>0.56149473938807604</v>
      </c>
      <c r="J22" s="2">
        <v>0.55490986717267599</v>
      </c>
      <c r="K22" s="2">
        <v>0.55025833724753404</v>
      </c>
    </row>
    <row r="23" spans="1:12" x14ac:dyDescent="0.25">
      <c r="A23" s="8" t="s">
        <v>86</v>
      </c>
      <c r="B23" s="2">
        <v>2.51763561177329E-2</v>
      </c>
      <c r="C23" s="2">
        <v>2.53544820956501E-2</v>
      </c>
      <c r="D23" s="2">
        <v>2.4941924440640698E-2</v>
      </c>
      <c r="E23" s="2">
        <v>2.5176733225846501E-2</v>
      </c>
      <c r="F23" s="2">
        <v>2.5555555555555599E-2</v>
      </c>
      <c r="G23" s="2">
        <v>2.5852517542779799E-2</v>
      </c>
      <c r="H23" s="2">
        <v>2.6453736437888599E-2</v>
      </c>
      <c r="I23" s="2">
        <v>2.63635264239932E-2</v>
      </c>
      <c r="J23" s="2">
        <v>2.6565464895635701E-2</v>
      </c>
      <c r="K23" s="2">
        <v>2.6420854861437301E-2</v>
      </c>
    </row>
    <row r="24" spans="1:12" x14ac:dyDescent="0.25">
      <c r="A24" s="8" t="s">
        <v>87</v>
      </c>
      <c r="B24" s="2">
        <v>8.8421308684018499E-2</v>
      </c>
      <c r="C24" s="2">
        <v>8.4595049267003106E-2</v>
      </c>
      <c r="D24" s="2">
        <v>7.83714390512288E-2</v>
      </c>
      <c r="E24" s="2">
        <v>7.2677663400719295E-2</v>
      </c>
      <c r="F24" s="2">
        <v>6.9629629629629597E-2</v>
      </c>
      <c r="G24" s="2">
        <v>6.9186261233534399E-2</v>
      </c>
      <c r="H24" s="2">
        <v>6.7536267219309998E-2</v>
      </c>
      <c r="I24" s="2">
        <v>6.6392550489781099E-2</v>
      </c>
      <c r="J24" s="2">
        <v>6.5939278937381399E-2</v>
      </c>
      <c r="K24" s="2">
        <v>6.5288868013151702E-2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82</v>
      </c>
      <c r="B29" s="2">
        <v>7.8378378378378397E-2</v>
      </c>
      <c r="C29" s="2">
        <v>3.6090225563909797E-2</v>
      </c>
      <c r="D29" s="2">
        <v>8.7082728592162498E-3</v>
      </c>
      <c r="E29" s="2">
        <v>3.7410071942445999E-2</v>
      </c>
      <c r="F29" s="2">
        <v>2.4040684234859E-2</v>
      </c>
      <c r="G29" s="2">
        <v>3.02483069977427E-2</v>
      </c>
      <c r="H29" s="2">
        <v>2.8921998247151599E-2</v>
      </c>
      <c r="I29" s="2">
        <v>3.7478705281090298E-2</v>
      </c>
      <c r="J29" s="2">
        <v>2.6272577996715899E-2</v>
      </c>
      <c r="K29" s="3">
        <v>0.12866817155756199</v>
      </c>
      <c r="L29" s="3">
        <v>0.35135135135135098</v>
      </c>
    </row>
    <row r="30" spans="1:12" x14ac:dyDescent="0.25">
      <c r="A30" s="8" t="s">
        <v>83</v>
      </c>
      <c r="B30" s="2">
        <v>2.9090909090909101E-2</v>
      </c>
      <c r="C30" s="2">
        <v>3.5335689045936397E-2</v>
      </c>
      <c r="D30" s="2">
        <v>6.4846416382252595E-2</v>
      </c>
      <c r="E30" s="2">
        <v>2.2435897435897401E-2</v>
      </c>
      <c r="F30" s="2">
        <v>1.88087774294671E-2</v>
      </c>
      <c r="G30" s="2">
        <v>0.04</v>
      </c>
      <c r="H30" s="2">
        <v>2.3668639053254399E-2</v>
      </c>
      <c r="I30" s="2">
        <v>4.9132947976878602E-2</v>
      </c>
      <c r="J30" s="2">
        <v>1.9283746556473799E-2</v>
      </c>
      <c r="K30" s="3">
        <v>0.138461538461538</v>
      </c>
      <c r="L30" s="3">
        <v>0.34545454545454501</v>
      </c>
    </row>
    <row r="31" spans="1:12" x14ac:dyDescent="0.25">
      <c r="A31" s="8" t="s">
        <v>84</v>
      </c>
      <c r="B31" s="2">
        <v>7.0866141732283505E-2</v>
      </c>
      <c r="C31" s="2">
        <v>0</v>
      </c>
      <c r="D31" s="2">
        <v>2.9411764705882401E-2</v>
      </c>
      <c r="E31" s="2">
        <v>0.05</v>
      </c>
      <c r="F31" s="2">
        <v>1.3605442176870699E-2</v>
      </c>
      <c r="G31" s="2">
        <v>3.35570469798658E-2</v>
      </c>
      <c r="H31" s="2">
        <v>7.1428571428571397E-2</v>
      </c>
      <c r="I31" s="2">
        <v>5.4545454545454501E-2</v>
      </c>
      <c r="J31" s="2">
        <v>2.8735632183908E-2</v>
      </c>
      <c r="K31" s="3">
        <v>0.20134228187919501</v>
      </c>
      <c r="L31" s="3">
        <v>0.40944881889763801</v>
      </c>
    </row>
    <row r="32" spans="1:12" x14ac:dyDescent="0.25">
      <c r="A32" s="8" t="s">
        <v>85</v>
      </c>
      <c r="B32" s="2">
        <v>-8.5385226370135008E-3</v>
      </c>
      <c r="C32" s="2">
        <v>-3.10434608451833E-2</v>
      </c>
      <c r="D32" s="2">
        <v>-2.0876395204629999E-2</v>
      </c>
      <c r="E32" s="2">
        <v>-7.8108507494194599E-3</v>
      </c>
      <c r="F32" s="2">
        <v>-8.0851063829787198E-3</v>
      </c>
      <c r="G32" s="2">
        <v>-8.5800085800085801E-4</v>
      </c>
      <c r="H32" s="2">
        <v>-3.22026620867325E-3</v>
      </c>
      <c r="I32" s="2">
        <v>7.7536075813051898E-3</v>
      </c>
      <c r="J32" s="2">
        <v>1.4960461637101899E-3</v>
      </c>
      <c r="K32" s="3">
        <v>5.1480051480051496E-3</v>
      </c>
      <c r="L32" s="3">
        <v>-6.9499602859412202E-2</v>
      </c>
    </row>
    <row r="33" spans="1:12" x14ac:dyDescent="0.25">
      <c r="A33" s="8" t="s">
        <v>86</v>
      </c>
      <c r="B33" s="2">
        <v>1.9323671497584499E-2</v>
      </c>
      <c r="C33" s="2">
        <v>-3.3175355450236997E-2</v>
      </c>
      <c r="D33" s="2">
        <v>-4.9019607843137298E-3</v>
      </c>
      <c r="E33" s="2">
        <v>1.9704433497536901E-2</v>
      </c>
      <c r="F33" s="2">
        <v>1.4492753623188401E-2</v>
      </c>
      <c r="G33" s="2">
        <v>3.3333333333333298E-2</v>
      </c>
      <c r="H33" s="2">
        <v>4.6082949308755804E-3</v>
      </c>
      <c r="I33" s="2">
        <v>2.7522935779816501E-2</v>
      </c>
      <c r="J33" s="2">
        <v>4.4642857142857097E-3</v>
      </c>
      <c r="K33" s="3">
        <v>7.1428571428571397E-2</v>
      </c>
      <c r="L33" s="3">
        <v>8.6956521739130405E-2</v>
      </c>
    </row>
    <row r="34" spans="1:12" x14ac:dyDescent="0.25">
      <c r="A34" s="8" t="s">
        <v>87</v>
      </c>
      <c r="B34" s="2">
        <v>-3.1636863823933999E-2</v>
      </c>
      <c r="C34" s="2">
        <v>-8.9488636363636395E-2</v>
      </c>
      <c r="D34" s="2">
        <v>-8.5803432137285501E-2</v>
      </c>
      <c r="E34" s="2">
        <v>-3.7542662116041001E-2</v>
      </c>
      <c r="F34" s="2">
        <v>-3.54609929078014E-3</v>
      </c>
      <c r="G34" s="2">
        <v>-1.42348754448399E-2</v>
      </c>
      <c r="H34" s="2">
        <v>-9.0252707581227401E-3</v>
      </c>
      <c r="I34" s="2">
        <v>1.2750455373406199E-2</v>
      </c>
      <c r="J34" s="2">
        <v>0</v>
      </c>
      <c r="K34" s="3">
        <v>-1.06761565836299E-2</v>
      </c>
      <c r="L34" s="3">
        <v>-0.23521320495185699</v>
      </c>
    </row>
    <row r="35" spans="1:12" x14ac:dyDescent="0.25">
      <c r="A35" s="11" t="s">
        <v>12</v>
      </c>
      <c r="B35" s="3">
        <v>1.21624908781318E-2</v>
      </c>
      <c r="C35" s="3">
        <v>-1.7183369382360002E-2</v>
      </c>
      <c r="D35" s="3">
        <v>-1.4182662917227E-2</v>
      </c>
      <c r="E35" s="3">
        <v>4.5888627061887602E-3</v>
      </c>
      <c r="F35" s="3">
        <v>2.83950617283951E-3</v>
      </c>
      <c r="G35" s="3">
        <v>9.8485781115351494E-3</v>
      </c>
      <c r="H35" s="3">
        <v>8.0458368889430708E-3</v>
      </c>
      <c r="I35" s="3">
        <v>1.97121780142702E-2</v>
      </c>
      <c r="J35" s="3">
        <v>9.9620493358633794E-3</v>
      </c>
      <c r="K35" s="3">
        <v>4.8381139972916397E-2</v>
      </c>
      <c r="L35" s="3">
        <v>3.5757723181707599E-2</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9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662</v>
      </c>
    </row>
    <row r="2" spans="1:11" ht="15" x14ac:dyDescent="0.25">
      <c r="A2" s="12" t="s">
        <v>658</v>
      </c>
    </row>
    <row r="3" spans="1:11" ht="15" x14ac:dyDescent="0.25">
      <c r="A3" s="12" t="s">
        <v>94</v>
      </c>
    </row>
    <row r="4" spans="1:11" x14ac:dyDescent="0.25">
      <c r="A4" s="15"/>
    </row>
    <row r="5" spans="1:11" x14ac:dyDescent="0.25">
      <c r="A5" s="17" t="str">
        <f>HYPERLINK("#'Table of contents'!A188",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90</v>
      </c>
      <c r="B8" s="1">
        <v>4702</v>
      </c>
      <c r="C8" s="1">
        <v>4680</v>
      </c>
      <c r="D8" s="1">
        <v>4542</v>
      </c>
      <c r="E8" s="1">
        <v>4473</v>
      </c>
      <c r="F8" s="1">
        <v>4458</v>
      </c>
      <c r="G8" s="1">
        <v>4465</v>
      </c>
      <c r="H8" s="1">
        <v>4486</v>
      </c>
      <c r="I8" s="1">
        <v>4523</v>
      </c>
      <c r="J8" s="1">
        <v>4619</v>
      </c>
      <c r="K8" s="1">
        <v>4668</v>
      </c>
    </row>
    <row r="9" spans="1:11" x14ac:dyDescent="0.25">
      <c r="A9" s="16" t="s">
        <v>91</v>
      </c>
      <c r="B9" s="1">
        <v>1058</v>
      </c>
      <c r="C9" s="1">
        <v>1062</v>
      </c>
      <c r="D9" s="1">
        <v>1031</v>
      </c>
      <c r="E9" s="1">
        <v>996</v>
      </c>
      <c r="F9" s="1">
        <v>984</v>
      </c>
      <c r="G9" s="1">
        <v>974</v>
      </c>
      <c r="H9" s="1">
        <v>975</v>
      </c>
      <c r="I9" s="1">
        <v>968</v>
      </c>
      <c r="J9" s="1">
        <v>989</v>
      </c>
      <c r="K9" s="1">
        <v>993</v>
      </c>
    </row>
    <row r="10" spans="1:11" x14ac:dyDescent="0.25">
      <c r="A10" s="16" t="s">
        <v>92</v>
      </c>
      <c r="B10" s="1">
        <v>2462</v>
      </c>
      <c r="C10" s="1">
        <v>2580</v>
      </c>
      <c r="D10" s="1">
        <v>2606</v>
      </c>
      <c r="E10" s="1">
        <v>2594</v>
      </c>
      <c r="F10" s="1">
        <v>2658</v>
      </c>
      <c r="G10" s="1">
        <v>2684</v>
      </c>
      <c r="H10" s="1">
        <v>2742</v>
      </c>
      <c r="I10" s="1">
        <v>2778</v>
      </c>
      <c r="J10" s="1">
        <v>2824</v>
      </c>
      <c r="K10" s="1">
        <v>2855</v>
      </c>
    </row>
    <row r="11" spans="1:11" x14ac:dyDescent="0.25">
      <c r="A11" s="10" t="s">
        <v>12</v>
      </c>
      <c r="B11" s="5">
        <v>8222</v>
      </c>
      <c r="C11" s="5">
        <v>8322</v>
      </c>
      <c r="D11" s="5">
        <v>8179</v>
      </c>
      <c r="E11" s="5">
        <v>8063</v>
      </c>
      <c r="F11" s="5">
        <v>8100</v>
      </c>
      <c r="G11" s="5">
        <v>8123</v>
      </c>
      <c r="H11" s="5">
        <v>8203</v>
      </c>
      <c r="I11" s="5">
        <v>8269</v>
      </c>
      <c r="J11" s="5">
        <v>8432</v>
      </c>
      <c r="K11" s="5">
        <v>8516</v>
      </c>
    </row>
    <row r="12" spans="1:11" x14ac:dyDescent="0.25">
      <c r="A12" s="15"/>
    </row>
    <row r="13" spans="1:11" x14ac:dyDescent="0.25">
      <c r="A13" s="15"/>
    </row>
    <row r="14" spans="1:11" x14ac:dyDescent="0.25">
      <c r="A14" s="15"/>
      <c r="B14" s="21" t="s">
        <v>28</v>
      </c>
      <c r="C14" s="22"/>
      <c r="D14" s="22"/>
      <c r="E14" s="22"/>
      <c r="F14" s="22"/>
      <c r="G14" s="22"/>
      <c r="H14" s="22"/>
      <c r="I14" s="22"/>
      <c r="J14" s="22"/>
      <c r="K14" s="22"/>
    </row>
    <row r="15" spans="1:11" x14ac:dyDescent="0.25">
      <c r="A15" s="9" t="s">
        <v>32</v>
      </c>
      <c r="B15" s="4" t="s">
        <v>0</v>
      </c>
      <c r="C15" s="4" t="s">
        <v>1</v>
      </c>
      <c r="D15" s="4" t="s">
        <v>2</v>
      </c>
      <c r="E15" s="4" t="s">
        <v>3</v>
      </c>
      <c r="F15" s="4" t="s">
        <v>4</v>
      </c>
      <c r="G15" s="4" t="s">
        <v>5</v>
      </c>
      <c r="H15" s="4" t="s">
        <v>6</v>
      </c>
      <c r="I15" s="4" t="s">
        <v>7</v>
      </c>
      <c r="J15" s="4" t="s">
        <v>8</v>
      </c>
      <c r="K15" s="4" t="s">
        <v>9</v>
      </c>
    </row>
    <row r="16" spans="1:11" x14ac:dyDescent="0.25">
      <c r="A16" s="8" t="s">
        <v>90</v>
      </c>
      <c r="B16" s="2">
        <v>0.57188032108975895</v>
      </c>
      <c r="C16" s="2">
        <v>0.56236481614996403</v>
      </c>
      <c r="D16" s="2">
        <v>0.555324611810735</v>
      </c>
      <c r="E16" s="2">
        <v>0.55475629418330596</v>
      </c>
      <c r="F16" s="2">
        <v>0.55037037037036995</v>
      </c>
      <c r="G16" s="2">
        <v>0.54967376585005501</v>
      </c>
      <c r="H16" s="2">
        <v>0.54687309520907001</v>
      </c>
      <c r="I16" s="2">
        <v>0.54698270649413505</v>
      </c>
      <c r="J16" s="2">
        <v>0.54779411764705899</v>
      </c>
      <c r="K16" s="2">
        <v>0.54814466885861901</v>
      </c>
    </row>
    <row r="17" spans="1:12" x14ac:dyDescent="0.25">
      <c r="A17" s="8" t="s">
        <v>91</v>
      </c>
      <c r="B17" s="2">
        <v>0.128679153490635</v>
      </c>
      <c r="C17" s="2">
        <v>0.12761355443403</v>
      </c>
      <c r="D17" s="2">
        <v>0.12605452989363</v>
      </c>
      <c r="E17" s="2">
        <v>0.12352722311794601</v>
      </c>
      <c r="F17" s="2">
        <v>0.121481481481481</v>
      </c>
      <c r="G17" s="2">
        <v>0.11990643850794</v>
      </c>
      <c r="H17" s="2">
        <v>0.118858954041204</v>
      </c>
      <c r="I17" s="2">
        <v>0.11706373201112601</v>
      </c>
      <c r="J17" s="2">
        <v>0.117291271347249</v>
      </c>
      <c r="K17" s="2">
        <v>0.116604039455143</v>
      </c>
    </row>
    <row r="18" spans="1:12" x14ac:dyDescent="0.25">
      <c r="A18" s="8" t="s">
        <v>92</v>
      </c>
      <c r="B18" s="2">
        <v>0.29944052541960597</v>
      </c>
      <c r="C18" s="2">
        <v>0.31002162941600597</v>
      </c>
      <c r="D18" s="2">
        <v>0.31862085829563502</v>
      </c>
      <c r="E18" s="2">
        <v>0.32171648269874698</v>
      </c>
      <c r="F18" s="2">
        <v>0.32814814814814802</v>
      </c>
      <c r="G18" s="2">
        <v>0.33041979564200402</v>
      </c>
      <c r="H18" s="2">
        <v>0.33426795074972598</v>
      </c>
      <c r="I18" s="2">
        <v>0.33595356149473898</v>
      </c>
      <c r="J18" s="2">
        <v>0.33491461100569297</v>
      </c>
      <c r="K18" s="2">
        <v>0.33525129168623802</v>
      </c>
    </row>
    <row r="19" spans="1:12" x14ac:dyDescent="0.25">
      <c r="A19" s="15"/>
    </row>
    <row r="20" spans="1:12" x14ac:dyDescent="0.25">
      <c r="A20" s="15"/>
    </row>
    <row r="21" spans="1:12" x14ac:dyDescent="0.25">
      <c r="A21" s="15"/>
      <c r="B21" s="21" t="s">
        <v>29</v>
      </c>
      <c r="C21" s="21"/>
      <c r="D21" s="21"/>
      <c r="E21" s="21"/>
      <c r="F21" s="21"/>
      <c r="G21" s="21"/>
      <c r="H21" s="21"/>
      <c r="I21" s="21"/>
      <c r="J21" s="21"/>
      <c r="K21" s="6" t="s">
        <v>30</v>
      </c>
      <c r="L21" s="6" t="s">
        <v>31</v>
      </c>
    </row>
    <row r="22" spans="1:12" x14ac:dyDescent="0.25">
      <c r="A22" s="9" t="s">
        <v>32</v>
      </c>
      <c r="B22" s="4" t="s">
        <v>13</v>
      </c>
      <c r="C22" s="4" t="s">
        <v>14</v>
      </c>
      <c r="D22" s="4" t="s">
        <v>15</v>
      </c>
      <c r="E22" s="4" t="s">
        <v>16</v>
      </c>
      <c r="F22" s="4" t="s">
        <v>17</v>
      </c>
      <c r="G22" s="4" t="s">
        <v>18</v>
      </c>
      <c r="H22" s="4" t="s">
        <v>19</v>
      </c>
      <c r="I22" s="4" t="s">
        <v>20</v>
      </c>
      <c r="J22" s="4" t="s">
        <v>21</v>
      </c>
      <c r="K22" s="4" t="s">
        <v>22</v>
      </c>
      <c r="L22" s="4" t="s">
        <v>23</v>
      </c>
    </row>
    <row r="23" spans="1:12" x14ac:dyDescent="0.25">
      <c r="A23" s="8" t="s">
        <v>90</v>
      </c>
      <c r="B23" s="2">
        <v>-4.6788600595491303E-3</v>
      </c>
      <c r="C23" s="2">
        <v>-2.94871794871795E-2</v>
      </c>
      <c r="D23" s="2">
        <v>-1.51915455746367E-2</v>
      </c>
      <c r="E23" s="2">
        <v>-3.3534540576794099E-3</v>
      </c>
      <c r="F23" s="2">
        <v>1.5702108568865E-3</v>
      </c>
      <c r="G23" s="2">
        <v>4.7032474804031398E-3</v>
      </c>
      <c r="H23" s="2">
        <v>8.2478823004904205E-3</v>
      </c>
      <c r="I23" s="2">
        <v>2.1224850762768099E-2</v>
      </c>
      <c r="J23" s="2">
        <v>1.0608356787183399E-2</v>
      </c>
      <c r="K23" s="3">
        <v>4.5464725643897003E-2</v>
      </c>
      <c r="L23" s="3">
        <v>-7.2309655465759197E-3</v>
      </c>
    </row>
    <row r="24" spans="1:12" x14ac:dyDescent="0.25">
      <c r="A24" s="8" t="s">
        <v>91</v>
      </c>
      <c r="B24" s="2">
        <v>3.7807183364839299E-3</v>
      </c>
      <c r="C24" s="2">
        <v>-2.9190207156308899E-2</v>
      </c>
      <c r="D24" s="2">
        <v>-3.39476236663434E-2</v>
      </c>
      <c r="E24" s="2">
        <v>-1.20481927710843E-2</v>
      </c>
      <c r="F24" s="2">
        <v>-1.01626016260163E-2</v>
      </c>
      <c r="G24" s="2">
        <v>1.02669404517454E-3</v>
      </c>
      <c r="H24" s="2">
        <v>-7.1794871794871803E-3</v>
      </c>
      <c r="I24" s="2">
        <v>2.16942148760331E-2</v>
      </c>
      <c r="J24" s="2">
        <v>4.0444893832153701E-3</v>
      </c>
      <c r="K24" s="3">
        <v>1.9507186858316199E-2</v>
      </c>
      <c r="L24" s="3">
        <v>-6.1436672967863898E-2</v>
      </c>
    </row>
    <row r="25" spans="1:12" x14ac:dyDescent="0.25">
      <c r="A25" s="8" t="s">
        <v>92</v>
      </c>
      <c r="B25" s="2">
        <v>4.79285134037368E-2</v>
      </c>
      <c r="C25" s="2">
        <v>1.0077519379844999E-2</v>
      </c>
      <c r="D25" s="2">
        <v>-4.6047582501918703E-3</v>
      </c>
      <c r="E25" s="2">
        <v>2.46723207401696E-2</v>
      </c>
      <c r="F25" s="2">
        <v>9.7817908201655399E-3</v>
      </c>
      <c r="G25" s="2">
        <v>2.1609538002980599E-2</v>
      </c>
      <c r="H25" s="2">
        <v>1.3129102844638901E-2</v>
      </c>
      <c r="I25" s="2">
        <v>1.65586753059755E-2</v>
      </c>
      <c r="J25" s="2">
        <v>1.09773371104816E-2</v>
      </c>
      <c r="K25" s="3">
        <v>6.3710879284649802E-2</v>
      </c>
      <c r="L25" s="3">
        <v>0.159626320064988</v>
      </c>
    </row>
    <row r="26" spans="1:12" x14ac:dyDescent="0.25">
      <c r="A26" s="11" t="s">
        <v>12</v>
      </c>
      <c r="B26" s="3">
        <v>1.21624908781318E-2</v>
      </c>
      <c r="C26" s="3">
        <v>-1.7183369382360002E-2</v>
      </c>
      <c r="D26" s="3">
        <v>-1.4182662917227E-2</v>
      </c>
      <c r="E26" s="3">
        <v>4.5888627061887602E-3</v>
      </c>
      <c r="F26" s="3">
        <v>2.83950617283951E-3</v>
      </c>
      <c r="G26" s="3">
        <v>9.8485781115351494E-3</v>
      </c>
      <c r="H26" s="3">
        <v>8.0458368889430708E-3</v>
      </c>
      <c r="I26" s="3">
        <v>1.97121780142702E-2</v>
      </c>
      <c r="J26" s="3">
        <v>9.9620493358633794E-3</v>
      </c>
      <c r="K26" s="3">
        <v>4.8381139972916397E-2</v>
      </c>
      <c r="L26" s="3">
        <v>3.5757723181707599E-2</v>
      </c>
    </row>
    <row r="27" spans="1:12" x14ac:dyDescent="0.25">
      <c r="A27" s="15"/>
    </row>
    <row r="28" spans="1:12" x14ac:dyDescent="0.25">
      <c r="A28" s="13" t="s">
        <v>33</v>
      </c>
    </row>
    <row r="29" spans="1:12" x14ac:dyDescent="0.25">
      <c r="A29" s="14" t="s">
        <v>34</v>
      </c>
    </row>
    <row r="30" spans="1:12" x14ac:dyDescent="0.25">
      <c r="A30" s="14" t="s">
        <v>35</v>
      </c>
    </row>
    <row r="31" spans="1:12" x14ac:dyDescent="0.25">
      <c r="A31" s="14" t="s">
        <v>36</v>
      </c>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663</v>
      </c>
    </row>
    <row r="2" spans="1:11" ht="15" x14ac:dyDescent="0.25">
      <c r="A2" s="12" t="s">
        <v>658</v>
      </c>
    </row>
    <row r="3" spans="1:11" ht="15" x14ac:dyDescent="0.25">
      <c r="A3" s="12" t="s">
        <v>94</v>
      </c>
    </row>
    <row r="4" spans="1:11" ht="15" x14ac:dyDescent="0.25">
      <c r="A4" s="12" t="s">
        <v>89</v>
      </c>
    </row>
    <row r="5" spans="1:11" x14ac:dyDescent="0.25">
      <c r="A5" s="17" t="str">
        <f>HYPERLINK("#'Table of contents'!A189",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95</v>
      </c>
      <c r="B8" s="1">
        <v>356</v>
      </c>
      <c r="C8" s="1">
        <v>381</v>
      </c>
      <c r="D8" s="1">
        <v>397</v>
      </c>
      <c r="E8" s="1">
        <v>411</v>
      </c>
      <c r="F8" s="1">
        <v>440</v>
      </c>
      <c r="G8" s="1">
        <v>465</v>
      </c>
      <c r="H8" s="1">
        <v>488</v>
      </c>
      <c r="I8" s="1">
        <v>516</v>
      </c>
      <c r="J8" s="1">
        <v>561</v>
      </c>
      <c r="K8" s="1">
        <v>598</v>
      </c>
    </row>
    <row r="9" spans="1:11" x14ac:dyDescent="0.25">
      <c r="A9" s="16" t="s">
        <v>96</v>
      </c>
      <c r="B9" s="1">
        <v>20</v>
      </c>
      <c r="C9" s="1">
        <v>22</v>
      </c>
      <c r="D9" s="1">
        <v>24</v>
      </c>
      <c r="E9" s="1">
        <v>23</v>
      </c>
      <c r="F9" s="1">
        <v>26</v>
      </c>
      <c r="G9" s="1">
        <v>28</v>
      </c>
      <c r="H9" s="1">
        <v>33</v>
      </c>
      <c r="I9" s="1">
        <v>37</v>
      </c>
      <c r="J9" s="1">
        <v>41</v>
      </c>
      <c r="K9" s="1">
        <v>46</v>
      </c>
    </row>
    <row r="10" spans="1:11" x14ac:dyDescent="0.25">
      <c r="A10" s="16" t="s">
        <v>97</v>
      </c>
      <c r="B10" s="1">
        <v>77</v>
      </c>
      <c r="C10" s="1">
        <v>81</v>
      </c>
      <c r="D10" s="1">
        <v>79</v>
      </c>
      <c r="E10" s="1">
        <v>84</v>
      </c>
      <c r="F10" s="1">
        <v>88</v>
      </c>
      <c r="G10" s="1">
        <v>90</v>
      </c>
      <c r="H10" s="1">
        <v>94</v>
      </c>
      <c r="I10" s="1">
        <v>105</v>
      </c>
      <c r="J10" s="1">
        <v>115</v>
      </c>
      <c r="K10" s="1">
        <v>117</v>
      </c>
    </row>
    <row r="11" spans="1:11" x14ac:dyDescent="0.25">
      <c r="A11" s="16" t="s">
        <v>98</v>
      </c>
      <c r="B11" s="1">
        <v>3797</v>
      </c>
      <c r="C11" s="1">
        <v>3745</v>
      </c>
      <c r="D11" s="1">
        <v>3608</v>
      </c>
      <c r="E11" s="1">
        <v>3549</v>
      </c>
      <c r="F11" s="1">
        <v>3511</v>
      </c>
      <c r="G11" s="1">
        <v>3492</v>
      </c>
      <c r="H11" s="1">
        <v>3483</v>
      </c>
      <c r="I11" s="1">
        <v>3482</v>
      </c>
      <c r="J11" s="1">
        <v>3513</v>
      </c>
      <c r="K11" s="1">
        <v>3518</v>
      </c>
    </row>
    <row r="12" spans="1:11" x14ac:dyDescent="0.25">
      <c r="A12" s="16" t="s">
        <v>99</v>
      </c>
      <c r="B12" s="1">
        <v>44</v>
      </c>
      <c r="C12" s="1">
        <v>50</v>
      </c>
      <c r="D12" s="1">
        <v>52</v>
      </c>
      <c r="E12" s="1">
        <v>54</v>
      </c>
      <c r="F12" s="1">
        <v>56</v>
      </c>
      <c r="G12" s="1">
        <v>57</v>
      </c>
      <c r="H12" s="1">
        <v>62</v>
      </c>
      <c r="I12" s="1">
        <v>64</v>
      </c>
      <c r="J12" s="1">
        <v>67</v>
      </c>
      <c r="K12" s="1">
        <v>69</v>
      </c>
    </row>
    <row r="13" spans="1:11" x14ac:dyDescent="0.25">
      <c r="A13" s="16" t="s">
        <v>100</v>
      </c>
      <c r="B13" s="1">
        <v>408</v>
      </c>
      <c r="C13" s="1">
        <v>401</v>
      </c>
      <c r="D13" s="1">
        <v>382</v>
      </c>
      <c r="E13" s="1">
        <v>352</v>
      </c>
      <c r="F13" s="1">
        <v>337</v>
      </c>
      <c r="G13" s="1">
        <v>333</v>
      </c>
      <c r="H13" s="1">
        <v>326</v>
      </c>
      <c r="I13" s="1">
        <v>319</v>
      </c>
      <c r="J13" s="1">
        <v>322</v>
      </c>
      <c r="K13" s="1">
        <v>320</v>
      </c>
    </row>
    <row r="14" spans="1:11" x14ac:dyDescent="0.25">
      <c r="A14" s="16" t="s">
        <v>101</v>
      </c>
      <c r="B14" s="1">
        <v>25</v>
      </c>
      <c r="C14" s="1">
        <v>29</v>
      </c>
      <c r="D14" s="1">
        <v>27</v>
      </c>
      <c r="E14" s="1">
        <v>27</v>
      </c>
      <c r="F14" s="1">
        <v>28</v>
      </c>
      <c r="G14" s="1">
        <v>28</v>
      </c>
      <c r="H14" s="1">
        <v>35</v>
      </c>
      <c r="I14" s="1">
        <v>40</v>
      </c>
      <c r="J14" s="1">
        <v>43</v>
      </c>
      <c r="K14" s="1">
        <v>46</v>
      </c>
    </row>
    <row r="15" spans="1:11" x14ac:dyDescent="0.25">
      <c r="A15" s="16" t="s">
        <v>102</v>
      </c>
      <c r="B15" s="1">
        <v>9</v>
      </c>
      <c r="C15" s="1">
        <v>9</v>
      </c>
      <c r="D15" s="1">
        <v>10</v>
      </c>
      <c r="E15" s="1">
        <v>9</v>
      </c>
      <c r="F15" s="1">
        <v>9</v>
      </c>
      <c r="G15" s="1">
        <v>9</v>
      </c>
      <c r="H15" s="1">
        <v>9</v>
      </c>
      <c r="I15" s="1">
        <v>9</v>
      </c>
      <c r="J15" s="1">
        <v>9</v>
      </c>
      <c r="K15" s="1">
        <v>10</v>
      </c>
    </row>
    <row r="16" spans="1:11" x14ac:dyDescent="0.25">
      <c r="A16" s="16" t="s">
        <v>103</v>
      </c>
      <c r="B16" s="1">
        <v>7</v>
      </c>
      <c r="C16" s="1">
        <v>7</v>
      </c>
      <c r="D16" s="1">
        <v>8</v>
      </c>
      <c r="E16" s="1">
        <v>10</v>
      </c>
      <c r="F16" s="1">
        <v>9</v>
      </c>
      <c r="G16" s="1">
        <v>11</v>
      </c>
      <c r="H16" s="1">
        <v>11</v>
      </c>
      <c r="I16" s="1">
        <v>12</v>
      </c>
      <c r="J16" s="1">
        <v>12</v>
      </c>
      <c r="K16" s="1">
        <v>12</v>
      </c>
    </row>
    <row r="17" spans="1:11" x14ac:dyDescent="0.25">
      <c r="A17" s="16" t="s">
        <v>104</v>
      </c>
      <c r="B17" s="1">
        <v>885</v>
      </c>
      <c r="C17" s="1">
        <v>890</v>
      </c>
      <c r="D17" s="1">
        <v>884</v>
      </c>
      <c r="E17" s="1">
        <v>862</v>
      </c>
      <c r="F17" s="1">
        <v>864</v>
      </c>
      <c r="G17" s="1">
        <v>852</v>
      </c>
      <c r="H17" s="1">
        <v>851</v>
      </c>
      <c r="I17" s="1">
        <v>840</v>
      </c>
      <c r="J17" s="1">
        <v>853</v>
      </c>
      <c r="K17" s="1">
        <v>854</v>
      </c>
    </row>
    <row r="18" spans="1:11" x14ac:dyDescent="0.25">
      <c r="A18" s="16" t="s">
        <v>105</v>
      </c>
      <c r="B18" s="1">
        <v>9</v>
      </c>
      <c r="C18" s="1">
        <v>9</v>
      </c>
      <c r="D18" s="1">
        <v>8</v>
      </c>
      <c r="E18" s="1">
        <v>9</v>
      </c>
      <c r="F18" s="1">
        <v>7</v>
      </c>
      <c r="G18" s="1">
        <v>7</v>
      </c>
      <c r="H18" s="1">
        <v>7</v>
      </c>
      <c r="I18" s="1">
        <v>6</v>
      </c>
      <c r="J18" s="1">
        <v>6</v>
      </c>
      <c r="K18" s="1">
        <v>7</v>
      </c>
    </row>
    <row r="19" spans="1:11" x14ac:dyDescent="0.25">
      <c r="A19" s="16" t="s">
        <v>106</v>
      </c>
      <c r="B19" s="1">
        <v>123</v>
      </c>
      <c r="C19" s="1">
        <v>118</v>
      </c>
      <c r="D19" s="1">
        <v>94</v>
      </c>
      <c r="E19" s="1">
        <v>79</v>
      </c>
      <c r="F19" s="1">
        <v>67</v>
      </c>
      <c r="G19" s="1">
        <v>67</v>
      </c>
      <c r="H19" s="1">
        <v>62</v>
      </c>
      <c r="I19" s="1">
        <v>61</v>
      </c>
      <c r="J19" s="1">
        <v>66</v>
      </c>
      <c r="K19" s="1">
        <v>64</v>
      </c>
    </row>
    <row r="20" spans="1:11" x14ac:dyDescent="0.25">
      <c r="A20" s="16" t="s">
        <v>107</v>
      </c>
      <c r="B20" s="1">
        <v>1469</v>
      </c>
      <c r="C20" s="1">
        <v>1585</v>
      </c>
      <c r="D20" s="1">
        <v>1643</v>
      </c>
      <c r="E20" s="1">
        <v>1647</v>
      </c>
      <c r="F20" s="1">
        <v>1695</v>
      </c>
      <c r="G20" s="1">
        <v>1722</v>
      </c>
      <c r="H20" s="1">
        <v>1759</v>
      </c>
      <c r="I20" s="1">
        <v>1792</v>
      </c>
      <c r="J20" s="1">
        <v>1832</v>
      </c>
      <c r="K20" s="1">
        <v>1856</v>
      </c>
    </row>
    <row r="21" spans="1:11" x14ac:dyDescent="0.25">
      <c r="A21" s="16" t="s">
        <v>108</v>
      </c>
      <c r="B21" s="1">
        <v>246</v>
      </c>
      <c r="C21" s="1">
        <v>252</v>
      </c>
      <c r="D21" s="1">
        <v>259</v>
      </c>
      <c r="E21" s="1">
        <v>280</v>
      </c>
      <c r="F21" s="1">
        <v>284</v>
      </c>
      <c r="G21" s="1">
        <v>288</v>
      </c>
      <c r="H21" s="1">
        <v>296</v>
      </c>
      <c r="I21" s="1">
        <v>300</v>
      </c>
      <c r="J21" s="1">
        <v>313</v>
      </c>
      <c r="K21" s="1">
        <v>314</v>
      </c>
    </row>
    <row r="22" spans="1:11" x14ac:dyDescent="0.25">
      <c r="A22" s="16" t="s">
        <v>109</v>
      </c>
      <c r="B22" s="1">
        <v>43</v>
      </c>
      <c r="C22" s="1">
        <v>48</v>
      </c>
      <c r="D22" s="1">
        <v>49</v>
      </c>
      <c r="E22" s="1">
        <v>46</v>
      </c>
      <c r="F22" s="1">
        <v>50</v>
      </c>
      <c r="G22" s="1">
        <v>48</v>
      </c>
      <c r="H22" s="1">
        <v>49</v>
      </c>
      <c r="I22" s="1">
        <v>48</v>
      </c>
      <c r="J22" s="1">
        <v>47</v>
      </c>
      <c r="K22" s="1">
        <v>50</v>
      </c>
    </row>
    <row r="23" spans="1:11" x14ac:dyDescent="0.25">
      <c r="A23" s="16" t="s">
        <v>110</v>
      </c>
      <c r="B23" s="1">
        <v>354</v>
      </c>
      <c r="C23" s="1">
        <v>358</v>
      </c>
      <c r="D23" s="1">
        <v>346</v>
      </c>
      <c r="E23" s="1">
        <v>326</v>
      </c>
      <c r="F23" s="1">
        <v>325</v>
      </c>
      <c r="G23" s="1">
        <v>318</v>
      </c>
      <c r="H23" s="1">
        <v>324</v>
      </c>
      <c r="I23" s="1">
        <v>321</v>
      </c>
      <c r="J23" s="1">
        <v>313</v>
      </c>
      <c r="K23" s="1">
        <v>314</v>
      </c>
    </row>
    <row r="24" spans="1:11" x14ac:dyDescent="0.25">
      <c r="A24" s="16" t="s">
        <v>111</v>
      </c>
      <c r="B24" s="1">
        <v>154</v>
      </c>
      <c r="C24" s="1">
        <v>152</v>
      </c>
      <c r="D24" s="1">
        <v>144</v>
      </c>
      <c r="E24" s="1">
        <v>140</v>
      </c>
      <c r="F24" s="1">
        <v>144</v>
      </c>
      <c r="G24" s="1">
        <v>146</v>
      </c>
      <c r="H24" s="1">
        <v>148</v>
      </c>
      <c r="I24" s="1">
        <v>148</v>
      </c>
      <c r="J24" s="1">
        <v>151</v>
      </c>
      <c r="K24" s="1">
        <v>149</v>
      </c>
    </row>
    <row r="25" spans="1:11" x14ac:dyDescent="0.25">
      <c r="A25" s="16" t="s">
        <v>112</v>
      </c>
      <c r="B25" s="1">
        <v>196</v>
      </c>
      <c r="C25" s="1">
        <v>185</v>
      </c>
      <c r="D25" s="1">
        <v>165</v>
      </c>
      <c r="E25" s="1">
        <v>155</v>
      </c>
      <c r="F25" s="1">
        <v>160</v>
      </c>
      <c r="G25" s="1">
        <v>162</v>
      </c>
      <c r="H25" s="1">
        <v>166</v>
      </c>
      <c r="I25" s="1">
        <v>169</v>
      </c>
      <c r="J25" s="1">
        <v>168</v>
      </c>
      <c r="K25" s="1">
        <v>172</v>
      </c>
    </row>
    <row r="26" spans="1:11" x14ac:dyDescent="0.25">
      <c r="A26" s="10" t="s">
        <v>12</v>
      </c>
      <c r="B26" s="5">
        <v>8222</v>
      </c>
      <c r="C26" s="5">
        <v>8322</v>
      </c>
      <c r="D26" s="5">
        <v>8179</v>
      </c>
      <c r="E26" s="5">
        <v>8063</v>
      </c>
      <c r="F26" s="5">
        <v>8100</v>
      </c>
      <c r="G26" s="5">
        <v>8123</v>
      </c>
      <c r="H26" s="5">
        <v>8203</v>
      </c>
      <c r="I26" s="5">
        <v>8269</v>
      </c>
      <c r="J26" s="5">
        <v>8432</v>
      </c>
      <c r="K26" s="5">
        <v>8516</v>
      </c>
    </row>
    <row r="27" spans="1:11" x14ac:dyDescent="0.25">
      <c r="A27" s="15"/>
    </row>
    <row r="28" spans="1:11" x14ac:dyDescent="0.25">
      <c r="A28" s="15"/>
    </row>
    <row r="29" spans="1:11" x14ac:dyDescent="0.25">
      <c r="A29" s="15"/>
      <c r="B29" s="21" t="s">
        <v>28</v>
      </c>
      <c r="C29" s="22"/>
      <c r="D29" s="22"/>
      <c r="E29" s="22"/>
      <c r="F29" s="22"/>
      <c r="G29" s="22"/>
      <c r="H29" s="22"/>
      <c r="I29" s="22"/>
      <c r="J29" s="22"/>
      <c r="K29" s="22"/>
    </row>
    <row r="30" spans="1:11" x14ac:dyDescent="0.25">
      <c r="A30" s="9" t="s">
        <v>32</v>
      </c>
      <c r="B30" s="4" t="s">
        <v>0</v>
      </c>
      <c r="C30" s="4" t="s">
        <v>1</v>
      </c>
      <c r="D30" s="4" t="s">
        <v>2</v>
      </c>
      <c r="E30" s="4" t="s">
        <v>3</v>
      </c>
      <c r="F30" s="4" t="s">
        <v>4</v>
      </c>
      <c r="G30" s="4" t="s">
        <v>5</v>
      </c>
      <c r="H30" s="4" t="s">
        <v>6</v>
      </c>
      <c r="I30" s="4" t="s">
        <v>7</v>
      </c>
      <c r="J30" s="4" t="s">
        <v>8</v>
      </c>
      <c r="K30" s="4" t="s">
        <v>9</v>
      </c>
    </row>
    <row r="31" spans="1:11" x14ac:dyDescent="0.25">
      <c r="A31" s="8" t="s">
        <v>95</v>
      </c>
      <c r="B31" s="2">
        <v>7.5712462781794998E-2</v>
      </c>
      <c r="C31" s="2">
        <v>8.1410256410256399E-2</v>
      </c>
      <c r="D31" s="2">
        <v>8.7406428885953305E-2</v>
      </c>
      <c r="E31" s="2">
        <v>9.1884641180415796E-2</v>
      </c>
      <c r="F31" s="2">
        <v>9.8698968147151206E-2</v>
      </c>
      <c r="G31" s="2">
        <v>0.104143337066069</v>
      </c>
      <c r="H31" s="2">
        <v>0.10878288007133299</v>
      </c>
      <c r="I31" s="2">
        <v>0.114083572849878</v>
      </c>
      <c r="J31" s="2">
        <v>0.12145486035938501</v>
      </c>
      <c r="K31" s="2">
        <v>0.12810625535561301</v>
      </c>
    </row>
    <row r="32" spans="1:11" x14ac:dyDescent="0.25">
      <c r="A32" s="8" t="s">
        <v>96</v>
      </c>
      <c r="B32" s="2">
        <v>4.2535091450446602E-3</v>
      </c>
      <c r="C32" s="2">
        <v>4.7008547008546998E-3</v>
      </c>
      <c r="D32" s="2">
        <v>5.2840158520475597E-3</v>
      </c>
      <c r="E32" s="2">
        <v>5.1419628884417602E-3</v>
      </c>
      <c r="F32" s="2">
        <v>5.8322117541498401E-3</v>
      </c>
      <c r="G32" s="2">
        <v>6.2709966405375102E-3</v>
      </c>
      <c r="H32" s="2">
        <v>7.3562193490860498E-3</v>
      </c>
      <c r="I32" s="2">
        <v>8.1804112314835305E-3</v>
      </c>
      <c r="J32" s="2">
        <v>8.8763801688677198E-3</v>
      </c>
      <c r="K32" s="2">
        <v>9.8543273350471302E-3</v>
      </c>
    </row>
    <row r="33" spans="1:11" x14ac:dyDescent="0.25">
      <c r="A33" s="8" t="s">
        <v>97</v>
      </c>
      <c r="B33" s="2">
        <v>1.6376010208421901E-2</v>
      </c>
      <c r="C33" s="2">
        <v>1.7307692307692302E-2</v>
      </c>
      <c r="D33" s="2">
        <v>1.7393218846323201E-2</v>
      </c>
      <c r="E33" s="2">
        <v>1.8779342723004699E-2</v>
      </c>
      <c r="F33" s="2">
        <v>1.9739793629430201E-2</v>
      </c>
      <c r="G33" s="2">
        <v>2.0156774916013399E-2</v>
      </c>
      <c r="H33" s="2">
        <v>2.0954079358002701E-2</v>
      </c>
      <c r="I33" s="2">
        <v>2.3214680521777602E-2</v>
      </c>
      <c r="J33" s="2">
        <v>2.4897163888287499E-2</v>
      </c>
      <c r="K33" s="2">
        <v>2.5064267352185102E-2</v>
      </c>
    </row>
    <row r="34" spans="1:11" x14ac:dyDescent="0.25">
      <c r="A34" s="8" t="s">
        <v>98</v>
      </c>
      <c r="B34" s="2">
        <v>0.80752871118672898</v>
      </c>
      <c r="C34" s="2">
        <v>0.80021367521367504</v>
      </c>
      <c r="D34" s="2">
        <v>0.794363716424483</v>
      </c>
      <c r="E34" s="2">
        <v>0.79342723004694804</v>
      </c>
      <c r="F34" s="2">
        <v>0.78757290264692703</v>
      </c>
      <c r="G34" s="2">
        <v>0.78208286674132099</v>
      </c>
      <c r="H34" s="2">
        <v>0.77641551493535399</v>
      </c>
      <c r="I34" s="2">
        <v>0.76984302454123399</v>
      </c>
      <c r="J34" s="2">
        <v>0.76055423251786103</v>
      </c>
      <c r="K34" s="2">
        <v>0.75364181662382201</v>
      </c>
    </row>
    <row r="35" spans="1:11" x14ac:dyDescent="0.25">
      <c r="A35" s="8" t="s">
        <v>99</v>
      </c>
      <c r="B35" s="2">
        <v>9.3577201190982607E-3</v>
      </c>
      <c r="C35" s="2">
        <v>1.06837606837607E-2</v>
      </c>
      <c r="D35" s="2">
        <v>1.1448701012769701E-2</v>
      </c>
      <c r="E35" s="2">
        <v>1.2072434607645901E-2</v>
      </c>
      <c r="F35" s="2">
        <v>1.2561686855092E-2</v>
      </c>
      <c r="G35" s="2">
        <v>1.27659574468085E-2</v>
      </c>
      <c r="H35" s="2">
        <v>1.38207757467677E-2</v>
      </c>
      <c r="I35" s="2">
        <v>1.41499005085121E-2</v>
      </c>
      <c r="J35" s="2">
        <v>1.45053041783936E-2</v>
      </c>
      <c r="K35" s="2">
        <v>1.47814910025707E-2</v>
      </c>
    </row>
    <row r="36" spans="1:11" x14ac:dyDescent="0.25">
      <c r="A36" s="8" t="s">
        <v>100</v>
      </c>
      <c r="B36" s="2">
        <v>8.6771586558911096E-2</v>
      </c>
      <c r="C36" s="2">
        <v>8.5683760683760699E-2</v>
      </c>
      <c r="D36" s="2">
        <v>8.4103918978423606E-2</v>
      </c>
      <c r="E36" s="2">
        <v>7.8694388553543507E-2</v>
      </c>
      <c r="F36" s="2">
        <v>7.5594436967249906E-2</v>
      </c>
      <c r="G36" s="2">
        <v>7.4580067189249699E-2</v>
      </c>
      <c r="H36" s="2">
        <v>7.2670530539456102E-2</v>
      </c>
      <c r="I36" s="2">
        <v>7.0528410347114795E-2</v>
      </c>
      <c r="J36" s="2">
        <v>6.9712058887204997E-2</v>
      </c>
      <c r="K36" s="2">
        <v>6.85518423307626E-2</v>
      </c>
    </row>
    <row r="37" spans="1:11" x14ac:dyDescent="0.25">
      <c r="A37" s="8" t="s">
        <v>101</v>
      </c>
      <c r="B37" s="2">
        <v>2.3629489603024599E-2</v>
      </c>
      <c r="C37" s="2">
        <v>2.7306967984934101E-2</v>
      </c>
      <c r="D37" s="2">
        <v>2.6188166828322E-2</v>
      </c>
      <c r="E37" s="2">
        <v>2.7108433734939801E-2</v>
      </c>
      <c r="F37" s="2">
        <v>2.8455284552845499E-2</v>
      </c>
      <c r="G37" s="2">
        <v>2.8747433264887101E-2</v>
      </c>
      <c r="H37" s="2">
        <v>3.5897435897435902E-2</v>
      </c>
      <c r="I37" s="2">
        <v>4.1322314049586799E-2</v>
      </c>
      <c r="J37" s="2">
        <v>4.3478260869565202E-2</v>
      </c>
      <c r="K37" s="2">
        <v>4.6324269889224598E-2</v>
      </c>
    </row>
    <row r="38" spans="1:11" x14ac:dyDescent="0.25">
      <c r="A38" s="8" t="s">
        <v>102</v>
      </c>
      <c r="B38" s="2">
        <v>8.50661625708885E-3</v>
      </c>
      <c r="C38" s="2">
        <v>8.4745762711864406E-3</v>
      </c>
      <c r="D38" s="2">
        <v>9.6993210475266704E-3</v>
      </c>
      <c r="E38" s="2">
        <v>9.0361445783132491E-3</v>
      </c>
      <c r="F38" s="2">
        <v>9.1463414634146301E-3</v>
      </c>
      <c r="G38" s="2">
        <v>9.2402464065708401E-3</v>
      </c>
      <c r="H38" s="2">
        <v>9.2307692307692299E-3</v>
      </c>
      <c r="I38" s="2">
        <v>9.2975206611570303E-3</v>
      </c>
      <c r="J38" s="2">
        <v>9.1001011122345803E-3</v>
      </c>
      <c r="K38" s="2">
        <v>1.00704934541793E-2</v>
      </c>
    </row>
    <row r="39" spans="1:11" x14ac:dyDescent="0.25">
      <c r="A39" s="8" t="s">
        <v>103</v>
      </c>
      <c r="B39" s="2">
        <v>6.6162570888468799E-3</v>
      </c>
      <c r="C39" s="2">
        <v>6.5913370998116798E-3</v>
      </c>
      <c r="D39" s="2">
        <v>7.7594568380213403E-3</v>
      </c>
      <c r="E39" s="2">
        <v>1.00401606425703E-2</v>
      </c>
      <c r="F39" s="2">
        <v>9.1463414634146301E-3</v>
      </c>
      <c r="G39" s="2">
        <v>1.12936344969199E-2</v>
      </c>
      <c r="H39" s="2">
        <v>1.12820512820513E-2</v>
      </c>
      <c r="I39" s="2">
        <v>1.2396694214876E-2</v>
      </c>
      <c r="J39" s="2">
        <v>1.2133468149646101E-2</v>
      </c>
      <c r="K39" s="2">
        <v>1.2084592145015101E-2</v>
      </c>
    </row>
    <row r="40" spans="1:11" x14ac:dyDescent="0.25">
      <c r="A40" s="8" t="s">
        <v>104</v>
      </c>
      <c r="B40" s="2">
        <v>0.83648393194707005</v>
      </c>
      <c r="C40" s="2">
        <v>0.83804143126177</v>
      </c>
      <c r="D40" s="2">
        <v>0.85741998060135804</v>
      </c>
      <c r="E40" s="2">
        <v>0.865461847389558</v>
      </c>
      <c r="F40" s="2">
        <v>0.87804878048780499</v>
      </c>
      <c r="G40" s="2">
        <v>0.87474332648870601</v>
      </c>
      <c r="H40" s="2">
        <v>0.87282051282051298</v>
      </c>
      <c r="I40" s="2">
        <v>0.86776859504132198</v>
      </c>
      <c r="J40" s="2">
        <v>0.86248736097067702</v>
      </c>
      <c r="K40" s="2">
        <v>0.86002014098690804</v>
      </c>
    </row>
    <row r="41" spans="1:11" x14ac:dyDescent="0.25">
      <c r="A41" s="8" t="s">
        <v>105</v>
      </c>
      <c r="B41" s="2">
        <v>8.50661625708885E-3</v>
      </c>
      <c r="C41" s="2">
        <v>8.4745762711864406E-3</v>
      </c>
      <c r="D41" s="2">
        <v>7.7594568380213403E-3</v>
      </c>
      <c r="E41" s="2">
        <v>9.0361445783132491E-3</v>
      </c>
      <c r="F41" s="2">
        <v>7.11382113821138E-3</v>
      </c>
      <c r="G41" s="2">
        <v>7.1868583162217701E-3</v>
      </c>
      <c r="H41" s="2">
        <v>7.1794871794871803E-3</v>
      </c>
      <c r="I41" s="2">
        <v>6.1983471074380202E-3</v>
      </c>
      <c r="J41" s="2">
        <v>6.0667340748230504E-3</v>
      </c>
      <c r="K41" s="2">
        <v>7.0493454179254801E-3</v>
      </c>
    </row>
    <row r="42" spans="1:11" x14ac:dyDescent="0.25">
      <c r="A42" s="8" t="s">
        <v>106</v>
      </c>
      <c r="B42" s="2">
        <v>0.116257088846881</v>
      </c>
      <c r="C42" s="2">
        <v>0.11111111111111099</v>
      </c>
      <c r="D42" s="2">
        <v>9.1173617846750696E-2</v>
      </c>
      <c r="E42" s="2">
        <v>7.9317269076305194E-2</v>
      </c>
      <c r="F42" s="2">
        <v>6.8089430894308897E-2</v>
      </c>
      <c r="G42" s="2">
        <v>6.8788501026694093E-2</v>
      </c>
      <c r="H42" s="2">
        <v>6.3589743589743605E-2</v>
      </c>
      <c r="I42" s="2">
        <v>6.3016528925619805E-2</v>
      </c>
      <c r="J42" s="2">
        <v>6.6734074823053602E-2</v>
      </c>
      <c r="K42" s="2">
        <v>6.4451158106747203E-2</v>
      </c>
    </row>
    <row r="43" spans="1:11" x14ac:dyDescent="0.25">
      <c r="A43" s="8" t="s">
        <v>107</v>
      </c>
      <c r="B43" s="2">
        <v>0.59666937449228297</v>
      </c>
      <c r="C43" s="2">
        <v>0.61434108527131803</v>
      </c>
      <c r="D43" s="2">
        <v>0.63046815042210302</v>
      </c>
      <c r="E43" s="2">
        <v>0.63492675404780297</v>
      </c>
      <c r="F43" s="2">
        <v>0.63769751693002297</v>
      </c>
      <c r="G43" s="2">
        <v>0.641579731743666</v>
      </c>
      <c r="H43" s="2">
        <v>0.64150255288110902</v>
      </c>
      <c r="I43" s="2">
        <v>0.645068394528438</v>
      </c>
      <c r="J43" s="2">
        <v>0.64872521246458903</v>
      </c>
      <c r="K43" s="2">
        <v>0.65008756567425596</v>
      </c>
    </row>
    <row r="44" spans="1:11" x14ac:dyDescent="0.25">
      <c r="A44" s="8" t="s">
        <v>108</v>
      </c>
      <c r="B44" s="2">
        <v>9.9918765231519102E-2</v>
      </c>
      <c r="C44" s="2">
        <v>9.7674418604651203E-2</v>
      </c>
      <c r="D44" s="2">
        <v>9.9386032233307706E-2</v>
      </c>
      <c r="E44" s="2">
        <v>0.107941403238242</v>
      </c>
      <c r="F44" s="2">
        <v>0.10684725357411599</v>
      </c>
      <c r="G44" s="2">
        <v>0.107302533532042</v>
      </c>
      <c r="H44" s="2">
        <v>0.107950401167031</v>
      </c>
      <c r="I44" s="2">
        <v>0.107991360691145</v>
      </c>
      <c r="J44" s="2">
        <v>0.110835694050992</v>
      </c>
      <c r="K44" s="2">
        <v>0.109982486865149</v>
      </c>
    </row>
    <row r="45" spans="1:11" x14ac:dyDescent="0.25">
      <c r="A45" s="8" t="s">
        <v>109</v>
      </c>
      <c r="B45" s="2">
        <v>1.7465475223395598E-2</v>
      </c>
      <c r="C45" s="2">
        <v>1.8604651162790701E-2</v>
      </c>
      <c r="D45" s="2">
        <v>1.8802762854950101E-2</v>
      </c>
      <c r="E45" s="2">
        <v>1.7733230531996901E-2</v>
      </c>
      <c r="F45" s="2">
        <v>1.8811136192626001E-2</v>
      </c>
      <c r="G45" s="2">
        <v>1.7883755588673601E-2</v>
      </c>
      <c r="H45" s="2">
        <v>1.7870167760758601E-2</v>
      </c>
      <c r="I45" s="2">
        <v>1.72786177105832E-2</v>
      </c>
      <c r="J45" s="2">
        <v>1.6643059490084999E-2</v>
      </c>
      <c r="K45" s="2">
        <v>1.7513134851138399E-2</v>
      </c>
    </row>
    <row r="46" spans="1:11" x14ac:dyDescent="0.25">
      <c r="A46" s="8" t="s">
        <v>110</v>
      </c>
      <c r="B46" s="2">
        <v>0.14378554021121001</v>
      </c>
      <c r="C46" s="2">
        <v>0.138759689922481</v>
      </c>
      <c r="D46" s="2">
        <v>0.13277052954719901</v>
      </c>
      <c r="E46" s="2">
        <v>0.12567463377023899</v>
      </c>
      <c r="F46" s="2">
        <v>0.122272385252069</v>
      </c>
      <c r="G46" s="2">
        <v>0.11847988077496301</v>
      </c>
      <c r="H46" s="2">
        <v>0.118161925601751</v>
      </c>
      <c r="I46" s="2">
        <v>0.115550755939525</v>
      </c>
      <c r="J46" s="2">
        <v>0.110835694050992</v>
      </c>
      <c r="K46" s="2">
        <v>0.109982486865149</v>
      </c>
    </row>
    <row r="47" spans="1:11" x14ac:dyDescent="0.25">
      <c r="A47" s="8" t="s">
        <v>111</v>
      </c>
      <c r="B47" s="2">
        <v>6.2550771730300603E-2</v>
      </c>
      <c r="C47" s="2">
        <v>5.89147286821705E-2</v>
      </c>
      <c r="D47" s="2">
        <v>5.5257099002302398E-2</v>
      </c>
      <c r="E47" s="2">
        <v>5.3970701619121E-2</v>
      </c>
      <c r="F47" s="2">
        <v>5.4176072234762999E-2</v>
      </c>
      <c r="G47" s="2">
        <v>5.4396423248882303E-2</v>
      </c>
      <c r="H47" s="2">
        <v>5.3975200583515702E-2</v>
      </c>
      <c r="I47" s="2">
        <v>5.3275737940964699E-2</v>
      </c>
      <c r="J47" s="2">
        <v>5.3470254957507103E-2</v>
      </c>
      <c r="K47" s="2">
        <v>5.2189141856392299E-2</v>
      </c>
    </row>
    <row r="48" spans="1:11" x14ac:dyDescent="0.25">
      <c r="A48" s="8" t="s">
        <v>112</v>
      </c>
      <c r="B48" s="2">
        <v>7.9610073111291604E-2</v>
      </c>
      <c r="C48" s="2">
        <v>7.1705426356589094E-2</v>
      </c>
      <c r="D48" s="2">
        <v>6.3315425940138101E-2</v>
      </c>
      <c r="E48" s="2">
        <v>5.97532767925983E-2</v>
      </c>
      <c r="F48" s="2">
        <v>6.0195635816403303E-2</v>
      </c>
      <c r="G48" s="2">
        <v>6.03576751117735E-2</v>
      </c>
      <c r="H48" s="2">
        <v>6.0539752005835203E-2</v>
      </c>
      <c r="I48" s="2">
        <v>6.08351331893449E-2</v>
      </c>
      <c r="J48" s="2">
        <v>5.9490084985835703E-2</v>
      </c>
      <c r="K48" s="2">
        <v>6.0245183887915901E-2</v>
      </c>
    </row>
    <row r="49" spans="1:12" x14ac:dyDescent="0.25">
      <c r="A49" s="15"/>
    </row>
    <row r="50" spans="1:12" x14ac:dyDescent="0.25">
      <c r="A50" s="15"/>
    </row>
    <row r="51" spans="1:12" x14ac:dyDescent="0.25">
      <c r="A51" s="15"/>
      <c r="B51" s="21" t="s">
        <v>29</v>
      </c>
      <c r="C51" s="21"/>
      <c r="D51" s="21"/>
      <c r="E51" s="21"/>
      <c r="F51" s="21"/>
      <c r="G51" s="21"/>
      <c r="H51" s="21"/>
      <c r="I51" s="21"/>
      <c r="J51" s="21"/>
      <c r="K51" s="6" t="s">
        <v>30</v>
      </c>
      <c r="L51" s="6" t="s">
        <v>31</v>
      </c>
    </row>
    <row r="52" spans="1:12" x14ac:dyDescent="0.25">
      <c r="A52" s="9" t="s">
        <v>32</v>
      </c>
      <c r="B52" s="4" t="s">
        <v>13</v>
      </c>
      <c r="C52" s="4" t="s">
        <v>14</v>
      </c>
      <c r="D52" s="4" t="s">
        <v>15</v>
      </c>
      <c r="E52" s="4" t="s">
        <v>16</v>
      </c>
      <c r="F52" s="4" t="s">
        <v>17</v>
      </c>
      <c r="G52" s="4" t="s">
        <v>18</v>
      </c>
      <c r="H52" s="4" t="s">
        <v>19</v>
      </c>
      <c r="I52" s="4" t="s">
        <v>20</v>
      </c>
      <c r="J52" s="4" t="s">
        <v>21</v>
      </c>
      <c r="K52" s="4" t="s">
        <v>22</v>
      </c>
      <c r="L52" s="4" t="s">
        <v>23</v>
      </c>
    </row>
    <row r="53" spans="1:12" x14ac:dyDescent="0.25">
      <c r="A53" s="8" t="s">
        <v>95</v>
      </c>
      <c r="B53" s="2">
        <v>7.02247191011236E-2</v>
      </c>
      <c r="C53" s="2">
        <v>4.1994750656167999E-2</v>
      </c>
      <c r="D53" s="2">
        <v>3.5264483627204003E-2</v>
      </c>
      <c r="E53" s="2">
        <v>7.0559610705596104E-2</v>
      </c>
      <c r="F53" s="2">
        <v>5.6818181818181802E-2</v>
      </c>
      <c r="G53" s="2">
        <v>4.94623655913978E-2</v>
      </c>
      <c r="H53" s="2">
        <v>5.7377049180327898E-2</v>
      </c>
      <c r="I53" s="2">
        <v>8.7209302325581398E-2</v>
      </c>
      <c r="J53" s="2">
        <v>6.5953654188948302E-2</v>
      </c>
      <c r="K53" s="3">
        <v>0.28602150537634402</v>
      </c>
      <c r="L53" s="3">
        <v>0.67977528089887596</v>
      </c>
    </row>
    <row r="54" spans="1:12" x14ac:dyDescent="0.25">
      <c r="A54" s="8" t="s">
        <v>96</v>
      </c>
      <c r="B54" s="2">
        <v>0.1</v>
      </c>
      <c r="C54" s="2">
        <v>9.0909090909090898E-2</v>
      </c>
      <c r="D54" s="2">
        <v>-4.1666666666666699E-2</v>
      </c>
      <c r="E54" s="2">
        <v>0.13043478260869601</v>
      </c>
      <c r="F54" s="2">
        <v>7.69230769230769E-2</v>
      </c>
      <c r="G54" s="2">
        <v>0.17857142857142899</v>
      </c>
      <c r="H54" s="2">
        <v>0.12121212121212099</v>
      </c>
      <c r="I54" s="2">
        <v>0.108108108108108</v>
      </c>
      <c r="J54" s="2">
        <v>0.12195121951219499</v>
      </c>
      <c r="K54" s="3">
        <v>0.64285714285714302</v>
      </c>
      <c r="L54" s="3">
        <v>1.3</v>
      </c>
    </row>
    <row r="55" spans="1:12" x14ac:dyDescent="0.25">
      <c r="A55" s="8" t="s">
        <v>97</v>
      </c>
      <c r="B55" s="2">
        <v>5.1948051948052E-2</v>
      </c>
      <c r="C55" s="2">
        <v>-2.4691358024691398E-2</v>
      </c>
      <c r="D55" s="2">
        <v>6.3291139240506306E-2</v>
      </c>
      <c r="E55" s="2">
        <v>4.7619047619047603E-2</v>
      </c>
      <c r="F55" s="2">
        <v>2.27272727272727E-2</v>
      </c>
      <c r="G55" s="2">
        <v>4.4444444444444398E-2</v>
      </c>
      <c r="H55" s="2">
        <v>0.117021276595745</v>
      </c>
      <c r="I55" s="2">
        <v>9.5238095238095205E-2</v>
      </c>
      <c r="J55" s="2">
        <v>1.7391304347826101E-2</v>
      </c>
      <c r="K55" s="3">
        <v>0.3</v>
      </c>
      <c r="L55" s="3">
        <v>0.51948051948051899</v>
      </c>
    </row>
    <row r="56" spans="1:12" x14ac:dyDescent="0.25">
      <c r="A56" s="8" t="s">
        <v>98</v>
      </c>
      <c r="B56" s="2">
        <v>-1.36950223860943E-2</v>
      </c>
      <c r="C56" s="2">
        <v>-3.6582109479305701E-2</v>
      </c>
      <c r="D56" s="2">
        <v>-1.6352549889135301E-2</v>
      </c>
      <c r="E56" s="2">
        <v>-1.07072414764722E-2</v>
      </c>
      <c r="F56" s="2">
        <v>-5.4115636570777597E-3</v>
      </c>
      <c r="G56" s="2">
        <v>-2.5773195876288698E-3</v>
      </c>
      <c r="H56" s="2">
        <v>-2.8710881424059699E-4</v>
      </c>
      <c r="I56" s="2">
        <v>8.9029293509477296E-3</v>
      </c>
      <c r="J56" s="2">
        <v>1.42328494164532E-3</v>
      </c>
      <c r="K56" s="3">
        <v>7.44558991981672E-3</v>
      </c>
      <c r="L56" s="3">
        <v>-7.3479062417698193E-2</v>
      </c>
    </row>
    <row r="57" spans="1:12" x14ac:dyDescent="0.25">
      <c r="A57" s="8" t="s">
        <v>99</v>
      </c>
      <c r="B57" s="2">
        <v>0.13636363636363599</v>
      </c>
      <c r="C57" s="2">
        <v>0.04</v>
      </c>
      <c r="D57" s="2">
        <v>3.8461538461538498E-2</v>
      </c>
      <c r="E57" s="2">
        <v>3.7037037037037E-2</v>
      </c>
      <c r="F57" s="2">
        <v>1.7857142857142901E-2</v>
      </c>
      <c r="G57" s="2">
        <v>8.7719298245614002E-2</v>
      </c>
      <c r="H57" s="2">
        <v>3.2258064516128997E-2</v>
      </c>
      <c r="I57" s="2">
        <v>4.6875E-2</v>
      </c>
      <c r="J57" s="2">
        <v>2.9850746268656699E-2</v>
      </c>
      <c r="K57" s="3">
        <v>0.21052631578947401</v>
      </c>
      <c r="L57" s="3">
        <v>0.56818181818181801</v>
      </c>
    </row>
    <row r="58" spans="1:12" x14ac:dyDescent="0.25">
      <c r="A58" s="8" t="s">
        <v>100</v>
      </c>
      <c r="B58" s="2">
        <v>-1.7156862745097999E-2</v>
      </c>
      <c r="C58" s="2">
        <v>-4.7381546134663298E-2</v>
      </c>
      <c r="D58" s="2">
        <v>-7.8534031413612607E-2</v>
      </c>
      <c r="E58" s="2">
        <v>-4.2613636363636402E-2</v>
      </c>
      <c r="F58" s="2">
        <v>-1.18694362017804E-2</v>
      </c>
      <c r="G58" s="2">
        <v>-2.1021021021020998E-2</v>
      </c>
      <c r="H58" s="2">
        <v>-2.14723926380368E-2</v>
      </c>
      <c r="I58" s="2">
        <v>9.4043887147335394E-3</v>
      </c>
      <c r="J58" s="2">
        <v>-6.2111801242236003E-3</v>
      </c>
      <c r="K58" s="3">
        <v>-3.9039039039038999E-2</v>
      </c>
      <c r="L58" s="3">
        <v>-0.21568627450980399</v>
      </c>
    </row>
    <row r="59" spans="1:12" x14ac:dyDescent="0.25">
      <c r="A59" s="8" t="s">
        <v>101</v>
      </c>
      <c r="B59" s="2">
        <v>0.16</v>
      </c>
      <c r="C59" s="2">
        <v>-6.8965517241379296E-2</v>
      </c>
      <c r="D59" s="2">
        <v>0</v>
      </c>
      <c r="E59" s="2">
        <v>3.7037037037037E-2</v>
      </c>
      <c r="F59" s="2">
        <v>0</v>
      </c>
      <c r="G59" s="2">
        <v>0.25</v>
      </c>
      <c r="H59" s="2">
        <v>0.14285714285714299</v>
      </c>
      <c r="I59" s="2">
        <v>7.4999999999999997E-2</v>
      </c>
      <c r="J59" s="2">
        <v>6.9767441860465101E-2</v>
      </c>
      <c r="K59" s="3">
        <v>0.64285714285714302</v>
      </c>
      <c r="L59" s="3">
        <v>0.84</v>
      </c>
    </row>
    <row r="60" spans="1:12" x14ac:dyDescent="0.25">
      <c r="A60" s="8" t="s">
        <v>102</v>
      </c>
      <c r="B60" s="2">
        <v>0</v>
      </c>
      <c r="C60" s="2">
        <v>0.11111111111111099</v>
      </c>
      <c r="D60" s="2">
        <v>-0.1</v>
      </c>
      <c r="E60" s="2">
        <v>0</v>
      </c>
      <c r="F60" s="2">
        <v>0</v>
      </c>
      <c r="G60" s="2">
        <v>0</v>
      </c>
      <c r="H60" s="2">
        <v>0</v>
      </c>
      <c r="I60" s="2">
        <v>0</v>
      </c>
      <c r="J60" s="2">
        <v>0.11111111111111099</v>
      </c>
      <c r="K60" s="3">
        <v>0.11111111111111099</v>
      </c>
      <c r="L60" s="3">
        <v>0.11111111111111099</v>
      </c>
    </row>
    <row r="61" spans="1:12" x14ac:dyDescent="0.25">
      <c r="A61" s="8" t="s">
        <v>103</v>
      </c>
      <c r="B61" s="2">
        <v>0</v>
      </c>
      <c r="C61" s="2">
        <v>0.14285714285714299</v>
      </c>
      <c r="D61" s="2">
        <v>0.25</v>
      </c>
      <c r="E61" s="2">
        <v>-0.1</v>
      </c>
      <c r="F61" s="2">
        <v>0.22222222222222199</v>
      </c>
      <c r="G61" s="2">
        <v>0</v>
      </c>
      <c r="H61" s="2">
        <v>9.0909090909090898E-2</v>
      </c>
      <c r="I61" s="2">
        <v>0</v>
      </c>
      <c r="J61" s="2">
        <v>0</v>
      </c>
      <c r="K61" s="3">
        <v>9.0909090909090898E-2</v>
      </c>
      <c r="L61" s="3">
        <v>0.71428571428571397</v>
      </c>
    </row>
    <row r="62" spans="1:12" x14ac:dyDescent="0.25">
      <c r="A62" s="8" t="s">
        <v>104</v>
      </c>
      <c r="B62" s="2">
        <v>5.6497175141242903E-3</v>
      </c>
      <c r="C62" s="2">
        <v>-6.7415730337078697E-3</v>
      </c>
      <c r="D62" s="2">
        <v>-2.48868778280543E-2</v>
      </c>
      <c r="E62" s="2">
        <v>2.32018561484919E-3</v>
      </c>
      <c r="F62" s="2">
        <v>-1.38888888888889E-2</v>
      </c>
      <c r="G62" s="2">
        <v>-1.17370892018779E-3</v>
      </c>
      <c r="H62" s="2">
        <v>-1.29259694477086E-2</v>
      </c>
      <c r="I62" s="2">
        <v>1.5476190476190499E-2</v>
      </c>
      <c r="J62" s="2">
        <v>1.1723329425556901E-3</v>
      </c>
      <c r="K62" s="3">
        <v>2.3474178403755899E-3</v>
      </c>
      <c r="L62" s="3">
        <v>-3.5028248587570601E-2</v>
      </c>
    </row>
    <row r="63" spans="1:12" x14ac:dyDescent="0.25">
      <c r="A63" s="8" t="s">
        <v>105</v>
      </c>
      <c r="B63" s="2">
        <v>0</v>
      </c>
      <c r="C63" s="2">
        <v>-0.11111111111111099</v>
      </c>
      <c r="D63" s="2">
        <v>0.125</v>
      </c>
      <c r="E63" s="2">
        <v>-0.22222222222222199</v>
      </c>
      <c r="F63" s="2">
        <v>0</v>
      </c>
      <c r="G63" s="2">
        <v>0</v>
      </c>
      <c r="H63" s="2">
        <v>-0.14285714285714299</v>
      </c>
      <c r="I63" s="2">
        <v>0</v>
      </c>
      <c r="J63" s="2">
        <v>0.16666666666666699</v>
      </c>
      <c r="K63" s="3">
        <v>0</v>
      </c>
      <c r="L63" s="3">
        <v>-0.22222222222222199</v>
      </c>
    </row>
    <row r="64" spans="1:12" x14ac:dyDescent="0.25">
      <c r="A64" s="8" t="s">
        <v>106</v>
      </c>
      <c r="B64" s="2">
        <v>-4.0650406504064998E-2</v>
      </c>
      <c r="C64" s="2">
        <v>-0.20338983050847501</v>
      </c>
      <c r="D64" s="2">
        <v>-0.159574468085106</v>
      </c>
      <c r="E64" s="2">
        <v>-0.151898734177215</v>
      </c>
      <c r="F64" s="2">
        <v>0</v>
      </c>
      <c r="G64" s="2">
        <v>-7.4626865671641798E-2</v>
      </c>
      <c r="H64" s="2">
        <v>-1.6129032258064498E-2</v>
      </c>
      <c r="I64" s="2">
        <v>8.1967213114754106E-2</v>
      </c>
      <c r="J64" s="2">
        <v>-3.03030303030303E-2</v>
      </c>
      <c r="K64" s="3">
        <v>-4.47761194029851E-2</v>
      </c>
      <c r="L64" s="3">
        <v>-0.47967479674796698</v>
      </c>
    </row>
    <row r="65" spans="1:12" x14ac:dyDescent="0.25">
      <c r="A65" s="8" t="s">
        <v>107</v>
      </c>
      <c r="B65" s="2">
        <v>7.8965282505105497E-2</v>
      </c>
      <c r="C65" s="2">
        <v>3.6593059936908499E-2</v>
      </c>
      <c r="D65" s="2">
        <v>2.4345709068776598E-3</v>
      </c>
      <c r="E65" s="2">
        <v>2.9143897996356999E-2</v>
      </c>
      <c r="F65" s="2">
        <v>1.5929203539823002E-2</v>
      </c>
      <c r="G65" s="2">
        <v>2.1486643437862999E-2</v>
      </c>
      <c r="H65" s="2">
        <v>1.8760659465605501E-2</v>
      </c>
      <c r="I65" s="2">
        <v>2.23214285714286E-2</v>
      </c>
      <c r="J65" s="2">
        <v>1.31004366812227E-2</v>
      </c>
      <c r="K65" s="3">
        <v>7.7816492450638805E-2</v>
      </c>
      <c r="L65" s="3">
        <v>0.26344452008168801</v>
      </c>
    </row>
    <row r="66" spans="1:12" x14ac:dyDescent="0.25">
      <c r="A66" s="8" t="s">
        <v>108</v>
      </c>
      <c r="B66" s="2">
        <v>2.4390243902439001E-2</v>
      </c>
      <c r="C66" s="2">
        <v>2.7777777777777801E-2</v>
      </c>
      <c r="D66" s="2">
        <v>8.1081081081081099E-2</v>
      </c>
      <c r="E66" s="2">
        <v>1.4285714285714299E-2</v>
      </c>
      <c r="F66" s="2">
        <v>1.4084507042253501E-2</v>
      </c>
      <c r="G66" s="2">
        <v>2.7777777777777801E-2</v>
      </c>
      <c r="H66" s="2">
        <v>1.35135135135135E-2</v>
      </c>
      <c r="I66" s="2">
        <v>4.33333333333333E-2</v>
      </c>
      <c r="J66" s="2">
        <v>3.1948881789137401E-3</v>
      </c>
      <c r="K66" s="3">
        <v>9.0277777777777804E-2</v>
      </c>
      <c r="L66" s="3">
        <v>0.276422764227642</v>
      </c>
    </row>
    <row r="67" spans="1:12" x14ac:dyDescent="0.25">
      <c r="A67" s="8" t="s">
        <v>109</v>
      </c>
      <c r="B67" s="2">
        <v>0.116279069767442</v>
      </c>
      <c r="C67" s="2">
        <v>2.0833333333333301E-2</v>
      </c>
      <c r="D67" s="2">
        <v>-6.1224489795918401E-2</v>
      </c>
      <c r="E67" s="2">
        <v>8.6956521739130405E-2</v>
      </c>
      <c r="F67" s="2">
        <v>-0.04</v>
      </c>
      <c r="G67" s="2">
        <v>2.0833333333333301E-2</v>
      </c>
      <c r="H67" s="2">
        <v>-2.04081632653061E-2</v>
      </c>
      <c r="I67" s="2">
        <v>-2.0833333333333301E-2</v>
      </c>
      <c r="J67" s="2">
        <v>6.3829787234042507E-2</v>
      </c>
      <c r="K67" s="3">
        <v>4.1666666666666699E-2</v>
      </c>
      <c r="L67" s="3">
        <v>0.162790697674419</v>
      </c>
    </row>
    <row r="68" spans="1:12" x14ac:dyDescent="0.25">
      <c r="A68" s="8" t="s">
        <v>110</v>
      </c>
      <c r="B68" s="2">
        <v>1.12994350282486E-2</v>
      </c>
      <c r="C68" s="2">
        <v>-3.3519553072625698E-2</v>
      </c>
      <c r="D68" s="2">
        <v>-5.7803468208092498E-2</v>
      </c>
      <c r="E68" s="2">
        <v>-3.0674846625766898E-3</v>
      </c>
      <c r="F68" s="2">
        <v>-2.1538461538461499E-2</v>
      </c>
      <c r="G68" s="2">
        <v>1.88679245283019E-2</v>
      </c>
      <c r="H68" s="2">
        <v>-9.2592592592592605E-3</v>
      </c>
      <c r="I68" s="2">
        <v>-2.4922118380062301E-2</v>
      </c>
      <c r="J68" s="2">
        <v>3.1948881789137401E-3</v>
      </c>
      <c r="K68" s="3">
        <v>-1.25786163522013E-2</v>
      </c>
      <c r="L68" s="3">
        <v>-0.112994350282486</v>
      </c>
    </row>
    <row r="69" spans="1:12" x14ac:dyDescent="0.25">
      <c r="A69" s="8" t="s">
        <v>111</v>
      </c>
      <c r="B69" s="2">
        <v>-1.2987012987013E-2</v>
      </c>
      <c r="C69" s="2">
        <v>-5.2631578947368397E-2</v>
      </c>
      <c r="D69" s="2">
        <v>-2.7777777777777801E-2</v>
      </c>
      <c r="E69" s="2">
        <v>2.8571428571428598E-2</v>
      </c>
      <c r="F69" s="2">
        <v>1.38888888888889E-2</v>
      </c>
      <c r="G69" s="2">
        <v>1.3698630136986301E-2</v>
      </c>
      <c r="H69" s="2">
        <v>0</v>
      </c>
      <c r="I69" s="2">
        <v>2.0270270270270299E-2</v>
      </c>
      <c r="J69" s="2">
        <v>-1.3245033112582801E-2</v>
      </c>
      <c r="K69" s="3">
        <v>2.0547945205479499E-2</v>
      </c>
      <c r="L69" s="3">
        <v>-3.2467532467532499E-2</v>
      </c>
    </row>
    <row r="70" spans="1:12" x14ac:dyDescent="0.25">
      <c r="A70" s="8" t="s">
        <v>112</v>
      </c>
      <c r="B70" s="2">
        <v>-5.6122448979591802E-2</v>
      </c>
      <c r="C70" s="2">
        <v>-0.108108108108108</v>
      </c>
      <c r="D70" s="2">
        <v>-6.0606060606060601E-2</v>
      </c>
      <c r="E70" s="2">
        <v>3.2258064516128997E-2</v>
      </c>
      <c r="F70" s="2">
        <v>1.2500000000000001E-2</v>
      </c>
      <c r="G70" s="2">
        <v>2.4691358024691398E-2</v>
      </c>
      <c r="H70" s="2">
        <v>1.8072289156626498E-2</v>
      </c>
      <c r="I70" s="2">
        <v>-5.9171597633136102E-3</v>
      </c>
      <c r="J70" s="2">
        <v>2.3809523809523801E-2</v>
      </c>
      <c r="K70" s="3">
        <v>6.1728395061728399E-2</v>
      </c>
      <c r="L70" s="3">
        <v>-0.122448979591837</v>
      </c>
    </row>
    <row r="71" spans="1:12" x14ac:dyDescent="0.25">
      <c r="A71" s="11" t="s">
        <v>12</v>
      </c>
      <c r="B71" s="3">
        <v>1.21624908781318E-2</v>
      </c>
      <c r="C71" s="3">
        <v>-1.7183369382360002E-2</v>
      </c>
      <c r="D71" s="3">
        <v>-1.4182662917227E-2</v>
      </c>
      <c r="E71" s="3">
        <v>4.5888627061887602E-3</v>
      </c>
      <c r="F71" s="3">
        <v>2.83950617283951E-3</v>
      </c>
      <c r="G71" s="3">
        <v>9.8485781115351494E-3</v>
      </c>
      <c r="H71" s="3">
        <v>8.0458368889430708E-3</v>
      </c>
      <c r="I71" s="3">
        <v>1.97121780142702E-2</v>
      </c>
      <c r="J71" s="3">
        <v>9.9620493358633794E-3</v>
      </c>
      <c r="K71" s="3">
        <v>4.8381139972916397E-2</v>
      </c>
      <c r="L71" s="3">
        <v>3.5757723181707599E-2</v>
      </c>
    </row>
    <row r="72" spans="1:12" x14ac:dyDescent="0.25">
      <c r="A72" s="15"/>
    </row>
    <row r="73" spans="1:12" x14ac:dyDescent="0.25">
      <c r="A73" s="13" t="s">
        <v>33</v>
      </c>
    </row>
    <row r="74" spans="1:12" x14ac:dyDescent="0.25">
      <c r="A74" s="14" t="s">
        <v>34</v>
      </c>
    </row>
    <row r="75" spans="1:12" x14ac:dyDescent="0.25">
      <c r="A75" s="14" t="s">
        <v>35</v>
      </c>
    </row>
    <row r="76" spans="1:12" x14ac:dyDescent="0.25">
      <c r="A76" s="14" t="s">
        <v>114</v>
      </c>
    </row>
    <row r="77" spans="1:12" x14ac:dyDescent="0.25">
      <c r="A77" s="14" t="s">
        <v>36</v>
      </c>
    </row>
    <row r="78" spans="1:12" x14ac:dyDescent="0.25">
      <c r="A78" s="15"/>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335</v>
      </c>
    </row>
    <row r="2" spans="1:2" ht="15" x14ac:dyDescent="0.25">
      <c r="A2" s="12" t="s">
        <v>25</v>
      </c>
    </row>
    <row r="3" spans="1:2" ht="15" x14ac:dyDescent="0.25">
      <c r="A3" s="12" t="s">
        <v>67</v>
      </c>
    </row>
    <row r="4" spans="1:2" ht="15" x14ac:dyDescent="0.25">
      <c r="A4" s="12" t="s">
        <v>308</v>
      </c>
    </row>
    <row r="5" spans="1:2" x14ac:dyDescent="0.25">
      <c r="A5" s="17" t="str">
        <f>HYPERLINK("#'Table of contents'!A19", "Back to contents")</f>
        <v>Back to contents</v>
      </c>
    </row>
    <row r="6" spans="1:2" x14ac:dyDescent="0.25">
      <c r="A6" s="15"/>
      <c r="B6" s="6" t="s">
        <v>27</v>
      </c>
    </row>
    <row r="7" spans="1:2" x14ac:dyDescent="0.25">
      <c r="A7" s="9" t="s">
        <v>32</v>
      </c>
      <c r="B7" s="4" t="s">
        <v>9</v>
      </c>
    </row>
    <row r="8" spans="1:2" x14ac:dyDescent="0.25">
      <c r="A8" s="16" t="s">
        <v>329</v>
      </c>
      <c r="B8" s="1">
        <v>1472</v>
      </c>
    </row>
    <row r="9" spans="1:2" x14ac:dyDescent="0.25">
      <c r="A9" s="16" t="s">
        <v>330</v>
      </c>
      <c r="B9" s="1">
        <v>101051</v>
      </c>
    </row>
    <row r="10" spans="1:2" x14ac:dyDescent="0.25">
      <c r="A10" s="16" t="s">
        <v>331</v>
      </c>
      <c r="B10" s="1">
        <v>1017</v>
      </c>
    </row>
    <row r="11" spans="1:2" x14ac:dyDescent="0.25">
      <c r="A11" s="16" t="s">
        <v>195</v>
      </c>
      <c r="B11" s="1">
        <v>386</v>
      </c>
    </row>
    <row r="12" spans="1:2" x14ac:dyDescent="0.25">
      <c r="A12" s="16" t="s">
        <v>197</v>
      </c>
      <c r="B12" s="1">
        <v>13009</v>
      </c>
    </row>
    <row r="13" spans="1:2" x14ac:dyDescent="0.25">
      <c r="A13" s="16" t="s">
        <v>198</v>
      </c>
      <c r="B13" s="1">
        <v>38201</v>
      </c>
    </row>
    <row r="14" spans="1:2" x14ac:dyDescent="0.25">
      <c r="A14" s="16" t="s">
        <v>332</v>
      </c>
      <c r="B14" s="1">
        <v>894</v>
      </c>
    </row>
    <row r="15" spans="1:2" x14ac:dyDescent="0.25">
      <c r="A15" s="16" t="s">
        <v>333</v>
      </c>
      <c r="B15" s="1">
        <v>108181</v>
      </c>
    </row>
    <row r="16" spans="1:2" x14ac:dyDescent="0.25">
      <c r="A16" s="16" t="s">
        <v>334</v>
      </c>
      <c r="B16" s="1">
        <v>3577</v>
      </c>
    </row>
    <row r="17" spans="1:2" x14ac:dyDescent="0.25">
      <c r="A17" s="16" t="s">
        <v>205</v>
      </c>
      <c r="B17" s="1">
        <v>483</v>
      </c>
    </row>
    <row r="18" spans="1:2" x14ac:dyDescent="0.25">
      <c r="A18" s="16" t="s">
        <v>207</v>
      </c>
      <c r="B18" s="1">
        <v>14779</v>
      </c>
    </row>
    <row r="19" spans="1:2" x14ac:dyDescent="0.25">
      <c r="A19" s="16" t="s">
        <v>208</v>
      </c>
      <c r="B19" s="1">
        <v>44673</v>
      </c>
    </row>
    <row r="20" spans="1:2" x14ac:dyDescent="0.25">
      <c r="A20" s="10" t="s">
        <v>12</v>
      </c>
      <c r="B20" s="5">
        <v>327723</v>
      </c>
    </row>
    <row r="21" spans="1:2" x14ac:dyDescent="0.25">
      <c r="A21" s="15"/>
    </row>
    <row r="22" spans="1:2" x14ac:dyDescent="0.25">
      <c r="A22" s="15"/>
    </row>
    <row r="23" spans="1:2" x14ac:dyDescent="0.25">
      <c r="A23" s="15"/>
      <c r="B23" s="6" t="s">
        <v>28</v>
      </c>
    </row>
    <row r="24" spans="1:2" x14ac:dyDescent="0.25">
      <c r="A24" s="9" t="s">
        <v>32</v>
      </c>
      <c r="B24" s="4" t="s">
        <v>9</v>
      </c>
    </row>
    <row r="25" spans="1:2" x14ac:dyDescent="0.25">
      <c r="A25" s="8" t="s">
        <v>329</v>
      </c>
      <c r="B25" s="2">
        <v>9.4884488448844905E-3</v>
      </c>
    </row>
    <row r="26" spans="1:2" x14ac:dyDescent="0.25">
      <c r="A26" s="8" t="s">
        <v>330</v>
      </c>
      <c r="B26" s="2">
        <v>0.65137041047854805</v>
      </c>
    </row>
    <row r="27" spans="1:2" x14ac:dyDescent="0.25">
      <c r="A27" s="8" t="s">
        <v>331</v>
      </c>
      <c r="B27" s="2">
        <v>6.5555383663366299E-3</v>
      </c>
    </row>
    <row r="28" spans="1:2" x14ac:dyDescent="0.25">
      <c r="A28" s="8" t="s">
        <v>195</v>
      </c>
      <c r="B28" s="2">
        <v>2.4881394389438898E-3</v>
      </c>
    </row>
    <row r="29" spans="1:2" x14ac:dyDescent="0.25">
      <c r="A29" s="8" t="s">
        <v>197</v>
      </c>
      <c r="B29" s="2">
        <v>8.3855455858085806E-2</v>
      </c>
    </row>
    <row r="30" spans="1:2" x14ac:dyDescent="0.25">
      <c r="A30" s="8" t="s">
        <v>198</v>
      </c>
      <c r="B30" s="2">
        <v>0.24624200701320101</v>
      </c>
    </row>
    <row r="31" spans="1:2" x14ac:dyDescent="0.25">
      <c r="A31" s="8" t="s">
        <v>332</v>
      </c>
      <c r="B31" s="2">
        <v>5.1799961758417501E-3</v>
      </c>
    </row>
    <row r="32" spans="1:2" x14ac:dyDescent="0.25">
      <c r="A32" s="8" t="s">
        <v>333</v>
      </c>
      <c r="B32" s="2">
        <v>0.626820096531025</v>
      </c>
    </row>
    <row r="33" spans="1:2" x14ac:dyDescent="0.25">
      <c r="A33" s="8" t="s">
        <v>334</v>
      </c>
      <c r="B33" s="2">
        <v>2.0725778882534601E-2</v>
      </c>
    </row>
    <row r="34" spans="1:2" x14ac:dyDescent="0.25">
      <c r="A34" s="8" t="s">
        <v>205</v>
      </c>
      <c r="B34" s="2">
        <v>2.79858853795477E-3</v>
      </c>
    </row>
    <row r="35" spans="1:2" x14ac:dyDescent="0.25">
      <c r="A35" s="8" t="s">
        <v>207</v>
      </c>
      <c r="B35" s="2">
        <v>8.5632173918081894E-2</v>
      </c>
    </row>
    <row r="36" spans="1:2" x14ac:dyDescent="0.25">
      <c r="A36" s="8" t="s">
        <v>208</v>
      </c>
      <c r="B36" s="2">
        <v>0.25884336595456198</v>
      </c>
    </row>
    <row r="37" spans="1:2" x14ac:dyDescent="0.25">
      <c r="A37" s="15"/>
    </row>
    <row r="38" spans="1:2" x14ac:dyDescent="0.25">
      <c r="A38" s="13" t="s">
        <v>33</v>
      </c>
    </row>
    <row r="39" spans="1:2" x14ac:dyDescent="0.25">
      <c r="A39" s="14" t="s">
        <v>34</v>
      </c>
    </row>
    <row r="40" spans="1:2" x14ac:dyDescent="0.25">
      <c r="A40" s="14" t="s">
        <v>126</v>
      </c>
    </row>
    <row r="41" spans="1:2" x14ac:dyDescent="0.25">
      <c r="A41" s="14" t="s">
        <v>336</v>
      </c>
    </row>
    <row r="42" spans="1:2" x14ac:dyDescent="0.25">
      <c r="A42" s="14" t="s">
        <v>36</v>
      </c>
    </row>
    <row r="43" spans="1:2" x14ac:dyDescent="0.25">
      <c r="A43" s="15"/>
    </row>
    <row r="44" spans="1:2" x14ac:dyDescent="0.25">
      <c r="A44" s="15"/>
    </row>
    <row r="45" spans="1:2" x14ac:dyDescent="0.25">
      <c r="A45" s="15"/>
    </row>
    <row r="46" spans="1:2" x14ac:dyDescent="0.25">
      <c r="A46" s="15"/>
    </row>
    <row r="47" spans="1:2" x14ac:dyDescent="0.25">
      <c r="A47" s="15"/>
    </row>
    <row r="48" spans="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B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664</v>
      </c>
    </row>
    <row r="2" spans="1:11" ht="15" x14ac:dyDescent="0.25">
      <c r="A2" s="12" t="s">
        <v>665</v>
      </c>
    </row>
    <row r="3" spans="1:11" ht="15" x14ac:dyDescent="0.25">
      <c r="A3" s="12" t="s">
        <v>63</v>
      </c>
    </row>
    <row r="4" spans="1:11" x14ac:dyDescent="0.25">
      <c r="A4" s="15"/>
    </row>
    <row r="5" spans="1:11" x14ac:dyDescent="0.25">
      <c r="A5" s="17" t="str">
        <f>HYPERLINK("#'Table of contents'!A190",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598</v>
      </c>
      <c r="B8" s="1">
        <v>78</v>
      </c>
      <c r="C8" s="1">
        <v>89</v>
      </c>
      <c r="D8" s="1">
        <v>85</v>
      </c>
      <c r="E8" s="1">
        <v>96</v>
      </c>
      <c r="F8" s="1">
        <v>102</v>
      </c>
      <c r="G8" s="1">
        <v>113</v>
      </c>
      <c r="H8" s="1">
        <v>122</v>
      </c>
      <c r="I8" s="1">
        <v>115</v>
      </c>
      <c r="J8" s="1">
        <v>107</v>
      </c>
      <c r="K8" s="1">
        <v>113</v>
      </c>
    </row>
    <row r="9" spans="1:11" x14ac:dyDescent="0.25">
      <c r="A9" s="16" t="s">
        <v>58</v>
      </c>
      <c r="B9" s="1">
        <v>393</v>
      </c>
      <c r="C9" s="1">
        <v>358</v>
      </c>
      <c r="D9" s="1">
        <v>334</v>
      </c>
      <c r="E9" s="1">
        <v>308</v>
      </c>
      <c r="F9" s="1">
        <v>278</v>
      </c>
      <c r="G9" s="1">
        <v>251</v>
      </c>
      <c r="H9" s="1">
        <v>244</v>
      </c>
      <c r="I9" s="1">
        <v>231</v>
      </c>
      <c r="J9" s="1">
        <v>238</v>
      </c>
      <c r="K9" s="1">
        <v>240</v>
      </c>
    </row>
    <row r="10" spans="1:11" x14ac:dyDescent="0.25">
      <c r="A10" s="16" t="s">
        <v>59</v>
      </c>
      <c r="B10" s="1">
        <v>605</v>
      </c>
      <c r="C10" s="1">
        <v>581</v>
      </c>
      <c r="D10" s="1">
        <v>549</v>
      </c>
      <c r="E10" s="1">
        <v>536</v>
      </c>
      <c r="F10" s="1">
        <v>516</v>
      </c>
      <c r="G10" s="1">
        <v>485</v>
      </c>
      <c r="H10" s="1">
        <v>460</v>
      </c>
      <c r="I10" s="1">
        <v>429</v>
      </c>
      <c r="J10" s="1">
        <v>407</v>
      </c>
      <c r="K10" s="1">
        <v>375</v>
      </c>
    </row>
    <row r="11" spans="1:11" x14ac:dyDescent="0.25">
      <c r="A11" s="16" t="s">
        <v>60</v>
      </c>
      <c r="B11" s="1">
        <v>184</v>
      </c>
      <c r="C11" s="1">
        <v>191</v>
      </c>
      <c r="D11" s="1">
        <v>178</v>
      </c>
      <c r="E11" s="1">
        <v>173</v>
      </c>
      <c r="F11" s="1">
        <v>186</v>
      </c>
      <c r="G11" s="1">
        <v>193</v>
      </c>
      <c r="H11" s="1">
        <v>204</v>
      </c>
      <c r="I11" s="1">
        <v>215</v>
      </c>
      <c r="J11" s="1">
        <v>252</v>
      </c>
      <c r="K11" s="1">
        <v>256</v>
      </c>
    </row>
    <row r="12" spans="1:11" x14ac:dyDescent="0.25">
      <c r="A12" s="16" t="s">
        <v>61</v>
      </c>
      <c r="B12" s="1">
        <v>45</v>
      </c>
      <c r="C12" s="1">
        <v>43</v>
      </c>
      <c r="D12" s="1">
        <v>34</v>
      </c>
      <c r="E12" s="1">
        <v>22</v>
      </c>
      <c r="F12" s="1">
        <v>20</v>
      </c>
      <c r="G12" s="1">
        <v>21</v>
      </c>
      <c r="H12" s="1">
        <v>23</v>
      </c>
      <c r="I12" s="1">
        <v>26</v>
      </c>
      <c r="J12" s="1">
        <v>29</v>
      </c>
      <c r="K12" s="1">
        <v>30</v>
      </c>
    </row>
    <row r="13" spans="1:11" x14ac:dyDescent="0.25">
      <c r="A13" s="10" t="s">
        <v>12</v>
      </c>
      <c r="B13" s="5">
        <v>1305</v>
      </c>
      <c r="C13" s="5">
        <v>1262</v>
      </c>
      <c r="D13" s="5">
        <v>1180</v>
      </c>
      <c r="E13" s="5">
        <v>1135</v>
      </c>
      <c r="F13" s="5">
        <v>1102</v>
      </c>
      <c r="G13" s="5">
        <v>1063</v>
      </c>
      <c r="H13" s="5">
        <v>1053</v>
      </c>
      <c r="I13" s="5">
        <v>1016</v>
      </c>
      <c r="J13" s="5">
        <v>1033</v>
      </c>
      <c r="K13" s="5">
        <v>1014</v>
      </c>
    </row>
    <row r="14" spans="1:11" x14ac:dyDescent="0.25">
      <c r="A14" s="15"/>
    </row>
    <row r="15" spans="1:11" x14ac:dyDescent="0.25">
      <c r="A15" s="15"/>
    </row>
    <row r="16" spans="1:11" x14ac:dyDescent="0.25">
      <c r="A16" s="15"/>
      <c r="B16" s="21" t="s">
        <v>28</v>
      </c>
      <c r="C16" s="22"/>
      <c r="D16" s="22"/>
      <c r="E16" s="22"/>
      <c r="F16" s="22"/>
      <c r="G16" s="22"/>
      <c r="H16" s="22"/>
      <c r="I16" s="22"/>
      <c r="J16" s="22"/>
      <c r="K16" s="22"/>
    </row>
    <row r="17" spans="1:12" x14ac:dyDescent="0.25">
      <c r="A17" s="9" t="s">
        <v>32</v>
      </c>
      <c r="B17" s="4" t="s">
        <v>0</v>
      </c>
      <c r="C17" s="4" t="s">
        <v>1</v>
      </c>
      <c r="D17" s="4" t="s">
        <v>2</v>
      </c>
      <c r="E17" s="4" t="s">
        <v>3</v>
      </c>
      <c r="F17" s="4" t="s">
        <v>4</v>
      </c>
      <c r="G17" s="4" t="s">
        <v>5</v>
      </c>
      <c r="H17" s="4" t="s">
        <v>6</v>
      </c>
      <c r="I17" s="4" t="s">
        <v>7</v>
      </c>
      <c r="J17" s="4" t="s">
        <v>8</v>
      </c>
      <c r="K17" s="4" t="s">
        <v>9</v>
      </c>
    </row>
    <row r="18" spans="1:12" x14ac:dyDescent="0.25">
      <c r="A18" s="8" t="s">
        <v>598</v>
      </c>
      <c r="B18" s="2">
        <v>5.97701149425287E-2</v>
      </c>
      <c r="C18" s="2">
        <v>7.0522979397781294E-2</v>
      </c>
      <c r="D18" s="2">
        <v>7.2033898305084706E-2</v>
      </c>
      <c r="E18" s="2">
        <v>8.4581497797356797E-2</v>
      </c>
      <c r="F18" s="2">
        <v>9.2558983666061703E-2</v>
      </c>
      <c r="G18" s="2">
        <v>0.106302916274694</v>
      </c>
      <c r="H18" s="2">
        <v>0.115859449192783</v>
      </c>
      <c r="I18" s="2">
        <v>0.113188976377953</v>
      </c>
      <c r="J18" s="2">
        <v>0.10358180058083299</v>
      </c>
      <c r="K18" s="2">
        <v>0.11143984220907301</v>
      </c>
    </row>
    <row r="19" spans="1:12" x14ac:dyDescent="0.25">
      <c r="A19" s="8" t="s">
        <v>58</v>
      </c>
      <c r="B19" s="2">
        <v>0.301149425287356</v>
      </c>
      <c r="C19" s="2">
        <v>0.28367670364500802</v>
      </c>
      <c r="D19" s="2">
        <v>0.28305084745762699</v>
      </c>
      <c r="E19" s="2">
        <v>0.27136563876651998</v>
      </c>
      <c r="F19" s="2">
        <v>0.252268602540835</v>
      </c>
      <c r="G19" s="2">
        <v>0.23612417685794901</v>
      </c>
      <c r="H19" s="2">
        <v>0.231718898385565</v>
      </c>
      <c r="I19" s="2">
        <v>0.22736220472440899</v>
      </c>
      <c r="J19" s="2">
        <v>0.23039690222652501</v>
      </c>
      <c r="K19" s="2">
        <v>0.23668639053254401</v>
      </c>
    </row>
    <row r="20" spans="1:12" x14ac:dyDescent="0.25">
      <c r="A20" s="8" t="s">
        <v>59</v>
      </c>
      <c r="B20" s="2">
        <v>0.46360153256705</v>
      </c>
      <c r="C20" s="2">
        <v>0.46038034865293198</v>
      </c>
      <c r="D20" s="2">
        <v>0.46525423728813597</v>
      </c>
      <c r="E20" s="2">
        <v>0.472246696035242</v>
      </c>
      <c r="F20" s="2">
        <v>0.46823956442831199</v>
      </c>
      <c r="G20" s="2">
        <v>0.456255879586077</v>
      </c>
      <c r="H20" s="2">
        <v>0.43684710351376999</v>
      </c>
      <c r="I20" s="2">
        <v>0.422244094488189</v>
      </c>
      <c r="J20" s="2">
        <v>0.39399806389157799</v>
      </c>
      <c r="K20" s="2">
        <v>0.36982248520710098</v>
      </c>
    </row>
    <row r="21" spans="1:12" x14ac:dyDescent="0.25">
      <c r="A21" s="8" t="s">
        <v>60</v>
      </c>
      <c r="B21" s="2">
        <v>0.14099616858237499</v>
      </c>
      <c r="C21" s="2">
        <v>0.15134706814580001</v>
      </c>
      <c r="D21" s="2">
        <v>0.15084745762711901</v>
      </c>
      <c r="E21" s="2">
        <v>0.15242290748898699</v>
      </c>
      <c r="F21" s="2">
        <v>0.16878402903811299</v>
      </c>
      <c r="G21" s="2">
        <v>0.18156161806208801</v>
      </c>
      <c r="H21" s="2">
        <v>0.193732193732194</v>
      </c>
      <c r="I21" s="2">
        <v>0.211614173228346</v>
      </c>
      <c r="J21" s="2">
        <v>0.24394966118102601</v>
      </c>
      <c r="K21" s="2">
        <v>0.25246548323471402</v>
      </c>
    </row>
    <row r="22" spans="1:12" x14ac:dyDescent="0.25">
      <c r="A22" s="8" t="s">
        <v>61</v>
      </c>
      <c r="B22" s="2">
        <v>3.4482758620689703E-2</v>
      </c>
      <c r="C22" s="2">
        <v>3.4072900158478601E-2</v>
      </c>
      <c r="D22" s="2">
        <v>2.8813559322033899E-2</v>
      </c>
      <c r="E22" s="2">
        <v>1.93832599118943E-2</v>
      </c>
      <c r="F22" s="2">
        <v>1.8148820326678802E-2</v>
      </c>
      <c r="G22" s="2">
        <v>1.9755409219191E-2</v>
      </c>
      <c r="H22" s="2">
        <v>2.1842355175688499E-2</v>
      </c>
      <c r="I22" s="2">
        <v>2.55905511811024E-2</v>
      </c>
      <c r="J22" s="2">
        <v>2.8073572120038699E-2</v>
      </c>
      <c r="K22" s="2">
        <v>2.9585798816568001E-2</v>
      </c>
    </row>
    <row r="23" spans="1:12" x14ac:dyDescent="0.25">
      <c r="A23" s="15"/>
    </row>
    <row r="24" spans="1:12" x14ac:dyDescent="0.25">
      <c r="A24" s="15"/>
    </row>
    <row r="25" spans="1:12" x14ac:dyDescent="0.25">
      <c r="A25" s="15"/>
      <c r="B25" s="21" t="s">
        <v>29</v>
      </c>
      <c r="C25" s="21"/>
      <c r="D25" s="21"/>
      <c r="E25" s="21"/>
      <c r="F25" s="21"/>
      <c r="G25" s="21"/>
      <c r="H25" s="21"/>
      <c r="I25" s="21"/>
      <c r="J25" s="21"/>
      <c r="K25" s="6" t="s">
        <v>30</v>
      </c>
      <c r="L25" s="6" t="s">
        <v>31</v>
      </c>
    </row>
    <row r="26" spans="1:12" x14ac:dyDescent="0.25">
      <c r="A26" s="9" t="s">
        <v>32</v>
      </c>
      <c r="B26" s="4" t="s">
        <v>13</v>
      </c>
      <c r="C26" s="4" t="s">
        <v>14</v>
      </c>
      <c r="D26" s="4" t="s">
        <v>15</v>
      </c>
      <c r="E26" s="4" t="s">
        <v>16</v>
      </c>
      <c r="F26" s="4" t="s">
        <v>17</v>
      </c>
      <c r="G26" s="4" t="s">
        <v>18</v>
      </c>
      <c r="H26" s="4" t="s">
        <v>19</v>
      </c>
      <c r="I26" s="4" t="s">
        <v>20</v>
      </c>
      <c r="J26" s="4" t="s">
        <v>21</v>
      </c>
      <c r="K26" s="4" t="s">
        <v>22</v>
      </c>
      <c r="L26" s="4" t="s">
        <v>23</v>
      </c>
    </row>
    <row r="27" spans="1:12" x14ac:dyDescent="0.25">
      <c r="A27" s="8" t="s">
        <v>598</v>
      </c>
      <c r="B27" s="2">
        <v>0.141025641025641</v>
      </c>
      <c r="C27" s="2">
        <v>-4.49438202247191E-2</v>
      </c>
      <c r="D27" s="2">
        <v>0.129411764705882</v>
      </c>
      <c r="E27" s="2">
        <v>6.25E-2</v>
      </c>
      <c r="F27" s="2">
        <v>0.10784313725490199</v>
      </c>
      <c r="G27" s="2">
        <v>7.9646017699115002E-2</v>
      </c>
      <c r="H27" s="2">
        <v>-5.7377049180327898E-2</v>
      </c>
      <c r="I27" s="2">
        <v>-6.9565217391304293E-2</v>
      </c>
      <c r="J27" s="2">
        <v>5.60747663551402E-2</v>
      </c>
      <c r="K27" s="3">
        <v>0</v>
      </c>
      <c r="L27" s="3">
        <v>0.44871794871794901</v>
      </c>
    </row>
    <row r="28" spans="1:12" x14ac:dyDescent="0.25">
      <c r="A28" s="8" t="s">
        <v>58</v>
      </c>
      <c r="B28" s="2">
        <v>-8.9058524173027995E-2</v>
      </c>
      <c r="C28" s="2">
        <v>-6.7039106145251395E-2</v>
      </c>
      <c r="D28" s="2">
        <v>-7.7844311377245498E-2</v>
      </c>
      <c r="E28" s="2">
        <v>-9.7402597402597393E-2</v>
      </c>
      <c r="F28" s="2">
        <v>-9.7122302158273402E-2</v>
      </c>
      <c r="G28" s="2">
        <v>-2.78884462151394E-2</v>
      </c>
      <c r="H28" s="2">
        <v>-5.3278688524590202E-2</v>
      </c>
      <c r="I28" s="2">
        <v>3.03030303030303E-2</v>
      </c>
      <c r="J28" s="2">
        <v>8.4033613445378096E-3</v>
      </c>
      <c r="K28" s="3">
        <v>-4.3824701195219098E-2</v>
      </c>
      <c r="L28" s="3">
        <v>-0.38931297709923701</v>
      </c>
    </row>
    <row r="29" spans="1:12" x14ac:dyDescent="0.25">
      <c r="A29" s="8" t="s">
        <v>59</v>
      </c>
      <c r="B29" s="2">
        <v>-3.9669421487603301E-2</v>
      </c>
      <c r="C29" s="2">
        <v>-5.5077452667814102E-2</v>
      </c>
      <c r="D29" s="2">
        <v>-2.3679417122040101E-2</v>
      </c>
      <c r="E29" s="2">
        <v>-3.7313432835820899E-2</v>
      </c>
      <c r="F29" s="2">
        <v>-6.0077519379844999E-2</v>
      </c>
      <c r="G29" s="2">
        <v>-5.1546391752577303E-2</v>
      </c>
      <c r="H29" s="2">
        <v>-6.73913043478261E-2</v>
      </c>
      <c r="I29" s="2">
        <v>-5.1282051282051301E-2</v>
      </c>
      <c r="J29" s="2">
        <v>-7.8624078624078594E-2</v>
      </c>
      <c r="K29" s="3">
        <v>-0.22680412371134001</v>
      </c>
      <c r="L29" s="3">
        <v>-0.38016528925619802</v>
      </c>
    </row>
    <row r="30" spans="1:12" x14ac:dyDescent="0.25">
      <c r="A30" s="8" t="s">
        <v>60</v>
      </c>
      <c r="B30" s="2">
        <v>3.8043478260869602E-2</v>
      </c>
      <c r="C30" s="2">
        <v>-6.8062827225130906E-2</v>
      </c>
      <c r="D30" s="2">
        <v>-2.8089887640449399E-2</v>
      </c>
      <c r="E30" s="2">
        <v>7.5144508670520194E-2</v>
      </c>
      <c r="F30" s="2">
        <v>3.7634408602150497E-2</v>
      </c>
      <c r="G30" s="2">
        <v>5.6994818652849701E-2</v>
      </c>
      <c r="H30" s="2">
        <v>5.3921568627450997E-2</v>
      </c>
      <c r="I30" s="2">
        <v>0.17209302325581399</v>
      </c>
      <c r="J30" s="2">
        <v>1.58730158730159E-2</v>
      </c>
      <c r="K30" s="3">
        <v>0.32642487046632102</v>
      </c>
      <c r="L30" s="3">
        <v>0.39130434782608697</v>
      </c>
    </row>
    <row r="31" spans="1:12" x14ac:dyDescent="0.25">
      <c r="A31" s="8" t="s">
        <v>61</v>
      </c>
      <c r="B31" s="2">
        <v>-4.4444444444444398E-2</v>
      </c>
      <c r="C31" s="2">
        <v>-0.209302325581395</v>
      </c>
      <c r="D31" s="2">
        <v>-0.35294117647058798</v>
      </c>
      <c r="E31" s="2">
        <v>-9.0909090909090898E-2</v>
      </c>
      <c r="F31" s="2">
        <v>0.05</v>
      </c>
      <c r="G31" s="2">
        <v>9.5238095238095205E-2</v>
      </c>
      <c r="H31" s="2">
        <v>0.13043478260869601</v>
      </c>
      <c r="I31" s="2">
        <v>0.115384615384615</v>
      </c>
      <c r="J31" s="2">
        <v>3.4482758620689703E-2</v>
      </c>
      <c r="K31" s="3">
        <v>0.42857142857142899</v>
      </c>
      <c r="L31" s="3">
        <v>-0.33333333333333298</v>
      </c>
    </row>
    <row r="32" spans="1:12" x14ac:dyDescent="0.25">
      <c r="A32" s="11" t="s">
        <v>12</v>
      </c>
      <c r="B32" s="3">
        <v>-3.29501915708812E-2</v>
      </c>
      <c r="C32" s="3">
        <v>-6.49762282091918E-2</v>
      </c>
      <c r="D32" s="3">
        <v>-3.8135593220338999E-2</v>
      </c>
      <c r="E32" s="3">
        <v>-2.9074889867841399E-2</v>
      </c>
      <c r="F32" s="3">
        <v>-3.5390199637023598E-2</v>
      </c>
      <c r="G32" s="3">
        <v>-9.4073377234242701E-3</v>
      </c>
      <c r="H32" s="3">
        <v>-3.5137701804368503E-2</v>
      </c>
      <c r="I32" s="3">
        <v>1.6732283464566899E-2</v>
      </c>
      <c r="J32" s="3">
        <v>-1.8393030009680501E-2</v>
      </c>
      <c r="K32" s="3">
        <v>-4.6095954844778901E-2</v>
      </c>
      <c r="L32" s="3">
        <v>-0.222988505747126</v>
      </c>
    </row>
    <row r="33" spans="1:1" x14ac:dyDescent="0.25">
      <c r="A33" s="15"/>
    </row>
    <row r="34" spans="1:1" x14ac:dyDescent="0.25">
      <c r="A34" s="13" t="s">
        <v>33</v>
      </c>
    </row>
    <row r="35" spans="1:1" x14ac:dyDescent="0.25">
      <c r="A35" s="14" t="s">
        <v>34</v>
      </c>
    </row>
    <row r="36" spans="1:1" x14ac:dyDescent="0.25">
      <c r="A36" s="14" t="s">
        <v>35</v>
      </c>
    </row>
    <row r="37" spans="1:1" x14ac:dyDescent="0.25">
      <c r="A37" s="14" t="s">
        <v>36</v>
      </c>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6:K16"/>
    <mergeCell ref="B25:J2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C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666</v>
      </c>
    </row>
    <row r="2" spans="1:11" ht="15" x14ac:dyDescent="0.25">
      <c r="A2" s="12" t="s">
        <v>665</v>
      </c>
    </row>
    <row r="3" spans="1:11" ht="15" x14ac:dyDescent="0.25">
      <c r="A3" s="12" t="s">
        <v>67</v>
      </c>
    </row>
    <row r="4" spans="1:11" x14ac:dyDescent="0.25">
      <c r="A4" s="15"/>
    </row>
    <row r="5" spans="1:11" x14ac:dyDescent="0.25">
      <c r="A5" s="17" t="str">
        <f>HYPERLINK("#'Table of contents'!A191",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64</v>
      </c>
      <c r="B8" s="1">
        <v>625</v>
      </c>
      <c r="C8" s="1">
        <v>613</v>
      </c>
      <c r="D8" s="1">
        <v>586</v>
      </c>
      <c r="E8" s="1">
        <v>585</v>
      </c>
      <c r="F8" s="1">
        <v>576</v>
      </c>
      <c r="G8" s="1">
        <v>569</v>
      </c>
      <c r="H8" s="1">
        <v>562</v>
      </c>
      <c r="I8" s="1">
        <v>542</v>
      </c>
      <c r="J8" s="1">
        <v>557</v>
      </c>
      <c r="K8" s="1">
        <v>561</v>
      </c>
    </row>
    <row r="9" spans="1:11" x14ac:dyDescent="0.25">
      <c r="A9" s="16" t="s">
        <v>65</v>
      </c>
      <c r="B9" s="1">
        <v>680</v>
      </c>
      <c r="C9" s="1">
        <v>649</v>
      </c>
      <c r="D9" s="1">
        <v>594</v>
      </c>
      <c r="E9" s="1">
        <v>550</v>
      </c>
      <c r="F9" s="1">
        <v>526</v>
      </c>
      <c r="G9" s="1">
        <v>494</v>
      </c>
      <c r="H9" s="1">
        <v>491</v>
      </c>
      <c r="I9" s="1">
        <v>474</v>
      </c>
      <c r="J9" s="1">
        <v>476</v>
      </c>
      <c r="K9" s="1">
        <v>453</v>
      </c>
    </row>
    <row r="10" spans="1:11" x14ac:dyDescent="0.25">
      <c r="A10" s="10" t="s">
        <v>12</v>
      </c>
      <c r="B10" s="5">
        <v>1305</v>
      </c>
      <c r="C10" s="5">
        <v>1262</v>
      </c>
      <c r="D10" s="5">
        <v>1180</v>
      </c>
      <c r="E10" s="5">
        <v>1135</v>
      </c>
      <c r="F10" s="5">
        <v>1102</v>
      </c>
      <c r="G10" s="5">
        <v>1063</v>
      </c>
      <c r="H10" s="5">
        <v>1053</v>
      </c>
      <c r="I10" s="5">
        <v>1016</v>
      </c>
      <c r="J10" s="5">
        <v>1033</v>
      </c>
      <c r="K10" s="5">
        <v>1014</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64</v>
      </c>
      <c r="B15" s="2">
        <v>0.47892720306513398</v>
      </c>
      <c r="C15" s="2">
        <v>0.48573692551505498</v>
      </c>
      <c r="D15" s="2">
        <v>0.49661016949152498</v>
      </c>
      <c r="E15" s="2">
        <v>0.51541850220264296</v>
      </c>
      <c r="F15" s="2">
        <v>0.52268602540834797</v>
      </c>
      <c r="G15" s="2">
        <v>0.53527751646284105</v>
      </c>
      <c r="H15" s="2">
        <v>0.53371320037986703</v>
      </c>
      <c r="I15" s="2">
        <v>0.53346456692913402</v>
      </c>
      <c r="J15" s="2">
        <v>0.53920619554695104</v>
      </c>
      <c r="K15" s="2">
        <v>0.55325443786982298</v>
      </c>
    </row>
    <row r="16" spans="1:11" x14ac:dyDescent="0.25">
      <c r="A16" s="8" t="s">
        <v>65</v>
      </c>
      <c r="B16" s="2">
        <v>0.52107279693486597</v>
      </c>
      <c r="C16" s="2">
        <v>0.51426307448494502</v>
      </c>
      <c r="D16" s="2">
        <v>0.50338983050847497</v>
      </c>
      <c r="E16" s="2">
        <v>0.48458149779735699</v>
      </c>
      <c r="F16" s="2">
        <v>0.47731397459165198</v>
      </c>
      <c r="G16" s="2">
        <v>0.464722483537159</v>
      </c>
      <c r="H16" s="2">
        <v>0.46628679962013297</v>
      </c>
      <c r="I16" s="2">
        <v>0.46653543307086598</v>
      </c>
      <c r="J16" s="2">
        <v>0.46079380445304902</v>
      </c>
      <c r="K16" s="2">
        <v>0.44674556213017802</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64</v>
      </c>
      <c r="B21" s="2">
        <v>-1.9199999999999998E-2</v>
      </c>
      <c r="C21" s="2">
        <v>-4.4045676998368699E-2</v>
      </c>
      <c r="D21" s="2">
        <v>-1.70648464163823E-3</v>
      </c>
      <c r="E21" s="2">
        <v>-1.5384615384615399E-2</v>
      </c>
      <c r="F21" s="2">
        <v>-1.2152777777777801E-2</v>
      </c>
      <c r="G21" s="2">
        <v>-1.23022847100176E-2</v>
      </c>
      <c r="H21" s="2">
        <v>-3.5587188612099599E-2</v>
      </c>
      <c r="I21" s="2">
        <v>2.76752767527675E-2</v>
      </c>
      <c r="J21" s="2">
        <v>7.1813285457809697E-3</v>
      </c>
      <c r="K21" s="3">
        <v>-1.4059753954305801E-2</v>
      </c>
      <c r="L21" s="3">
        <v>-0.1024</v>
      </c>
    </row>
    <row r="22" spans="1:12" x14ac:dyDescent="0.25">
      <c r="A22" s="8" t="s">
        <v>65</v>
      </c>
      <c r="B22" s="2">
        <v>-4.5588235294117603E-2</v>
      </c>
      <c r="C22" s="2">
        <v>-8.4745762711864403E-2</v>
      </c>
      <c r="D22" s="2">
        <v>-7.4074074074074098E-2</v>
      </c>
      <c r="E22" s="2">
        <v>-4.3636363636363598E-2</v>
      </c>
      <c r="F22" s="2">
        <v>-6.0836501901140698E-2</v>
      </c>
      <c r="G22" s="2">
        <v>-6.0728744939271299E-3</v>
      </c>
      <c r="H22" s="2">
        <v>-3.4623217922606898E-2</v>
      </c>
      <c r="I22" s="2">
        <v>4.2194092827004199E-3</v>
      </c>
      <c r="J22" s="2">
        <v>-4.8319327731092397E-2</v>
      </c>
      <c r="K22" s="3">
        <v>-8.2995951417004096E-2</v>
      </c>
      <c r="L22" s="3">
        <v>-0.33382352941176502</v>
      </c>
    </row>
    <row r="23" spans="1:12" x14ac:dyDescent="0.25">
      <c r="A23" s="11" t="s">
        <v>12</v>
      </c>
      <c r="B23" s="3">
        <v>-3.29501915708812E-2</v>
      </c>
      <c r="C23" s="3">
        <v>-6.49762282091918E-2</v>
      </c>
      <c r="D23" s="3">
        <v>-3.8135593220338999E-2</v>
      </c>
      <c r="E23" s="3">
        <v>-2.9074889867841399E-2</v>
      </c>
      <c r="F23" s="3">
        <v>-3.5390199637023598E-2</v>
      </c>
      <c r="G23" s="3">
        <v>-9.4073377234242701E-3</v>
      </c>
      <c r="H23" s="3">
        <v>-3.5137701804368503E-2</v>
      </c>
      <c r="I23" s="3">
        <v>1.6732283464566899E-2</v>
      </c>
      <c r="J23" s="3">
        <v>-1.8393030009680501E-2</v>
      </c>
      <c r="K23" s="3">
        <v>-4.6095954844778901E-2</v>
      </c>
      <c r="L23" s="3">
        <v>-0.222988505747126</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36</v>
      </c>
    </row>
    <row r="29" spans="1:12" x14ac:dyDescent="0.25">
      <c r="A29" s="15"/>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D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667</v>
      </c>
    </row>
    <row r="2" spans="1:11" ht="15" x14ac:dyDescent="0.25">
      <c r="A2" s="12" t="s">
        <v>665</v>
      </c>
    </row>
    <row r="3" spans="1:11" ht="15" x14ac:dyDescent="0.25">
      <c r="A3" s="12" t="s">
        <v>67</v>
      </c>
    </row>
    <row r="4" spans="1:11" ht="15" x14ac:dyDescent="0.25">
      <c r="A4" s="12" t="s">
        <v>63</v>
      </c>
    </row>
    <row r="5" spans="1:11" x14ac:dyDescent="0.25">
      <c r="A5" s="17" t="str">
        <f>HYPERLINK("#'Table of contents'!A192",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70</v>
      </c>
      <c r="B8" s="1">
        <v>236</v>
      </c>
      <c r="C8" s="1">
        <v>212</v>
      </c>
      <c r="D8" s="1">
        <v>195</v>
      </c>
      <c r="E8" s="1">
        <v>182</v>
      </c>
      <c r="F8" s="1">
        <v>166</v>
      </c>
      <c r="G8" s="1">
        <v>145</v>
      </c>
      <c r="H8" s="1">
        <v>141</v>
      </c>
      <c r="I8" s="1">
        <v>132</v>
      </c>
      <c r="J8" s="1">
        <v>150</v>
      </c>
      <c r="K8" s="1">
        <v>153</v>
      </c>
    </row>
    <row r="9" spans="1:11" x14ac:dyDescent="0.25">
      <c r="A9" s="16" t="s">
        <v>71</v>
      </c>
      <c r="B9" s="1">
        <v>283</v>
      </c>
      <c r="C9" s="1">
        <v>285</v>
      </c>
      <c r="D9" s="1">
        <v>283</v>
      </c>
      <c r="E9" s="1">
        <v>281</v>
      </c>
      <c r="F9" s="1">
        <v>278</v>
      </c>
      <c r="G9" s="1">
        <v>274</v>
      </c>
      <c r="H9" s="1">
        <v>262</v>
      </c>
      <c r="I9" s="1">
        <v>251</v>
      </c>
      <c r="J9" s="1">
        <v>233</v>
      </c>
      <c r="K9" s="1">
        <v>225</v>
      </c>
    </row>
    <row r="10" spans="1:11" x14ac:dyDescent="0.25">
      <c r="A10" s="16" t="s">
        <v>72</v>
      </c>
      <c r="B10" s="1">
        <v>60</v>
      </c>
      <c r="C10" s="1">
        <v>68</v>
      </c>
      <c r="D10" s="1">
        <v>63</v>
      </c>
      <c r="E10" s="1">
        <v>62</v>
      </c>
      <c r="F10" s="1">
        <v>69</v>
      </c>
      <c r="G10" s="1">
        <v>74</v>
      </c>
      <c r="H10" s="1">
        <v>79</v>
      </c>
      <c r="I10" s="1">
        <v>86</v>
      </c>
      <c r="J10" s="1">
        <v>106</v>
      </c>
      <c r="K10" s="1">
        <v>108</v>
      </c>
    </row>
    <row r="11" spans="1:11" x14ac:dyDescent="0.25">
      <c r="A11" s="16" t="s">
        <v>73</v>
      </c>
      <c r="B11" s="1">
        <v>7</v>
      </c>
      <c r="C11" s="1">
        <v>4</v>
      </c>
      <c r="D11" s="1">
        <v>5</v>
      </c>
      <c r="E11" s="1">
        <v>3</v>
      </c>
      <c r="F11" s="1">
        <v>3</v>
      </c>
      <c r="G11" s="1">
        <v>4</v>
      </c>
      <c r="H11" s="1">
        <v>4</v>
      </c>
      <c r="I11" s="1">
        <v>3</v>
      </c>
      <c r="J11" s="1">
        <v>5</v>
      </c>
      <c r="K11" s="1">
        <v>5</v>
      </c>
    </row>
    <row r="12" spans="1:11" x14ac:dyDescent="0.25">
      <c r="A12" s="16" t="s">
        <v>76</v>
      </c>
      <c r="B12" s="1">
        <v>157</v>
      </c>
      <c r="C12" s="1">
        <v>146</v>
      </c>
      <c r="D12" s="1">
        <v>139</v>
      </c>
      <c r="E12" s="1">
        <v>126</v>
      </c>
      <c r="F12" s="1">
        <v>112</v>
      </c>
      <c r="G12" s="1">
        <v>106</v>
      </c>
      <c r="H12" s="1">
        <v>103</v>
      </c>
      <c r="I12" s="1">
        <v>99</v>
      </c>
      <c r="J12" s="1">
        <v>88</v>
      </c>
      <c r="K12" s="1">
        <v>87</v>
      </c>
    </row>
    <row r="13" spans="1:11" x14ac:dyDescent="0.25">
      <c r="A13" s="16" t="s">
        <v>77</v>
      </c>
      <c r="B13" s="1">
        <v>322</v>
      </c>
      <c r="C13" s="1">
        <v>296</v>
      </c>
      <c r="D13" s="1">
        <v>266</v>
      </c>
      <c r="E13" s="1">
        <v>255</v>
      </c>
      <c r="F13" s="1">
        <v>238</v>
      </c>
      <c r="G13" s="1">
        <v>211</v>
      </c>
      <c r="H13" s="1">
        <v>198</v>
      </c>
      <c r="I13" s="1">
        <v>178</v>
      </c>
      <c r="J13" s="1">
        <v>174</v>
      </c>
      <c r="K13" s="1">
        <v>150</v>
      </c>
    </row>
    <row r="14" spans="1:11" x14ac:dyDescent="0.25">
      <c r="A14" s="16" t="s">
        <v>78</v>
      </c>
      <c r="B14" s="1">
        <v>124</v>
      </c>
      <c r="C14" s="1">
        <v>123</v>
      </c>
      <c r="D14" s="1">
        <v>115</v>
      </c>
      <c r="E14" s="1">
        <v>111</v>
      </c>
      <c r="F14" s="1">
        <v>117</v>
      </c>
      <c r="G14" s="1">
        <v>119</v>
      </c>
      <c r="H14" s="1">
        <v>125</v>
      </c>
      <c r="I14" s="1">
        <v>129</v>
      </c>
      <c r="J14" s="1">
        <v>146</v>
      </c>
      <c r="K14" s="1">
        <v>148</v>
      </c>
    </row>
    <row r="15" spans="1:11" x14ac:dyDescent="0.25">
      <c r="A15" s="16" t="s">
        <v>79</v>
      </c>
      <c r="B15" s="1">
        <v>38</v>
      </c>
      <c r="C15" s="1">
        <v>39</v>
      </c>
      <c r="D15" s="1">
        <v>29</v>
      </c>
      <c r="E15" s="1">
        <v>19</v>
      </c>
      <c r="F15" s="1">
        <v>17</v>
      </c>
      <c r="G15" s="1">
        <v>17</v>
      </c>
      <c r="H15" s="1">
        <v>19</v>
      </c>
      <c r="I15" s="1">
        <v>23</v>
      </c>
      <c r="J15" s="1">
        <v>24</v>
      </c>
      <c r="K15" s="1">
        <v>25</v>
      </c>
    </row>
    <row r="16" spans="1:11" x14ac:dyDescent="0.25">
      <c r="A16" s="16" t="s">
        <v>602</v>
      </c>
      <c r="B16" s="1">
        <v>39</v>
      </c>
      <c r="C16" s="1">
        <v>44</v>
      </c>
      <c r="D16" s="1">
        <v>40</v>
      </c>
      <c r="E16" s="1">
        <v>57</v>
      </c>
      <c r="F16" s="1">
        <v>60</v>
      </c>
      <c r="G16" s="1">
        <v>72</v>
      </c>
      <c r="H16" s="1">
        <v>76</v>
      </c>
      <c r="I16" s="1">
        <v>70</v>
      </c>
      <c r="J16" s="1">
        <v>63</v>
      </c>
      <c r="K16" s="1">
        <v>70</v>
      </c>
    </row>
    <row r="17" spans="1:11" x14ac:dyDescent="0.25">
      <c r="A17" s="16" t="s">
        <v>603</v>
      </c>
      <c r="B17" s="1">
        <v>39</v>
      </c>
      <c r="C17" s="1">
        <v>45</v>
      </c>
      <c r="D17" s="1">
        <v>45</v>
      </c>
      <c r="E17" s="1">
        <v>39</v>
      </c>
      <c r="F17" s="1">
        <v>42</v>
      </c>
      <c r="G17" s="1">
        <v>41</v>
      </c>
      <c r="H17" s="1">
        <v>46</v>
      </c>
      <c r="I17" s="1">
        <v>45</v>
      </c>
      <c r="J17" s="1">
        <v>44</v>
      </c>
      <c r="K17" s="1">
        <v>43</v>
      </c>
    </row>
    <row r="18" spans="1:11" x14ac:dyDescent="0.25">
      <c r="A18" s="10" t="s">
        <v>12</v>
      </c>
      <c r="B18" s="5">
        <v>1305</v>
      </c>
      <c r="C18" s="5">
        <v>1262</v>
      </c>
      <c r="D18" s="5">
        <v>1180</v>
      </c>
      <c r="E18" s="5">
        <v>1135</v>
      </c>
      <c r="F18" s="5">
        <v>1102</v>
      </c>
      <c r="G18" s="5">
        <v>1063</v>
      </c>
      <c r="H18" s="5">
        <v>1053</v>
      </c>
      <c r="I18" s="5">
        <v>1016</v>
      </c>
      <c r="J18" s="5">
        <v>1033</v>
      </c>
      <c r="K18" s="5">
        <v>1014</v>
      </c>
    </row>
    <row r="19" spans="1:11" x14ac:dyDescent="0.25">
      <c r="A19" s="15"/>
    </row>
    <row r="20" spans="1:11" x14ac:dyDescent="0.25">
      <c r="A20" s="15"/>
    </row>
    <row r="21" spans="1:11" x14ac:dyDescent="0.25">
      <c r="A21" s="15"/>
      <c r="B21" s="21" t="s">
        <v>28</v>
      </c>
      <c r="C21" s="22"/>
      <c r="D21" s="22"/>
      <c r="E21" s="22"/>
      <c r="F21" s="22"/>
      <c r="G21" s="22"/>
      <c r="H21" s="22"/>
      <c r="I21" s="22"/>
      <c r="J21" s="22"/>
      <c r="K21" s="22"/>
    </row>
    <row r="22" spans="1:11" x14ac:dyDescent="0.25">
      <c r="A22" s="9" t="s">
        <v>32</v>
      </c>
      <c r="B22" s="4" t="s">
        <v>0</v>
      </c>
      <c r="C22" s="4" t="s">
        <v>1</v>
      </c>
      <c r="D22" s="4" t="s">
        <v>2</v>
      </c>
      <c r="E22" s="4" t="s">
        <v>3</v>
      </c>
      <c r="F22" s="4" t="s">
        <v>4</v>
      </c>
      <c r="G22" s="4" t="s">
        <v>5</v>
      </c>
      <c r="H22" s="4" t="s">
        <v>6</v>
      </c>
      <c r="I22" s="4" t="s">
        <v>7</v>
      </c>
      <c r="J22" s="4" t="s">
        <v>8</v>
      </c>
      <c r="K22" s="4" t="s">
        <v>9</v>
      </c>
    </row>
    <row r="23" spans="1:11" x14ac:dyDescent="0.25">
      <c r="A23" s="8" t="s">
        <v>70</v>
      </c>
      <c r="B23" s="2">
        <v>0.37759999999999999</v>
      </c>
      <c r="C23" s="2">
        <v>0.34584013050571</v>
      </c>
      <c r="D23" s="2">
        <v>0.33276450511945399</v>
      </c>
      <c r="E23" s="2">
        <v>0.31111111111111101</v>
      </c>
      <c r="F23" s="2">
        <v>0.28819444444444398</v>
      </c>
      <c r="G23" s="2">
        <v>0.254833040421793</v>
      </c>
      <c r="H23" s="2">
        <v>0.25088967971530302</v>
      </c>
      <c r="I23" s="2">
        <v>0.243542435424354</v>
      </c>
      <c r="J23" s="2">
        <v>0.26929982046678602</v>
      </c>
      <c r="K23" s="2">
        <v>0.27272727272727298</v>
      </c>
    </row>
    <row r="24" spans="1:11" x14ac:dyDescent="0.25">
      <c r="A24" s="8" t="s">
        <v>71</v>
      </c>
      <c r="B24" s="2">
        <v>0.45279999999999998</v>
      </c>
      <c r="C24" s="2">
        <v>0.46492659053833602</v>
      </c>
      <c r="D24" s="2">
        <v>0.48293515358361799</v>
      </c>
      <c r="E24" s="2">
        <v>0.48034188034188002</v>
      </c>
      <c r="F24" s="2">
        <v>0.48263888888888901</v>
      </c>
      <c r="G24" s="2">
        <v>0.48154657293497399</v>
      </c>
      <c r="H24" s="2">
        <v>0.466192170818505</v>
      </c>
      <c r="I24" s="2">
        <v>0.46309963099631002</v>
      </c>
      <c r="J24" s="2">
        <v>0.41831238779174101</v>
      </c>
      <c r="K24" s="2">
        <v>0.40106951871657798</v>
      </c>
    </row>
    <row r="25" spans="1:11" x14ac:dyDescent="0.25">
      <c r="A25" s="8" t="s">
        <v>72</v>
      </c>
      <c r="B25" s="2">
        <v>9.6000000000000002E-2</v>
      </c>
      <c r="C25" s="2">
        <v>0.110929853181077</v>
      </c>
      <c r="D25" s="2">
        <v>0.107508532423208</v>
      </c>
      <c r="E25" s="2">
        <v>0.10598290598290599</v>
      </c>
      <c r="F25" s="2">
        <v>0.119791666666667</v>
      </c>
      <c r="G25" s="2">
        <v>0.13005272407732901</v>
      </c>
      <c r="H25" s="2">
        <v>0.140569395017794</v>
      </c>
      <c r="I25" s="2">
        <v>0.15867158671586701</v>
      </c>
      <c r="J25" s="2">
        <v>0.19030520646319601</v>
      </c>
      <c r="K25" s="2">
        <v>0.19251336898395699</v>
      </c>
    </row>
    <row r="26" spans="1:11" x14ac:dyDescent="0.25">
      <c r="A26" s="8" t="s">
        <v>73</v>
      </c>
      <c r="B26" s="2">
        <v>1.12E-2</v>
      </c>
      <c r="C26" s="2">
        <v>6.5252854812398002E-3</v>
      </c>
      <c r="D26" s="2">
        <v>8.5324232081911301E-3</v>
      </c>
      <c r="E26" s="2">
        <v>5.1282051282051299E-3</v>
      </c>
      <c r="F26" s="2">
        <v>5.2083333333333296E-3</v>
      </c>
      <c r="G26" s="2">
        <v>7.0298769771529003E-3</v>
      </c>
      <c r="H26" s="2">
        <v>7.1174377224199302E-3</v>
      </c>
      <c r="I26" s="2">
        <v>5.5350553505535104E-3</v>
      </c>
      <c r="J26" s="2">
        <v>8.9766606822262104E-3</v>
      </c>
      <c r="K26" s="2">
        <v>8.9126559714794995E-3</v>
      </c>
    </row>
    <row r="27" spans="1:11" x14ac:dyDescent="0.25">
      <c r="A27" s="8" t="s">
        <v>76</v>
      </c>
      <c r="B27" s="2">
        <v>0.23088235294117601</v>
      </c>
      <c r="C27" s="2">
        <v>0.22496147919876699</v>
      </c>
      <c r="D27" s="2">
        <v>0.234006734006734</v>
      </c>
      <c r="E27" s="2">
        <v>0.22909090909090901</v>
      </c>
      <c r="F27" s="2">
        <v>0.212927756653992</v>
      </c>
      <c r="G27" s="2">
        <v>0.21457489878542499</v>
      </c>
      <c r="H27" s="2">
        <v>0.20977596741344201</v>
      </c>
      <c r="I27" s="2">
        <v>0.208860759493671</v>
      </c>
      <c r="J27" s="2">
        <v>0.184873949579832</v>
      </c>
      <c r="K27" s="2">
        <v>0.19205298013245001</v>
      </c>
    </row>
    <row r="28" spans="1:11" x14ac:dyDescent="0.25">
      <c r="A28" s="8" t="s">
        <v>77</v>
      </c>
      <c r="B28" s="2">
        <v>0.47352941176470598</v>
      </c>
      <c r="C28" s="2">
        <v>0.45608628659476103</v>
      </c>
      <c r="D28" s="2">
        <v>0.44781144781144799</v>
      </c>
      <c r="E28" s="2">
        <v>0.46363636363636401</v>
      </c>
      <c r="F28" s="2">
        <v>0.45247148288973399</v>
      </c>
      <c r="G28" s="2">
        <v>0.42712550607287397</v>
      </c>
      <c r="H28" s="2">
        <v>0.403258655804481</v>
      </c>
      <c r="I28" s="2">
        <v>0.37552742616033802</v>
      </c>
      <c r="J28" s="2">
        <v>0.36554621848739499</v>
      </c>
      <c r="K28" s="2">
        <v>0.33112582781457001</v>
      </c>
    </row>
    <row r="29" spans="1:11" x14ac:dyDescent="0.25">
      <c r="A29" s="8" t="s">
        <v>78</v>
      </c>
      <c r="B29" s="2">
        <v>0.182352941176471</v>
      </c>
      <c r="C29" s="2">
        <v>0.18952234206471499</v>
      </c>
      <c r="D29" s="2">
        <v>0.193602693602694</v>
      </c>
      <c r="E29" s="2">
        <v>0.20181818181818201</v>
      </c>
      <c r="F29" s="2">
        <v>0.222433460076046</v>
      </c>
      <c r="G29" s="2">
        <v>0.240890688259109</v>
      </c>
      <c r="H29" s="2">
        <v>0.25458248472505102</v>
      </c>
      <c r="I29" s="2">
        <v>0.272151898734177</v>
      </c>
      <c r="J29" s="2">
        <v>0.30672268907563</v>
      </c>
      <c r="K29" s="2">
        <v>0.326710816777042</v>
      </c>
    </row>
    <row r="30" spans="1:11" x14ac:dyDescent="0.25">
      <c r="A30" s="8" t="s">
        <v>79</v>
      </c>
      <c r="B30" s="2">
        <v>5.5882352941176501E-2</v>
      </c>
      <c r="C30" s="2">
        <v>6.0092449922958403E-2</v>
      </c>
      <c r="D30" s="2">
        <v>4.8821548821548801E-2</v>
      </c>
      <c r="E30" s="2">
        <v>3.4545454545454497E-2</v>
      </c>
      <c r="F30" s="2">
        <v>3.2319391634981001E-2</v>
      </c>
      <c r="G30" s="2">
        <v>3.4412955465587002E-2</v>
      </c>
      <c r="H30" s="2">
        <v>3.8696537678207701E-2</v>
      </c>
      <c r="I30" s="2">
        <v>4.8523206751054801E-2</v>
      </c>
      <c r="J30" s="2">
        <v>5.0420168067226899E-2</v>
      </c>
      <c r="K30" s="2">
        <v>5.5187637969094899E-2</v>
      </c>
    </row>
    <row r="31" spans="1:11" x14ac:dyDescent="0.25">
      <c r="A31" s="8" t="s">
        <v>602</v>
      </c>
      <c r="B31" s="2">
        <v>6.2399999999999997E-2</v>
      </c>
      <c r="C31" s="2">
        <v>7.1778140293637799E-2</v>
      </c>
      <c r="D31" s="2">
        <v>6.8259385665528999E-2</v>
      </c>
      <c r="E31" s="2">
        <v>9.7435897435897395E-2</v>
      </c>
      <c r="F31" s="2">
        <v>0.104166666666667</v>
      </c>
      <c r="G31" s="2">
        <v>0.12653778558875201</v>
      </c>
      <c r="H31" s="2">
        <v>0.13523131672597899</v>
      </c>
      <c r="I31" s="2">
        <v>0.12915129151291499</v>
      </c>
      <c r="J31" s="2">
        <v>0.11310592459605</v>
      </c>
      <c r="K31" s="2">
        <v>0.12477718360071299</v>
      </c>
    </row>
    <row r="32" spans="1:11" x14ac:dyDescent="0.25">
      <c r="A32" s="8" t="s">
        <v>603</v>
      </c>
      <c r="B32" s="2">
        <v>5.73529411764706E-2</v>
      </c>
      <c r="C32" s="2">
        <v>6.9337442218798104E-2</v>
      </c>
      <c r="D32" s="2">
        <v>7.5757575757575801E-2</v>
      </c>
      <c r="E32" s="2">
        <v>7.0909090909090894E-2</v>
      </c>
      <c r="F32" s="2">
        <v>7.9847908745247206E-2</v>
      </c>
      <c r="G32" s="2">
        <v>8.2995951417004096E-2</v>
      </c>
      <c r="H32" s="2">
        <v>9.3686354378818698E-2</v>
      </c>
      <c r="I32" s="2">
        <v>9.49367088607595E-2</v>
      </c>
      <c r="J32" s="2">
        <v>9.2436974789915999E-2</v>
      </c>
      <c r="K32" s="2">
        <v>9.4922737306843294E-2</v>
      </c>
    </row>
    <row r="33" spans="1:12" x14ac:dyDescent="0.25">
      <c r="A33" s="15"/>
    </row>
    <row r="34" spans="1:12" x14ac:dyDescent="0.25">
      <c r="A34" s="15"/>
    </row>
    <row r="35" spans="1:12" x14ac:dyDescent="0.25">
      <c r="A35" s="15"/>
      <c r="B35" s="21" t="s">
        <v>29</v>
      </c>
      <c r="C35" s="21"/>
      <c r="D35" s="21"/>
      <c r="E35" s="21"/>
      <c r="F35" s="21"/>
      <c r="G35" s="21"/>
      <c r="H35" s="21"/>
      <c r="I35" s="21"/>
      <c r="J35" s="21"/>
      <c r="K35" s="6" t="s">
        <v>30</v>
      </c>
      <c r="L35" s="6" t="s">
        <v>31</v>
      </c>
    </row>
    <row r="36" spans="1:12" x14ac:dyDescent="0.25">
      <c r="A36" s="9" t="s">
        <v>32</v>
      </c>
      <c r="B36" s="4" t="s">
        <v>13</v>
      </c>
      <c r="C36" s="4" t="s">
        <v>14</v>
      </c>
      <c r="D36" s="4" t="s">
        <v>15</v>
      </c>
      <c r="E36" s="4" t="s">
        <v>16</v>
      </c>
      <c r="F36" s="4" t="s">
        <v>17</v>
      </c>
      <c r="G36" s="4" t="s">
        <v>18</v>
      </c>
      <c r="H36" s="4" t="s">
        <v>19</v>
      </c>
      <c r="I36" s="4" t="s">
        <v>20</v>
      </c>
      <c r="J36" s="4" t="s">
        <v>21</v>
      </c>
      <c r="K36" s="4" t="s">
        <v>22</v>
      </c>
      <c r="L36" s="4" t="s">
        <v>23</v>
      </c>
    </row>
    <row r="37" spans="1:12" x14ac:dyDescent="0.25">
      <c r="A37" s="8" t="s">
        <v>70</v>
      </c>
      <c r="B37" s="2">
        <v>-0.101694915254237</v>
      </c>
      <c r="C37" s="2">
        <v>-8.0188679245283001E-2</v>
      </c>
      <c r="D37" s="2">
        <v>-6.6666666666666693E-2</v>
      </c>
      <c r="E37" s="2">
        <v>-8.7912087912087905E-2</v>
      </c>
      <c r="F37" s="2">
        <v>-0.126506024096386</v>
      </c>
      <c r="G37" s="2">
        <v>-2.7586206896551699E-2</v>
      </c>
      <c r="H37" s="2">
        <v>-6.3829787234042507E-2</v>
      </c>
      <c r="I37" s="2">
        <v>0.13636363636363599</v>
      </c>
      <c r="J37" s="2">
        <v>0.02</v>
      </c>
      <c r="K37" s="3">
        <v>5.5172413793103399E-2</v>
      </c>
      <c r="L37" s="3">
        <v>-0.35169491525423702</v>
      </c>
    </row>
    <row r="38" spans="1:12" x14ac:dyDescent="0.25">
      <c r="A38" s="8" t="s">
        <v>71</v>
      </c>
      <c r="B38" s="2">
        <v>7.0671378091872799E-3</v>
      </c>
      <c r="C38" s="2">
        <v>-7.0175438596491203E-3</v>
      </c>
      <c r="D38" s="2">
        <v>-7.0671378091872799E-3</v>
      </c>
      <c r="E38" s="2">
        <v>-1.06761565836299E-2</v>
      </c>
      <c r="F38" s="2">
        <v>-1.4388489208633099E-2</v>
      </c>
      <c r="G38" s="2">
        <v>-4.3795620437956199E-2</v>
      </c>
      <c r="H38" s="2">
        <v>-4.1984732824427502E-2</v>
      </c>
      <c r="I38" s="2">
        <v>-7.1713147410358599E-2</v>
      </c>
      <c r="J38" s="2">
        <v>-3.4334763948497903E-2</v>
      </c>
      <c r="K38" s="3">
        <v>-0.178832116788321</v>
      </c>
      <c r="L38" s="3">
        <v>-0.204946996466431</v>
      </c>
    </row>
    <row r="39" spans="1:12" x14ac:dyDescent="0.25">
      <c r="A39" s="8" t="s">
        <v>72</v>
      </c>
      <c r="B39" s="2">
        <v>0.133333333333333</v>
      </c>
      <c r="C39" s="2">
        <v>-7.3529411764705899E-2</v>
      </c>
      <c r="D39" s="2">
        <v>-1.58730158730159E-2</v>
      </c>
      <c r="E39" s="2">
        <v>0.112903225806452</v>
      </c>
      <c r="F39" s="2">
        <v>7.2463768115942004E-2</v>
      </c>
      <c r="G39" s="2">
        <v>6.7567567567567599E-2</v>
      </c>
      <c r="H39" s="2">
        <v>8.8607594936708903E-2</v>
      </c>
      <c r="I39" s="2">
        <v>0.232558139534884</v>
      </c>
      <c r="J39" s="2">
        <v>1.88679245283019E-2</v>
      </c>
      <c r="K39" s="3">
        <v>0.45945945945945899</v>
      </c>
      <c r="L39" s="3">
        <v>0.8</v>
      </c>
    </row>
    <row r="40" spans="1:12" x14ac:dyDescent="0.25">
      <c r="A40" s="8" t="s">
        <v>73</v>
      </c>
      <c r="B40" s="2">
        <v>-0.42857142857142899</v>
      </c>
      <c r="C40" s="2">
        <v>0.25</v>
      </c>
      <c r="D40" s="2">
        <v>-0.4</v>
      </c>
      <c r="E40" s="2">
        <v>0</v>
      </c>
      <c r="F40" s="2">
        <v>0.33333333333333298</v>
      </c>
      <c r="G40" s="2">
        <v>0</v>
      </c>
      <c r="H40" s="2">
        <v>-0.25</v>
      </c>
      <c r="I40" s="2">
        <v>0.66666666666666696</v>
      </c>
      <c r="J40" s="2">
        <v>0</v>
      </c>
      <c r="K40" s="3">
        <v>0.25</v>
      </c>
      <c r="L40" s="3">
        <v>-0.28571428571428598</v>
      </c>
    </row>
    <row r="41" spans="1:12" x14ac:dyDescent="0.25">
      <c r="A41" s="8" t="s">
        <v>76</v>
      </c>
      <c r="B41" s="2">
        <v>-7.0063694267515894E-2</v>
      </c>
      <c r="C41" s="2">
        <v>-4.7945205479452101E-2</v>
      </c>
      <c r="D41" s="2">
        <v>-9.3525179856115095E-2</v>
      </c>
      <c r="E41" s="2">
        <v>-0.11111111111111099</v>
      </c>
      <c r="F41" s="2">
        <v>-5.3571428571428603E-2</v>
      </c>
      <c r="G41" s="2">
        <v>-2.83018867924528E-2</v>
      </c>
      <c r="H41" s="2">
        <v>-3.8834951456310697E-2</v>
      </c>
      <c r="I41" s="2">
        <v>-0.11111111111111099</v>
      </c>
      <c r="J41" s="2">
        <v>-1.13636363636364E-2</v>
      </c>
      <c r="K41" s="3">
        <v>-0.179245283018868</v>
      </c>
      <c r="L41" s="3">
        <v>-0.44585987261146498</v>
      </c>
    </row>
    <row r="42" spans="1:12" x14ac:dyDescent="0.25">
      <c r="A42" s="8" t="s">
        <v>77</v>
      </c>
      <c r="B42" s="2">
        <v>-8.0745341614906804E-2</v>
      </c>
      <c r="C42" s="2">
        <v>-0.101351351351351</v>
      </c>
      <c r="D42" s="2">
        <v>-4.13533834586466E-2</v>
      </c>
      <c r="E42" s="2">
        <v>-6.6666666666666693E-2</v>
      </c>
      <c r="F42" s="2">
        <v>-0.113445378151261</v>
      </c>
      <c r="G42" s="2">
        <v>-6.1611374407582901E-2</v>
      </c>
      <c r="H42" s="2">
        <v>-0.10101010101010099</v>
      </c>
      <c r="I42" s="2">
        <v>-2.2471910112359501E-2</v>
      </c>
      <c r="J42" s="2">
        <v>-0.13793103448275901</v>
      </c>
      <c r="K42" s="3">
        <v>-0.28909952606635098</v>
      </c>
      <c r="L42" s="3">
        <v>-0.53416149068323004</v>
      </c>
    </row>
    <row r="43" spans="1:12" x14ac:dyDescent="0.25">
      <c r="A43" s="8" t="s">
        <v>78</v>
      </c>
      <c r="B43" s="2">
        <v>-8.0645161290322596E-3</v>
      </c>
      <c r="C43" s="2">
        <v>-6.50406504065041E-2</v>
      </c>
      <c r="D43" s="2">
        <v>-3.4782608695652202E-2</v>
      </c>
      <c r="E43" s="2">
        <v>5.4054054054054099E-2</v>
      </c>
      <c r="F43" s="2">
        <v>1.7094017094017099E-2</v>
      </c>
      <c r="G43" s="2">
        <v>5.0420168067226899E-2</v>
      </c>
      <c r="H43" s="2">
        <v>3.2000000000000001E-2</v>
      </c>
      <c r="I43" s="2">
        <v>0.13178294573643401</v>
      </c>
      <c r="J43" s="2">
        <v>1.3698630136986301E-2</v>
      </c>
      <c r="K43" s="3">
        <v>0.24369747899159699</v>
      </c>
      <c r="L43" s="3">
        <v>0.19354838709677399</v>
      </c>
    </row>
    <row r="44" spans="1:12" x14ac:dyDescent="0.25">
      <c r="A44" s="8" t="s">
        <v>79</v>
      </c>
      <c r="B44" s="2">
        <v>2.6315789473684199E-2</v>
      </c>
      <c r="C44" s="2">
        <v>-0.256410256410256</v>
      </c>
      <c r="D44" s="2">
        <v>-0.34482758620689702</v>
      </c>
      <c r="E44" s="2">
        <v>-0.105263157894737</v>
      </c>
      <c r="F44" s="2">
        <v>0</v>
      </c>
      <c r="G44" s="2">
        <v>0.11764705882352899</v>
      </c>
      <c r="H44" s="2">
        <v>0.21052631578947401</v>
      </c>
      <c r="I44" s="2">
        <v>4.3478260869565202E-2</v>
      </c>
      <c r="J44" s="2">
        <v>4.1666666666666699E-2</v>
      </c>
      <c r="K44" s="3">
        <v>0.47058823529411797</v>
      </c>
      <c r="L44" s="3">
        <v>-0.34210526315789502</v>
      </c>
    </row>
    <row r="45" spans="1:12" x14ac:dyDescent="0.25">
      <c r="A45" s="8" t="s">
        <v>602</v>
      </c>
      <c r="B45" s="2">
        <v>0.128205128205128</v>
      </c>
      <c r="C45" s="2">
        <v>-9.0909090909090898E-2</v>
      </c>
      <c r="D45" s="2">
        <v>0.42499999999999999</v>
      </c>
      <c r="E45" s="2">
        <v>5.2631578947368397E-2</v>
      </c>
      <c r="F45" s="2">
        <v>0.2</v>
      </c>
      <c r="G45" s="2">
        <v>5.5555555555555601E-2</v>
      </c>
      <c r="H45" s="2">
        <v>-7.8947368421052599E-2</v>
      </c>
      <c r="I45" s="2">
        <v>-0.1</v>
      </c>
      <c r="J45" s="2">
        <v>0.11111111111111099</v>
      </c>
      <c r="K45" s="3">
        <v>-2.7777777777777801E-2</v>
      </c>
      <c r="L45" s="3">
        <v>0.79487179487179505</v>
      </c>
    </row>
    <row r="46" spans="1:12" x14ac:dyDescent="0.25">
      <c r="A46" s="8" t="s">
        <v>603</v>
      </c>
      <c r="B46" s="2">
        <v>0.15384615384615399</v>
      </c>
      <c r="C46" s="2">
        <v>0</v>
      </c>
      <c r="D46" s="2">
        <v>-0.133333333333333</v>
      </c>
      <c r="E46" s="2">
        <v>7.69230769230769E-2</v>
      </c>
      <c r="F46" s="2">
        <v>-2.3809523809523801E-2</v>
      </c>
      <c r="G46" s="2">
        <v>0.12195121951219499</v>
      </c>
      <c r="H46" s="2">
        <v>-2.1739130434782601E-2</v>
      </c>
      <c r="I46" s="2">
        <v>-2.2222222222222199E-2</v>
      </c>
      <c r="J46" s="2">
        <v>-2.27272727272727E-2</v>
      </c>
      <c r="K46" s="3">
        <v>4.8780487804878099E-2</v>
      </c>
      <c r="L46" s="3">
        <v>0.102564102564103</v>
      </c>
    </row>
    <row r="47" spans="1:12" x14ac:dyDescent="0.25">
      <c r="A47" s="11" t="s">
        <v>12</v>
      </c>
      <c r="B47" s="3">
        <v>-3.29501915708812E-2</v>
      </c>
      <c r="C47" s="3">
        <v>-6.49762282091918E-2</v>
      </c>
      <c r="D47" s="3">
        <v>-3.8135593220338999E-2</v>
      </c>
      <c r="E47" s="3">
        <v>-2.9074889867841399E-2</v>
      </c>
      <c r="F47" s="3">
        <v>-3.5390199637023598E-2</v>
      </c>
      <c r="G47" s="3">
        <v>-9.4073377234242701E-3</v>
      </c>
      <c r="H47" s="3">
        <v>-3.5137701804368503E-2</v>
      </c>
      <c r="I47" s="3">
        <v>1.6732283464566899E-2</v>
      </c>
      <c r="J47" s="3">
        <v>-1.8393030009680501E-2</v>
      </c>
      <c r="K47" s="3">
        <v>-4.6095954844778901E-2</v>
      </c>
      <c r="L47" s="3">
        <v>-0.222988505747126</v>
      </c>
    </row>
    <row r="48" spans="1:12" x14ac:dyDescent="0.25">
      <c r="A48" s="15"/>
    </row>
    <row r="49" spans="1:1" x14ac:dyDescent="0.25">
      <c r="A49" s="13" t="s">
        <v>33</v>
      </c>
    </row>
    <row r="50" spans="1:1" x14ac:dyDescent="0.25">
      <c r="A50" s="14" t="s">
        <v>34</v>
      </c>
    </row>
    <row r="51" spans="1:1" x14ac:dyDescent="0.25">
      <c r="A51" s="14" t="s">
        <v>35</v>
      </c>
    </row>
    <row r="52" spans="1:1" x14ac:dyDescent="0.25">
      <c r="A52" s="14" t="s">
        <v>81</v>
      </c>
    </row>
    <row r="53" spans="1:1" x14ac:dyDescent="0.25">
      <c r="A53" s="14" t="s">
        <v>36</v>
      </c>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1:K21"/>
    <mergeCell ref="B35:J3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668</v>
      </c>
    </row>
    <row r="2" spans="1:11" ht="15" x14ac:dyDescent="0.25">
      <c r="A2" s="12" t="s">
        <v>665</v>
      </c>
    </row>
    <row r="3" spans="1:11" ht="15" x14ac:dyDescent="0.25">
      <c r="A3" s="12" t="s">
        <v>89</v>
      </c>
    </row>
    <row r="4" spans="1:11" x14ac:dyDescent="0.25">
      <c r="A4" s="15"/>
    </row>
    <row r="5" spans="1:11" x14ac:dyDescent="0.25">
      <c r="A5" s="17" t="str">
        <f>HYPERLINK("#'Table of contents'!A193",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82</v>
      </c>
      <c r="B8" s="1">
        <v>147</v>
      </c>
      <c r="C8" s="1">
        <v>152</v>
      </c>
      <c r="D8" s="1">
        <v>144</v>
      </c>
      <c r="E8" s="1">
        <v>142</v>
      </c>
      <c r="F8" s="1">
        <v>138</v>
      </c>
      <c r="G8" s="1">
        <v>141</v>
      </c>
      <c r="H8" s="1">
        <v>146</v>
      </c>
      <c r="I8" s="1">
        <v>142</v>
      </c>
      <c r="J8" s="1">
        <v>147</v>
      </c>
      <c r="K8" s="1">
        <v>142</v>
      </c>
    </row>
    <row r="9" spans="1:11" x14ac:dyDescent="0.25">
      <c r="A9" s="16" t="s">
        <v>83</v>
      </c>
      <c r="B9" s="1">
        <v>52</v>
      </c>
      <c r="C9" s="1">
        <v>53</v>
      </c>
      <c r="D9" s="1">
        <v>52</v>
      </c>
      <c r="E9" s="1">
        <v>51</v>
      </c>
      <c r="F9" s="1">
        <v>52</v>
      </c>
      <c r="G9" s="1">
        <v>50</v>
      </c>
      <c r="H9" s="1">
        <v>51</v>
      </c>
      <c r="I9" s="1">
        <v>50</v>
      </c>
      <c r="J9" s="1">
        <v>52</v>
      </c>
      <c r="K9" s="1">
        <v>50</v>
      </c>
    </row>
    <row r="10" spans="1:11" x14ac:dyDescent="0.25">
      <c r="A10" s="16" t="s">
        <v>84</v>
      </c>
      <c r="B10" s="1">
        <v>21</v>
      </c>
      <c r="C10" s="1">
        <v>22</v>
      </c>
      <c r="D10" s="1">
        <v>19</v>
      </c>
      <c r="E10" s="1">
        <v>24</v>
      </c>
      <c r="F10" s="1">
        <v>25</v>
      </c>
      <c r="G10" s="1">
        <v>23</v>
      </c>
      <c r="H10" s="1">
        <v>24</v>
      </c>
      <c r="I10" s="1">
        <v>22</v>
      </c>
      <c r="J10" s="1">
        <v>24</v>
      </c>
      <c r="K10" s="1">
        <v>23</v>
      </c>
    </row>
    <row r="11" spans="1:11" x14ac:dyDescent="0.25">
      <c r="A11" s="16" t="s">
        <v>85</v>
      </c>
      <c r="B11" s="1">
        <v>924</v>
      </c>
      <c r="C11" s="1">
        <v>887</v>
      </c>
      <c r="D11" s="1">
        <v>833</v>
      </c>
      <c r="E11" s="1">
        <v>797</v>
      </c>
      <c r="F11" s="1">
        <v>771</v>
      </c>
      <c r="G11" s="1">
        <v>745</v>
      </c>
      <c r="H11" s="1">
        <v>735</v>
      </c>
      <c r="I11" s="1">
        <v>708</v>
      </c>
      <c r="J11" s="1">
        <v>716</v>
      </c>
      <c r="K11" s="1">
        <v>709</v>
      </c>
    </row>
    <row r="12" spans="1:11" x14ac:dyDescent="0.25">
      <c r="A12" s="16" t="s">
        <v>86</v>
      </c>
      <c r="B12" s="1">
        <v>17</v>
      </c>
      <c r="C12" s="1">
        <v>16</v>
      </c>
      <c r="D12" s="1">
        <v>15</v>
      </c>
      <c r="E12" s="1">
        <v>15</v>
      </c>
      <c r="F12" s="1">
        <v>15</v>
      </c>
      <c r="G12" s="1">
        <v>10</v>
      </c>
      <c r="H12" s="1">
        <v>11</v>
      </c>
      <c r="I12" s="1">
        <v>11</v>
      </c>
      <c r="J12" s="1">
        <v>12</v>
      </c>
      <c r="K12" s="1">
        <v>13</v>
      </c>
    </row>
    <row r="13" spans="1:11" x14ac:dyDescent="0.25">
      <c r="A13" s="16" t="s">
        <v>87</v>
      </c>
      <c r="B13" s="1">
        <v>144</v>
      </c>
      <c r="C13" s="1">
        <v>132</v>
      </c>
      <c r="D13" s="1">
        <v>117</v>
      </c>
      <c r="E13" s="1">
        <v>106</v>
      </c>
      <c r="F13" s="1">
        <v>101</v>
      </c>
      <c r="G13" s="1">
        <v>94</v>
      </c>
      <c r="H13" s="1">
        <v>86</v>
      </c>
      <c r="I13" s="1">
        <v>83</v>
      </c>
      <c r="J13" s="1">
        <v>82</v>
      </c>
      <c r="K13" s="1">
        <v>77</v>
      </c>
    </row>
    <row r="14" spans="1:11" x14ac:dyDescent="0.25">
      <c r="A14" s="10" t="s">
        <v>12</v>
      </c>
      <c r="B14" s="5">
        <v>1305</v>
      </c>
      <c r="C14" s="5">
        <v>1262</v>
      </c>
      <c r="D14" s="5">
        <v>1180</v>
      </c>
      <c r="E14" s="5">
        <v>1135</v>
      </c>
      <c r="F14" s="5">
        <v>1102</v>
      </c>
      <c r="G14" s="5">
        <v>1063</v>
      </c>
      <c r="H14" s="5">
        <v>1053</v>
      </c>
      <c r="I14" s="5">
        <v>1016</v>
      </c>
      <c r="J14" s="5">
        <v>1033</v>
      </c>
      <c r="K14" s="5">
        <v>1014</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82</v>
      </c>
      <c r="B19" s="2">
        <v>0.11264367816092</v>
      </c>
      <c r="C19" s="2">
        <v>0.120443740095087</v>
      </c>
      <c r="D19" s="2">
        <v>0.122033898305085</v>
      </c>
      <c r="E19" s="2">
        <v>0.12511013215858999</v>
      </c>
      <c r="F19" s="2">
        <v>0.125226860254083</v>
      </c>
      <c r="G19" s="2">
        <v>0.13264346190028201</v>
      </c>
      <c r="H19" s="2">
        <v>0.13865147198480501</v>
      </c>
      <c r="I19" s="2">
        <v>0.139763779527559</v>
      </c>
      <c r="J19" s="2">
        <v>0.142303969022265</v>
      </c>
      <c r="K19" s="2">
        <v>0.140039447731755</v>
      </c>
    </row>
    <row r="20" spans="1:12" x14ac:dyDescent="0.25">
      <c r="A20" s="8" t="s">
        <v>83</v>
      </c>
      <c r="B20" s="2">
        <v>3.98467432950192E-2</v>
      </c>
      <c r="C20" s="2">
        <v>4.19968304278922E-2</v>
      </c>
      <c r="D20" s="2">
        <v>4.4067796610169498E-2</v>
      </c>
      <c r="E20" s="2">
        <v>4.4933920704845802E-2</v>
      </c>
      <c r="F20" s="2">
        <v>4.7186932849364802E-2</v>
      </c>
      <c r="G20" s="2">
        <v>4.7036688617121403E-2</v>
      </c>
      <c r="H20" s="2">
        <v>4.8433048433048402E-2</v>
      </c>
      <c r="I20" s="2">
        <v>4.9212598425196902E-2</v>
      </c>
      <c r="J20" s="2">
        <v>5.0338818973862498E-2</v>
      </c>
      <c r="K20" s="2">
        <v>4.9309664694280102E-2</v>
      </c>
    </row>
    <row r="21" spans="1:12" x14ac:dyDescent="0.25">
      <c r="A21" s="8" t="s">
        <v>84</v>
      </c>
      <c r="B21" s="2">
        <v>1.6091954022988499E-2</v>
      </c>
      <c r="C21" s="2">
        <v>1.7432646592709999E-2</v>
      </c>
      <c r="D21" s="2">
        <v>1.6101694915254199E-2</v>
      </c>
      <c r="E21" s="2">
        <v>2.1145374449339199E-2</v>
      </c>
      <c r="F21" s="2">
        <v>2.2686025408348499E-2</v>
      </c>
      <c r="G21" s="2">
        <v>2.1636876763875799E-2</v>
      </c>
      <c r="H21" s="2">
        <v>2.27920227920228E-2</v>
      </c>
      <c r="I21" s="2">
        <v>2.16535433070866E-2</v>
      </c>
      <c r="J21" s="2">
        <v>2.3233301064859602E-2</v>
      </c>
      <c r="K21" s="2">
        <v>2.2682445759368799E-2</v>
      </c>
    </row>
    <row r="22" spans="1:12" x14ac:dyDescent="0.25">
      <c r="A22" s="8" t="s">
        <v>85</v>
      </c>
      <c r="B22" s="2">
        <v>0.70804597701149397</v>
      </c>
      <c r="C22" s="2">
        <v>0.70285261489698903</v>
      </c>
      <c r="D22" s="2">
        <v>0.70593220338983098</v>
      </c>
      <c r="E22" s="2">
        <v>0.70220264317180603</v>
      </c>
      <c r="F22" s="2">
        <v>0.69963702359346602</v>
      </c>
      <c r="G22" s="2">
        <v>0.70084666039510801</v>
      </c>
      <c r="H22" s="2">
        <v>0.69800569800569801</v>
      </c>
      <c r="I22" s="2">
        <v>0.69685039370078705</v>
      </c>
      <c r="J22" s="2">
        <v>0.69312681510164598</v>
      </c>
      <c r="K22" s="2">
        <v>0.69921104536489198</v>
      </c>
    </row>
    <row r="23" spans="1:12" x14ac:dyDescent="0.25">
      <c r="A23" s="8" t="s">
        <v>86</v>
      </c>
      <c r="B23" s="2">
        <v>1.30268199233716E-2</v>
      </c>
      <c r="C23" s="2">
        <v>1.26782884310618E-2</v>
      </c>
      <c r="D23" s="2">
        <v>1.27118644067797E-2</v>
      </c>
      <c r="E23" s="2">
        <v>1.3215859030837E-2</v>
      </c>
      <c r="F23" s="2">
        <v>1.36116152450091E-2</v>
      </c>
      <c r="G23" s="2">
        <v>9.4073377234242701E-3</v>
      </c>
      <c r="H23" s="2">
        <v>1.0446343779677099E-2</v>
      </c>
      <c r="I23" s="2">
        <v>1.08267716535433E-2</v>
      </c>
      <c r="J23" s="2">
        <v>1.1616650532429801E-2</v>
      </c>
      <c r="K23" s="2">
        <v>1.2820512820512799E-2</v>
      </c>
    </row>
    <row r="24" spans="1:12" x14ac:dyDescent="0.25">
      <c r="A24" s="8" t="s">
        <v>87</v>
      </c>
      <c r="B24" s="2">
        <v>0.11034482758620701</v>
      </c>
      <c r="C24" s="2">
        <v>0.10459587955626</v>
      </c>
      <c r="D24" s="2">
        <v>9.9152542372881403E-2</v>
      </c>
      <c r="E24" s="2">
        <v>9.3392070484581494E-2</v>
      </c>
      <c r="F24" s="2">
        <v>9.1651542649727802E-2</v>
      </c>
      <c r="G24" s="2">
        <v>8.8428974600188101E-2</v>
      </c>
      <c r="H24" s="2">
        <v>8.1671415004748296E-2</v>
      </c>
      <c r="I24" s="2">
        <v>8.1692913385826793E-2</v>
      </c>
      <c r="J24" s="2">
        <v>7.9380445304937097E-2</v>
      </c>
      <c r="K24" s="2">
        <v>7.5936883629191307E-2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82</v>
      </c>
      <c r="B29" s="2">
        <v>3.4013605442176902E-2</v>
      </c>
      <c r="C29" s="2">
        <v>-5.2631578947368397E-2</v>
      </c>
      <c r="D29" s="2">
        <v>-1.38888888888889E-2</v>
      </c>
      <c r="E29" s="2">
        <v>-2.8169014084507001E-2</v>
      </c>
      <c r="F29" s="2">
        <v>2.1739130434782601E-2</v>
      </c>
      <c r="G29" s="2">
        <v>3.54609929078014E-2</v>
      </c>
      <c r="H29" s="2">
        <v>-2.7397260273972601E-2</v>
      </c>
      <c r="I29" s="2">
        <v>3.5211267605633798E-2</v>
      </c>
      <c r="J29" s="2">
        <v>-3.4013605442176902E-2</v>
      </c>
      <c r="K29" s="3">
        <v>7.09219858156028E-3</v>
      </c>
      <c r="L29" s="3">
        <v>-3.4013605442176902E-2</v>
      </c>
    </row>
    <row r="30" spans="1:12" x14ac:dyDescent="0.25">
      <c r="A30" s="8" t="s">
        <v>83</v>
      </c>
      <c r="B30" s="2">
        <v>1.9230769230769201E-2</v>
      </c>
      <c r="C30" s="2">
        <v>-1.88679245283019E-2</v>
      </c>
      <c r="D30" s="2">
        <v>-1.9230769230769201E-2</v>
      </c>
      <c r="E30" s="2">
        <v>1.9607843137254902E-2</v>
      </c>
      <c r="F30" s="2">
        <v>-3.8461538461538498E-2</v>
      </c>
      <c r="G30" s="2">
        <v>0.02</v>
      </c>
      <c r="H30" s="2">
        <v>-1.9607843137254902E-2</v>
      </c>
      <c r="I30" s="2">
        <v>0.04</v>
      </c>
      <c r="J30" s="2">
        <v>-3.8461538461538498E-2</v>
      </c>
      <c r="K30" s="3">
        <v>0</v>
      </c>
      <c r="L30" s="3">
        <v>-3.8461538461538498E-2</v>
      </c>
    </row>
    <row r="31" spans="1:12" x14ac:dyDescent="0.25">
      <c r="A31" s="8" t="s">
        <v>84</v>
      </c>
      <c r="B31" s="2">
        <v>4.7619047619047603E-2</v>
      </c>
      <c r="C31" s="2">
        <v>-0.13636363636363599</v>
      </c>
      <c r="D31" s="2">
        <v>0.26315789473684198</v>
      </c>
      <c r="E31" s="2">
        <v>4.1666666666666699E-2</v>
      </c>
      <c r="F31" s="2">
        <v>-0.08</v>
      </c>
      <c r="G31" s="2">
        <v>4.3478260869565202E-2</v>
      </c>
      <c r="H31" s="2">
        <v>-8.3333333333333301E-2</v>
      </c>
      <c r="I31" s="2">
        <v>9.0909090909090898E-2</v>
      </c>
      <c r="J31" s="2">
        <v>-4.1666666666666699E-2</v>
      </c>
      <c r="K31" s="3">
        <v>0</v>
      </c>
      <c r="L31" s="3">
        <v>9.5238095238095205E-2</v>
      </c>
    </row>
    <row r="32" spans="1:12" x14ac:dyDescent="0.25">
      <c r="A32" s="8" t="s">
        <v>85</v>
      </c>
      <c r="B32" s="2">
        <v>-4.0043290043289999E-2</v>
      </c>
      <c r="C32" s="2">
        <v>-6.0879368658399102E-2</v>
      </c>
      <c r="D32" s="2">
        <v>-4.3217286914765903E-2</v>
      </c>
      <c r="E32" s="2">
        <v>-3.2622333751568401E-2</v>
      </c>
      <c r="F32" s="2">
        <v>-3.3722438391699097E-2</v>
      </c>
      <c r="G32" s="2">
        <v>-1.34228187919463E-2</v>
      </c>
      <c r="H32" s="2">
        <v>-3.6734693877551003E-2</v>
      </c>
      <c r="I32" s="2">
        <v>1.12994350282486E-2</v>
      </c>
      <c r="J32" s="2">
        <v>-9.7765363128491604E-3</v>
      </c>
      <c r="K32" s="3">
        <v>-4.8322147651006703E-2</v>
      </c>
      <c r="L32" s="3">
        <v>-0.23268398268398299</v>
      </c>
    </row>
    <row r="33" spans="1:12" x14ac:dyDescent="0.25">
      <c r="A33" s="8" t="s">
        <v>86</v>
      </c>
      <c r="B33" s="2">
        <v>-5.8823529411764698E-2</v>
      </c>
      <c r="C33" s="2">
        <v>-6.25E-2</v>
      </c>
      <c r="D33" s="2">
        <v>0</v>
      </c>
      <c r="E33" s="2">
        <v>0</v>
      </c>
      <c r="F33" s="2">
        <v>-0.33333333333333298</v>
      </c>
      <c r="G33" s="2">
        <v>0.1</v>
      </c>
      <c r="H33" s="2">
        <v>0</v>
      </c>
      <c r="I33" s="2">
        <v>9.0909090909090898E-2</v>
      </c>
      <c r="J33" s="2">
        <v>8.3333333333333301E-2</v>
      </c>
      <c r="K33" s="3">
        <v>0.3</v>
      </c>
      <c r="L33" s="3">
        <v>-0.23529411764705899</v>
      </c>
    </row>
    <row r="34" spans="1:12" x14ac:dyDescent="0.25">
      <c r="A34" s="8" t="s">
        <v>87</v>
      </c>
      <c r="B34" s="2">
        <v>-8.3333333333333301E-2</v>
      </c>
      <c r="C34" s="2">
        <v>-0.11363636363636399</v>
      </c>
      <c r="D34" s="2">
        <v>-9.4017094017094002E-2</v>
      </c>
      <c r="E34" s="2">
        <v>-4.71698113207547E-2</v>
      </c>
      <c r="F34" s="2">
        <v>-6.9306930693069299E-2</v>
      </c>
      <c r="G34" s="2">
        <v>-8.5106382978723402E-2</v>
      </c>
      <c r="H34" s="2">
        <v>-3.4883720930232599E-2</v>
      </c>
      <c r="I34" s="2">
        <v>-1.20481927710843E-2</v>
      </c>
      <c r="J34" s="2">
        <v>-6.0975609756097601E-2</v>
      </c>
      <c r="K34" s="3">
        <v>-0.180851063829787</v>
      </c>
      <c r="L34" s="3">
        <v>-0.46527777777777801</v>
      </c>
    </row>
    <row r="35" spans="1:12" x14ac:dyDescent="0.25">
      <c r="A35" s="11" t="s">
        <v>12</v>
      </c>
      <c r="B35" s="3">
        <v>-3.29501915708812E-2</v>
      </c>
      <c r="C35" s="3">
        <v>-6.49762282091918E-2</v>
      </c>
      <c r="D35" s="3">
        <v>-3.8135593220338999E-2</v>
      </c>
      <c r="E35" s="3">
        <v>-2.9074889867841399E-2</v>
      </c>
      <c r="F35" s="3">
        <v>-3.5390199637023598E-2</v>
      </c>
      <c r="G35" s="3">
        <v>-9.4073377234242701E-3</v>
      </c>
      <c r="H35" s="3">
        <v>-3.5137701804368503E-2</v>
      </c>
      <c r="I35" s="3">
        <v>1.6732283464566899E-2</v>
      </c>
      <c r="J35" s="3">
        <v>-1.8393030009680501E-2</v>
      </c>
      <c r="K35" s="3">
        <v>-4.6095954844778901E-2</v>
      </c>
      <c r="L35" s="3">
        <v>-0.222988505747126</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F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669</v>
      </c>
    </row>
    <row r="2" spans="1:11" ht="15" x14ac:dyDescent="0.25">
      <c r="A2" s="12" t="s">
        <v>665</v>
      </c>
    </row>
    <row r="3" spans="1:11" ht="15" x14ac:dyDescent="0.25">
      <c r="A3" s="12" t="s">
        <v>94</v>
      </c>
    </row>
    <row r="4" spans="1:11" x14ac:dyDescent="0.25">
      <c r="A4" s="15"/>
    </row>
    <row r="5" spans="1:11" x14ac:dyDescent="0.25">
      <c r="A5" s="17" t="str">
        <f>HYPERLINK("#'Table of contents'!A194",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90</v>
      </c>
      <c r="B8" s="1">
        <v>1027</v>
      </c>
      <c r="C8" s="1">
        <v>981</v>
      </c>
      <c r="D8" s="1">
        <v>921</v>
      </c>
      <c r="E8" s="1">
        <v>889</v>
      </c>
      <c r="F8" s="1">
        <v>871</v>
      </c>
      <c r="G8" s="1">
        <v>837</v>
      </c>
      <c r="H8" s="1">
        <v>829</v>
      </c>
      <c r="I8" s="1">
        <v>804</v>
      </c>
      <c r="J8" s="1">
        <v>818</v>
      </c>
      <c r="K8" s="1">
        <v>808</v>
      </c>
    </row>
    <row r="9" spans="1:11" x14ac:dyDescent="0.25">
      <c r="A9" s="16" t="s">
        <v>91</v>
      </c>
      <c r="B9" s="1">
        <v>98</v>
      </c>
      <c r="C9" s="1">
        <v>98</v>
      </c>
      <c r="D9" s="1">
        <v>90</v>
      </c>
      <c r="E9" s="1">
        <v>83</v>
      </c>
      <c r="F9" s="1">
        <v>75</v>
      </c>
      <c r="G9" s="1">
        <v>77</v>
      </c>
      <c r="H9" s="1">
        <v>78</v>
      </c>
      <c r="I9" s="1">
        <v>73</v>
      </c>
      <c r="J9" s="1">
        <v>76</v>
      </c>
      <c r="K9" s="1">
        <v>74</v>
      </c>
    </row>
    <row r="10" spans="1:11" x14ac:dyDescent="0.25">
      <c r="A10" s="16" t="s">
        <v>92</v>
      </c>
      <c r="B10" s="1">
        <v>180</v>
      </c>
      <c r="C10" s="1">
        <v>183</v>
      </c>
      <c r="D10" s="1">
        <v>169</v>
      </c>
      <c r="E10" s="1">
        <v>163</v>
      </c>
      <c r="F10" s="1">
        <v>156</v>
      </c>
      <c r="G10" s="1">
        <v>149</v>
      </c>
      <c r="H10" s="1">
        <v>146</v>
      </c>
      <c r="I10" s="1">
        <v>139</v>
      </c>
      <c r="J10" s="1">
        <v>139</v>
      </c>
      <c r="K10" s="1">
        <v>132</v>
      </c>
    </row>
    <row r="11" spans="1:11" x14ac:dyDescent="0.25">
      <c r="A11" s="10" t="s">
        <v>12</v>
      </c>
      <c r="B11" s="5">
        <v>1305</v>
      </c>
      <c r="C11" s="5">
        <v>1262</v>
      </c>
      <c r="D11" s="5">
        <v>1180</v>
      </c>
      <c r="E11" s="5">
        <v>1135</v>
      </c>
      <c r="F11" s="5">
        <v>1102</v>
      </c>
      <c r="G11" s="5">
        <v>1063</v>
      </c>
      <c r="H11" s="5">
        <v>1053</v>
      </c>
      <c r="I11" s="5">
        <v>1016</v>
      </c>
      <c r="J11" s="5">
        <v>1033</v>
      </c>
      <c r="K11" s="5">
        <v>1014</v>
      </c>
    </row>
    <row r="12" spans="1:11" x14ac:dyDescent="0.25">
      <c r="A12" s="15"/>
    </row>
    <row r="13" spans="1:11" x14ac:dyDescent="0.25">
      <c r="A13" s="15"/>
    </row>
    <row r="14" spans="1:11" x14ac:dyDescent="0.25">
      <c r="A14" s="15"/>
      <c r="B14" s="21" t="s">
        <v>28</v>
      </c>
      <c r="C14" s="22"/>
      <c r="D14" s="22"/>
      <c r="E14" s="22"/>
      <c r="F14" s="22"/>
      <c r="G14" s="22"/>
      <c r="H14" s="22"/>
      <c r="I14" s="22"/>
      <c r="J14" s="22"/>
      <c r="K14" s="22"/>
    </row>
    <row r="15" spans="1:11" x14ac:dyDescent="0.25">
      <c r="A15" s="9" t="s">
        <v>32</v>
      </c>
      <c r="B15" s="4" t="s">
        <v>0</v>
      </c>
      <c r="C15" s="4" t="s">
        <v>1</v>
      </c>
      <c r="D15" s="4" t="s">
        <v>2</v>
      </c>
      <c r="E15" s="4" t="s">
        <v>3</v>
      </c>
      <c r="F15" s="4" t="s">
        <v>4</v>
      </c>
      <c r="G15" s="4" t="s">
        <v>5</v>
      </c>
      <c r="H15" s="4" t="s">
        <v>6</v>
      </c>
      <c r="I15" s="4" t="s">
        <v>7</v>
      </c>
      <c r="J15" s="4" t="s">
        <v>8</v>
      </c>
      <c r="K15" s="4" t="s">
        <v>9</v>
      </c>
    </row>
    <row r="16" spans="1:11" x14ac:dyDescent="0.25">
      <c r="A16" s="8" t="s">
        <v>90</v>
      </c>
      <c r="B16" s="2">
        <v>0.78697318007662798</v>
      </c>
      <c r="C16" s="2">
        <v>0.77733755942947702</v>
      </c>
      <c r="D16" s="2">
        <v>0.78050847457627104</v>
      </c>
      <c r="E16" s="2">
        <v>0.78325991189427302</v>
      </c>
      <c r="F16" s="2">
        <v>0.79038112522685999</v>
      </c>
      <c r="G16" s="2">
        <v>0.78739416745061197</v>
      </c>
      <c r="H16" s="2">
        <v>0.78727445394112106</v>
      </c>
      <c r="I16" s="2">
        <v>0.79133858267716495</v>
      </c>
      <c r="J16" s="2">
        <v>0.79186834462729905</v>
      </c>
      <c r="K16" s="2">
        <v>0.79684418145956604</v>
      </c>
    </row>
    <row r="17" spans="1:12" x14ac:dyDescent="0.25">
      <c r="A17" s="8" t="s">
        <v>91</v>
      </c>
      <c r="B17" s="2">
        <v>7.5095785440613003E-2</v>
      </c>
      <c r="C17" s="2">
        <v>7.7654516640253607E-2</v>
      </c>
      <c r="D17" s="2">
        <v>7.6271186440677999E-2</v>
      </c>
      <c r="E17" s="2">
        <v>7.3127753303964801E-2</v>
      </c>
      <c r="F17" s="2">
        <v>6.8058076225045394E-2</v>
      </c>
      <c r="G17" s="2">
        <v>7.2436500470366899E-2</v>
      </c>
      <c r="H17" s="2">
        <v>7.4074074074074098E-2</v>
      </c>
      <c r="I17" s="2">
        <v>7.1850393700787399E-2</v>
      </c>
      <c r="J17" s="2">
        <v>7.3572120038722197E-2</v>
      </c>
      <c r="K17" s="2">
        <v>7.2978303747534501E-2</v>
      </c>
    </row>
    <row r="18" spans="1:12" x14ac:dyDescent="0.25">
      <c r="A18" s="8" t="s">
        <v>92</v>
      </c>
      <c r="B18" s="2">
        <v>0.13793103448275901</v>
      </c>
      <c r="C18" s="2">
        <v>0.14500792393026901</v>
      </c>
      <c r="D18" s="2">
        <v>0.143220338983051</v>
      </c>
      <c r="E18" s="2">
        <v>0.143612334801762</v>
      </c>
      <c r="F18" s="2">
        <v>0.141560798548094</v>
      </c>
      <c r="G18" s="2">
        <v>0.14016933207902199</v>
      </c>
      <c r="H18" s="2">
        <v>0.13865147198480501</v>
      </c>
      <c r="I18" s="2">
        <v>0.136811023622047</v>
      </c>
      <c r="J18" s="2">
        <v>0.13455953533397899</v>
      </c>
      <c r="K18" s="2">
        <v>0.13017751479289899</v>
      </c>
    </row>
    <row r="19" spans="1:12" x14ac:dyDescent="0.25">
      <c r="A19" s="15"/>
    </row>
    <row r="20" spans="1:12" x14ac:dyDescent="0.25">
      <c r="A20" s="15"/>
    </row>
    <row r="21" spans="1:12" x14ac:dyDescent="0.25">
      <c r="A21" s="15"/>
      <c r="B21" s="21" t="s">
        <v>29</v>
      </c>
      <c r="C21" s="21"/>
      <c r="D21" s="21"/>
      <c r="E21" s="21"/>
      <c r="F21" s="21"/>
      <c r="G21" s="21"/>
      <c r="H21" s="21"/>
      <c r="I21" s="21"/>
      <c r="J21" s="21"/>
      <c r="K21" s="6" t="s">
        <v>30</v>
      </c>
      <c r="L21" s="6" t="s">
        <v>31</v>
      </c>
    </row>
    <row r="22" spans="1:12" x14ac:dyDescent="0.25">
      <c r="A22" s="9" t="s">
        <v>32</v>
      </c>
      <c r="B22" s="4" t="s">
        <v>13</v>
      </c>
      <c r="C22" s="4" t="s">
        <v>14</v>
      </c>
      <c r="D22" s="4" t="s">
        <v>15</v>
      </c>
      <c r="E22" s="4" t="s">
        <v>16</v>
      </c>
      <c r="F22" s="4" t="s">
        <v>17</v>
      </c>
      <c r="G22" s="4" t="s">
        <v>18</v>
      </c>
      <c r="H22" s="4" t="s">
        <v>19</v>
      </c>
      <c r="I22" s="4" t="s">
        <v>20</v>
      </c>
      <c r="J22" s="4" t="s">
        <v>21</v>
      </c>
      <c r="K22" s="4" t="s">
        <v>22</v>
      </c>
      <c r="L22" s="4" t="s">
        <v>23</v>
      </c>
    </row>
    <row r="23" spans="1:12" x14ac:dyDescent="0.25">
      <c r="A23" s="8" t="s">
        <v>90</v>
      </c>
      <c r="B23" s="2">
        <v>-4.4790652385589103E-2</v>
      </c>
      <c r="C23" s="2">
        <v>-6.1162079510703397E-2</v>
      </c>
      <c r="D23" s="2">
        <v>-3.4744842562432099E-2</v>
      </c>
      <c r="E23" s="2">
        <v>-2.0247469066366701E-2</v>
      </c>
      <c r="F23" s="2">
        <v>-3.9035591274397201E-2</v>
      </c>
      <c r="G23" s="2">
        <v>-9.5579450418160107E-3</v>
      </c>
      <c r="H23" s="2">
        <v>-3.0156815440289499E-2</v>
      </c>
      <c r="I23" s="2">
        <v>1.7412935323383099E-2</v>
      </c>
      <c r="J23" s="2">
        <v>-1.22249388753056E-2</v>
      </c>
      <c r="K23" s="3">
        <v>-3.4647550776582998E-2</v>
      </c>
      <c r="L23" s="3">
        <v>-0.21324245374878301</v>
      </c>
    </row>
    <row r="24" spans="1:12" x14ac:dyDescent="0.25">
      <c r="A24" s="8" t="s">
        <v>91</v>
      </c>
      <c r="B24" s="2">
        <v>0</v>
      </c>
      <c r="C24" s="2">
        <v>-8.1632653061224497E-2</v>
      </c>
      <c r="D24" s="2">
        <v>-7.7777777777777807E-2</v>
      </c>
      <c r="E24" s="2">
        <v>-9.6385542168674704E-2</v>
      </c>
      <c r="F24" s="2">
        <v>2.66666666666667E-2</v>
      </c>
      <c r="G24" s="2">
        <v>1.2987012987013E-2</v>
      </c>
      <c r="H24" s="2">
        <v>-6.4102564102564097E-2</v>
      </c>
      <c r="I24" s="2">
        <v>4.1095890410958902E-2</v>
      </c>
      <c r="J24" s="2">
        <v>-2.6315789473684199E-2</v>
      </c>
      <c r="K24" s="3">
        <v>-3.8961038961039002E-2</v>
      </c>
      <c r="L24" s="3">
        <v>-0.24489795918367299</v>
      </c>
    </row>
    <row r="25" spans="1:12" x14ac:dyDescent="0.25">
      <c r="A25" s="8" t="s">
        <v>92</v>
      </c>
      <c r="B25" s="2">
        <v>1.6666666666666701E-2</v>
      </c>
      <c r="C25" s="2">
        <v>-7.6502732240437202E-2</v>
      </c>
      <c r="D25" s="2">
        <v>-3.5502958579881699E-2</v>
      </c>
      <c r="E25" s="2">
        <v>-4.2944785276073601E-2</v>
      </c>
      <c r="F25" s="2">
        <v>-4.48717948717949E-2</v>
      </c>
      <c r="G25" s="2">
        <v>-2.01342281879195E-2</v>
      </c>
      <c r="H25" s="2">
        <v>-4.7945205479452101E-2</v>
      </c>
      <c r="I25" s="2">
        <v>0</v>
      </c>
      <c r="J25" s="2">
        <v>-5.0359712230215799E-2</v>
      </c>
      <c r="K25" s="3">
        <v>-0.114093959731544</v>
      </c>
      <c r="L25" s="3">
        <v>-0.266666666666667</v>
      </c>
    </row>
    <row r="26" spans="1:12" x14ac:dyDescent="0.25">
      <c r="A26" s="11" t="s">
        <v>12</v>
      </c>
      <c r="B26" s="3">
        <v>-3.29501915708812E-2</v>
      </c>
      <c r="C26" s="3">
        <v>-6.49762282091918E-2</v>
      </c>
      <c r="D26" s="3">
        <v>-3.8135593220338999E-2</v>
      </c>
      <c r="E26" s="3">
        <v>-2.9074889867841399E-2</v>
      </c>
      <c r="F26" s="3">
        <v>-3.5390199637023598E-2</v>
      </c>
      <c r="G26" s="3">
        <v>-9.4073377234242701E-3</v>
      </c>
      <c r="H26" s="3">
        <v>-3.5137701804368503E-2</v>
      </c>
      <c r="I26" s="3">
        <v>1.6732283464566899E-2</v>
      </c>
      <c r="J26" s="3">
        <v>-1.8393030009680501E-2</v>
      </c>
      <c r="K26" s="3">
        <v>-4.6095954844778901E-2</v>
      </c>
      <c r="L26" s="3">
        <v>-0.222988505747126</v>
      </c>
    </row>
    <row r="27" spans="1:12" x14ac:dyDescent="0.25">
      <c r="A27" s="15"/>
    </row>
    <row r="28" spans="1:12" x14ac:dyDescent="0.25">
      <c r="A28" s="13" t="s">
        <v>33</v>
      </c>
    </row>
    <row r="29" spans="1:12" x14ac:dyDescent="0.25">
      <c r="A29" s="14" t="s">
        <v>34</v>
      </c>
    </row>
    <row r="30" spans="1:12" x14ac:dyDescent="0.25">
      <c r="A30" s="14" t="s">
        <v>35</v>
      </c>
    </row>
    <row r="31" spans="1:12" x14ac:dyDescent="0.25">
      <c r="A31" s="14" t="s">
        <v>36</v>
      </c>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0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670</v>
      </c>
    </row>
    <row r="2" spans="1:11" ht="15" x14ac:dyDescent="0.25">
      <c r="A2" s="12" t="s">
        <v>665</v>
      </c>
    </row>
    <row r="3" spans="1:11" ht="15" x14ac:dyDescent="0.25">
      <c r="A3" s="12" t="s">
        <v>94</v>
      </c>
    </row>
    <row r="4" spans="1:11" ht="15" x14ac:dyDescent="0.25">
      <c r="A4" s="12" t="s">
        <v>89</v>
      </c>
    </row>
    <row r="5" spans="1:11" x14ac:dyDescent="0.25">
      <c r="A5" s="17" t="str">
        <f>HYPERLINK("#'Table of contents'!A195",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95</v>
      </c>
      <c r="B8" s="1">
        <v>65</v>
      </c>
      <c r="C8" s="1">
        <v>68</v>
      </c>
      <c r="D8" s="1">
        <v>68</v>
      </c>
      <c r="E8" s="1">
        <v>69</v>
      </c>
      <c r="F8" s="1">
        <v>70</v>
      </c>
      <c r="G8" s="1">
        <v>77</v>
      </c>
      <c r="H8" s="1">
        <v>84</v>
      </c>
      <c r="I8" s="1">
        <v>82</v>
      </c>
      <c r="J8" s="1">
        <v>87</v>
      </c>
      <c r="K8" s="1">
        <v>86</v>
      </c>
    </row>
    <row r="9" spans="1:11" x14ac:dyDescent="0.25">
      <c r="A9" s="16" t="s">
        <v>96</v>
      </c>
      <c r="B9" s="1">
        <v>4</v>
      </c>
      <c r="C9" s="1">
        <v>4</v>
      </c>
      <c r="D9" s="1">
        <v>4</v>
      </c>
      <c r="E9" s="1">
        <v>4</v>
      </c>
      <c r="F9" s="1">
        <v>5</v>
      </c>
      <c r="G9" s="1">
        <v>5</v>
      </c>
      <c r="H9" s="1">
        <v>6</v>
      </c>
      <c r="I9" s="1">
        <v>6</v>
      </c>
      <c r="J9" s="1">
        <v>8</v>
      </c>
      <c r="K9" s="1">
        <v>8</v>
      </c>
    </row>
    <row r="10" spans="1:11" x14ac:dyDescent="0.25">
      <c r="A10" s="16" t="s">
        <v>97</v>
      </c>
      <c r="B10" s="1">
        <v>14</v>
      </c>
      <c r="C10" s="1">
        <v>15</v>
      </c>
      <c r="D10" s="1">
        <v>13</v>
      </c>
      <c r="E10" s="1">
        <v>18</v>
      </c>
      <c r="F10" s="1">
        <v>20</v>
      </c>
      <c r="G10" s="1">
        <v>19</v>
      </c>
      <c r="H10" s="1">
        <v>20</v>
      </c>
      <c r="I10" s="1">
        <v>18</v>
      </c>
      <c r="J10" s="1">
        <v>20</v>
      </c>
      <c r="K10" s="1">
        <v>19</v>
      </c>
    </row>
    <row r="11" spans="1:11" x14ac:dyDescent="0.25">
      <c r="A11" s="16" t="s">
        <v>98</v>
      </c>
      <c r="B11" s="1">
        <v>819</v>
      </c>
      <c r="C11" s="1">
        <v>781</v>
      </c>
      <c r="D11" s="1">
        <v>734</v>
      </c>
      <c r="E11" s="1">
        <v>702</v>
      </c>
      <c r="F11" s="1">
        <v>684</v>
      </c>
      <c r="G11" s="1">
        <v>655</v>
      </c>
      <c r="H11" s="1">
        <v>645</v>
      </c>
      <c r="I11" s="1">
        <v>624</v>
      </c>
      <c r="J11" s="1">
        <v>631</v>
      </c>
      <c r="K11" s="1">
        <v>627</v>
      </c>
    </row>
    <row r="12" spans="1:11" x14ac:dyDescent="0.25">
      <c r="A12" s="16" t="s">
        <v>99</v>
      </c>
      <c r="B12" s="1">
        <v>11</v>
      </c>
      <c r="C12" s="1">
        <v>10</v>
      </c>
      <c r="D12" s="1">
        <v>8</v>
      </c>
      <c r="E12" s="1">
        <v>9</v>
      </c>
      <c r="F12" s="1">
        <v>10</v>
      </c>
      <c r="G12" s="1">
        <v>6</v>
      </c>
      <c r="H12" s="1">
        <v>7</v>
      </c>
      <c r="I12" s="1">
        <v>7</v>
      </c>
      <c r="J12" s="1">
        <v>7</v>
      </c>
      <c r="K12" s="1">
        <v>7</v>
      </c>
    </row>
    <row r="13" spans="1:11" x14ac:dyDescent="0.25">
      <c r="A13" s="16" t="s">
        <v>100</v>
      </c>
      <c r="B13" s="1">
        <v>114</v>
      </c>
      <c r="C13" s="1">
        <v>103</v>
      </c>
      <c r="D13" s="1">
        <v>94</v>
      </c>
      <c r="E13" s="1">
        <v>87</v>
      </c>
      <c r="F13" s="1">
        <v>82</v>
      </c>
      <c r="G13" s="1">
        <v>75</v>
      </c>
      <c r="H13" s="1">
        <v>67</v>
      </c>
      <c r="I13" s="1">
        <v>67</v>
      </c>
      <c r="J13" s="1">
        <v>65</v>
      </c>
      <c r="K13" s="1">
        <v>61</v>
      </c>
    </row>
    <row r="14" spans="1:11" x14ac:dyDescent="0.25">
      <c r="A14" s="16" t="s">
        <v>101</v>
      </c>
      <c r="B14" s="1">
        <v>3</v>
      </c>
      <c r="C14" s="1">
        <v>3</v>
      </c>
      <c r="D14" s="1">
        <v>3</v>
      </c>
      <c r="E14" s="1">
        <v>2</v>
      </c>
      <c r="F14" s="1">
        <v>1</v>
      </c>
      <c r="G14" s="1">
        <v>1</v>
      </c>
      <c r="H14" s="1">
        <v>1</v>
      </c>
      <c r="I14" s="1">
        <v>1</v>
      </c>
      <c r="J14" s="1">
        <v>0</v>
      </c>
      <c r="K14" s="1">
        <v>0</v>
      </c>
    </row>
    <row r="15" spans="1:11" x14ac:dyDescent="0.25">
      <c r="A15" s="16" t="s">
        <v>102</v>
      </c>
      <c r="B15" s="1">
        <v>1</v>
      </c>
      <c r="C15" s="1">
        <v>1</v>
      </c>
      <c r="D15" s="1">
        <v>1</v>
      </c>
      <c r="E15" s="1">
        <v>1</v>
      </c>
      <c r="F15" s="1">
        <v>1</v>
      </c>
      <c r="G15" s="1">
        <v>1</v>
      </c>
      <c r="H15" s="1">
        <v>0</v>
      </c>
      <c r="I15" s="1">
        <v>0</v>
      </c>
      <c r="J15" s="1">
        <v>0</v>
      </c>
      <c r="K15" s="1">
        <v>0</v>
      </c>
    </row>
    <row r="16" spans="1:11" x14ac:dyDescent="0.25">
      <c r="A16" s="16" t="s">
        <v>103</v>
      </c>
      <c r="B16" s="1">
        <v>2</v>
      </c>
      <c r="C16" s="1">
        <v>2</v>
      </c>
      <c r="D16" s="1">
        <v>2</v>
      </c>
      <c r="E16" s="1">
        <v>2</v>
      </c>
      <c r="F16" s="1">
        <v>2</v>
      </c>
      <c r="G16" s="1">
        <v>2</v>
      </c>
      <c r="H16" s="1">
        <v>2</v>
      </c>
      <c r="I16" s="1">
        <v>2</v>
      </c>
      <c r="J16" s="1">
        <v>2</v>
      </c>
      <c r="K16" s="1">
        <v>2</v>
      </c>
    </row>
    <row r="17" spans="1:11" x14ac:dyDescent="0.25">
      <c r="A17" s="16" t="s">
        <v>104</v>
      </c>
      <c r="B17" s="1">
        <v>76</v>
      </c>
      <c r="C17" s="1">
        <v>77</v>
      </c>
      <c r="D17" s="1">
        <v>73</v>
      </c>
      <c r="E17" s="1">
        <v>69</v>
      </c>
      <c r="F17" s="1">
        <v>62</v>
      </c>
      <c r="G17" s="1">
        <v>64</v>
      </c>
      <c r="H17" s="1">
        <v>66</v>
      </c>
      <c r="I17" s="1">
        <v>62</v>
      </c>
      <c r="J17" s="1">
        <v>64</v>
      </c>
      <c r="K17" s="1">
        <v>62</v>
      </c>
    </row>
    <row r="18" spans="1:11" x14ac:dyDescent="0.25">
      <c r="A18" s="16" t="s">
        <v>105</v>
      </c>
      <c r="B18" s="1">
        <v>1</v>
      </c>
      <c r="C18" s="1">
        <v>1</v>
      </c>
      <c r="D18" s="1">
        <v>1</v>
      </c>
      <c r="E18" s="1">
        <v>0</v>
      </c>
      <c r="F18" s="1">
        <v>1</v>
      </c>
      <c r="G18" s="1">
        <v>1</v>
      </c>
      <c r="H18" s="1">
        <v>1</v>
      </c>
      <c r="I18" s="1">
        <v>1</v>
      </c>
      <c r="J18" s="1">
        <v>2</v>
      </c>
      <c r="K18" s="1">
        <v>3</v>
      </c>
    </row>
    <row r="19" spans="1:11" x14ac:dyDescent="0.25">
      <c r="A19" s="16" t="s">
        <v>106</v>
      </c>
      <c r="B19" s="1">
        <v>15</v>
      </c>
      <c r="C19" s="1">
        <v>14</v>
      </c>
      <c r="D19" s="1">
        <v>10</v>
      </c>
      <c r="E19" s="1">
        <v>9</v>
      </c>
      <c r="F19" s="1">
        <v>8</v>
      </c>
      <c r="G19" s="1">
        <v>8</v>
      </c>
      <c r="H19" s="1">
        <v>8</v>
      </c>
      <c r="I19" s="1">
        <v>7</v>
      </c>
      <c r="J19" s="1">
        <v>8</v>
      </c>
      <c r="K19" s="1">
        <v>7</v>
      </c>
    </row>
    <row r="20" spans="1:11" x14ac:dyDescent="0.25">
      <c r="A20" s="16" t="s">
        <v>107</v>
      </c>
      <c r="B20" s="1">
        <v>79</v>
      </c>
      <c r="C20" s="1">
        <v>81</v>
      </c>
      <c r="D20" s="1">
        <v>73</v>
      </c>
      <c r="E20" s="1">
        <v>71</v>
      </c>
      <c r="F20" s="1">
        <v>67</v>
      </c>
      <c r="G20" s="1">
        <v>63</v>
      </c>
      <c r="H20" s="1">
        <v>61</v>
      </c>
      <c r="I20" s="1">
        <v>59</v>
      </c>
      <c r="J20" s="1">
        <v>60</v>
      </c>
      <c r="K20" s="1">
        <v>56</v>
      </c>
    </row>
    <row r="21" spans="1:11" x14ac:dyDescent="0.25">
      <c r="A21" s="16" t="s">
        <v>108</v>
      </c>
      <c r="B21" s="1">
        <v>47</v>
      </c>
      <c r="C21" s="1">
        <v>48</v>
      </c>
      <c r="D21" s="1">
        <v>47</v>
      </c>
      <c r="E21" s="1">
        <v>46</v>
      </c>
      <c r="F21" s="1">
        <v>46</v>
      </c>
      <c r="G21" s="1">
        <v>44</v>
      </c>
      <c r="H21" s="1">
        <v>45</v>
      </c>
      <c r="I21" s="1">
        <v>44</v>
      </c>
      <c r="J21" s="1">
        <v>44</v>
      </c>
      <c r="K21" s="1">
        <v>42</v>
      </c>
    </row>
    <row r="22" spans="1:11" x14ac:dyDescent="0.25">
      <c r="A22" s="16" t="s">
        <v>109</v>
      </c>
      <c r="B22" s="1">
        <v>5</v>
      </c>
      <c r="C22" s="1">
        <v>5</v>
      </c>
      <c r="D22" s="1">
        <v>4</v>
      </c>
      <c r="E22" s="1">
        <v>4</v>
      </c>
      <c r="F22" s="1">
        <v>3</v>
      </c>
      <c r="G22" s="1">
        <v>2</v>
      </c>
      <c r="H22" s="1">
        <v>2</v>
      </c>
      <c r="I22" s="1">
        <v>2</v>
      </c>
      <c r="J22" s="1">
        <v>2</v>
      </c>
      <c r="K22" s="1">
        <v>2</v>
      </c>
    </row>
    <row r="23" spans="1:11" x14ac:dyDescent="0.25">
      <c r="A23" s="16" t="s">
        <v>110</v>
      </c>
      <c r="B23" s="1">
        <v>29</v>
      </c>
      <c r="C23" s="1">
        <v>29</v>
      </c>
      <c r="D23" s="1">
        <v>26</v>
      </c>
      <c r="E23" s="1">
        <v>26</v>
      </c>
      <c r="F23" s="1">
        <v>25</v>
      </c>
      <c r="G23" s="1">
        <v>26</v>
      </c>
      <c r="H23" s="1">
        <v>24</v>
      </c>
      <c r="I23" s="1">
        <v>22</v>
      </c>
      <c r="J23" s="1">
        <v>21</v>
      </c>
      <c r="K23" s="1">
        <v>20</v>
      </c>
    </row>
    <row r="24" spans="1:11" x14ac:dyDescent="0.25">
      <c r="A24" s="16" t="s">
        <v>111</v>
      </c>
      <c r="B24" s="1">
        <v>5</v>
      </c>
      <c r="C24" s="1">
        <v>5</v>
      </c>
      <c r="D24" s="1">
        <v>6</v>
      </c>
      <c r="E24" s="1">
        <v>6</v>
      </c>
      <c r="F24" s="1">
        <v>4</v>
      </c>
      <c r="G24" s="1">
        <v>3</v>
      </c>
      <c r="H24" s="1">
        <v>3</v>
      </c>
      <c r="I24" s="1">
        <v>3</v>
      </c>
      <c r="J24" s="1">
        <v>3</v>
      </c>
      <c r="K24" s="1">
        <v>3</v>
      </c>
    </row>
    <row r="25" spans="1:11" x14ac:dyDescent="0.25">
      <c r="A25" s="16" t="s">
        <v>112</v>
      </c>
      <c r="B25" s="1">
        <v>15</v>
      </c>
      <c r="C25" s="1">
        <v>15</v>
      </c>
      <c r="D25" s="1">
        <v>13</v>
      </c>
      <c r="E25" s="1">
        <v>10</v>
      </c>
      <c r="F25" s="1">
        <v>11</v>
      </c>
      <c r="G25" s="1">
        <v>11</v>
      </c>
      <c r="H25" s="1">
        <v>11</v>
      </c>
      <c r="I25" s="1">
        <v>9</v>
      </c>
      <c r="J25" s="1">
        <v>9</v>
      </c>
      <c r="K25" s="1">
        <v>9</v>
      </c>
    </row>
    <row r="26" spans="1:11" x14ac:dyDescent="0.25">
      <c r="A26" s="10" t="s">
        <v>12</v>
      </c>
      <c r="B26" s="5">
        <v>1305</v>
      </c>
      <c r="C26" s="5">
        <v>1262</v>
      </c>
      <c r="D26" s="5">
        <v>1180</v>
      </c>
      <c r="E26" s="5">
        <v>1135</v>
      </c>
      <c r="F26" s="5">
        <v>1102</v>
      </c>
      <c r="G26" s="5">
        <v>1063</v>
      </c>
      <c r="H26" s="5">
        <v>1053</v>
      </c>
      <c r="I26" s="5">
        <v>1016</v>
      </c>
      <c r="J26" s="5">
        <v>1033</v>
      </c>
      <c r="K26" s="5">
        <v>1014</v>
      </c>
    </row>
    <row r="27" spans="1:11" x14ac:dyDescent="0.25">
      <c r="A27" s="15"/>
    </row>
    <row r="28" spans="1:11" x14ac:dyDescent="0.25">
      <c r="A28" s="15"/>
    </row>
    <row r="29" spans="1:11" x14ac:dyDescent="0.25">
      <c r="A29" s="15"/>
      <c r="B29" s="21" t="s">
        <v>28</v>
      </c>
      <c r="C29" s="22"/>
      <c r="D29" s="22"/>
      <c r="E29" s="22"/>
      <c r="F29" s="22"/>
      <c r="G29" s="22"/>
      <c r="H29" s="22"/>
      <c r="I29" s="22"/>
      <c r="J29" s="22"/>
      <c r="K29" s="22"/>
    </row>
    <row r="30" spans="1:11" x14ac:dyDescent="0.25">
      <c r="A30" s="9" t="s">
        <v>32</v>
      </c>
      <c r="B30" s="4" t="s">
        <v>0</v>
      </c>
      <c r="C30" s="4" t="s">
        <v>1</v>
      </c>
      <c r="D30" s="4" t="s">
        <v>2</v>
      </c>
      <c r="E30" s="4" t="s">
        <v>3</v>
      </c>
      <c r="F30" s="4" t="s">
        <v>4</v>
      </c>
      <c r="G30" s="4" t="s">
        <v>5</v>
      </c>
      <c r="H30" s="4" t="s">
        <v>6</v>
      </c>
      <c r="I30" s="4" t="s">
        <v>7</v>
      </c>
      <c r="J30" s="4" t="s">
        <v>8</v>
      </c>
      <c r="K30" s="4" t="s">
        <v>9</v>
      </c>
    </row>
    <row r="31" spans="1:11" x14ac:dyDescent="0.25">
      <c r="A31" s="8" t="s">
        <v>95</v>
      </c>
      <c r="B31" s="2">
        <v>6.3291139240506306E-2</v>
      </c>
      <c r="C31" s="2">
        <v>6.9317023445463796E-2</v>
      </c>
      <c r="D31" s="2">
        <v>7.38327904451683E-2</v>
      </c>
      <c r="E31" s="2">
        <v>7.7615298087738996E-2</v>
      </c>
      <c r="F31" s="2">
        <v>8.03673938002296E-2</v>
      </c>
      <c r="G31" s="2">
        <v>9.1995221027479104E-2</v>
      </c>
      <c r="H31" s="2">
        <v>0.101326899879373</v>
      </c>
      <c r="I31" s="2">
        <v>0.101990049751244</v>
      </c>
      <c r="J31" s="2">
        <v>0.106356968215159</v>
      </c>
      <c r="K31" s="2">
        <v>0.106435643564356</v>
      </c>
    </row>
    <row r="32" spans="1:11" x14ac:dyDescent="0.25">
      <c r="A32" s="8" t="s">
        <v>96</v>
      </c>
      <c r="B32" s="2">
        <v>3.8948393378773101E-3</v>
      </c>
      <c r="C32" s="2">
        <v>4.0774719673802202E-3</v>
      </c>
      <c r="D32" s="2">
        <v>4.3431053203040202E-3</v>
      </c>
      <c r="E32" s="2">
        <v>4.4994375703037099E-3</v>
      </c>
      <c r="F32" s="2">
        <v>5.7405281285878296E-3</v>
      </c>
      <c r="G32" s="2">
        <v>5.9737156511350097E-3</v>
      </c>
      <c r="H32" s="2">
        <v>7.2376357056694804E-3</v>
      </c>
      <c r="I32" s="2">
        <v>7.4626865671641798E-3</v>
      </c>
      <c r="J32" s="2">
        <v>9.7799511002445005E-3</v>
      </c>
      <c r="K32" s="2">
        <v>9.9009900990098994E-3</v>
      </c>
    </row>
    <row r="33" spans="1:11" x14ac:dyDescent="0.25">
      <c r="A33" s="8" t="s">
        <v>97</v>
      </c>
      <c r="B33" s="2">
        <v>1.3631937682570599E-2</v>
      </c>
      <c r="C33" s="2">
        <v>1.5290519877675801E-2</v>
      </c>
      <c r="D33" s="2">
        <v>1.4115092290988099E-2</v>
      </c>
      <c r="E33" s="2">
        <v>2.0247469066366701E-2</v>
      </c>
      <c r="F33" s="2">
        <v>2.2962112514351301E-2</v>
      </c>
      <c r="G33" s="2">
        <v>2.2700119474313E-2</v>
      </c>
      <c r="H33" s="2">
        <v>2.41254523522316E-2</v>
      </c>
      <c r="I33" s="2">
        <v>2.2388059701492501E-2</v>
      </c>
      <c r="J33" s="2">
        <v>2.44498777506112E-2</v>
      </c>
      <c r="K33" s="2">
        <v>2.3514851485148501E-2</v>
      </c>
    </row>
    <row r="34" spans="1:11" x14ac:dyDescent="0.25">
      <c r="A34" s="8" t="s">
        <v>98</v>
      </c>
      <c r="B34" s="2">
        <v>0.79746835443038</v>
      </c>
      <c r="C34" s="2">
        <v>0.79612640163098902</v>
      </c>
      <c r="D34" s="2">
        <v>0.79695982627578699</v>
      </c>
      <c r="E34" s="2">
        <v>0.789651293588301</v>
      </c>
      <c r="F34" s="2">
        <v>0.785304247990815</v>
      </c>
      <c r="G34" s="2">
        <v>0.78255675029868599</v>
      </c>
      <c r="H34" s="2">
        <v>0.77804583835946906</v>
      </c>
      <c r="I34" s="2">
        <v>0.77611940298507498</v>
      </c>
      <c r="J34" s="2">
        <v>0.77139364303178504</v>
      </c>
      <c r="K34" s="2">
        <v>0.77599009900990101</v>
      </c>
    </row>
    <row r="35" spans="1:11" x14ac:dyDescent="0.25">
      <c r="A35" s="8" t="s">
        <v>99</v>
      </c>
      <c r="B35" s="2">
        <v>1.07108081791626E-2</v>
      </c>
      <c r="C35" s="2">
        <v>1.0193679918450599E-2</v>
      </c>
      <c r="D35" s="2">
        <v>8.6862106406080403E-3</v>
      </c>
      <c r="E35" s="2">
        <v>1.0123734533183401E-2</v>
      </c>
      <c r="F35" s="2">
        <v>1.1481056257175701E-2</v>
      </c>
      <c r="G35" s="2">
        <v>7.1684587813620098E-3</v>
      </c>
      <c r="H35" s="2">
        <v>8.4439083232810599E-3</v>
      </c>
      <c r="I35" s="2">
        <v>8.7064676616915408E-3</v>
      </c>
      <c r="J35" s="2">
        <v>8.5574572127139394E-3</v>
      </c>
      <c r="K35" s="2">
        <v>8.6633663366336607E-3</v>
      </c>
    </row>
    <row r="36" spans="1:11" x14ac:dyDescent="0.25">
      <c r="A36" s="8" t="s">
        <v>100</v>
      </c>
      <c r="B36" s="2">
        <v>0.111002921129503</v>
      </c>
      <c r="C36" s="2">
        <v>0.10499490316004099</v>
      </c>
      <c r="D36" s="2">
        <v>0.102062975027144</v>
      </c>
      <c r="E36" s="2">
        <v>9.7862767154105704E-2</v>
      </c>
      <c r="F36" s="2">
        <v>9.4144661308840402E-2</v>
      </c>
      <c r="G36" s="2">
        <v>8.9605734767025103E-2</v>
      </c>
      <c r="H36" s="2">
        <v>8.08202653799759E-2</v>
      </c>
      <c r="I36" s="2">
        <v>8.3333333333333301E-2</v>
      </c>
      <c r="J36" s="2">
        <v>7.9462102689486599E-2</v>
      </c>
      <c r="K36" s="2">
        <v>7.5495049504950507E-2</v>
      </c>
    </row>
    <row r="37" spans="1:11" x14ac:dyDescent="0.25">
      <c r="A37" s="8" t="s">
        <v>101</v>
      </c>
      <c r="B37" s="2">
        <v>3.06122448979592E-2</v>
      </c>
      <c r="C37" s="2">
        <v>3.06122448979592E-2</v>
      </c>
      <c r="D37" s="2">
        <v>3.3333333333333298E-2</v>
      </c>
      <c r="E37" s="2">
        <v>2.40963855421687E-2</v>
      </c>
      <c r="F37" s="2">
        <v>1.3333333333333299E-2</v>
      </c>
      <c r="G37" s="2">
        <v>1.2987012987013E-2</v>
      </c>
      <c r="H37" s="2">
        <v>1.2820512820512799E-2</v>
      </c>
      <c r="I37" s="2">
        <v>1.3698630136986301E-2</v>
      </c>
      <c r="J37" s="2">
        <v>0</v>
      </c>
      <c r="K37" s="2">
        <v>0</v>
      </c>
    </row>
    <row r="38" spans="1:11" x14ac:dyDescent="0.25">
      <c r="A38" s="8" t="s">
        <v>102</v>
      </c>
      <c r="B38" s="2">
        <v>1.02040816326531E-2</v>
      </c>
      <c r="C38" s="2">
        <v>1.02040816326531E-2</v>
      </c>
      <c r="D38" s="2">
        <v>1.1111111111111099E-2</v>
      </c>
      <c r="E38" s="2">
        <v>1.20481927710843E-2</v>
      </c>
      <c r="F38" s="2">
        <v>1.3333333333333299E-2</v>
      </c>
      <c r="G38" s="2">
        <v>1.2987012987013E-2</v>
      </c>
      <c r="H38" s="2">
        <v>0</v>
      </c>
      <c r="I38" s="2">
        <v>0</v>
      </c>
      <c r="J38" s="2">
        <v>0</v>
      </c>
      <c r="K38" s="2">
        <v>0</v>
      </c>
    </row>
    <row r="39" spans="1:11" x14ac:dyDescent="0.25">
      <c r="A39" s="8" t="s">
        <v>103</v>
      </c>
      <c r="B39" s="2">
        <v>2.04081632653061E-2</v>
      </c>
      <c r="C39" s="2">
        <v>2.04081632653061E-2</v>
      </c>
      <c r="D39" s="2">
        <v>2.2222222222222199E-2</v>
      </c>
      <c r="E39" s="2">
        <v>2.40963855421687E-2</v>
      </c>
      <c r="F39" s="2">
        <v>2.66666666666667E-2</v>
      </c>
      <c r="G39" s="2">
        <v>2.5974025974026E-2</v>
      </c>
      <c r="H39" s="2">
        <v>2.5641025641025599E-2</v>
      </c>
      <c r="I39" s="2">
        <v>2.7397260273972601E-2</v>
      </c>
      <c r="J39" s="2">
        <v>2.6315789473684199E-2</v>
      </c>
      <c r="K39" s="2">
        <v>2.7027027027027001E-2</v>
      </c>
    </row>
    <row r="40" spans="1:11" x14ac:dyDescent="0.25">
      <c r="A40" s="8" t="s">
        <v>104</v>
      </c>
      <c r="B40" s="2">
        <v>0.77551020408163296</v>
      </c>
      <c r="C40" s="2">
        <v>0.78571428571428603</v>
      </c>
      <c r="D40" s="2">
        <v>0.81111111111111101</v>
      </c>
      <c r="E40" s="2">
        <v>0.83132530120481896</v>
      </c>
      <c r="F40" s="2">
        <v>0.82666666666666699</v>
      </c>
      <c r="G40" s="2">
        <v>0.831168831168831</v>
      </c>
      <c r="H40" s="2">
        <v>0.84615384615384603</v>
      </c>
      <c r="I40" s="2">
        <v>0.84931506849315097</v>
      </c>
      <c r="J40" s="2">
        <v>0.84210526315789502</v>
      </c>
      <c r="K40" s="2">
        <v>0.83783783783783805</v>
      </c>
    </row>
    <row r="41" spans="1:11" x14ac:dyDescent="0.25">
      <c r="A41" s="8" t="s">
        <v>105</v>
      </c>
      <c r="B41" s="2">
        <v>1.02040816326531E-2</v>
      </c>
      <c r="C41" s="2">
        <v>1.02040816326531E-2</v>
      </c>
      <c r="D41" s="2">
        <v>1.1111111111111099E-2</v>
      </c>
      <c r="E41" s="2">
        <v>0</v>
      </c>
      <c r="F41" s="2">
        <v>1.3333333333333299E-2</v>
      </c>
      <c r="G41" s="2">
        <v>1.2987012987013E-2</v>
      </c>
      <c r="H41" s="2">
        <v>1.2820512820512799E-2</v>
      </c>
      <c r="I41" s="2">
        <v>1.3698630136986301E-2</v>
      </c>
      <c r="J41" s="2">
        <v>2.6315789473684199E-2</v>
      </c>
      <c r="K41" s="2">
        <v>4.0540540540540501E-2</v>
      </c>
    </row>
    <row r="42" spans="1:11" x14ac:dyDescent="0.25">
      <c r="A42" s="8" t="s">
        <v>106</v>
      </c>
      <c r="B42" s="2">
        <v>0.15306122448979601</v>
      </c>
      <c r="C42" s="2">
        <v>0.14285714285714299</v>
      </c>
      <c r="D42" s="2">
        <v>0.11111111111111099</v>
      </c>
      <c r="E42" s="2">
        <v>0.108433734939759</v>
      </c>
      <c r="F42" s="2">
        <v>0.10666666666666701</v>
      </c>
      <c r="G42" s="2">
        <v>0.103896103896104</v>
      </c>
      <c r="H42" s="2">
        <v>0.102564102564103</v>
      </c>
      <c r="I42" s="2">
        <v>9.5890410958904104E-2</v>
      </c>
      <c r="J42" s="2">
        <v>0.105263157894737</v>
      </c>
      <c r="K42" s="2">
        <v>9.45945945945946E-2</v>
      </c>
    </row>
    <row r="43" spans="1:11" x14ac:dyDescent="0.25">
      <c r="A43" s="8" t="s">
        <v>107</v>
      </c>
      <c r="B43" s="2">
        <v>0.43888888888888899</v>
      </c>
      <c r="C43" s="2">
        <v>0.44262295081967201</v>
      </c>
      <c r="D43" s="2">
        <v>0.43195266272189298</v>
      </c>
      <c r="E43" s="2">
        <v>0.43558282208589</v>
      </c>
      <c r="F43" s="2">
        <v>0.42948717948717902</v>
      </c>
      <c r="G43" s="2">
        <v>0.422818791946309</v>
      </c>
      <c r="H43" s="2">
        <v>0.41780821917808197</v>
      </c>
      <c r="I43" s="2">
        <v>0.42446043165467601</v>
      </c>
      <c r="J43" s="2">
        <v>0.43165467625899301</v>
      </c>
      <c r="K43" s="2">
        <v>0.42424242424242398</v>
      </c>
    </row>
    <row r="44" spans="1:11" x14ac:dyDescent="0.25">
      <c r="A44" s="8" t="s">
        <v>108</v>
      </c>
      <c r="B44" s="2">
        <v>0.26111111111111102</v>
      </c>
      <c r="C44" s="2">
        <v>0.26229508196721302</v>
      </c>
      <c r="D44" s="2">
        <v>0.27810650887574001</v>
      </c>
      <c r="E44" s="2">
        <v>0.28220858895705497</v>
      </c>
      <c r="F44" s="2">
        <v>0.29487179487179499</v>
      </c>
      <c r="G44" s="2">
        <v>0.29530201342281898</v>
      </c>
      <c r="H44" s="2">
        <v>0.30821917808219201</v>
      </c>
      <c r="I44" s="2">
        <v>0.31654676258992798</v>
      </c>
      <c r="J44" s="2">
        <v>0.31654676258992798</v>
      </c>
      <c r="K44" s="2">
        <v>0.31818181818181801</v>
      </c>
    </row>
    <row r="45" spans="1:11" x14ac:dyDescent="0.25">
      <c r="A45" s="8" t="s">
        <v>109</v>
      </c>
      <c r="B45" s="2">
        <v>2.7777777777777801E-2</v>
      </c>
      <c r="C45" s="2">
        <v>2.7322404371584699E-2</v>
      </c>
      <c r="D45" s="2">
        <v>2.3668639053254399E-2</v>
      </c>
      <c r="E45" s="2">
        <v>2.4539877300613501E-2</v>
      </c>
      <c r="F45" s="2">
        <v>1.9230769230769201E-2</v>
      </c>
      <c r="G45" s="2">
        <v>1.34228187919463E-2</v>
      </c>
      <c r="H45" s="2">
        <v>1.3698630136986301E-2</v>
      </c>
      <c r="I45" s="2">
        <v>1.4388489208633099E-2</v>
      </c>
      <c r="J45" s="2">
        <v>1.4388489208633099E-2</v>
      </c>
      <c r="K45" s="2">
        <v>1.5151515151515201E-2</v>
      </c>
    </row>
    <row r="46" spans="1:11" x14ac:dyDescent="0.25">
      <c r="A46" s="8" t="s">
        <v>110</v>
      </c>
      <c r="B46" s="2">
        <v>0.16111111111111101</v>
      </c>
      <c r="C46" s="2">
        <v>0.15846994535519099</v>
      </c>
      <c r="D46" s="2">
        <v>0.15384615384615399</v>
      </c>
      <c r="E46" s="2">
        <v>0.159509202453988</v>
      </c>
      <c r="F46" s="2">
        <v>0.16025641025640999</v>
      </c>
      <c r="G46" s="2">
        <v>0.17449664429530201</v>
      </c>
      <c r="H46" s="2">
        <v>0.164383561643836</v>
      </c>
      <c r="I46" s="2">
        <v>0.15827338129496399</v>
      </c>
      <c r="J46" s="2">
        <v>0.15107913669064699</v>
      </c>
      <c r="K46" s="2">
        <v>0.15151515151515199</v>
      </c>
    </row>
    <row r="47" spans="1:11" x14ac:dyDescent="0.25">
      <c r="A47" s="8" t="s">
        <v>111</v>
      </c>
      <c r="B47" s="2">
        <v>2.7777777777777801E-2</v>
      </c>
      <c r="C47" s="2">
        <v>2.7322404371584699E-2</v>
      </c>
      <c r="D47" s="2">
        <v>3.5502958579881699E-2</v>
      </c>
      <c r="E47" s="2">
        <v>3.6809815950920199E-2</v>
      </c>
      <c r="F47" s="2">
        <v>2.5641025641025599E-2</v>
      </c>
      <c r="G47" s="2">
        <v>2.01342281879195E-2</v>
      </c>
      <c r="H47" s="2">
        <v>2.0547945205479499E-2</v>
      </c>
      <c r="I47" s="2">
        <v>2.15827338129496E-2</v>
      </c>
      <c r="J47" s="2">
        <v>2.15827338129496E-2</v>
      </c>
      <c r="K47" s="2">
        <v>2.27272727272727E-2</v>
      </c>
    </row>
    <row r="48" spans="1:11" x14ac:dyDescent="0.25">
      <c r="A48" s="8" t="s">
        <v>112</v>
      </c>
      <c r="B48" s="2">
        <v>8.3333333333333301E-2</v>
      </c>
      <c r="C48" s="2">
        <v>8.1967213114754106E-2</v>
      </c>
      <c r="D48" s="2">
        <v>7.69230769230769E-2</v>
      </c>
      <c r="E48" s="2">
        <v>6.13496932515337E-2</v>
      </c>
      <c r="F48" s="2">
        <v>7.0512820512820498E-2</v>
      </c>
      <c r="G48" s="2">
        <v>7.3825503355704702E-2</v>
      </c>
      <c r="H48" s="2">
        <v>7.5342465753424695E-2</v>
      </c>
      <c r="I48" s="2">
        <v>6.4748201438848907E-2</v>
      </c>
      <c r="J48" s="2">
        <v>6.4748201438848907E-2</v>
      </c>
      <c r="K48" s="2">
        <v>6.8181818181818205E-2</v>
      </c>
    </row>
    <row r="49" spans="1:12" x14ac:dyDescent="0.25">
      <c r="A49" s="15"/>
    </row>
    <row r="50" spans="1:12" x14ac:dyDescent="0.25">
      <c r="A50" s="15"/>
    </row>
    <row r="51" spans="1:12" x14ac:dyDescent="0.25">
      <c r="A51" s="15"/>
      <c r="B51" s="21" t="s">
        <v>29</v>
      </c>
      <c r="C51" s="21"/>
      <c r="D51" s="21"/>
      <c r="E51" s="21"/>
      <c r="F51" s="21"/>
      <c r="G51" s="21"/>
      <c r="H51" s="21"/>
      <c r="I51" s="21"/>
      <c r="J51" s="21"/>
      <c r="K51" s="6" t="s">
        <v>30</v>
      </c>
      <c r="L51" s="6" t="s">
        <v>31</v>
      </c>
    </row>
    <row r="52" spans="1:12" x14ac:dyDescent="0.25">
      <c r="A52" s="9" t="s">
        <v>32</v>
      </c>
      <c r="B52" s="4" t="s">
        <v>13</v>
      </c>
      <c r="C52" s="4" t="s">
        <v>14</v>
      </c>
      <c r="D52" s="4" t="s">
        <v>15</v>
      </c>
      <c r="E52" s="4" t="s">
        <v>16</v>
      </c>
      <c r="F52" s="4" t="s">
        <v>17</v>
      </c>
      <c r="G52" s="4" t="s">
        <v>18</v>
      </c>
      <c r="H52" s="4" t="s">
        <v>19</v>
      </c>
      <c r="I52" s="4" t="s">
        <v>20</v>
      </c>
      <c r="J52" s="4" t="s">
        <v>21</v>
      </c>
      <c r="K52" s="4" t="s">
        <v>22</v>
      </c>
      <c r="L52" s="4" t="s">
        <v>23</v>
      </c>
    </row>
    <row r="53" spans="1:12" x14ac:dyDescent="0.25">
      <c r="A53" s="8" t="s">
        <v>95</v>
      </c>
      <c r="B53" s="2">
        <v>4.6153846153846198E-2</v>
      </c>
      <c r="C53" s="2">
        <v>0</v>
      </c>
      <c r="D53" s="2">
        <v>1.4705882352941201E-2</v>
      </c>
      <c r="E53" s="2">
        <v>1.4492753623188401E-2</v>
      </c>
      <c r="F53" s="2">
        <v>0.1</v>
      </c>
      <c r="G53" s="2">
        <v>9.0909090909090898E-2</v>
      </c>
      <c r="H53" s="2">
        <v>-2.3809523809523801E-2</v>
      </c>
      <c r="I53" s="2">
        <v>6.0975609756097601E-2</v>
      </c>
      <c r="J53" s="2">
        <v>-1.1494252873563199E-2</v>
      </c>
      <c r="K53" s="3">
        <v>0.11688311688311701</v>
      </c>
      <c r="L53" s="3">
        <v>0.32307692307692298</v>
      </c>
    </row>
    <row r="54" spans="1:12" x14ac:dyDescent="0.25">
      <c r="A54" s="8" t="s">
        <v>96</v>
      </c>
      <c r="B54" s="2">
        <v>0</v>
      </c>
      <c r="C54" s="2">
        <v>0</v>
      </c>
      <c r="D54" s="2">
        <v>0</v>
      </c>
      <c r="E54" s="2">
        <v>0.25</v>
      </c>
      <c r="F54" s="2">
        <v>0</v>
      </c>
      <c r="G54" s="2">
        <v>0.2</v>
      </c>
      <c r="H54" s="2">
        <v>0</v>
      </c>
      <c r="I54" s="2">
        <v>0.33333333333333298</v>
      </c>
      <c r="J54" s="2">
        <v>0</v>
      </c>
      <c r="K54" s="3">
        <v>0.6</v>
      </c>
      <c r="L54" s="3">
        <v>1</v>
      </c>
    </row>
    <row r="55" spans="1:12" x14ac:dyDescent="0.25">
      <c r="A55" s="8" t="s">
        <v>97</v>
      </c>
      <c r="B55" s="2">
        <v>7.1428571428571397E-2</v>
      </c>
      <c r="C55" s="2">
        <v>-0.133333333333333</v>
      </c>
      <c r="D55" s="2">
        <v>0.38461538461538503</v>
      </c>
      <c r="E55" s="2">
        <v>0.11111111111111099</v>
      </c>
      <c r="F55" s="2">
        <v>-0.05</v>
      </c>
      <c r="G55" s="2">
        <v>5.2631578947368397E-2</v>
      </c>
      <c r="H55" s="2">
        <v>-0.1</v>
      </c>
      <c r="I55" s="2">
        <v>0.11111111111111099</v>
      </c>
      <c r="J55" s="2">
        <v>-0.05</v>
      </c>
      <c r="K55" s="3">
        <v>0</v>
      </c>
      <c r="L55" s="3">
        <v>0.35714285714285698</v>
      </c>
    </row>
    <row r="56" spans="1:12" x14ac:dyDescent="0.25">
      <c r="A56" s="8" t="s">
        <v>98</v>
      </c>
      <c r="B56" s="2">
        <v>-4.63980463980464E-2</v>
      </c>
      <c r="C56" s="2">
        <v>-6.0179257362355999E-2</v>
      </c>
      <c r="D56" s="2">
        <v>-4.3596730245231599E-2</v>
      </c>
      <c r="E56" s="2">
        <v>-2.5641025641025599E-2</v>
      </c>
      <c r="F56" s="2">
        <v>-4.2397660818713399E-2</v>
      </c>
      <c r="G56" s="2">
        <v>-1.5267175572519101E-2</v>
      </c>
      <c r="H56" s="2">
        <v>-3.25581395348837E-2</v>
      </c>
      <c r="I56" s="2">
        <v>1.1217948717948701E-2</v>
      </c>
      <c r="J56" s="2">
        <v>-6.3391442155309001E-3</v>
      </c>
      <c r="K56" s="3">
        <v>-4.2748091603053401E-2</v>
      </c>
      <c r="L56" s="3">
        <v>-0.23443223443223399</v>
      </c>
    </row>
    <row r="57" spans="1:12" x14ac:dyDescent="0.25">
      <c r="A57" s="8" t="s">
        <v>99</v>
      </c>
      <c r="B57" s="2">
        <v>-9.0909090909090898E-2</v>
      </c>
      <c r="C57" s="2">
        <v>-0.2</v>
      </c>
      <c r="D57" s="2">
        <v>0.125</v>
      </c>
      <c r="E57" s="2">
        <v>0.11111111111111099</v>
      </c>
      <c r="F57" s="2">
        <v>-0.4</v>
      </c>
      <c r="G57" s="2">
        <v>0.16666666666666699</v>
      </c>
      <c r="H57" s="2">
        <v>0</v>
      </c>
      <c r="I57" s="2">
        <v>0</v>
      </c>
      <c r="J57" s="2">
        <v>0</v>
      </c>
      <c r="K57" s="3">
        <v>0.16666666666666699</v>
      </c>
      <c r="L57" s="3">
        <v>-0.36363636363636398</v>
      </c>
    </row>
    <row r="58" spans="1:12" x14ac:dyDescent="0.25">
      <c r="A58" s="8" t="s">
        <v>100</v>
      </c>
      <c r="B58" s="2">
        <v>-9.6491228070175405E-2</v>
      </c>
      <c r="C58" s="2">
        <v>-8.7378640776699004E-2</v>
      </c>
      <c r="D58" s="2">
        <v>-7.4468085106383003E-2</v>
      </c>
      <c r="E58" s="2">
        <v>-5.7471264367816098E-2</v>
      </c>
      <c r="F58" s="2">
        <v>-8.5365853658536606E-2</v>
      </c>
      <c r="G58" s="2">
        <v>-0.10666666666666701</v>
      </c>
      <c r="H58" s="2">
        <v>0</v>
      </c>
      <c r="I58" s="2">
        <v>-2.9850746268656699E-2</v>
      </c>
      <c r="J58" s="2">
        <v>-6.15384615384615E-2</v>
      </c>
      <c r="K58" s="3">
        <v>-0.18666666666666701</v>
      </c>
      <c r="L58" s="3">
        <v>-0.464912280701754</v>
      </c>
    </row>
    <row r="59" spans="1:12" x14ac:dyDescent="0.25">
      <c r="A59" s="8" t="s">
        <v>101</v>
      </c>
      <c r="B59" s="2">
        <v>0</v>
      </c>
      <c r="C59" s="2">
        <v>0</v>
      </c>
      <c r="D59" s="2">
        <v>-0.33333333333333298</v>
      </c>
      <c r="E59" s="2">
        <v>-0.5</v>
      </c>
      <c r="F59" s="2">
        <v>0</v>
      </c>
      <c r="G59" s="2">
        <v>0</v>
      </c>
      <c r="H59" s="2">
        <v>0</v>
      </c>
      <c r="I59" s="2">
        <v>-1</v>
      </c>
      <c r="J59" s="2">
        <v>0</v>
      </c>
      <c r="K59" s="3">
        <v>-1</v>
      </c>
      <c r="L59" s="3">
        <v>-1</v>
      </c>
    </row>
    <row r="60" spans="1:12" x14ac:dyDescent="0.25">
      <c r="A60" s="8" t="s">
        <v>102</v>
      </c>
      <c r="B60" s="2">
        <v>0</v>
      </c>
      <c r="C60" s="2">
        <v>0</v>
      </c>
      <c r="D60" s="2">
        <v>0</v>
      </c>
      <c r="E60" s="2">
        <v>0</v>
      </c>
      <c r="F60" s="2">
        <v>0</v>
      </c>
      <c r="G60" s="2">
        <v>-1</v>
      </c>
      <c r="H60" s="2">
        <v>0</v>
      </c>
      <c r="I60" s="2">
        <v>0</v>
      </c>
      <c r="J60" s="2">
        <v>0</v>
      </c>
      <c r="K60" s="3">
        <v>-1</v>
      </c>
      <c r="L60" s="3">
        <v>-1</v>
      </c>
    </row>
    <row r="61" spans="1:12" x14ac:dyDescent="0.25">
      <c r="A61" s="8" t="s">
        <v>103</v>
      </c>
      <c r="B61" s="2">
        <v>0</v>
      </c>
      <c r="C61" s="2">
        <v>0</v>
      </c>
      <c r="D61" s="2">
        <v>0</v>
      </c>
      <c r="E61" s="2">
        <v>0</v>
      </c>
      <c r="F61" s="2">
        <v>0</v>
      </c>
      <c r="G61" s="2">
        <v>0</v>
      </c>
      <c r="H61" s="2">
        <v>0</v>
      </c>
      <c r="I61" s="2">
        <v>0</v>
      </c>
      <c r="J61" s="2">
        <v>0</v>
      </c>
      <c r="K61" s="3">
        <v>0</v>
      </c>
      <c r="L61" s="3">
        <v>0</v>
      </c>
    </row>
    <row r="62" spans="1:12" x14ac:dyDescent="0.25">
      <c r="A62" s="8" t="s">
        <v>104</v>
      </c>
      <c r="B62" s="2">
        <v>1.3157894736842099E-2</v>
      </c>
      <c r="C62" s="2">
        <v>-5.1948051948052E-2</v>
      </c>
      <c r="D62" s="2">
        <v>-5.4794520547945202E-2</v>
      </c>
      <c r="E62" s="2">
        <v>-0.101449275362319</v>
      </c>
      <c r="F62" s="2">
        <v>3.2258064516128997E-2</v>
      </c>
      <c r="G62" s="2">
        <v>3.125E-2</v>
      </c>
      <c r="H62" s="2">
        <v>-6.0606060606060601E-2</v>
      </c>
      <c r="I62" s="2">
        <v>3.2258064516128997E-2</v>
      </c>
      <c r="J62" s="2">
        <v>-3.125E-2</v>
      </c>
      <c r="K62" s="3">
        <v>-3.125E-2</v>
      </c>
      <c r="L62" s="3">
        <v>-0.18421052631578899</v>
      </c>
    </row>
    <row r="63" spans="1:12" x14ac:dyDescent="0.25">
      <c r="A63" s="8" t="s">
        <v>105</v>
      </c>
      <c r="B63" s="2">
        <v>0</v>
      </c>
      <c r="C63" s="2">
        <v>0</v>
      </c>
      <c r="D63" s="2">
        <v>-1</v>
      </c>
      <c r="E63" s="2">
        <v>0</v>
      </c>
      <c r="F63" s="2">
        <v>0</v>
      </c>
      <c r="G63" s="2">
        <v>0</v>
      </c>
      <c r="H63" s="2">
        <v>0</v>
      </c>
      <c r="I63" s="2">
        <v>1</v>
      </c>
      <c r="J63" s="2">
        <v>0.5</v>
      </c>
      <c r="K63" s="3">
        <v>2</v>
      </c>
      <c r="L63" s="3">
        <v>2</v>
      </c>
    </row>
    <row r="64" spans="1:12" x14ac:dyDescent="0.25">
      <c r="A64" s="8" t="s">
        <v>106</v>
      </c>
      <c r="B64" s="2">
        <v>-6.6666666666666693E-2</v>
      </c>
      <c r="C64" s="2">
        <v>-0.28571428571428598</v>
      </c>
      <c r="D64" s="2">
        <v>-0.1</v>
      </c>
      <c r="E64" s="2">
        <v>-0.11111111111111099</v>
      </c>
      <c r="F64" s="2">
        <v>0</v>
      </c>
      <c r="G64" s="2">
        <v>0</v>
      </c>
      <c r="H64" s="2">
        <v>-0.125</v>
      </c>
      <c r="I64" s="2">
        <v>0.14285714285714299</v>
      </c>
      <c r="J64" s="2">
        <v>-0.125</v>
      </c>
      <c r="K64" s="3">
        <v>-0.125</v>
      </c>
      <c r="L64" s="3">
        <v>-0.53333333333333299</v>
      </c>
    </row>
    <row r="65" spans="1:12" x14ac:dyDescent="0.25">
      <c r="A65" s="8" t="s">
        <v>107</v>
      </c>
      <c r="B65" s="2">
        <v>2.53164556962025E-2</v>
      </c>
      <c r="C65" s="2">
        <v>-9.8765432098765399E-2</v>
      </c>
      <c r="D65" s="2">
        <v>-2.7397260273972601E-2</v>
      </c>
      <c r="E65" s="2">
        <v>-5.63380281690141E-2</v>
      </c>
      <c r="F65" s="2">
        <v>-5.9701492537313397E-2</v>
      </c>
      <c r="G65" s="2">
        <v>-3.1746031746031703E-2</v>
      </c>
      <c r="H65" s="2">
        <v>-3.2786885245901599E-2</v>
      </c>
      <c r="I65" s="2">
        <v>1.6949152542372899E-2</v>
      </c>
      <c r="J65" s="2">
        <v>-6.6666666666666693E-2</v>
      </c>
      <c r="K65" s="3">
        <v>-0.11111111111111099</v>
      </c>
      <c r="L65" s="3">
        <v>-0.291139240506329</v>
      </c>
    </row>
    <row r="66" spans="1:12" x14ac:dyDescent="0.25">
      <c r="A66" s="8" t="s">
        <v>108</v>
      </c>
      <c r="B66" s="2">
        <v>2.1276595744680899E-2</v>
      </c>
      <c r="C66" s="2">
        <v>-2.0833333333333301E-2</v>
      </c>
      <c r="D66" s="2">
        <v>-2.1276595744680899E-2</v>
      </c>
      <c r="E66" s="2">
        <v>0</v>
      </c>
      <c r="F66" s="2">
        <v>-4.3478260869565202E-2</v>
      </c>
      <c r="G66" s="2">
        <v>2.27272727272727E-2</v>
      </c>
      <c r="H66" s="2">
        <v>-2.2222222222222199E-2</v>
      </c>
      <c r="I66" s="2">
        <v>0</v>
      </c>
      <c r="J66" s="2">
        <v>-4.5454545454545497E-2</v>
      </c>
      <c r="K66" s="3">
        <v>-4.5454545454545497E-2</v>
      </c>
      <c r="L66" s="3">
        <v>-0.10638297872340401</v>
      </c>
    </row>
    <row r="67" spans="1:12" x14ac:dyDescent="0.25">
      <c r="A67" s="8" t="s">
        <v>109</v>
      </c>
      <c r="B67" s="2">
        <v>0</v>
      </c>
      <c r="C67" s="2">
        <v>-0.2</v>
      </c>
      <c r="D67" s="2">
        <v>0</v>
      </c>
      <c r="E67" s="2">
        <v>-0.25</v>
      </c>
      <c r="F67" s="2">
        <v>-0.33333333333333298</v>
      </c>
      <c r="G67" s="2">
        <v>0</v>
      </c>
      <c r="H67" s="2">
        <v>0</v>
      </c>
      <c r="I67" s="2">
        <v>0</v>
      </c>
      <c r="J67" s="2">
        <v>0</v>
      </c>
      <c r="K67" s="3">
        <v>0</v>
      </c>
      <c r="L67" s="3">
        <v>-0.6</v>
      </c>
    </row>
    <row r="68" spans="1:12" x14ac:dyDescent="0.25">
      <c r="A68" s="8" t="s">
        <v>110</v>
      </c>
      <c r="B68" s="2">
        <v>0</v>
      </c>
      <c r="C68" s="2">
        <v>-0.10344827586206901</v>
      </c>
      <c r="D68" s="2">
        <v>0</v>
      </c>
      <c r="E68" s="2">
        <v>-3.8461538461538498E-2</v>
      </c>
      <c r="F68" s="2">
        <v>0.04</v>
      </c>
      <c r="G68" s="2">
        <v>-7.69230769230769E-2</v>
      </c>
      <c r="H68" s="2">
        <v>-8.3333333333333301E-2</v>
      </c>
      <c r="I68" s="2">
        <v>-4.5454545454545497E-2</v>
      </c>
      <c r="J68" s="2">
        <v>-4.7619047619047603E-2</v>
      </c>
      <c r="K68" s="3">
        <v>-0.230769230769231</v>
      </c>
      <c r="L68" s="3">
        <v>-0.31034482758620702</v>
      </c>
    </row>
    <row r="69" spans="1:12" x14ac:dyDescent="0.25">
      <c r="A69" s="8" t="s">
        <v>111</v>
      </c>
      <c r="B69" s="2">
        <v>0</v>
      </c>
      <c r="C69" s="2">
        <v>0.2</v>
      </c>
      <c r="D69" s="2">
        <v>0</v>
      </c>
      <c r="E69" s="2">
        <v>-0.33333333333333298</v>
      </c>
      <c r="F69" s="2">
        <v>-0.25</v>
      </c>
      <c r="G69" s="2">
        <v>0</v>
      </c>
      <c r="H69" s="2">
        <v>0</v>
      </c>
      <c r="I69" s="2">
        <v>0</v>
      </c>
      <c r="J69" s="2">
        <v>0</v>
      </c>
      <c r="K69" s="3">
        <v>0</v>
      </c>
      <c r="L69" s="3">
        <v>-0.4</v>
      </c>
    </row>
    <row r="70" spans="1:12" x14ac:dyDescent="0.25">
      <c r="A70" s="8" t="s">
        <v>112</v>
      </c>
      <c r="B70" s="2">
        <v>0</v>
      </c>
      <c r="C70" s="2">
        <v>-0.133333333333333</v>
      </c>
      <c r="D70" s="2">
        <v>-0.230769230769231</v>
      </c>
      <c r="E70" s="2">
        <v>0.1</v>
      </c>
      <c r="F70" s="2">
        <v>0</v>
      </c>
      <c r="G70" s="2">
        <v>0</v>
      </c>
      <c r="H70" s="2">
        <v>-0.18181818181818199</v>
      </c>
      <c r="I70" s="2">
        <v>0</v>
      </c>
      <c r="J70" s="2">
        <v>0</v>
      </c>
      <c r="K70" s="3">
        <v>-0.18181818181818199</v>
      </c>
      <c r="L70" s="3">
        <v>-0.4</v>
      </c>
    </row>
    <row r="71" spans="1:12" x14ac:dyDescent="0.25">
      <c r="A71" s="11" t="s">
        <v>12</v>
      </c>
      <c r="B71" s="3">
        <v>-3.29501915708812E-2</v>
      </c>
      <c r="C71" s="3">
        <v>-6.49762282091918E-2</v>
      </c>
      <c r="D71" s="3">
        <v>-3.8135593220338999E-2</v>
      </c>
      <c r="E71" s="3">
        <v>-2.9074889867841399E-2</v>
      </c>
      <c r="F71" s="3">
        <v>-3.5390199637023598E-2</v>
      </c>
      <c r="G71" s="3">
        <v>-9.4073377234242701E-3</v>
      </c>
      <c r="H71" s="3">
        <v>-3.5137701804368503E-2</v>
      </c>
      <c r="I71" s="3">
        <v>1.6732283464566899E-2</v>
      </c>
      <c r="J71" s="3">
        <v>-1.8393030009680501E-2</v>
      </c>
      <c r="K71" s="3">
        <v>-4.6095954844778901E-2</v>
      </c>
      <c r="L71" s="3">
        <v>-0.222988505747126</v>
      </c>
    </row>
    <row r="72" spans="1:12" x14ac:dyDescent="0.25">
      <c r="A72" s="15"/>
    </row>
    <row r="73" spans="1:12" x14ac:dyDescent="0.25">
      <c r="A73" s="13" t="s">
        <v>33</v>
      </c>
    </row>
    <row r="74" spans="1:12" x14ac:dyDescent="0.25">
      <c r="A74" s="14" t="s">
        <v>34</v>
      </c>
    </row>
    <row r="75" spans="1:12" x14ac:dyDescent="0.25">
      <c r="A75" s="14" t="s">
        <v>35</v>
      </c>
    </row>
    <row r="76" spans="1:12" x14ac:dyDescent="0.25">
      <c r="A76" s="14" t="s">
        <v>114</v>
      </c>
    </row>
    <row r="77" spans="1:12" x14ac:dyDescent="0.25">
      <c r="A77" s="14" t="s">
        <v>36</v>
      </c>
    </row>
    <row r="78" spans="1:12" x14ac:dyDescent="0.25">
      <c r="A78" s="15"/>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1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671</v>
      </c>
    </row>
    <row r="2" spans="1:11" ht="15" x14ac:dyDescent="0.25">
      <c r="A2" s="12" t="s">
        <v>672</v>
      </c>
    </row>
    <row r="3" spans="1:11" ht="15" x14ac:dyDescent="0.25">
      <c r="A3" s="12" t="s">
        <v>63</v>
      </c>
    </row>
    <row r="4" spans="1:11" x14ac:dyDescent="0.25">
      <c r="A4" s="15"/>
    </row>
    <row r="5" spans="1:11" x14ac:dyDescent="0.25">
      <c r="A5" s="17" t="str">
        <f>HYPERLINK("#'Table of contents'!A196",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598</v>
      </c>
      <c r="B8" s="1">
        <v>1267</v>
      </c>
      <c r="C8" s="1">
        <v>1233</v>
      </c>
      <c r="D8" s="1">
        <v>1231</v>
      </c>
      <c r="E8" s="1">
        <v>1187</v>
      </c>
      <c r="F8" s="1">
        <v>1201</v>
      </c>
      <c r="G8" s="1">
        <v>1193</v>
      </c>
      <c r="H8" s="1">
        <v>1185</v>
      </c>
      <c r="I8" s="1">
        <v>1198</v>
      </c>
      <c r="J8" s="1">
        <v>1272</v>
      </c>
      <c r="K8" s="1">
        <v>1330</v>
      </c>
    </row>
    <row r="9" spans="1:11" x14ac:dyDescent="0.25">
      <c r="A9" s="16" t="s">
        <v>58</v>
      </c>
      <c r="B9" s="1">
        <v>2010</v>
      </c>
      <c r="C9" s="1">
        <v>2110</v>
      </c>
      <c r="D9" s="1">
        <v>2221</v>
      </c>
      <c r="E9" s="1">
        <v>2237</v>
      </c>
      <c r="F9" s="1">
        <v>2300</v>
      </c>
      <c r="G9" s="1">
        <v>2404</v>
      </c>
      <c r="H9" s="1">
        <v>2499</v>
      </c>
      <c r="I9" s="1">
        <v>2591</v>
      </c>
      <c r="J9" s="1">
        <v>2630</v>
      </c>
      <c r="K9" s="1">
        <v>2628</v>
      </c>
    </row>
    <row r="10" spans="1:11" x14ac:dyDescent="0.25">
      <c r="A10" s="16" t="s">
        <v>59</v>
      </c>
      <c r="B10" s="1">
        <v>1372</v>
      </c>
      <c r="C10" s="1">
        <v>1379</v>
      </c>
      <c r="D10" s="1">
        <v>1376</v>
      </c>
      <c r="E10" s="1">
        <v>1399</v>
      </c>
      <c r="F10" s="1">
        <v>1436</v>
      </c>
      <c r="G10" s="1">
        <v>1480</v>
      </c>
      <c r="H10" s="1">
        <v>1525</v>
      </c>
      <c r="I10" s="1">
        <v>1577</v>
      </c>
      <c r="J10" s="1">
        <v>1647</v>
      </c>
      <c r="K10" s="1">
        <v>1745</v>
      </c>
    </row>
    <row r="11" spans="1:11" x14ac:dyDescent="0.25">
      <c r="A11" s="16" t="s">
        <v>60</v>
      </c>
      <c r="B11" s="1">
        <v>530</v>
      </c>
      <c r="C11" s="1">
        <v>544</v>
      </c>
      <c r="D11" s="1">
        <v>532</v>
      </c>
      <c r="E11" s="1">
        <v>549</v>
      </c>
      <c r="F11" s="1">
        <v>583</v>
      </c>
      <c r="G11" s="1">
        <v>628</v>
      </c>
      <c r="H11" s="1">
        <v>655</v>
      </c>
      <c r="I11" s="1">
        <v>662</v>
      </c>
      <c r="J11" s="1">
        <v>720</v>
      </c>
      <c r="K11" s="1">
        <v>742</v>
      </c>
    </row>
    <row r="12" spans="1:11" x14ac:dyDescent="0.25">
      <c r="A12" s="16" t="s">
        <v>61</v>
      </c>
      <c r="B12" s="1">
        <v>82</v>
      </c>
      <c r="C12" s="1">
        <v>85</v>
      </c>
      <c r="D12" s="1">
        <v>87</v>
      </c>
      <c r="E12" s="1">
        <v>75</v>
      </c>
      <c r="F12" s="1">
        <v>82</v>
      </c>
      <c r="G12" s="1">
        <v>90</v>
      </c>
      <c r="H12" s="1">
        <v>112</v>
      </c>
      <c r="I12" s="1">
        <v>125</v>
      </c>
      <c r="J12" s="1">
        <v>137</v>
      </c>
      <c r="K12" s="1">
        <v>139</v>
      </c>
    </row>
    <row r="13" spans="1:11" x14ac:dyDescent="0.25">
      <c r="A13" s="10" t="s">
        <v>12</v>
      </c>
      <c r="B13" s="5">
        <v>5261</v>
      </c>
      <c r="C13" s="5">
        <v>5351</v>
      </c>
      <c r="D13" s="5">
        <v>5447</v>
      </c>
      <c r="E13" s="5">
        <v>5447</v>
      </c>
      <c r="F13" s="5">
        <v>5602</v>
      </c>
      <c r="G13" s="5">
        <v>5795</v>
      </c>
      <c r="H13" s="5">
        <v>5976</v>
      </c>
      <c r="I13" s="5">
        <v>6153</v>
      </c>
      <c r="J13" s="5">
        <v>6406</v>
      </c>
      <c r="K13" s="5">
        <v>6584</v>
      </c>
    </row>
    <row r="14" spans="1:11" x14ac:dyDescent="0.25">
      <c r="A14" s="15"/>
    </row>
    <row r="15" spans="1:11" x14ac:dyDescent="0.25">
      <c r="A15" s="15"/>
    </row>
    <row r="16" spans="1:11" x14ac:dyDescent="0.25">
      <c r="A16" s="15"/>
      <c r="B16" s="21" t="s">
        <v>28</v>
      </c>
      <c r="C16" s="22"/>
      <c r="D16" s="22"/>
      <c r="E16" s="22"/>
      <c r="F16" s="22"/>
      <c r="G16" s="22"/>
      <c r="H16" s="22"/>
      <c r="I16" s="22"/>
      <c r="J16" s="22"/>
      <c r="K16" s="22"/>
    </row>
    <row r="17" spans="1:12" x14ac:dyDescent="0.25">
      <c r="A17" s="9" t="s">
        <v>32</v>
      </c>
      <c r="B17" s="4" t="s">
        <v>0</v>
      </c>
      <c r="C17" s="4" t="s">
        <v>1</v>
      </c>
      <c r="D17" s="4" t="s">
        <v>2</v>
      </c>
      <c r="E17" s="4" t="s">
        <v>3</v>
      </c>
      <c r="F17" s="4" t="s">
        <v>4</v>
      </c>
      <c r="G17" s="4" t="s">
        <v>5</v>
      </c>
      <c r="H17" s="4" t="s">
        <v>6</v>
      </c>
      <c r="I17" s="4" t="s">
        <v>7</v>
      </c>
      <c r="J17" s="4" t="s">
        <v>8</v>
      </c>
      <c r="K17" s="4" t="s">
        <v>9</v>
      </c>
    </row>
    <row r="18" spans="1:12" x14ac:dyDescent="0.25">
      <c r="A18" s="8" t="s">
        <v>598</v>
      </c>
      <c r="B18" s="2">
        <v>0.24082873978331101</v>
      </c>
      <c r="C18" s="2">
        <v>0.230424219772005</v>
      </c>
      <c r="D18" s="2">
        <v>0.22599596107949299</v>
      </c>
      <c r="E18" s="2">
        <v>0.21791812006609099</v>
      </c>
      <c r="F18" s="2">
        <v>0.21438771867190301</v>
      </c>
      <c r="G18" s="2">
        <v>0.20586712683347699</v>
      </c>
      <c r="H18" s="2">
        <v>0.19829317269076299</v>
      </c>
      <c r="I18" s="2">
        <v>0.19470177149358001</v>
      </c>
      <c r="J18" s="2">
        <v>0.19856384639400601</v>
      </c>
      <c r="K18" s="2">
        <v>0.20200486026731501</v>
      </c>
    </row>
    <row r="19" spans="1:12" x14ac:dyDescent="0.25">
      <c r="A19" s="8" t="s">
        <v>58</v>
      </c>
      <c r="B19" s="2">
        <v>0.38205664322372201</v>
      </c>
      <c r="C19" s="2">
        <v>0.39431881891235299</v>
      </c>
      <c r="D19" s="2">
        <v>0.40774738388103499</v>
      </c>
      <c r="E19" s="2">
        <v>0.41068478061318198</v>
      </c>
      <c r="F19" s="2">
        <v>0.41056765440914</v>
      </c>
      <c r="G19" s="2">
        <v>0.41484037963761899</v>
      </c>
      <c r="H19" s="2">
        <v>0.41817269076305202</v>
      </c>
      <c r="I19" s="2">
        <v>0.42109540061758499</v>
      </c>
      <c r="J19" s="2">
        <v>0.41055260693100198</v>
      </c>
      <c r="K19" s="2">
        <v>0.39914945321992701</v>
      </c>
    </row>
    <row r="20" spans="1:12" x14ac:dyDescent="0.25">
      <c r="A20" s="8" t="s">
        <v>59</v>
      </c>
      <c r="B20" s="2">
        <v>0.26078692263828201</v>
      </c>
      <c r="C20" s="2">
        <v>0.25770883946925799</v>
      </c>
      <c r="D20" s="2">
        <v>0.25261611896456798</v>
      </c>
      <c r="E20" s="2">
        <v>0.25683862676702801</v>
      </c>
      <c r="F20" s="2">
        <v>0.25633702249196699</v>
      </c>
      <c r="G20" s="2">
        <v>0.25539257981018099</v>
      </c>
      <c r="H20" s="2">
        <v>0.25518741633199499</v>
      </c>
      <c r="I20" s="2">
        <v>0.25629774093937902</v>
      </c>
      <c r="J20" s="2">
        <v>0.25710271620355901</v>
      </c>
      <c r="K20" s="2">
        <v>0.26503645200485998</v>
      </c>
    </row>
    <row r="21" spans="1:12" x14ac:dyDescent="0.25">
      <c r="A21" s="8" t="s">
        <v>60</v>
      </c>
      <c r="B21" s="2">
        <v>0.100741303934613</v>
      </c>
      <c r="C21" s="2">
        <v>0.101663240515791</v>
      </c>
      <c r="D21" s="2">
        <v>9.7668441343859005E-2</v>
      </c>
      <c r="E21" s="2">
        <v>0.100789425371764</v>
      </c>
      <c r="F21" s="2">
        <v>0.10406997500892499</v>
      </c>
      <c r="G21" s="2">
        <v>0.108369283865401</v>
      </c>
      <c r="H21" s="2">
        <v>0.109605087014726</v>
      </c>
      <c r="I21" s="2">
        <v>0.10758979359662001</v>
      </c>
      <c r="J21" s="2">
        <v>0.112394630034343</v>
      </c>
      <c r="K21" s="2">
        <v>0.11269744835966</v>
      </c>
    </row>
    <row r="22" spans="1:12" x14ac:dyDescent="0.25">
      <c r="A22" s="8" t="s">
        <v>61</v>
      </c>
      <c r="B22" s="2">
        <v>1.55863904200722E-2</v>
      </c>
      <c r="C22" s="2">
        <v>1.5884881330592401E-2</v>
      </c>
      <c r="D22" s="2">
        <v>1.5972094731044599E-2</v>
      </c>
      <c r="E22" s="2">
        <v>1.3769047181935E-2</v>
      </c>
      <c r="F22" s="2">
        <v>1.4637629418065E-2</v>
      </c>
      <c r="G22" s="2">
        <v>1.5530629853321799E-2</v>
      </c>
      <c r="H22" s="2">
        <v>1.8741633199464501E-2</v>
      </c>
      <c r="I22" s="2">
        <v>2.0315293352836002E-2</v>
      </c>
      <c r="J22" s="2">
        <v>2.1386200437090198E-2</v>
      </c>
      <c r="K22" s="2">
        <v>2.11117861482382E-2</v>
      </c>
    </row>
    <row r="23" spans="1:12" x14ac:dyDescent="0.25">
      <c r="A23" s="15"/>
    </row>
    <row r="24" spans="1:12" x14ac:dyDescent="0.25">
      <c r="A24" s="15"/>
    </row>
    <row r="25" spans="1:12" x14ac:dyDescent="0.25">
      <c r="A25" s="15"/>
      <c r="B25" s="21" t="s">
        <v>29</v>
      </c>
      <c r="C25" s="21"/>
      <c r="D25" s="21"/>
      <c r="E25" s="21"/>
      <c r="F25" s="21"/>
      <c r="G25" s="21"/>
      <c r="H25" s="21"/>
      <c r="I25" s="21"/>
      <c r="J25" s="21"/>
      <c r="K25" s="6" t="s">
        <v>30</v>
      </c>
      <c r="L25" s="6" t="s">
        <v>31</v>
      </c>
    </row>
    <row r="26" spans="1:12" x14ac:dyDescent="0.25">
      <c r="A26" s="9" t="s">
        <v>32</v>
      </c>
      <c r="B26" s="4" t="s">
        <v>13</v>
      </c>
      <c r="C26" s="4" t="s">
        <v>14</v>
      </c>
      <c r="D26" s="4" t="s">
        <v>15</v>
      </c>
      <c r="E26" s="4" t="s">
        <v>16</v>
      </c>
      <c r="F26" s="4" t="s">
        <v>17</v>
      </c>
      <c r="G26" s="4" t="s">
        <v>18</v>
      </c>
      <c r="H26" s="4" t="s">
        <v>19</v>
      </c>
      <c r="I26" s="4" t="s">
        <v>20</v>
      </c>
      <c r="J26" s="4" t="s">
        <v>21</v>
      </c>
      <c r="K26" s="4" t="s">
        <v>22</v>
      </c>
      <c r="L26" s="4" t="s">
        <v>23</v>
      </c>
    </row>
    <row r="27" spans="1:12" x14ac:dyDescent="0.25">
      <c r="A27" s="8" t="s">
        <v>598</v>
      </c>
      <c r="B27" s="2">
        <v>-2.6835043409629E-2</v>
      </c>
      <c r="C27" s="2">
        <v>-1.6220600162206E-3</v>
      </c>
      <c r="D27" s="2">
        <v>-3.57432981316003E-2</v>
      </c>
      <c r="E27" s="2">
        <v>1.17944397641112E-2</v>
      </c>
      <c r="F27" s="2">
        <v>-6.6611157368859303E-3</v>
      </c>
      <c r="G27" s="2">
        <v>-6.7057837384744299E-3</v>
      </c>
      <c r="H27" s="2">
        <v>1.0970464135021099E-2</v>
      </c>
      <c r="I27" s="2">
        <v>6.1769616026711202E-2</v>
      </c>
      <c r="J27" s="2">
        <v>4.5597484276729598E-2</v>
      </c>
      <c r="K27" s="3">
        <v>0.114836546521375</v>
      </c>
      <c r="L27" s="3">
        <v>4.9723756906077297E-2</v>
      </c>
    </row>
    <row r="28" spans="1:12" x14ac:dyDescent="0.25">
      <c r="A28" s="8" t="s">
        <v>58</v>
      </c>
      <c r="B28" s="2">
        <v>4.9751243781094502E-2</v>
      </c>
      <c r="C28" s="2">
        <v>5.2606635071090001E-2</v>
      </c>
      <c r="D28" s="2">
        <v>7.20396217919856E-3</v>
      </c>
      <c r="E28" s="2">
        <v>2.8162717925793501E-2</v>
      </c>
      <c r="F28" s="2">
        <v>4.52173913043478E-2</v>
      </c>
      <c r="G28" s="2">
        <v>3.9517470881863602E-2</v>
      </c>
      <c r="H28" s="2">
        <v>3.6814725890356101E-2</v>
      </c>
      <c r="I28" s="2">
        <v>1.50521034349672E-2</v>
      </c>
      <c r="J28" s="2">
        <v>-7.6045627376425905E-4</v>
      </c>
      <c r="K28" s="3">
        <v>9.3178036605657197E-2</v>
      </c>
      <c r="L28" s="3">
        <v>0.30746268656716402</v>
      </c>
    </row>
    <row r="29" spans="1:12" x14ac:dyDescent="0.25">
      <c r="A29" s="8" t="s">
        <v>59</v>
      </c>
      <c r="B29" s="2">
        <v>5.1020408163265302E-3</v>
      </c>
      <c r="C29" s="2">
        <v>-2.1754894851341599E-3</v>
      </c>
      <c r="D29" s="2">
        <v>1.6715116279069801E-2</v>
      </c>
      <c r="E29" s="2">
        <v>2.6447462473195099E-2</v>
      </c>
      <c r="F29" s="2">
        <v>3.06406685236769E-2</v>
      </c>
      <c r="G29" s="2">
        <v>3.04054054054054E-2</v>
      </c>
      <c r="H29" s="2">
        <v>3.4098360655737701E-2</v>
      </c>
      <c r="I29" s="2">
        <v>4.4388078630310697E-2</v>
      </c>
      <c r="J29" s="2">
        <v>5.9502125075895598E-2</v>
      </c>
      <c r="K29" s="3">
        <v>0.179054054054054</v>
      </c>
      <c r="L29" s="3">
        <v>0.271865889212828</v>
      </c>
    </row>
    <row r="30" spans="1:12" x14ac:dyDescent="0.25">
      <c r="A30" s="8" t="s">
        <v>60</v>
      </c>
      <c r="B30" s="2">
        <v>2.6415094339622601E-2</v>
      </c>
      <c r="C30" s="2">
        <v>-2.2058823529411801E-2</v>
      </c>
      <c r="D30" s="2">
        <v>3.1954887218045097E-2</v>
      </c>
      <c r="E30" s="2">
        <v>6.1930783242258702E-2</v>
      </c>
      <c r="F30" s="2">
        <v>7.7186963979416795E-2</v>
      </c>
      <c r="G30" s="2">
        <v>4.2993630573248398E-2</v>
      </c>
      <c r="H30" s="2">
        <v>1.0687022900763401E-2</v>
      </c>
      <c r="I30" s="2">
        <v>8.7613293051359495E-2</v>
      </c>
      <c r="J30" s="2">
        <v>3.05555555555556E-2</v>
      </c>
      <c r="K30" s="3">
        <v>0.18152866242038199</v>
      </c>
      <c r="L30" s="3">
        <v>0.4</v>
      </c>
    </row>
    <row r="31" spans="1:12" x14ac:dyDescent="0.25">
      <c r="A31" s="8" t="s">
        <v>61</v>
      </c>
      <c r="B31" s="2">
        <v>3.65853658536585E-2</v>
      </c>
      <c r="C31" s="2">
        <v>2.3529411764705899E-2</v>
      </c>
      <c r="D31" s="2">
        <v>-0.13793103448275901</v>
      </c>
      <c r="E31" s="2">
        <v>9.3333333333333296E-2</v>
      </c>
      <c r="F31" s="2">
        <v>9.7560975609756101E-2</v>
      </c>
      <c r="G31" s="2">
        <v>0.24444444444444399</v>
      </c>
      <c r="H31" s="2">
        <v>0.11607142857142901</v>
      </c>
      <c r="I31" s="2">
        <v>9.6000000000000002E-2</v>
      </c>
      <c r="J31" s="2">
        <v>1.4598540145985399E-2</v>
      </c>
      <c r="K31" s="3">
        <v>0.54444444444444395</v>
      </c>
      <c r="L31" s="3">
        <v>0.69512195121951204</v>
      </c>
    </row>
    <row r="32" spans="1:12" x14ac:dyDescent="0.25">
      <c r="A32" s="11" t="s">
        <v>12</v>
      </c>
      <c r="B32" s="3">
        <v>1.7107013875689001E-2</v>
      </c>
      <c r="C32" s="3">
        <v>1.7940571855727901E-2</v>
      </c>
      <c r="D32" s="3">
        <v>0</v>
      </c>
      <c r="E32" s="3">
        <v>2.8456030842665701E-2</v>
      </c>
      <c r="F32" s="3">
        <v>3.4451981435201701E-2</v>
      </c>
      <c r="G32" s="3">
        <v>3.1233822260569501E-2</v>
      </c>
      <c r="H32" s="3">
        <v>2.9618473895582299E-2</v>
      </c>
      <c r="I32" s="3">
        <v>4.1118153746140099E-2</v>
      </c>
      <c r="J32" s="3">
        <v>2.7786450202934701E-2</v>
      </c>
      <c r="K32" s="3">
        <v>0.136151855047455</v>
      </c>
      <c r="L32" s="3">
        <v>0.25147310397262901</v>
      </c>
    </row>
    <row r="33" spans="1:1" x14ac:dyDescent="0.25">
      <c r="A33" s="15"/>
    </row>
    <row r="34" spans="1:1" x14ac:dyDescent="0.25">
      <c r="A34" s="13" t="s">
        <v>33</v>
      </c>
    </row>
    <row r="35" spans="1:1" x14ac:dyDescent="0.25">
      <c r="A35" s="14" t="s">
        <v>34</v>
      </c>
    </row>
    <row r="36" spans="1:1" x14ac:dyDescent="0.25">
      <c r="A36" s="14" t="s">
        <v>35</v>
      </c>
    </row>
    <row r="37" spans="1:1" x14ac:dyDescent="0.25">
      <c r="A37" s="14" t="s">
        <v>36</v>
      </c>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6:K16"/>
    <mergeCell ref="B25:J2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2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673</v>
      </c>
    </row>
    <row r="2" spans="1:11" ht="15" x14ac:dyDescent="0.25">
      <c r="A2" s="12" t="s">
        <v>672</v>
      </c>
    </row>
    <row r="3" spans="1:11" ht="15" x14ac:dyDescent="0.25">
      <c r="A3" s="12" t="s">
        <v>67</v>
      </c>
    </row>
    <row r="4" spans="1:11" x14ac:dyDescent="0.25">
      <c r="A4" s="15"/>
    </row>
    <row r="5" spans="1:11" x14ac:dyDescent="0.25">
      <c r="A5" s="17" t="str">
        <f>HYPERLINK("#'Table of contents'!A197",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64</v>
      </c>
      <c r="B8" s="1">
        <v>1825</v>
      </c>
      <c r="C8" s="1">
        <v>1886</v>
      </c>
      <c r="D8" s="1">
        <v>1968</v>
      </c>
      <c r="E8" s="1">
        <v>2015</v>
      </c>
      <c r="F8" s="1">
        <v>2111</v>
      </c>
      <c r="G8" s="1">
        <v>2210</v>
      </c>
      <c r="H8" s="1">
        <v>2288</v>
      </c>
      <c r="I8" s="1">
        <v>2393</v>
      </c>
      <c r="J8" s="1">
        <v>2517</v>
      </c>
      <c r="K8" s="1">
        <v>2619</v>
      </c>
    </row>
    <row r="9" spans="1:11" x14ac:dyDescent="0.25">
      <c r="A9" s="16" t="s">
        <v>65</v>
      </c>
      <c r="B9" s="1">
        <v>3436</v>
      </c>
      <c r="C9" s="1">
        <v>3465</v>
      </c>
      <c r="D9" s="1">
        <v>3479</v>
      </c>
      <c r="E9" s="1">
        <v>3432</v>
      </c>
      <c r="F9" s="1">
        <v>3491</v>
      </c>
      <c r="G9" s="1">
        <v>3585</v>
      </c>
      <c r="H9" s="1">
        <v>3688</v>
      </c>
      <c r="I9" s="1">
        <v>3760</v>
      </c>
      <c r="J9" s="1">
        <v>3889</v>
      </c>
      <c r="K9" s="1">
        <v>3965</v>
      </c>
    </row>
    <row r="10" spans="1:11" x14ac:dyDescent="0.25">
      <c r="A10" s="10" t="s">
        <v>12</v>
      </c>
      <c r="B10" s="5">
        <v>5261</v>
      </c>
      <c r="C10" s="5">
        <v>5351</v>
      </c>
      <c r="D10" s="5">
        <v>5447</v>
      </c>
      <c r="E10" s="5">
        <v>5447</v>
      </c>
      <c r="F10" s="5">
        <v>5602</v>
      </c>
      <c r="G10" s="5">
        <v>5795</v>
      </c>
      <c r="H10" s="5">
        <v>5976</v>
      </c>
      <c r="I10" s="5">
        <v>6153</v>
      </c>
      <c r="J10" s="5">
        <v>6406</v>
      </c>
      <c r="K10" s="5">
        <v>6584</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64</v>
      </c>
      <c r="B15" s="2">
        <v>0.346892225812583</v>
      </c>
      <c r="C15" s="2">
        <v>0.35245748458232101</v>
      </c>
      <c r="D15" s="2">
        <v>0.361299798053975</v>
      </c>
      <c r="E15" s="2">
        <v>0.36992840095465401</v>
      </c>
      <c r="F15" s="2">
        <v>0.37682970367725799</v>
      </c>
      <c r="G15" s="2">
        <v>0.38136324417601403</v>
      </c>
      <c r="H15" s="2">
        <v>0.38286479250334698</v>
      </c>
      <c r="I15" s="2">
        <v>0.38891597594669303</v>
      </c>
      <c r="J15" s="2">
        <v>0.39291289416172298</v>
      </c>
      <c r="K15" s="2">
        <v>0.39778250303766699</v>
      </c>
    </row>
    <row r="16" spans="1:11" x14ac:dyDescent="0.25">
      <c r="A16" s="8" t="s">
        <v>65</v>
      </c>
      <c r="B16" s="2">
        <v>0.65310777418741695</v>
      </c>
      <c r="C16" s="2">
        <v>0.64754251541767904</v>
      </c>
      <c r="D16" s="2">
        <v>0.63870020194602495</v>
      </c>
      <c r="E16" s="2">
        <v>0.63007159904534604</v>
      </c>
      <c r="F16" s="2">
        <v>0.62317029632274201</v>
      </c>
      <c r="G16" s="2">
        <v>0.61863675582398603</v>
      </c>
      <c r="H16" s="2">
        <v>0.61713520749665296</v>
      </c>
      <c r="I16" s="2">
        <v>0.61108402405330697</v>
      </c>
      <c r="J16" s="2">
        <v>0.60708710583827696</v>
      </c>
      <c r="K16" s="2">
        <v>0.60221749696233295</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64</v>
      </c>
      <c r="B21" s="2">
        <v>3.3424657534246602E-2</v>
      </c>
      <c r="C21" s="2">
        <v>4.3478260869565202E-2</v>
      </c>
      <c r="D21" s="2">
        <v>2.3882113821138199E-2</v>
      </c>
      <c r="E21" s="2">
        <v>4.7642679900744403E-2</v>
      </c>
      <c r="F21" s="2">
        <v>4.6897205116058702E-2</v>
      </c>
      <c r="G21" s="2">
        <v>3.5294117647058802E-2</v>
      </c>
      <c r="H21" s="2">
        <v>4.5891608391608399E-2</v>
      </c>
      <c r="I21" s="2">
        <v>5.1817801922273303E-2</v>
      </c>
      <c r="J21" s="2">
        <v>4.0524433849821198E-2</v>
      </c>
      <c r="K21" s="3">
        <v>0.18506787330316701</v>
      </c>
      <c r="L21" s="3">
        <v>0.43506849315068502</v>
      </c>
    </row>
    <row r="22" spans="1:12" x14ac:dyDescent="0.25">
      <c r="A22" s="8" t="s">
        <v>65</v>
      </c>
      <c r="B22" s="2">
        <v>8.4400465657741598E-3</v>
      </c>
      <c r="C22" s="2">
        <v>4.0404040404040404E-3</v>
      </c>
      <c r="D22" s="2">
        <v>-1.3509629203794201E-2</v>
      </c>
      <c r="E22" s="2">
        <v>1.7191142191142199E-2</v>
      </c>
      <c r="F22" s="2">
        <v>2.6926382125465501E-2</v>
      </c>
      <c r="G22" s="2">
        <v>2.8730822873082301E-2</v>
      </c>
      <c r="H22" s="2">
        <v>1.9522776572668099E-2</v>
      </c>
      <c r="I22" s="2">
        <v>3.4308510638297901E-2</v>
      </c>
      <c r="J22" s="2">
        <v>1.95422987914631E-2</v>
      </c>
      <c r="K22" s="3">
        <v>0.105997210599721</v>
      </c>
      <c r="L22" s="3">
        <v>0.15395809080326001</v>
      </c>
    </row>
    <row r="23" spans="1:12" x14ac:dyDescent="0.25">
      <c r="A23" s="11" t="s">
        <v>12</v>
      </c>
      <c r="B23" s="3">
        <v>1.7107013875689001E-2</v>
      </c>
      <c r="C23" s="3">
        <v>1.7940571855727901E-2</v>
      </c>
      <c r="D23" s="3">
        <v>0</v>
      </c>
      <c r="E23" s="3">
        <v>2.8456030842665701E-2</v>
      </c>
      <c r="F23" s="3">
        <v>3.4451981435201701E-2</v>
      </c>
      <c r="G23" s="3">
        <v>3.1233822260569501E-2</v>
      </c>
      <c r="H23" s="3">
        <v>2.9618473895582299E-2</v>
      </c>
      <c r="I23" s="3">
        <v>4.1118153746140099E-2</v>
      </c>
      <c r="J23" s="3">
        <v>2.7786450202934701E-2</v>
      </c>
      <c r="K23" s="3">
        <v>0.136151855047455</v>
      </c>
      <c r="L23" s="3">
        <v>0.25147310397262901</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36</v>
      </c>
    </row>
    <row r="29" spans="1:12" x14ac:dyDescent="0.25">
      <c r="A29" s="15"/>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3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674</v>
      </c>
    </row>
    <row r="2" spans="1:11" ht="15" x14ac:dyDescent="0.25">
      <c r="A2" s="12" t="s">
        <v>672</v>
      </c>
    </row>
    <row r="3" spans="1:11" ht="15" x14ac:dyDescent="0.25">
      <c r="A3" s="12" t="s">
        <v>67</v>
      </c>
    </row>
    <row r="4" spans="1:11" ht="15" x14ac:dyDescent="0.25">
      <c r="A4" s="12" t="s">
        <v>63</v>
      </c>
    </row>
    <row r="5" spans="1:11" x14ac:dyDescent="0.25">
      <c r="A5" s="17" t="str">
        <f>HYPERLINK("#'Table of contents'!A198",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70</v>
      </c>
      <c r="B8" s="1">
        <v>800</v>
      </c>
      <c r="C8" s="1">
        <v>837</v>
      </c>
      <c r="D8" s="1">
        <v>894</v>
      </c>
      <c r="E8" s="1">
        <v>917</v>
      </c>
      <c r="F8" s="1">
        <v>933</v>
      </c>
      <c r="G8" s="1">
        <v>967</v>
      </c>
      <c r="H8" s="1">
        <v>1010</v>
      </c>
      <c r="I8" s="1">
        <v>1066</v>
      </c>
      <c r="J8" s="1">
        <v>1098</v>
      </c>
      <c r="K8" s="1">
        <v>1136</v>
      </c>
    </row>
    <row r="9" spans="1:11" x14ac:dyDescent="0.25">
      <c r="A9" s="16" t="s">
        <v>71</v>
      </c>
      <c r="B9" s="1">
        <v>413</v>
      </c>
      <c r="C9" s="1">
        <v>435</v>
      </c>
      <c r="D9" s="1">
        <v>451</v>
      </c>
      <c r="E9" s="1">
        <v>473</v>
      </c>
      <c r="F9" s="1">
        <v>520</v>
      </c>
      <c r="G9" s="1">
        <v>563</v>
      </c>
      <c r="H9" s="1">
        <v>589</v>
      </c>
      <c r="I9" s="1">
        <v>619</v>
      </c>
      <c r="J9" s="1">
        <v>669</v>
      </c>
      <c r="K9" s="1">
        <v>701</v>
      </c>
    </row>
    <row r="10" spans="1:11" x14ac:dyDescent="0.25">
      <c r="A10" s="16" t="s">
        <v>72</v>
      </c>
      <c r="B10" s="1">
        <v>105</v>
      </c>
      <c r="C10" s="1">
        <v>112</v>
      </c>
      <c r="D10" s="1">
        <v>107</v>
      </c>
      <c r="E10" s="1">
        <v>127</v>
      </c>
      <c r="F10" s="1">
        <v>130</v>
      </c>
      <c r="G10" s="1">
        <v>146</v>
      </c>
      <c r="H10" s="1">
        <v>147</v>
      </c>
      <c r="I10" s="1">
        <v>157</v>
      </c>
      <c r="J10" s="1">
        <v>163</v>
      </c>
      <c r="K10" s="1">
        <v>184</v>
      </c>
    </row>
    <row r="11" spans="1:11" x14ac:dyDescent="0.25">
      <c r="A11" s="16" t="s">
        <v>73</v>
      </c>
      <c r="B11" s="1">
        <v>12</v>
      </c>
      <c r="C11" s="1">
        <v>14</v>
      </c>
      <c r="D11" s="1">
        <v>13</v>
      </c>
      <c r="E11" s="1">
        <v>12</v>
      </c>
      <c r="F11" s="1">
        <v>11</v>
      </c>
      <c r="G11" s="1">
        <v>11</v>
      </c>
      <c r="H11" s="1">
        <v>15</v>
      </c>
      <c r="I11" s="1">
        <v>20</v>
      </c>
      <c r="J11" s="1">
        <v>21</v>
      </c>
      <c r="K11" s="1">
        <v>21</v>
      </c>
    </row>
    <row r="12" spans="1:11" x14ac:dyDescent="0.25">
      <c r="A12" s="16" t="s">
        <v>76</v>
      </c>
      <c r="B12" s="1">
        <v>1210</v>
      </c>
      <c r="C12" s="1">
        <v>1273</v>
      </c>
      <c r="D12" s="1">
        <v>1327</v>
      </c>
      <c r="E12" s="1">
        <v>1320</v>
      </c>
      <c r="F12" s="1">
        <v>1367</v>
      </c>
      <c r="G12" s="1">
        <v>1437</v>
      </c>
      <c r="H12" s="1">
        <v>1489</v>
      </c>
      <c r="I12" s="1">
        <v>1525</v>
      </c>
      <c r="J12" s="1">
        <v>1532</v>
      </c>
      <c r="K12" s="1">
        <v>1492</v>
      </c>
    </row>
    <row r="13" spans="1:11" x14ac:dyDescent="0.25">
      <c r="A13" s="16" t="s">
        <v>77</v>
      </c>
      <c r="B13" s="1">
        <v>959</v>
      </c>
      <c r="C13" s="1">
        <v>944</v>
      </c>
      <c r="D13" s="1">
        <v>925</v>
      </c>
      <c r="E13" s="1">
        <v>926</v>
      </c>
      <c r="F13" s="1">
        <v>916</v>
      </c>
      <c r="G13" s="1">
        <v>917</v>
      </c>
      <c r="H13" s="1">
        <v>936</v>
      </c>
      <c r="I13" s="1">
        <v>958</v>
      </c>
      <c r="J13" s="1">
        <v>978</v>
      </c>
      <c r="K13" s="1">
        <v>1044</v>
      </c>
    </row>
    <row r="14" spans="1:11" x14ac:dyDescent="0.25">
      <c r="A14" s="16" t="s">
        <v>78</v>
      </c>
      <c r="B14" s="1">
        <v>425</v>
      </c>
      <c r="C14" s="1">
        <v>432</v>
      </c>
      <c r="D14" s="1">
        <v>425</v>
      </c>
      <c r="E14" s="1">
        <v>422</v>
      </c>
      <c r="F14" s="1">
        <v>453</v>
      </c>
      <c r="G14" s="1">
        <v>482</v>
      </c>
      <c r="H14" s="1">
        <v>508</v>
      </c>
      <c r="I14" s="1">
        <v>505</v>
      </c>
      <c r="J14" s="1">
        <v>557</v>
      </c>
      <c r="K14" s="1">
        <v>558</v>
      </c>
    </row>
    <row r="15" spans="1:11" x14ac:dyDescent="0.25">
      <c r="A15" s="16" t="s">
        <v>79</v>
      </c>
      <c r="B15" s="1">
        <v>70</v>
      </c>
      <c r="C15" s="1">
        <v>71</v>
      </c>
      <c r="D15" s="1">
        <v>74</v>
      </c>
      <c r="E15" s="1">
        <v>63</v>
      </c>
      <c r="F15" s="1">
        <v>71</v>
      </c>
      <c r="G15" s="1">
        <v>79</v>
      </c>
      <c r="H15" s="1">
        <v>97</v>
      </c>
      <c r="I15" s="1">
        <v>105</v>
      </c>
      <c r="J15" s="1">
        <v>116</v>
      </c>
      <c r="K15" s="1">
        <v>118</v>
      </c>
    </row>
    <row r="16" spans="1:11" x14ac:dyDescent="0.25">
      <c r="A16" s="16" t="s">
        <v>602</v>
      </c>
      <c r="B16" s="1">
        <v>495</v>
      </c>
      <c r="C16" s="1">
        <v>488</v>
      </c>
      <c r="D16" s="1">
        <v>503</v>
      </c>
      <c r="E16" s="1">
        <v>486</v>
      </c>
      <c r="F16" s="1">
        <v>517</v>
      </c>
      <c r="G16" s="1">
        <v>523</v>
      </c>
      <c r="H16" s="1">
        <v>527</v>
      </c>
      <c r="I16" s="1">
        <v>531</v>
      </c>
      <c r="J16" s="1">
        <v>566</v>
      </c>
      <c r="K16" s="1">
        <v>577</v>
      </c>
    </row>
    <row r="17" spans="1:11" x14ac:dyDescent="0.25">
      <c r="A17" s="16" t="s">
        <v>603</v>
      </c>
      <c r="B17" s="1">
        <v>772</v>
      </c>
      <c r="C17" s="1">
        <v>745</v>
      </c>
      <c r="D17" s="1">
        <v>728</v>
      </c>
      <c r="E17" s="1">
        <v>701</v>
      </c>
      <c r="F17" s="1">
        <v>684</v>
      </c>
      <c r="G17" s="1">
        <v>670</v>
      </c>
      <c r="H17" s="1">
        <v>658</v>
      </c>
      <c r="I17" s="1">
        <v>667</v>
      </c>
      <c r="J17" s="1">
        <v>706</v>
      </c>
      <c r="K17" s="1">
        <v>753</v>
      </c>
    </row>
    <row r="18" spans="1:11" x14ac:dyDescent="0.25">
      <c r="A18" s="10" t="s">
        <v>12</v>
      </c>
      <c r="B18" s="5">
        <v>5261</v>
      </c>
      <c r="C18" s="5">
        <v>5351</v>
      </c>
      <c r="D18" s="5">
        <v>5447</v>
      </c>
      <c r="E18" s="5">
        <v>5447</v>
      </c>
      <c r="F18" s="5">
        <v>5602</v>
      </c>
      <c r="G18" s="5">
        <v>5795</v>
      </c>
      <c r="H18" s="5">
        <v>5976</v>
      </c>
      <c r="I18" s="5">
        <v>6153</v>
      </c>
      <c r="J18" s="5">
        <v>6406</v>
      </c>
      <c r="K18" s="5">
        <v>6584</v>
      </c>
    </row>
    <row r="19" spans="1:11" x14ac:dyDescent="0.25">
      <c r="A19" s="15"/>
    </row>
    <row r="20" spans="1:11" x14ac:dyDescent="0.25">
      <c r="A20" s="15"/>
    </row>
    <row r="21" spans="1:11" x14ac:dyDescent="0.25">
      <c r="A21" s="15"/>
      <c r="B21" s="21" t="s">
        <v>28</v>
      </c>
      <c r="C21" s="22"/>
      <c r="D21" s="22"/>
      <c r="E21" s="22"/>
      <c r="F21" s="22"/>
      <c r="G21" s="22"/>
      <c r="H21" s="22"/>
      <c r="I21" s="22"/>
      <c r="J21" s="22"/>
      <c r="K21" s="22"/>
    </row>
    <row r="22" spans="1:11" x14ac:dyDescent="0.25">
      <c r="A22" s="9" t="s">
        <v>32</v>
      </c>
      <c r="B22" s="4" t="s">
        <v>0</v>
      </c>
      <c r="C22" s="4" t="s">
        <v>1</v>
      </c>
      <c r="D22" s="4" t="s">
        <v>2</v>
      </c>
      <c r="E22" s="4" t="s">
        <v>3</v>
      </c>
      <c r="F22" s="4" t="s">
        <v>4</v>
      </c>
      <c r="G22" s="4" t="s">
        <v>5</v>
      </c>
      <c r="H22" s="4" t="s">
        <v>6</v>
      </c>
      <c r="I22" s="4" t="s">
        <v>7</v>
      </c>
      <c r="J22" s="4" t="s">
        <v>8</v>
      </c>
      <c r="K22" s="4" t="s">
        <v>9</v>
      </c>
    </row>
    <row r="23" spans="1:11" x14ac:dyDescent="0.25">
      <c r="A23" s="8" t="s">
        <v>70</v>
      </c>
      <c r="B23" s="2">
        <v>0.43835616438356201</v>
      </c>
      <c r="C23" s="2">
        <v>0.44379639448568398</v>
      </c>
      <c r="D23" s="2">
        <v>0.45426829268292701</v>
      </c>
      <c r="E23" s="2">
        <v>0.45508684863523602</v>
      </c>
      <c r="F23" s="2">
        <v>0.44197063003316001</v>
      </c>
      <c r="G23" s="2">
        <v>0.43755656108597302</v>
      </c>
      <c r="H23" s="2">
        <v>0.44143356643356602</v>
      </c>
      <c r="I23" s="2">
        <v>0.44546594233180098</v>
      </c>
      <c r="J23" s="2">
        <v>0.43623361144219303</v>
      </c>
      <c r="K23" s="2">
        <v>0.43375334096983598</v>
      </c>
    </row>
    <row r="24" spans="1:11" x14ac:dyDescent="0.25">
      <c r="A24" s="8" t="s">
        <v>71</v>
      </c>
      <c r="B24" s="2">
        <v>0.226301369863014</v>
      </c>
      <c r="C24" s="2">
        <v>0.23064687168610801</v>
      </c>
      <c r="D24" s="2">
        <v>0.22916666666666699</v>
      </c>
      <c r="E24" s="2">
        <v>0.234739454094293</v>
      </c>
      <c r="F24" s="2">
        <v>0.246328754144955</v>
      </c>
      <c r="G24" s="2">
        <v>0.254751131221719</v>
      </c>
      <c r="H24" s="2">
        <v>0.25743006993007</v>
      </c>
      <c r="I24" s="2">
        <v>0.258671124111993</v>
      </c>
      <c r="J24" s="2">
        <v>0.26579261025029799</v>
      </c>
      <c r="K24" s="2">
        <v>0.26765941198930898</v>
      </c>
    </row>
    <row r="25" spans="1:11" x14ac:dyDescent="0.25">
      <c r="A25" s="8" t="s">
        <v>72</v>
      </c>
      <c r="B25" s="2">
        <v>5.75342465753425E-2</v>
      </c>
      <c r="C25" s="2">
        <v>5.9384941675503698E-2</v>
      </c>
      <c r="D25" s="2">
        <v>5.4369918699187003E-2</v>
      </c>
      <c r="E25" s="2">
        <v>6.3027295285359802E-2</v>
      </c>
      <c r="F25" s="2">
        <v>6.1582188536238799E-2</v>
      </c>
      <c r="G25" s="2">
        <v>6.6063348416289594E-2</v>
      </c>
      <c r="H25" s="2">
        <v>6.4248251748251703E-2</v>
      </c>
      <c r="I25" s="2">
        <v>6.5608023401588E-2</v>
      </c>
      <c r="J25" s="2">
        <v>6.4759634485498596E-2</v>
      </c>
      <c r="K25" s="2">
        <v>7.0255822833142398E-2</v>
      </c>
    </row>
    <row r="26" spans="1:11" x14ac:dyDescent="0.25">
      <c r="A26" s="8" t="s">
        <v>73</v>
      </c>
      <c r="B26" s="2">
        <v>6.5753424657534303E-3</v>
      </c>
      <c r="C26" s="2">
        <v>7.4231177094379597E-3</v>
      </c>
      <c r="D26" s="2">
        <v>6.6056910569105703E-3</v>
      </c>
      <c r="E26" s="2">
        <v>5.9553349875930504E-3</v>
      </c>
      <c r="F26" s="2">
        <v>5.2108005684509701E-3</v>
      </c>
      <c r="G26" s="2">
        <v>4.9773755656108603E-3</v>
      </c>
      <c r="H26" s="2">
        <v>6.5559440559440603E-3</v>
      </c>
      <c r="I26" s="2">
        <v>8.3577099874634405E-3</v>
      </c>
      <c r="J26" s="2">
        <v>8.3432657926102508E-3</v>
      </c>
      <c r="K26" s="2">
        <v>8.0183276059564695E-3</v>
      </c>
    </row>
    <row r="27" spans="1:11" x14ac:dyDescent="0.25">
      <c r="A27" s="8" t="s">
        <v>76</v>
      </c>
      <c r="B27" s="2">
        <v>0.35215366705471501</v>
      </c>
      <c r="C27" s="2">
        <v>0.36738816738816699</v>
      </c>
      <c r="D27" s="2">
        <v>0.381431445817764</v>
      </c>
      <c r="E27" s="2">
        <v>0.38461538461538503</v>
      </c>
      <c r="F27" s="2">
        <v>0.39157834431395</v>
      </c>
      <c r="G27" s="2">
        <v>0.40083682008368199</v>
      </c>
      <c r="H27" s="2">
        <v>0.40374186550976099</v>
      </c>
      <c r="I27" s="2">
        <v>0.40558510638297901</v>
      </c>
      <c r="J27" s="2">
        <v>0.39393160195422999</v>
      </c>
      <c r="K27" s="2">
        <v>0.37629255989911697</v>
      </c>
    </row>
    <row r="28" spans="1:11" x14ac:dyDescent="0.25">
      <c r="A28" s="8" t="s">
        <v>77</v>
      </c>
      <c r="B28" s="2">
        <v>0.27910360884749702</v>
      </c>
      <c r="C28" s="2">
        <v>0.27243867243867198</v>
      </c>
      <c r="D28" s="2">
        <v>0.265881000287439</v>
      </c>
      <c r="E28" s="2">
        <v>0.26981351981351998</v>
      </c>
      <c r="F28" s="2">
        <v>0.26238900028645101</v>
      </c>
      <c r="G28" s="2">
        <v>0.25578800557880099</v>
      </c>
      <c r="H28" s="2">
        <v>0.25379609544468501</v>
      </c>
      <c r="I28" s="2">
        <v>0.25478723404255299</v>
      </c>
      <c r="J28" s="2">
        <v>0.25147852918488001</v>
      </c>
      <c r="K28" s="2">
        <v>0.26330390920554902</v>
      </c>
    </row>
    <row r="29" spans="1:11" x14ac:dyDescent="0.25">
      <c r="A29" s="8" t="s">
        <v>78</v>
      </c>
      <c r="B29" s="2">
        <v>0.123690337601863</v>
      </c>
      <c r="C29" s="2">
        <v>0.12467532467532499</v>
      </c>
      <c r="D29" s="2">
        <v>0.122161540672607</v>
      </c>
      <c r="E29" s="2">
        <v>0.122960372960373</v>
      </c>
      <c r="F29" s="2">
        <v>0.12976224577484999</v>
      </c>
      <c r="G29" s="2">
        <v>0.13444909344490899</v>
      </c>
      <c r="H29" s="2">
        <v>0.13774403470715799</v>
      </c>
      <c r="I29" s="2">
        <v>0.13430851063829799</v>
      </c>
      <c r="J29" s="2">
        <v>0.14322447930059101</v>
      </c>
      <c r="K29" s="2">
        <v>0.140731399747793</v>
      </c>
    </row>
    <row r="30" spans="1:11" x14ac:dyDescent="0.25">
      <c r="A30" s="8" t="s">
        <v>79</v>
      </c>
      <c r="B30" s="2">
        <v>2.0372526193247999E-2</v>
      </c>
      <c r="C30" s="2">
        <v>2.04906204906205E-2</v>
      </c>
      <c r="D30" s="2">
        <v>2.12704800229951E-2</v>
      </c>
      <c r="E30" s="2">
        <v>1.8356643356643401E-2</v>
      </c>
      <c r="F30" s="2">
        <v>2.03380120309367E-2</v>
      </c>
      <c r="G30" s="2">
        <v>2.20362622036262E-2</v>
      </c>
      <c r="H30" s="2">
        <v>2.63015184381779E-2</v>
      </c>
      <c r="I30" s="2">
        <v>2.7925531914893598E-2</v>
      </c>
      <c r="J30" s="2">
        <v>2.9827719208022602E-2</v>
      </c>
      <c r="K30" s="2">
        <v>2.9760403530895301E-2</v>
      </c>
    </row>
    <row r="31" spans="1:11" x14ac:dyDescent="0.25">
      <c r="A31" s="8" t="s">
        <v>602</v>
      </c>
      <c r="B31" s="2">
        <v>0.27123287671232899</v>
      </c>
      <c r="C31" s="2">
        <v>0.25874867444326599</v>
      </c>
      <c r="D31" s="2">
        <v>0.25558943089430902</v>
      </c>
      <c r="E31" s="2">
        <v>0.24119106699751899</v>
      </c>
      <c r="F31" s="2">
        <v>0.24490762671719599</v>
      </c>
      <c r="G31" s="2">
        <v>0.23665158371040701</v>
      </c>
      <c r="H31" s="2">
        <v>0.23033216783216801</v>
      </c>
      <c r="I31" s="2">
        <v>0.221897200167154</v>
      </c>
      <c r="J31" s="2">
        <v>0.22487087802940001</v>
      </c>
      <c r="K31" s="2">
        <v>0.22031309660175599</v>
      </c>
    </row>
    <row r="32" spans="1:11" x14ac:dyDescent="0.25">
      <c r="A32" s="8" t="s">
        <v>603</v>
      </c>
      <c r="B32" s="2">
        <v>0.224679860302678</v>
      </c>
      <c r="C32" s="2">
        <v>0.21500721500721501</v>
      </c>
      <c r="D32" s="2">
        <v>0.20925553319919499</v>
      </c>
      <c r="E32" s="2">
        <v>0.20425407925407901</v>
      </c>
      <c r="F32" s="2">
        <v>0.19593239759381301</v>
      </c>
      <c r="G32" s="2">
        <v>0.186889818688982</v>
      </c>
      <c r="H32" s="2">
        <v>0.178416485900217</v>
      </c>
      <c r="I32" s="2">
        <v>0.17739361702127701</v>
      </c>
      <c r="J32" s="2">
        <v>0.181537670352276</v>
      </c>
      <c r="K32" s="2">
        <v>0.18991172761664599</v>
      </c>
    </row>
    <row r="33" spans="1:12" x14ac:dyDescent="0.25">
      <c r="A33" s="15"/>
    </row>
    <row r="34" spans="1:12" x14ac:dyDescent="0.25">
      <c r="A34" s="15"/>
    </row>
    <row r="35" spans="1:12" x14ac:dyDescent="0.25">
      <c r="A35" s="15"/>
      <c r="B35" s="21" t="s">
        <v>29</v>
      </c>
      <c r="C35" s="21"/>
      <c r="D35" s="21"/>
      <c r="E35" s="21"/>
      <c r="F35" s="21"/>
      <c r="G35" s="21"/>
      <c r="H35" s="21"/>
      <c r="I35" s="21"/>
      <c r="J35" s="21"/>
      <c r="K35" s="6" t="s">
        <v>30</v>
      </c>
      <c r="L35" s="6" t="s">
        <v>31</v>
      </c>
    </row>
    <row r="36" spans="1:12" x14ac:dyDescent="0.25">
      <c r="A36" s="9" t="s">
        <v>32</v>
      </c>
      <c r="B36" s="4" t="s">
        <v>13</v>
      </c>
      <c r="C36" s="4" t="s">
        <v>14</v>
      </c>
      <c r="D36" s="4" t="s">
        <v>15</v>
      </c>
      <c r="E36" s="4" t="s">
        <v>16</v>
      </c>
      <c r="F36" s="4" t="s">
        <v>17</v>
      </c>
      <c r="G36" s="4" t="s">
        <v>18</v>
      </c>
      <c r="H36" s="4" t="s">
        <v>19</v>
      </c>
      <c r="I36" s="4" t="s">
        <v>20</v>
      </c>
      <c r="J36" s="4" t="s">
        <v>21</v>
      </c>
      <c r="K36" s="4" t="s">
        <v>22</v>
      </c>
      <c r="L36" s="4" t="s">
        <v>23</v>
      </c>
    </row>
    <row r="37" spans="1:12" x14ac:dyDescent="0.25">
      <c r="A37" s="8" t="s">
        <v>70</v>
      </c>
      <c r="B37" s="2">
        <v>4.6249999999999999E-2</v>
      </c>
      <c r="C37" s="2">
        <v>6.81003584229391E-2</v>
      </c>
      <c r="D37" s="2">
        <v>2.5727069351230401E-2</v>
      </c>
      <c r="E37" s="2">
        <v>1.7448200654307501E-2</v>
      </c>
      <c r="F37" s="2">
        <v>3.6441586280814599E-2</v>
      </c>
      <c r="G37" s="2">
        <v>4.4467425025853199E-2</v>
      </c>
      <c r="H37" s="2">
        <v>5.5445544554455398E-2</v>
      </c>
      <c r="I37" s="2">
        <v>3.0018761726078799E-2</v>
      </c>
      <c r="J37" s="2">
        <v>3.4608378870674E-2</v>
      </c>
      <c r="K37" s="3">
        <v>0.17476732161323699</v>
      </c>
      <c r="L37" s="3">
        <v>0.42</v>
      </c>
    </row>
    <row r="38" spans="1:12" x14ac:dyDescent="0.25">
      <c r="A38" s="8" t="s">
        <v>71</v>
      </c>
      <c r="B38" s="2">
        <v>5.32687651331719E-2</v>
      </c>
      <c r="C38" s="2">
        <v>3.6781609195402298E-2</v>
      </c>
      <c r="D38" s="2">
        <v>4.8780487804878099E-2</v>
      </c>
      <c r="E38" s="2">
        <v>9.93657505285412E-2</v>
      </c>
      <c r="F38" s="2">
        <v>8.2692307692307704E-2</v>
      </c>
      <c r="G38" s="2">
        <v>4.6181172291296597E-2</v>
      </c>
      <c r="H38" s="2">
        <v>5.0933786078098502E-2</v>
      </c>
      <c r="I38" s="2">
        <v>8.0775444264943499E-2</v>
      </c>
      <c r="J38" s="2">
        <v>4.78325859491779E-2</v>
      </c>
      <c r="K38" s="3">
        <v>0.24511545293072801</v>
      </c>
      <c r="L38" s="3">
        <v>0.69733656174334102</v>
      </c>
    </row>
    <row r="39" spans="1:12" x14ac:dyDescent="0.25">
      <c r="A39" s="8" t="s">
        <v>72</v>
      </c>
      <c r="B39" s="2">
        <v>6.6666666666666693E-2</v>
      </c>
      <c r="C39" s="2">
        <v>-4.4642857142857102E-2</v>
      </c>
      <c r="D39" s="2">
        <v>0.18691588785046701</v>
      </c>
      <c r="E39" s="2">
        <v>2.3622047244094498E-2</v>
      </c>
      <c r="F39" s="2">
        <v>0.123076923076923</v>
      </c>
      <c r="G39" s="2">
        <v>6.8493150684931503E-3</v>
      </c>
      <c r="H39" s="2">
        <v>6.8027210884353706E-2</v>
      </c>
      <c r="I39" s="2">
        <v>3.8216560509554097E-2</v>
      </c>
      <c r="J39" s="2">
        <v>0.128834355828221</v>
      </c>
      <c r="K39" s="3">
        <v>0.26027397260273999</v>
      </c>
      <c r="L39" s="3">
        <v>0.75238095238095204</v>
      </c>
    </row>
    <row r="40" spans="1:12" x14ac:dyDescent="0.25">
      <c r="A40" s="8" t="s">
        <v>73</v>
      </c>
      <c r="B40" s="2">
        <v>0.16666666666666699</v>
      </c>
      <c r="C40" s="2">
        <v>-7.1428571428571397E-2</v>
      </c>
      <c r="D40" s="2">
        <v>-7.69230769230769E-2</v>
      </c>
      <c r="E40" s="2">
        <v>-8.3333333333333301E-2</v>
      </c>
      <c r="F40" s="2">
        <v>0</v>
      </c>
      <c r="G40" s="2">
        <v>0.36363636363636398</v>
      </c>
      <c r="H40" s="2">
        <v>0.33333333333333298</v>
      </c>
      <c r="I40" s="2">
        <v>0.05</v>
      </c>
      <c r="J40" s="2">
        <v>0</v>
      </c>
      <c r="K40" s="3">
        <v>0.90909090909090895</v>
      </c>
      <c r="L40" s="3">
        <v>0.75</v>
      </c>
    </row>
    <row r="41" spans="1:12" x14ac:dyDescent="0.25">
      <c r="A41" s="8" t="s">
        <v>76</v>
      </c>
      <c r="B41" s="2">
        <v>5.20661157024793E-2</v>
      </c>
      <c r="C41" s="2">
        <v>4.2419481539670102E-2</v>
      </c>
      <c r="D41" s="2">
        <v>-5.2750565184627E-3</v>
      </c>
      <c r="E41" s="2">
        <v>3.5606060606060599E-2</v>
      </c>
      <c r="F41" s="2">
        <v>5.1207022677395797E-2</v>
      </c>
      <c r="G41" s="2">
        <v>3.6186499652052902E-2</v>
      </c>
      <c r="H41" s="2">
        <v>2.41773002014775E-2</v>
      </c>
      <c r="I41" s="2">
        <v>4.5901639344262304E-3</v>
      </c>
      <c r="J41" s="2">
        <v>-2.61096605744125E-2</v>
      </c>
      <c r="K41" s="3">
        <v>3.8274182324286699E-2</v>
      </c>
      <c r="L41" s="3">
        <v>0.23305785123966899</v>
      </c>
    </row>
    <row r="42" spans="1:12" x14ac:dyDescent="0.25">
      <c r="A42" s="8" t="s">
        <v>77</v>
      </c>
      <c r="B42" s="2">
        <v>-1.5641293013555799E-2</v>
      </c>
      <c r="C42" s="2">
        <v>-2.0127118644067798E-2</v>
      </c>
      <c r="D42" s="2">
        <v>1.08108108108108E-3</v>
      </c>
      <c r="E42" s="2">
        <v>-1.07991360691145E-2</v>
      </c>
      <c r="F42" s="2">
        <v>1.09170305676856E-3</v>
      </c>
      <c r="G42" s="2">
        <v>2.07197382769902E-2</v>
      </c>
      <c r="H42" s="2">
        <v>2.3504273504273501E-2</v>
      </c>
      <c r="I42" s="2">
        <v>2.0876826722338201E-2</v>
      </c>
      <c r="J42" s="2">
        <v>6.7484662576687102E-2</v>
      </c>
      <c r="K42" s="3">
        <v>0.138495092693566</v>
      </c>
      <c r="L42" s="3">
        <v>8.8633993743482797E-2</v>
      </c>
    </row>
    <row r="43" spans="1:12" x14ac:dyDescent="0.25">
      <c r="A43" s="8" t="s">
        <v>78</v>
      </c>
      <c r="B43" s="2">
        <v>1.6470588235294101E-2</v>
      </c>
      <c r="C43" s="2">
        <v>-1.6203703703703699E-2</v>
      </c>
      <c r="D43" s="2">
        <v>-7.0588235294117598E-3</v>
      </c>
      <c r="E43" s="2">
        <v>7.3459715639810394E-2</v>
      </c>
      <c r="F43" s="2">
        <v>6.4017660044150104E-2</v>
      </c>
      <c r="G43" s="2">
        <v>5.39419087136929E-2</v>
      </c>
      <c r="H43" s="2">
        <v>-5.9055118110236202E-3</v>
      </c>
      <c r="I43" s="2">
        <v>0.10297029702970301</v>
      </c>
      <c r="J43" s="2">
        <v>1.79533213644524E-3</v>
      </c>
      <c r="K43" s="3">
        <v>0.157676348547718</v>
      </c>
      <c r="L43" s="3">
        <v>0.312941176470588</v>
      </c>
    </row>
    <row r="44" spans="1:12" x14ac:dyDescent="0.25">
      <c r="A44" s="8" t="s">
        <v>79</v>
      </c>
      <c r="B44" s="2">
        <v>1.4285714285714299E-2</v>
      </c>
      <c r="C44" s="2">
        <v>4.2253521126760597E-2</v>
      </c>
      <c r="D44" s="2">
        <v>-0.14864864864864899</v>
      </c>
      <c r="E44" s="2">
        <v>0.126984126984127</v>
      </c>
      <c r="F44" s="2">
        <v>0.11267605633802801</v>
      </c>
      <c r="G44" s="2">
        <v>0.227848101265823</v>
      </c>
      <c r="H44" s="2">
        <v>8.2474226804123696E-2</v>
      </c>
      <c r="I44" s="2">
        <v>0.104761904761905</v>
      </c>
      <c r="J44" s="2">
        <v>1.72413793103448E-2</v>
      </c>
      <c r="K44" s="3">
        <v>0.493670886075949</v>
      </c>
      <c r="L44" s="3">
        <v>0.68571428571428605</v>
      </c>
    </row>
    <row r="45" spans="1:12" x14ac:dyDescent="0.25">
      <c r="A45" s="8" t="s">
        <v>602</v>
      </c>
      <c r="B45" s="2">
        <v>-1.4141414141414101E-2</v>
      </c>
      <c r="C45" s="2">
        <v>3.07377049180328E-2</v>
      </c>
      <c r="D45" s="2">
        <v>-3.3797216699801201E-2</v>
      </c>
      <c r="E45" s="2">
        <v>6.3786008230452704E-2</v>
      </c>
      <c r="F45" s="2">
        <v>1.1605415860735E-2</v>
      </c>
      <c r="G45" s="2">
        <v>7.64818355640535E-3</v>
      </c>
      <c r="H45" s="2">
        <v>7.5901328273244801E-3</v>
      </c>
      <c r="I45" s="2">
        <v>6.5913370998116796E-2</v>
      </c>
      <c r="J45" s="2">
        <v>1.9434628975265E-2</v>
      </c>
      <c r="K45" s="3">
        <v>0.103250478011472</v>
      </c>
      <c r="L45" s="3">
        <v>0.165656565656566</v>
      </c>
    </row>
    <row r="46" spans="1:12" x14ac:dyDescent="0.25">
      <c r="A46" s="8" t="s">
        <v>603</v>
      </c>
      <c r="B46" s="2">
        <v>-3.4974093264248697E-2</v>
      </c>
      <c r="C46" s="2">
        <v>-2.28187919463087E-2</v>
      </c>
      <c r="D46" s="2">
        <v>-3.7087912087912102E-2</v>
      </c>
      <c r="E46" s="2">
        <v>-2.42510699001427E-2</v>
      </c>
      <c r="F46" s="2">
        <v>-2.0467836257309899E-2</v>
      </c>
      <c r="G46" s="2">
        <v>-1.7910447761194E-2</v>
      </c>
      <c r="H46" s="2">
        <v>1.3677811550152E-2</v>
      </c>
      <c r="I46" s="2">
        <v>5.8470764617691198E-2</v>
      </c>
      <c r="J46" s="2">
        <v>6.6572237960339897E-2</v>
      </c>
      <c r="K46" s="3">
        <v>0.123880597014925</v>
      </c>
      <c r="L46" s="3">
        <v>-2.4611398963730598E-2</v>
      </c>
    </row>
    <row r="47" spans="1:12" x14ac:dyDescent="0.25">
      <c r="A47" s="11" t="s">
        <v>12</v>
      </c>
      <c r="B47" s="3">
        <v>1.7107013875689001E-2</v>
      </c>
      <c r="C47" s="3">
        <v>1.7940571855727901E-2</v>
      </c>
      <c r="D47" s="3">
        <v>0</v>
      </c>
      <c r="E47" s="3">
        <v>2.8456030842665701E-2</v>
      </c>
      <c r="F47" s="3">
        <v>3.4451981435201701E-2</v>
      </c>
      <c r="G47" s="3">
        <v>3.1233822260569501E-2</v>
      </c>
      <c r="H47" s="3">
        <v>2.9618473895582299E-2</v>
      </c>
      <c r="I47" s="3">
        <v>4.1118153746140099E-2</v>
      </c>
      <c r="J47" s="3">
        <v>2.7786450202934701E-2</v>
      </c>
      <c r="K47" s="3">
        <v>0.136151855047455</v>
      </c>
      <c r="L47" s="3">
        <v>0.25147310397262901</v>
      </c>
    </row>
    <row r="48" spans="1:12" x14ac:dyDescent="0.25">
      <c r="A48" s="15"/>
    </row>
    <row r="49" spans="1:1" x14ac:dyDescent="0.25">
      <c r="A49" s="13" t="s">
        <v>33</v>
      </c>
    </row>
    <row r="50" spans="1:1" x14ac:dyDescent="0.25">
      <c r="A50" s="14" t="s">
        <v>34</v>
      </c>
    </row>
    <row r="51" spans="1:1" x14ac:dyDescent="0.25">
      <c r="A51" s="14" t="s">
        <v>35</v>
      </c>
    </row>
    <row r="52" spans="1:1" x14ac:dyDescent="0.25">
      <c r="A52" s="14" t="s">
        <v>81</v>
      </c>
    </row>
    <row r="53" spans="1:1" x14ac:dyDescent="0.25">
      <c r="A53" s="14" t="s">
        <v>36</v>
      </c>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1:K21"/>
    <mergeCell ref="B35:J3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4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675</v>
      </c>
    </row>
    <row r="2" spans="1:11" ht="15" x14ac:dyDescent="0.25">
      <c r="A2" s="12" t="s">
        <v>672</v>
      </c>
    </row>
    <row r="3" spans="1:11" ht="15" x14ac:dyDescent="0.25">
      <c r="A3" s="12" t="s">
        <v>89</v>
      </c>
    </row>
    <row r="4" spans="1:11" x14ac:dyDescent="0.25">
      <c r="A4" s="15"/>
    </row>
    <row r="5" spans="1:11" x14ac:dyDescent="0.25">
      <c r="A5" s="17" t="str">
        <f>HYPERLINK("#'Table of contents'!A199",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82</v>
      </c>
      <c r="B8" s="1">
        <v>1205</v>
      </c>
      <c r="C8" s="1">
        <v>1252</v>
      </c>
      <c r="D8" s="1">
        <v>1295</v>
      </c>
      <c r="E8" s="1">
        <v>1324</v>
      </c>
      <c r="F8" s="1">
        <v>1398</v>
      </c>
      <c r="G8" s="1">
        <v>1476</v>
      </c>
      <c r="H8" s="1">
        <v>1572</v>
      </c>
      <c r="I8" s="1">
        <v>1653</v>
      </c>
      <c r="J8" s="1">
        <v>1773</v>
      </c>
      <c r="K8" s="1">
        <v>1860</v>
      </c>
    </row>
    <row r="9" spans="1:11" x14ac:dyDescent="0.25">
      <c r="A9" s="16" t="s">
        <v>83</v>
      </c>
      <c r="B9" s="1">
        <v>77</v>
      </c>
      <c r="C9" s="1">
        <v>78</v>
      </c>
      <c r="D9" s="1">
        <v>71</v>
      </c>
      <c r="E9" s="1">
        <v>70</v>
      </c>
      <c r="F9" s="1">
        <v>73</v>
      </c>
      <c r="G9" s="1">
        <v>75</v>
      </c>
      <c r="H9" s="1">
        <v>83</v>
      </c>
      <c r="I9" s="1">
        <v>92</v>
      </c>
      <c r="J9" s="1">
        <v>97</v>
      </c>
      <c r="K9" s="1">
        <v>103</v>
      </c>
    </row>
    <row r="10" spans="1:11" x14ac:dyDescent="0.25">
      <c r="A10" s="16" t="s">
        <v>84</v>
      </c>
      <c r="B10" s="1">
        <v>83</v>
      </c>
      <c r="C10" s="1">
        <v>86</v>
      </c>
      <c r="D10" s="1">
        <v>92</v>
      </c>
      <c r="E10" s="1">
        <v>94</v>
      </c>
      <c r="F10" s="1">
        <v>102</v>
      </c>
      <c r="G10" s="1">
        <v>114</v>
      </c>
      <c r="H10" s="1">
        <v>128</v>
      </c>
      <c r="I10" s="1">
        <v>134</v>
      </c>
      <c r="J10" s="1">
        <v>145</v>
      </c>
      <c r="K10" s="1">
        <v>151</v>
      </c>
    </row>
    <row r="11" spans="1:11" x14ac:dyDescent="0.25">
      <c r="A11" s="16" t="s">
        <v>85</v>
      </c>
      <c r="B11" s="1">
        <v>3287</v>
      </c>
      <c r="C11" s="1">
        <v>3336</v>
      </c>
      <c r="D11" s="1">
        <v>3414</v>
      </c>
      <c r="E11" s="1">
        <v>3416</v>
      </c>
      <c r="F11" s="1">
        <v>3478</v>
      </c>
      <c r="G11" s="1">
        <v>3547</v>
      </c>
      <c r="H11" s="1">
        <v>3593</v>
      </c>
      <c r="I11" s="1">
        <v>3648</v>
      </c>
      <c r="J11" s="1">
        <v>3739</v>
      </c>
      <c r="K11" s="1">
        <v>3784</v>
      </c>
    </row>
    <row r="12" spans="1:11" x14ac:dyDescent="0.25">
      <c r="A12" s="16" t="s">
        <v>86</v>
      </c>
      <c r="B12" s="1">
        <v>126</v>
      </c>
      <c r="C12" s="1">
        <v>129</v>
      </c>
      <c r="D12" s="1">
        <v>133</v>
      </c>
      <c r="E12" s="1">
        <v>133</v>
      </c>
      <c r="F12" s="1">
        <v>142</v>
      </c>
      <c r="G12" s="1">
        <v>157</v>
      </c>
      <c r="H12" s="1">
        <v>175</v>
      </c>
      <c r="I12" s="1">
        <v>192</v>
      </c>
      <c r="J12" s="1">
        <v>211</v>
      </c>
      <c r="K12" s="1">
        <v>239</v>
      </c>
    </row>
    <row r="13" spans="1:11" x14ac:dyDescent="0.25">
      <c r="A13" s="16" t="s">
        <v>87</v>
      </c>
      <c r="B13" s="1">
        <v>483</v>
      </c>
      <c r="C13" s="1">
        <v>470</v>
      </c>
      <c r="D13" s="1">
        <v>442</v>
      </c>
      <c r="E13" s="1">
        <v>410</v>
      </c>
      <c r="F13" s="1">
        <v>409</v>
      </c>
      <c r="G13" s="1">
        <v>426</v>
      </c>
      <c r="H13" s="1">
        <v>425</v>
      </c>
      <c r="I13" s="1">
        <v>434</v>
      </c>
      <c r="J13" s="1">
        <v>441</v>
      </c>
      <c r="K13" s="1">
        <v>447</v>
      </c>
    </row>
    <row r="14" spans="1:11" x14ac:dyDescent="0.25">
      <c r="A14" s="10" t="s">
        <v>12</v>
      </c>
      <c r="B14" s="5">
        <v>5261</v>
      </c>
      <c r="C14" s="5">
        <v>5351</v>
      </c>
      <c r="D14" s="5">
        <v>5447</v>
      </c>
      <c r="E14" s="5">
        <v>5447</v>
      </c>
      <c r="F14" s="5">
        <v>5602</v>
      </c>
      <c r="G14" s="5">
        <v>5795</v>
      </c>
      <c r="H14" s="5">
        <v>5976</v>
      </c>
      <c r="I14" s="5">
        <v>6153</v>
      </c>
      <c r="J14" s="5">
        <v>6406</v>
      </c>
      <c r="K14" s="5">
        <v>6584</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82</v>
      </c>
      <c r="B19" s="2">
        <v>0.229043908002281</v>
      </c>
      <c r="C19" s="2">
        <v>0.233974957951785</v>
      </c>
      <c r="D19" s="2">
        <v>0.23774554800807801</v>
      </c>
      <c r="E19" s="2">
        <v>0.24306957958509301</v>
      </c>
      <c r="F19" s="2">
        <v>0.24955373081042501</v>
      </c>
      <c r="G19" s="2">
        <v>0.25470232959447803</v>
      </c>
      <c r="H19" s="2">
        <v>0.26305220883534097</v>
      </c>
      <c r="I19" s="2">
        <v>0.26864943929790303</v>
      </c>
      <c r="J19" s="2">
        <v>0.27677177645956902</v>
      </c>
      <c r="K19" s="2">
        <v>0.28250303766707202</v>
      </c>
    </row>
    <row r="20" spans="1:12" x14ac:dyDescent="0.25">
      <c r="A20" s="8" t="s">
        <v>83</v>
      </c>
      <c r="B20" s="2">
        <v>1.46360007603117E-2</v>
      </c>
      <c r="C20" s="2">
        <v>1.45767146327789E-2</v>
      </c>
      <c r="D20" s="2">
        <v>1.30346979988985E-2</v>
      </c>
      <c r="E20" s="2">
        <v>1.2851110703139299E-2</v>
      </c>
      <c r="F20" s="2">
        <v>1.30310603355944E-2</v>
      </c>
      <c r="G20" s="2">
        <v>1.29421915444349E-2</v>
      </c>
      <c r="H20" s="2">
        <v>1.38888888888889E-2</v>
      </c>
      <c r="I20" s="2">
        <v>1.4952055907687299E-2</v>
      </c>
      <c r="J20" s="2">
        <v>1.5142054324071201E-2</v>
      </c>
      <c r="K20" s="2">
        <v>1.5643985419198099E-2</v>
      </c>
    </row>
    <row r="21" spans="1:12" x14ac:dyDescent="0.25">
      <c r="A21" s="8" t="s">
        <v>84</v>
      </c>
      <c r="B21" s="2">
        <v>1.57764683520243E-2</v>
      </c>
      <c r="C21" s="2">
        <v>1.6071762287422901E-2</v>
      </c>
      <c r="D21" s="2">
        <v>1.6890031209840301E-2</v>
      </c>
      <c r="E21" s="2">
        <v>1.7257205801358502E-2</v>
      </c>
      <c r="F21" s="2">
        <v>1.8207782934666201E-2</v>
      </c>
      <c r="G21" s="2">
        <v>1.9672131147540999E-2</v>
      </c>
      <c r="H21" s="2">
        <v>2.1419009370816599E-2</v>
      </c>
      <c r="I21" s="2">
        <v>2.1777994474240201E-2</v>
      </c>
      <c r="J21" s="2">
        <v>2.2635029659693998E-2</v>
      </c>
      <c r="K21" s="2">
        <v>2.2934386391251501E-2</v>
      </c>
    </row>
    <row r="22" spans="1:12" x14ac:dyDescent="0.25">
      <c r="A22" s="8" t="s">
        <v>85</v>
      </c>
      <c r="B22" s="2">
        <v>0.62478616232655404</v>
      </c>
      <c r="C22" s="2">
        <v>0.62343487198654501</v>
      </c>
      <c r="D22" s="2">
        <v>0.62676702772168202</v>
      </c>
      <c r="E22" s="2">
        <v>0.62713420231320005</v>
      </c>
      <c r="F22" s="2">
        <v>0.62084969653695099</v>
      </c>
      <c r="G22" s="2">
        <v>0.612079378774806</v>
      </c>
      <c r="H22" s="2">
        <v>0.60123828647925004</v>
      </c>
      <c r="I22" s="2">
        <v>0.59288152120916604</v>
      </c>
      <c r="J22" s="2">
        <v>0.58367155791445502</v>
      </c>
      <c r="K22" s="2">
        <v>0.57472660996354796</v>
      </c>
    </row>
    <row r="23" spans="1:12" x14ac:dyDescent="0.25">
      <c r="A23" s="8" t="s">
        <v>86</v>
      </c>
      <c r="B23" s="2">
        <v>2.3949819425964601E-2</v>
      </c>
      <c r="C23" s="2">
        <v>2.4107643431134401E-2</v>
      </c>
      <c r="D23" s="2">
        <v>2.44171103359648E-2</v>
      </c>
      <c r="E23" s="2">
        <v>2.44171103359648E-2</v>
      </c>
      <c r="F23" s="2">
        <v>2.5348089967868598E-2</v>
      </c>
      <c r="G23" s="2">
        <v>2.7092320966350301E-2</v>
      </c>
      <c r="H23" s="2">
        <v>2.9283801874163299E-2</v>
      </c>
      <c r="I23" s="2">
        <v>3.12042905899561E-2</v>
      </c>
      <c r="J23" s="2">
        <v>3.2937870746175497E-2</v>
      </c>
      <c r="K23" s="2">
        <v>3.6300121506682902E-2</v>
      </c>
    </row>
    <row r="24" spans="1:12" x14ac:dyDescent="0.25">
      <c r="A24" s="8" t="s">
        <v>87</v>
      </c>
      <c r="B24" s="2">
        <v>9.1807641132864506E-2</v>
      </c>
      <c r="C24" s="2">
        <v>8.7834049710334497E-2</v>
      </c>
      <c r="D24" s="2">
        <v>8.1145584725536998E-2</v>
      </c>
      <c r="E24" s="2">
        <v>7.5270791261244696E-2</v>
      </c>
      <c r="F24" s="2">
        <v>7.3009639414494801E-2</v>
      </c>
      <c r="G24" s="2">
        <v>7.3511647972390001E-2</v>
      </c>
      <c r="H24" s="2">
        <v>7.1117804551539501E-2</v>
      </c>
      <c r="I24" s="2">
        <v>7.0534698521046602E-2</v>
      </c>
      <c r="J24" s="2">
        <v>6.8841710896034997E-2</v>
      </c>
      <c r="K24" s="2">
        <v>6.7891859052247899E-2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82</v>
      </c>
      <c r="B29" s="2">
        <v>3.9004149377593403E-2</v>
      </c>
      <c r="C29" s="2">
        <v>3.43450479233227E-2</v>
      </c>
      <c r="D29" s="2">
        <v>2.2393822393822399E-2</v>
      </c>
      <c r="E29" s="2">
        <v>5.5891238670694898E-2</v>
      </c>
      <c r="F29" s="2">
        <v>5.5793991416309002E-2</v>
      </c>
      <c r="G29" s="2">
        <v>6.50406504065041E-2</v>
      </c>
      <c r="H29" s="2">
        <v>5.1526717557251897E-2</v>
      </c>
      <c r="I29" s="2">
        <v>7.2595281306715095E-2</v>
      </c>
      <c r="J29" s="2">
        <v>4.90693739424704E-2</v>
      </c>
      <c r="K29" s="3">
        <v>0.26016260162601601</v>
      </c>
      <c r="L29" s="3">
        <v>0.54356846473028997</v>
      </c>
    </row>
    <row r="30" spans="1:12" x14ac:dyDescent="0.25">
      <c r="A30" s="8" t="s">
        <v>83</v>
      </c>
      <c r="B30" s="2">
        <v>1.2987012987013E-2</v>
      </c>
      <c r="C30" s="2">
        <v>-8.9743589743589702E-2</v>
      </c>
      <c r="D30" s="2">
        <v>-1.4084507042253501E-2</v>
      </c>
      <c r="E30" s="2">
        <v>4.2857142857142899E-2</v>
      </c>
      <c r="F30" s="2">
        <v>2.7397260273972601E-2</v>
      </c>
      <c r="G30" s="2">
        <v>0.10666666666666701</v>
      </c>
      <c r="H30" s="2">
        <v>0.108433734939759</v>
      </c>
      <c r="I30" s="2">
        <v>5.4347826086956499E-2</v>
      </c>
      <c r="J30" s="2">
        <v>6.18556701030928E-2</v>
      </c>
      <c r="K30" s="3">
        <v>0.37333333333333302</v>
      </c>
      <c r="L30" s="3">
        <v>0.337662337662338</v>
      </c>
    </row>
    <row r="31" spans="1:12" x14ac:dyDescent="0.25">
      <c r="A31" s="8" t="s">
        <v>84</v>
      </c>
      <c r="B31" s="2">
        <v>3.6144578313252997E-2</v>
      </c>
      <c r="C31" s="2">
        <v>6.9767441860465101E-2</v>
      </c>
      <c r="D31" s="2">
        <v>2.1739130434782601E-2</v>
      </c>
      <c r="E31" s="2">
        <v>8.5106382978723402E-2</v>
      </c>
      <c r="F31" s="2">
        <v>0.11764705882352899</v>
      </c>
      <c r="G31" s="2">
        <v>0.12280701754386</v>
      </c>
      <c r="H31" s="2">
        <v>4.6875E-2</v>
      </c>
      <c r="I31" s="2">
        <v>8.2089552238805999E-2</v>
      </c>
      <c r="J31" s="2">
        <v>4.13793103448276E-2</v>
      </c>
      <c r="K31" s="3">
        <v>0.324561403508772</v>
      </c>
      <c r="L31" s="3">
        <v>0.81927710843373502</v>
      </c>
    </row>
    <row r="32" spans="1:12" x14ac:dyDescent="0.25">
      <c r="A32" s="8" t="s">
        <v>85</v>
      </c>
      <c r="B32" s="2">
        <v>1.4907210222087E-2</v>
      </c>
      <c r="C32" s="2">
        <v>2.3381294964028802E-2</v>
      </c>
      <c r="D32" s="2">
        <v>5.8582308142940799E-4</v>
      </c>
      <c r="E32" s="2">
        <v>1.8149882903981299E-2</v>
      </c>
      <c r="F32" s="2">
        <v>1.98389879240943E-2</v>
      </c>
      <c r="G32" s="2">
        <v>1.2968705948688999E-2</v>
      </c>
      <c r="H32" s="2">
        <v>1.5307542443640401E-2</v>
      </c>
      <c r="I32" s="2">
        <v>2.4945175438596499E-2</v>
      </c>
      <c r="J32" s="2">
        <v>1.20353035571008E-2</v>
      </c>
      <c r="K32" s="3">
        <v>6.6817028474767406E-2</v>
      </c>
      <c r="L32" s="3">
        <v>0.151201703681168</v>
      </c>
    </row>
    <row r="33" spans="1:12" x14ac:dyDescent="0.25">
      <c r="A33" s="8" t="s">
        <v>86</v>
      </c>
      <c r="B33" s="2">
        <v>2.3809523809523801E-2</v>
      </c>
      <c r="C33" s="2">
        <v>3.1007751937984499E-2</v>
      </c>
      <c r="D33" s="2">
        <v>0</v>
      </c>
      <c r="E33" s="2">
        <v>6.7669172932330796E-2</v>
      </c>
      <c r="F33" s="2">
        <v>0.105633802816901</v>
      </c>
      <c r="G33" s="2">
        <v>0.11464968152866201</v>
      </c>
      <c r="H33" s="2">
        <v>9.71428571428571E-2</v>
      </c>
      <c r="I33" s="2">
        <v>9.8958333333333301E-2</v>
      </c>
      <c r="J33" s="2">
        <v>0.13270142180094799</v>
      </c>
      <c r="K33" s="3">
        <v>0.52229299363057302</v>
      </c>
      <c r="L33" s="3">
        <v>0.89682539682539697</v>
      </c>
    </row>
    <row r="34" spans="1:12" x14ac:dyDescent="0.25">
      <c r="A34" s="8" t="s">
        <v>87</v>
      </c>
      <c r="B34" s="2">
        <v>-2.6915113871635601E-2</v>
      </c>
      <c r="C34" s="2">
        <v>-5.95744680851064E-2</v>
      </c>
      <c r="D34" s="2">
        <v>-7.2398190045248903E-2</v>
      </c>
      <c r="E34" s="2">
        <v>-2.4390243902438998E-3</v>
      </c>
      <c r="F34" s="2">
        <v>4.1564792176039103E-2</v>
      </c>
      <c r="G34" s="2">
        <v>-2.3474178403755899E-3</v>
      </c>
      <c r="H34" s="2">
        <v>2.11764705882353E-2</v>
      </c>
      <c r="I34" s="2">
        <v>1.6129032258064498E-2</v>
      </c>
      <c r="J34" s="2">
        <v>1.3605442176870699E-2</v>
      </c>
      <c r="K34" s="3">
        <v>4.92957746478873E-2</v>
      </c>
      <c r="L34" s="3">
        <v>-7.4534161490683204E-2</v>
      </c>
    </row>
    <row r="35" spans="1:12" x14ac:dyDescent="0.25">
      <c r="A35" s="11" t="s">
        <v>12</v>
      </c>
      <c r="B35" s="3">
        <v>1.7107013875689001E-2</v>
      </c>
      <c r="C35" s="3">
        <v>1.7940571855727901E-2</v>
      </c>
      <c r="D35" s="3">
        <v>0</v>
      </c>
      <c r="E35" s="3">
        <v>2.8456030842665701E-2</v>
      </c>
      <c r="F35" s="3">
        <v>3.4451981435201701E-2</v>
      </c>
      <c r="G35" s="3">
        <v>3.1233822260569501E-2</v>
      </c>
      <c r="H35" s="3">
        <v>2.9618473895582299E-2</v>
      </c>
      <c r="I35" s="3">
        <v>4.1118153746140099E-2</v>
      </c>
      <c r="J35" s="3">
        <v>2.7786450202934701E-2</v>
      </c>
      <c r="K35" s="3">
        <v>0.136151855047455</v>
      </c>
      <c r="L35" s="3">
        <v>0.25147310397262901</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B00-000000000000}">
  <sheetPr>
    <pageSetUpPr fitToPage="1"/>
  </sheetPr>
  <dimension ref="A1:B237"/>
  <sheetViews>
    <sheetView showGridLines="0" workbookViewId="0"/>
  </sheetViews>
  <sheetFormatPr defaultColWidth="11.5546875" defaultRowHeight="13.2" x14ac:dyDescent="0.25"/>
  <cols>
    <col min="2" max="2" width="120.6640625" customWidth="1"/>
  </cols>
  <sheetData>
    <row r="1" spans="1:2" ht="15" x14ac:dyDescent="0.25">
      <c r="A1" s="12" t="s">
        <v>750</v>
      </c>
    </row>
    <row r="2" spans="1:2" ht="15" x14ac:dyDescent="0.25">
      <c r="A2" s="12"/>
    </row>
    <row r="3" spans="1:2" x14ac:dyDescent="0.25">
      <c r="A3" s="17" t="str">
        <f>HYPERLINK("#'Table 1'!A1", "Table 1")</f>
        <v>Table 1</v>
      </c>
      <c r="B3" s="14" t="s">
        <v>749</v>
      </c>
    </row>
    <row r="4" spans="1:2" x14ac:dyDescent="0.25">
      <c r="A4" s="17" t="str">
        <f>HYPERLINK("#'Table 2'!A1", "Table 2")</f>
        <v>Table 2</v>
      </c>
      <c r="B4" s="14" t="s">
        <v>751</v>
      </c>
    </row>
    <row r="5" spans="1:2" x14ac:dyDescent="0.25">
      <c r="A5" s="17" t="str">
        <f>HYPERLINK("#'Table 3'!A1", "Table 3")</f>
        <v>Table 3</v>
      </c>
      <c r="B5" s="14" t="s">
        <v>752</v>
      </c>
    </row>
    <row r="6" spans="1:2" x14ac:dyDescent="0.25">
      <c r="A6" s="17" t="str">
        <f>HYPERLINK("#'Table 4'!A1", "Table 4")</f>
        <v>Table 4</v>
      </c>
      <c r="B6" s="14" t="s">
        <v>753</v>
      </c>
    </row>
    <row r="7" spans="1:2" x14ac:dyDescent="0.25">
      <c r="A7" s="17" t="str">
        <f>HYPERLINK("#'Table 5'!A1", "Table 5")</f>
        <v>Table 5</v>
      </c>
      <c r="B7" s="14" t="s">
        <v>754</v>
      </c>
    </row>
    <row r="8" spans="1:2" x14ac:dyDescent="0.25">
      <c r="A8" s="17" t="str">
        <f>HYPERLINK("#'Table 6'!A1", "Table 6")</f>
        <v>Table 6</v>
      </c>
      <c r="B8" s="14" t="s">
        <v>755</v>
      </c>
    </row>
    <row r="9" spans="1:2" x14ac:dyDescent="0.25">
      <c r="A9" s="17" t="str">
        <f>HYPERLINK("#'Table 7'!A1", "Table 7")</f>
        <v>Table 7</v>
      </c>
      <c r="B9" s="14" t="s">
        <v>756</v>
      </c>
    </row>
    <row r="10" spans="1:2" x14ac:dyDescent="0.25">
      <c r="A10" s="17" t="str">
        <f>HYPERLINK("#'Table 8'!A1", "Table 8")</f>
        <v>Table 8</v>
      </c>
      <c r="B10" s="14" t="s">
        <v>757</v>
      </c>
    </row>
    <row r="11" spans="1:2" x14ac:dyDescent="0.25">
      <c r="A11" s="17" t="str">
        <f>HYPERLINK("#'Table 9'!A1", "Table 9")</f>
        <v>Table 9</v>
      </c>
      <c r="B11" s="14" t="s">
        <v>758</v>
      </c>
    </row>
    <row r="12" spans="1:2" x14ac:dyDescent="0.25">
      <c r="A12" s="17" t="str">
        <f>HYPERLINK("#'Table 10'!A1", "Table 10")</f>
        <v>Table 10</v>
      </c>
      <c r="B12" s="14" t="s">
        <v>759</v>
      </c>
    </row>
    <row r="13" spans="1:2" x14ac:dyDescent="0.25">
      <c r="A13" s="17" t="str">
        <f>HYPERLINK("#'Table 11'!A1", "Table 11")</f>
        <v>Table 11</v>
      </c>
      <c r="B13" s="14" t="s">
        <v>760</v>
      </c>
    </row>
    <row r="14" spans="1:2" x14ac:dyDescent="0.25">
      <c r="A14" s="17" t="str">
        <f>HYPERLINK("#'Table 12'!A1", "Table 12")</f>
        <v>Table 12</v>
      </c>
      <c r="B14" s="14" t="s">
        <v>761</v>
      </c>
    </row>
    <row r="15" spans="1:2" x14ac:dyDescent="0.25">
      <c r="A15" s="17" t="str">
        <f>HYPERLINK("#'Table 13'!A1", "Table 13")</f>
        <v>Table 13</v>
      </c>
      <c r="B15" s="14" t="s">
        <v>762</v>
      </c>
    </row>
    <row r="16" spans="1:2" x14ac:dyDescent="0.25">
      <c r="A16" s="17" t="str">
        <f>HYPERLINK("#'Table 14'!A1", "Table 14")</f>
        <v>Table 14</v>
      </c>
      <c r="B16" s="14" t="s">
        <v>763</v>
      </c>
    </row>
    <row r="17" spans="1:2" x14ac:dyDescent="0.25">
      <c r="A17" s="17" t="str">
        <f>HYPERLINK("#'Table 15'!A1", "Table 15")</f>
        <v>Table 15</v>
      </c>
      <c r="B17" s="14" t="s">
        <v>764</v>
      </c>
    </row>
    <row r="18" spans="1:2" x14ac:dyDescent="0.25">
      <c r="A18" s="17" t="str">
        <f>HYPERLINK("#'Table 16'!A1", "Table 16")</f>
        <v>Table 16</v>
      </c>
      <c r="B18" s="14" t="s">
        <v>765</v>
      </c>
    </row>
    <row r="19" spans="1:2" x14ac:dyDescent="0.25">
      <c r="A19" s="17" t="str">
        <f>HYPERLINK("#'Table 17'!A1", "Table 17")</f>
        <v>Table 17</v>
      </c>
      <c r="B19" s="14" t="s">
        <v>766</v>
      </c>
    </row>
    <row r="20" spans="1:2" x14ac:dyDescent="0.25">
      <c r="A20" s="17" t="str">
        <f>HYPERLINK("#'Table 18'!A1", "Table 18")</f>
        <v>Table 18</v>
      </c>
      <c r="B20" s="14" t="s">
        <v>767</v>
      </c>
    </row>
    <row r="21" spans="1:2" x14ac:dyDescent="0.25">
      <c r="A21" s="17" t="str">
        <f>HYPERLINK("#'Table 19'!A1", "Table 19")</f>
        <v>Table 19</v>
      </c>
      <c r="B21" s="14" t="s">
        <v>768</v>
      </c>
    </row>
    <row r="22" spans="1:2" x14ac:dyDescent="0.25">
      <c r="A22" s="17" t="str">
        <f>HYPERLINK("#'Table 20'!A1", "Table 20")</f>
        <v>Table 20</v>
      </c>
      <c r="B22" s="14" t="s">
        <v>769</v>
      </c>
    </row>
    <row r="23" spans="1:2" x14ac:dyDescent="0.25">
      <c r="A23" s="17" t="str">
        <f>HYPERLINK("#'Table 21'!A1", "Table 21")</f>
        <v>Table 21</v>
      </c>
      <c r="B23" s="14" t="s">
        <v>770</v>
      </c>
    </row>
    <row r="24" spans="1:2" x14ac:dyDescent="0.25">
      <c r="A24" s="17" t="str">
        <f>HYPERLINK("#'Table 22'!A1", "Table 22")</f>
        <v>Table 22</v>
      </c>
      <c r="B24" s="14" t="s">
        <v>771</v>
      </c>
    </row>
    <row r="25" spans="1:2" x14ac:dyDescent="0.25">
      <c r="A25" s="17" t="str">
        <f>HYPERLINK("#'Table 23'!A1", "Table 23")</f>
        <v>Table 23</v>
      </c>
      <c r="B25" s="14" t="s">
        <v>772</v>
      </c>
    </row>
    <row r="26" spans="1:2" x14ac:dyDescent="0.25">
      <c r="A26" s="17" t="str">
        <f>HYPERLINK("#'Table 24'!A1", "Table 24")</f>
        <v>Table 24</v>
      </c>
      <c r="B26" s="14" t="s">
        <v>773</v>
      </c>
    </row>
    <row r="27" spans="1:2" x14ac:dyDescent="0.25">
      <c r="A27" s="17" t="str">
        <f>HYPERLINK("#'Table 25'!A1", "Table 25")</f>
        <v>Table 25</v>
      </c>
      <c r="B27" s="14" t="s">
        <v>774</v>
      </c>
    </row>
    <row r="28" spans="1:2" x14ac:dyDescent="0.25">
      <c r="A28" s="17" t="str">
        <f>HYPERLINK("#'Table 26'!A1", "Table 26")</f>
        <v>Table 26</v>
      </c>
      <c r="B28" s="14" t="s">
        <v>775</v>
      </c>
    </row>
    <row r="29" spans="1:2" x14ac:dyDescent="0.25">
      <c r="A29" s="17" t="str">
        <f>HYPERLINK("#'Table 27'!A1", "Table 27")</f>
        <v>Table 27</v>
      </c>
      <c r="B29" s="14" t="s">
        <v>776</v>
      </c>
    </row>
    <row r="30" spans="1:2" x14ac:dyDescent="0.25">
      <c r="A30" s="17" t="str">
        <f>HYPERLINK("#'Table 28'!A1", "Table 28")</f>
        <v>Table 28</v>
      </c>
      <c r="B30" s="14" t="s">
        <v>777</v>
      </c>
    </row>
    <row r="31" spans="1:2" x14ac:dyDescent="0.25">
      <c r="A31" s="17" t="str">
        <f>HYPERLINK("#'Table 29'!A1", "Table 29")</f>
        <v>Table 29</v>
      </c>
      <c r="B31" s="14" t="s">
        <v>778</v>
      </c>
    </row>
    <row r="32" spans="1:2" x14ac:dyDescent="0.25">
      <c r="A32" s="17" t="str">
        <f>HYPERLINK("#'Table 30'!A1", "Table 30")</f>
        <v>Table 30</v>
      </c>
      <c r="B32" s="14" t="s">
        <v>779</v>
      </c>
    </row>
    <row r="33" spans="1:2" x14ac:dyDescent="0.25">
      <c r="A33" s="17" t="str">
        <f>HYPERLINK("#'Table 31'!A1", "Table 31")</f>
        <v>Table 31</v>
      </c>
      <c r="B33" s="14" t="s">
        <v>780</v>
      </c>
    </row>
    <row r="34" spans="1:2" x14ac:dyDescent="0.25">
      <c r="A34" s="17" t="str">
        <f>HYPERLINK("#'Table 32'!A1", "Table 32")</f>
        <v>Table 32</v>
      </c>
      <c r="B34" s="14" t="s">
        <v>781</v>
      </c>
    </row>
    <row r="35" spans="1:2" x14ac:dyDescent="0.25">
      <c r="A35" s="17" t="str">
        <f>HYPERLINK("#'Table 33'!A1", "Table 33")</f>
        <v>Table 33</v>
      </c>
      <c r="B35" s="14" t="s">
        <v>782</v>
      </c>
    </row>
    <row r="36" spans="1:2" x14ac:dyDescent="0.25">
      <c r="A36" s="17" t="str">
        <f>HYPERLINK("#'Table 34'!A1", "Table 34")</f>
        <v>Table 34</v>
      </c>
      <c r="B36" s="14" t="s">
        <v>783</v>
      </c>
    </row>
    <row r="37" spans="1:2" x14ac:dyDescent="0.25">
      <c r="A37" s="17" t="str">
        <f>HYPERLINK("#'Table 35'!A1", "Table 35")</f>
        <v>Table 35</v>
      </c>
      <c r="B37" s="14" t="s">
        <v>784</v>
      </c>
    </row>
    <row r="38" spans="1:2" x14ac:dyDescent="0.25">
      <c r="A38" s="17" t="str">
        <f>HYPERLINK("#'Table 36'!A1", "Table 36")</f>
        <v>Table 36</v>
      </c>
      <c r="B38" s="14" t="s">
        <v>785</v>
      </c>
    </row>
    <row r="39" spans="1:2" x14ac:dyDescent="0.25">
      <c r="A39" s="17" t="str">
        <f>HYPERLINK("#'Table 37'!A1", "Table 37")</f>
        <v>Table 37</v>
      </c>
      <c r="B39" s="14" t="s">
        <v>786</v>
      </c>
    </row>
    <row r="40" spans="1:2" x14ac:dyDescent="0.25">
      <c r="A40" s="17" t="str">
        <f>HYPERLINK("#'Table 38'!A1", "Table 38")</f>
        <v>Table 38</v>
      </c>
      <c r="B40" s="14" t="s">
        <v>787</v>
      </c>
    </row>
    <row r="41" spans="1:2" x14ac:dyDescent="0.25">
      <c r="A41" s="17" t="str">
        <f>HYPERLINK("#'Table 39'!A1", "Table 39")</f>
        <v>Table 39</v>
      </c>
      <c r="B41" s="14" t="s">
        <v>788</v>
      </c>
    </row>
    <row r="42" spans="1:2" x14ac:dyDescent="0.25">
      <c r="A42" s="17" t="str">
        <f>HYPERLINK("#'Table 40'!A1", "Table 40")</f>
        <v>Table 40</v>
      </c>
      <c r="B42" s="14" t="s">
        <v>789</v>
      </c>
    </row>
    <row r="43" spans="1:2" x14ac:dyDescent="0.25">
      <c r="A43" s="17" t="str">
        <f>HYPERLINK("#'Table 41'!A1", "Table 41")</f>
        <v>Table 41</v>
      </c>
      <c r="B43" s="14" t="s">
        <v>790</v>
      </c>
    </row>
    <row r="44" spans="1:2" x14ac:dyDescent="0.25">
      <c r="A44" s="17" t="str">
        <f>HYPERLINK("#'Table 42'!A1", "Table 42")</f>
        <v>Table 42</v>
      </c>
      <c r="B44" s="14" t="s">
        <v>791</v>
      </c>
    </row>
    <row r="45" spans="1:2" x14ac:dyDescent="0.25">
      <c r="A45" s="17" t="str">
        <f>HYPERLINK("#'Table 43'!A1", "Table 43")</f>
        <v>Table 43</v>
      </c>
      <c r="B45" s="14" t="s">
        <v>792</v>
      </c>
    </row>
    <row r="46" spans="1:2" x14ac:dyDescent="0.25">
      <c r="A46" s="17" t="str">
        <f>HYPERLINK("#'Table 44'!A1", "Table 44")</f>
        <v>Table 44</v>
      </c>
      <c r="B46" s="14" t="s">
        <v>793</v>
      </c>
    </row>
    <row r="47" spans="1:2" x14ac:dyDescent="0.25">
      <c r="A47" s="17" t="str">
        <f>HYPERLINK("#'Table 45'!A1", "Table 45")</f>
        <v>Table 45</v>
      </c>
      <c r="B47" s="14" t="s">
        <v>794</v>
      </c>
    </row>
    <row r="48" spans="1:2" x14ac:dyDescent="0.25">
      <c r="A48" s="17" t="str">
        <f>HYPERLINK("#'Table 46'!A1", "Table 46")</f>
        <v>Table 46</v>
      </c>
      <c r="B48" s="14" t="s">
        <v>795</v>
      </c>
    </row>
    <row r="49" spans="1:2" x14ac:dyDescent="0.25">
      <c r="A49" s="17" t="str">
        <f>HYPERLINK("#'Table 47'!A1", "Table 47")</f>
        <v>Table 47</v>
      </c>
      <c r="B49" s="14" t="s">
        <v>796</v>
      </c>
    </row>
    <row r="50" spans="1:2" x14ac:dyDescent="0.25">
      <c r="A50" s="17" t="str">
        <f>HYPERLINK("#'Table 48'!A1", "Table 48")</f>
        <v>Table 48</v>
      </c>
      <c r="B50" s="14" t="s">
        <v>797</v>
      </c>
    </row>
    <row r="51" spans="1:2" x14ac:dyDescent="0.25">
      <c r="A51" s="17" t="str">
        <f>HYPERLINK("#'Table 49'!A1", "Table 49")</f>
        <v>Table 49</v>
      </c>
      <c r="B51" s="14" t="s">
        <v>798</v>
      </c>
    </row>
    <row r="52" spans="1:2" x14ac:dyDescent="0.25">
      <c r="A52" s="17" t="str">
        <f>HYPERLINK("#'Table 50'!A1", "Table 50")</f>
        <v>Table 50</v>
      </c>
      <c r="B52" s="14" t="s">
        <v>799</v>
      </c>
    </row>
    <row r="53" spans="1:2" x14ac:dyDescent="0.25">
      <c r="A53" s="17" t="str">
        <f>HYPERLINK("#'Table 51'!A1", "Table 51")</f>
        <v>Table 51</v>
      </c>
      <c r="B53" s="14" t="s">
        <v>800</v>
      </c>
    </row>
    <row r="54" spans="1:2" x14ac:dyDescent="0.25">
      <c r="A54" s="17" t="str">
        <f>HYPERLINK("#'Table 52'!A1", "Table 52")</f>
        <v>Table 52</v>
      </c>
      <c r="B54" s="14" t="s">
        <v>801</v>
      </c>
    </row>
    <row r="55" spans="1:2" x14ac:dyDescent="0.25">
      <c r="A55" s="17" t="str">
        <f>HYPERLINK("#'Table 53'!A1", "Table 53")</f>
        <v>Table 53</v>
      </c>
      <c r="B55" s="14" t="s">
        <v>802</v>
      </c>
    </row>
    <row r="56" spans="1:2" x14ac:dyDescent="0.25">
      <c r="A56" s="17" t="str">
        <f>HYPERLINK("#'Table 54'!A1", "Table 54")</f>
        <v>Table 54</v>
      </c>
      <c r="B56" s="14" t="s">
        <v>803</v>
      </c>
    </row>
    <row r="57" spans="1:2" x14ac:dyDescent="0.25">
      <c r="A57" s="17" t="str">
        <f>HYPERLINK("#'Table 55'!A1", "Table 55")</f>
        <v>Table 55</v>
      </c>
      <c r="B57" s="14" t="s">
        <v>804</v>
      </c>
    </row>
    <row r="58" spans="1:2" x14ac:dyDescent="0.25">
      <c r="A58" s="17" t="str">
        <f>HYPERLINK("#'Table 56'!A1", "Table 56")</f>
        <v>Table 56</v>
      </c>
      <c r="B58" s="14" t="s">
        <v>805</v>
      </c>
    </row>
    <row r="59" spans="1:2" x14ac:dyDescent="0.25">
      <c r="A59" s="17" t="str">
        <f>HYPERLINK("#'Table 57'!A1", "Table 57")</f>
        <v>Table 57</v>
      </c>
      <c r="B59" s="14" t="s">
        <v>806</v>
      </c>
    </row>
    <row r="60" spans="1:2" x14ac:dyDescent="0.25">
      <c r="A60" s="17" t="str">
        <f>HYPERLINK("#'Table 58'!A1", "Table 58")</f>
        <v>Table 58</v>
      </c>
      <c r="B60" s="14" t="s">
        <v>807</v>
      </c>
    </row>
    <row r="61" spans="1:2" x14ac:dyDescent="0.25">
      <c r="A61" s="17" t="str">
        <f>HYPERLINK("#'Table 59'!A1", "Table 59")</f>
        <v>Table 59</v>
      </c>
      <c r="B61" s="14" t="s">
        <v>808</v>
      </c>
    </row>
    <row r="62" spans="1:2" x14ac:dyDescent="0.25">
      <c r="A62" s="17" t="str">
        <f>HYPERLINK("#'Table 60'!A1", "Table 60")</f>
        <v>Table 60</v>
      </c>
      <c r="B62" s="14" t="s">
        <v>809</v>
      </c>
    </row>
    <row r="63" spans="1:2" x14ac:dyDescent="0.25">
      <c r="A63" s="17" t="str">
        <f>HYPERLINK("#'Table 61'!A1", "Table 61")</f>
        <v>Table 61</v>
      </c>
      <c r="B63" s="14" t="s">
        <v>810</v>
      </c>
    </row>
    <row r="64" spans="1:2" x14ac:dyDescent="0.25">
      <c r="A64" s="17" t="str">
        <f>HYPERLINK("#'Table 62'!A1", "Table 62")</f>
        <v>Table 62</v>
      </c>
      <c r="B64" s="14" t="s">
        <v>811</v>
      </c>
    </row>
    <row r="65" spans="1:2" x14ac:dyDescent="0.25">
      <c r="A65" s="17" t="str">
        <f>HYPERLINK("#'Table 63'!A1", "Table 63")</f>
        <v>Table 63</v>
      </c>
      <c r="B65" s="14" t="s">
        <v>812</v>
      </c>
    </row>
    <row r="66" spans="1:2" x14ac:dyDescent="0.25">
      <c r="A66" s="17" t="str">
        <f>HYPERLINK("#'Table 64'!A1", "Table 64")</f>
        <v>Table 64</v>
      </c>
      <c r="B66" s="14" t="s">
        <v>813</v>
      </c>
    </row>
    <row r="67" spans="1:2" x14ac:dyDescent="0.25">
      <c r="A67" s="17" t="str">
        <f>HYPERLINK("#'Table 65'!A1", "Table 65")</f>
        <v>Table 65</v>
      </c>
      <c r="B67" s="14" t="s">
        <v>814</v>
      </c>
    </row>
    <row r="68" spans="1:2" x14ac:dyDescent="0.25">
      <c r="A68" s="17" t="str">
        <f>HYPERLINK("#'Table 66'!A1", "Table 66")</f>
        <v>Table 66</v>
      </c>
      <c r="B68" s="14" t="s">
        <v>815</v>
      </c>
    </row>
    <row r="69" spans="1:2" x14ac:dyDescent="0.25">
      <c r="A69" s="17" t="str">
        <f>HYPERLINK("#'Table 67'!A1", "Table 67")</f>
        <v>Table 67</v>
      </c>
      <c r="B69" s="14" t="s">
        <v>816</v>
      </c>
    </row>
    <row r="70" spans="1:2" x14ac:dyDescent="0.25">
      <c r="A70" s="17" t="str">
        <f>HYPERLINK("#'Table 68'!A1", "Table 68")</f>
        <v>Table 68</v>
      </c>
      <c r="B70" s="14" t="s">
        <v>817</v>
      </c>
    </row>
    <row r="71" spans="1:2" x14ac:dyDescent="0.25">
      <c r="A71" s="17" t="str">
        <f>HYPERLINK("#'Table 69'!A1", "Table 69")</f>
        <v>Table 69</v>
      </c>
      <c r="B71" s="14" t="s">
        <v>818</v>
      </c>
    </row>
    <row r="72" spans="1:2" x14ac:dyDescent="0.25">
      <c r="A72" s="17" t="str">
        <f>HYPERLINK("#'Table 70'!A1", "Table 70")</f>
        <v>Table 70</v>
      </c>
      <c r="B72" s="14" t="s">
        <v>819</v>
      </c>
    </row>
    <row r="73" spans="1:2" x14ac:dyDescent="0.25">
      <c r="A73" s="17" t="str">
        <f>HYPERLINK("#'Table 71'!A1", "Table 71")</f>
        <v>Table 71</v>
      </c>
      <c r="B73" s="14" t="s">
        <v>820</v>
      </c>
    </row>
    <row r="74" spans="1:2" x14ac:dyDescent="0.25">
      <c r="A74" s="17" t="str">
        <f>HYPERLINK("#'Table 72'!A1", "Table 72")</f>
        <v>Table 72</v>
      </c>
      <c r="B74" s="14" t="s">
        <v>821</v>
      </c>
    </row>
    <row r="75" spans="1:2" x14ac:dyDescent="0.25">
      <c r="A75" s="17" t="str">
        <f>HYPERLINK("#'Table 73'!A1", "Table 73")</f>
        <v>Table 73</v>
      </c>
      <c r="B75" s="14" t="s">
        <v>822</v>
      </c>
    </row>
    <row r="76" spans="1:2" x14ac:dyDescent="0.25">
      <c r="A76" s="17" t="str">
        <f>HYPERLINK("#'Table 74'!A1", "Table 74")</f>
        <v>Table 74</v>
      </c>
      <c r="B76" s="14" t="s">
        <v>823</v>
      </c>
    </row>
    <row r="77" spans="1:2" x14ac:dyDescent="0.25">
      <c r="A77" s="17" t="str">
        <f>HYPERLINK("#'Table 75'!A1", "Table 75")</f>
        <v>Table 75</v>
      </c>
      <c r="B77" s="14" t="s">
        <v>824</v>
      </c>
    </row>
    <row r="78" spans="1:2" x14ac:dyDescent="0.25">
      <c r="A78" s="17" t="str">
        <f>HYPERLINK("#'Table 76'!A1", "Table 76")</f>
        <v>Table 76</v>
      </c>
      <c r="B78" s="14" t="s">
        <v>825</v>
      </c>
    </row>
    <row r="79" spans="1:2" x14ac:dyDescent="0.25">
      <c r="A79" s="17" t="str">
        <f>HYPERLINK("#'Table 77'!A1", "Table 77")</f>
        <v>Table 77</v>
      </c>
      <c r="B79" s="14" t="s">
        <v>826</v>
      </c>
    </row>
    <row r="80" spans="1:2" x14ac:dyDescent="0.25">
      <c r="A80" s="17" t="str">
        <f>HYPERLINK("#'Table 78'!A1", "Table 78")</f>
        <v>Table 78</v>
      </c>
      <c r="B80" s="14" t="s">
        <v>827</v>
      </c>
    </row>
    <row r="81" spans="1:2" x14ac:dyDescent="0.25">
      <c r="A81" s="17" t="str">
        <f>HYPERLINK("#'Table 79'!A1", "Table 79")</f>
        <v>Table 79</v>
      </c>
      <c r="B81" s="14" t="s">
        <v>828</v>
      </c>
    </row>
    <row r="82" spans="1:2" x14ac:dyDescent="0.25">
      <c r="A82" s="17" t="str">
        <f>HYPERLINK("#'Table 80'!A1", "Table 80")</f>
        <v>Table 80</v>
      </c>
      <c r="B82" s="14" t="s">
        <v>829</v>
      </c>
    </row>
    <row r="83" spans="1:2" x14ac:dyDescent="0.25">
      <c r="A83" s="17" t="str">
        <f>HYPERLINK("#'Table 81'!A1", "Table 81")</f>
        <v>Table 81</v>
      </c>
      <c r="B83" s="14" t="s">
        <v>830</v>
      </c>
    </row>
    <row r="84" spans="1:2" x14ac:dyDescent="0.25">
      <c r="A84" s="17" t="str">
        <f>HYPERLINK("#'Table 82'!A1", "Table 82")</f>
        <v>Table 82</v>
      </c>
      <c r="B84" s="14" t="s">
        <v>831</v>
      </c>
    </row>
    <row r="85" spans="1:2" x14ac:dyDescent="0.25">
      <c r="A85" s="17" t="str">
        <f>HYPERLINK("#'Table 83'!A1", "Table 83")</f>
        <v>Table 83</v>
      </c>
      <c r="B85" s="14" t="s">
        <v>832</v>
      </c>
    </row>
    <row r="86" spans="1:2" x14ac:dyDescent="0.25">
      <c r="A86" s="17" t="str">
        <f>HYPERLINK("#'Table 84'!A1", "Table 84")</f>
        <v>Table 84</v>
      </c>
      <c r="B86" s="14" t="s">
        <v>833</v>
      </c>
    </row>
    <row r="87" spans="1:2" x14ac:dyDescent="0.25">
      <c r="A87" s="17" t="str">
        <f>HYPERLINK("#'Table 85'!A1", "Table 85")</f>
        <v>Table 85</v>
      </c>
      <c r="B87" s="14" t="s">
        <v>834</v>
      </c>
    </row>
    <row r="88" spans="1:2" x14ac:dyDescent="0.25">
      <c r="A88" s="17" t="str">
        <f>HYPERLINK("#'Table 86'!A1", "Table 86")</f>
        <v>Table 86</v>
      </c>
      <c r="B88" s="14" t="s">
        <v>835</v>
      </c>
    </row>
    <row r="89" spans="1:2" x14ac:dyDescent="0.25">
      <c r="A89" s="17" t="str">
        <f>HYPERLINK("#'Table 87'!A1", "Table 87")</f>
        <v>Table 87</v>
      </c>
      <c r="B89" s="14" t="s">
        <v>836</v>
      </c>
    </row>
    <row r="90" spans="1:2" x14ac:dyDescent="0.25">
      <c r="A90" s="17" t="str">
        <f>HYPERLINK("#'Table 88'!A1", "Table 88")</f>
        <v>Table 88</v>
      </c>
      <c r="B90" s="14" t="s">
        <v>837</v>
      </c>
    </row>
    <row r="91" spans="1:2" x14ac:dyDescent="0.25">
      <c r="A91" s="17" t="str">
        <f>HYPERLINK("#'Table 89'!A1", "Table 89")</f>
        <v>Table 89</v>
      </c>
      <c r="B91" s="14" t="s">
        <v>838</v>
      </c>
    </row>
    <row r="92" spans="1:2" x14ac:dyDescent="0.25">
      <c r="A92" s="17" t="str">
        <f>HYPERLINK("#'Table 90'!A1", "Table 90")</f>
        <v>Table 90</v>
      </c>
      <c r="B92" s="14" t="s">
        <v>839</v>
      </c>
    </row>
    <row r="93" spans="1:2" x14ac:dyDescent="0.25">
      <c r="A93" s="17" t="str">
        <f>HYPERLINK("#'Table 91'!A1", "Table 91")</f>
        <v>Table 91</v>
      </c>
      <c r="B93" s="14" t="s">
        <v>840</v>
      </c>
    </row>
    <row r="94" spans="1:2" x14ac:dyDescent="0.25">
      <c r="A94" s="17" t="str">
        <f>HYPERLINK("#'Table 92'!A1", "Table 92")</f>
        <v>Table 92</v>
      </c>
      <c r="B94" s="14" t="s">
        <v>841</v>
      </c>
    </row>
    <row r="95" spans="1:2" x14ac:dyDescent="0.25">
      <c r="A95" s="17" t="str">
        <f>HYPERLINK("#'Table 93'!A1", "Table 93")</f>
        <v>Table 93</v>
      </c>
      <c r="B95" s="14" t="s">
        <v>842</v>
      </c>
    </row>
    <row r="96" spans="1:2" x14ac:dyDescent="0.25">
      <c r="A96" s="17" t="str">
        <f>HYPERLINK("#'Table 94'!A1", "Table 94")</f>
        <v>Table 94</v>
      </c>
      <c r="B96" s="14" t="s">
        <v>843</v>
      </c>
    </row>
    <row r="97" spans="1:2" x14ac:dyDescent="0.25">
      <c r="A97" s="17" t="str">
        <f>HYPERLINK("#'Table 95'!A1", "Table 95")</f>
        <v>Table 95</v>
      </c>
      <c r="B97" s="14" t="s">
        <v>844</v>
      </c>
    </row>
    <row r="98" spans="1:2" x14ac:dyDescent="0.25">
      <c r="A98" s="17" t="str">
        <f>HYPERLINK("#'Table 96'!A1", "Table 96")</f>
        <v>Table 96</v>
      </c>
      <c r="B98" s="14" t="s">
        <v>845</v>
      </c>
    </row>
    <row r="99" spans="1:2" x14ac:dyDescent="0.25">
      <c r="A99" s="17" t="str">
        <f>HYPERLINK("#'Table 97'!A1", "Table 97")</f>
        <v>Table 97</v>
      </c>
      <c r="B99" s="14" t="s">
        <v>846</v>
      </c>
    </row>
    <row r="100" spans="1:2" x14ac:dyDescent="0.25">
      <c r="A100" s="17" t="str">
        <f>HYPERLINK("#'Table 98'!A1", "Table 98")</f>
        <v>Table 98</v>
      </c>
      <c r="B100" s="14" t="s">
        <v>847</v>
      </c>
    </row>
    <row r="101" spans="1:2" x14ac:dyDescent="0.25">
      <c r="A101" s="17" t="str">
        <f>HYPERLINK("#'Table 99'!A1", "Table 99")</f>
        <v>Table 99</v>
      </c>
      <c r="B101" s="14" t="s">
        <v>848</v>
      </c>
    </row>
    <row r="102" spans="1:2" x14ac:dyDescent="0.25">
      <c r="A102" s="17" t="str">
        <f>HYPERLINK("#'Table 100'!A1", "Table 100")</f>
        <v>Table 100</v>
      </c>
      <c r="B102" s="14" t="s">
        <v>849</v>
      </c>
    </row>
    <row r="103" spans="1:2" x14ac:dyDescent="0.25">
      <c r="A103" s="17" t="str">
        <f>HYPERLINK("#'Table 101'!A1", "Table 101")</f>
        <v>Table 101</v>
      </c>
      <c r="B103" s="14" t="s">
        <v>850</v>
      </c>
    </row>
    <row r="104" spans="1:2" x14ac:dyDescent="0.25">
      <c r="A104" s="17" t="str">
        <f>HYPERLINK("#'Table 102'!A1", "Table 102")</f>
        <v>Table 102</v>
      </c>
      <c r="B104" s="14" t="s">
        <v>851</v>
      </c>
    </row>
    <row r="105" spans="1:2" x14ac:dyDescent="0.25">
      <c r="A105" s="17" t="str">
        <f>HYPERLINK("#'Table 103'!A1", "Table 103")</f>
        <v>Table 103</v>
      </c>
      <c r="B105" s="14" t="s">
        <v>852</v>
      </c>
    </row>
    <row r="106" spans="1:2" x14ac:dyDescent="0.25">
      <c r="A106" s="17" t="str">
        <f>HYPERLINK("#'Table 104'!A1", "Table 104")</f>
        <v>Table 104</v>
      </c>
      <c r="B106" s="14" t="s">
        <v>853</v>
      </c>
    </row>
    <row r="107" spans="1:2" x14ac:dyDescent="0.25">
      <c r="A107" s="17" t="str">
        <f>HYPERLINK("#'Table 105'!A1", "Table 105")</f>
        <v>Table 105</v>
      </c>
      <c r="B107" s="14" t="s">
        <v>854</v>
      </c>
    </row>
    <row r="108" spans="1:2" x14ac:dyDescent="0.25">
      <c r="A108" s="17" t="str">
        <f>HYPERLINK("#'Table 106'!A1", "Table 106")</f>
        <v>Table 106</v>
      </c>
      <c r="B108" s="14" t="s">
        <v>855</v>
      </c>
    </row>
    <row r="109" spans="1:2" x14ac:dyDescent="0.25">
      <c r="A109" s="17" t="str">
        <f>HYPERLINK("#'Table 107'!A1", "Table 107")</f>
        <v>Table 107</v>
      </c>
      <c r="B109" s="14" t="s">
        <v>856</v>
      </c>
    </row>
    <row r="110" spans="1:2" x14ac:dyDescent="0.25">
      <c r="A110" s="17" t="str">
        <f>HYPERLINK("#'Table 108'!A1", "Table 108")</f>
        <v>Table 108</v>
      </c>
      <c r="B110" s="14" t="s">
        <v>857</v>
      </c>
    </row>
    <row r="111" spans="1:2" x14ac:dyDescent="0.25">
      <c r="A111" s="17" t="str">
        <f>HYPERLINK("#'Table 109'!A1", "Table 109")</f>
        <v>Table 109</v>
      </c>
      <c r="B111" s="14" t="s">
        <v>858</v>
      </c>
    </row>
    <row r="112" spans="1:2" x14ac:dyDescent="0.25">
      <c r="A112" s="17" t="str">
        <f>HYPERLINK("#'Table 110'!A1", "Table 110")</f>
        <v>Table 110</v>
      </c>
      <c r="B112" s="14" t="s">
        <v>859</v>
      </c>
    </row>
    <row r="113" spans="1:2" x14ac:dyDescent="0.25">
      <c r="A113" s="17" t="str">
        <f>HYPERLINK("#'Table 111'!A1", "Table 111")</f>
        <v>Table 111</v>
      </c>
      <c r="B113" s="14" t="s">
        <v>860</v>
      </c>
    </row>
    <row r="114" spans="1:2" x14ac:dyDescent="0.25">
      <c r="A114" s="17" t="str">
        <f>HYPERLINK("#'Table 112'!A1", "Table 112")</f>
        <v>Table 112</v>
      </c>
      <c r="B114" s="14" t="s">
        <v>861</v>
      </c>
    </row>
    <row r="115" spans="1:2" x14ac:dyDescent="0.25">
      <c r="A115" s="17" t="str">
        <f>HYPERLINK("#'Table 113'!A1", "Table 113")</f>
        <v>Table 113</v>
      </c>
      <c r="B115" s="14" t="s">
        <v>862</v>
      </c>
    </row>
    <row r="116" spans="1:2" x14ac:dyDescent="0.25">
      <c r="A116" s="17" t="str">
        <f>HYPERLINK("#'Table 114'!A1", "Table 114")</f>
        <v>Table 114</v>
      </c>
      <c r="B116" s="14" t="s">
        <v>863</v>
      </c>
    </row>
    <row r="117" spans="1:2" x14ac:dyDescent="0.25">
      <c r="A117" s="17" t="str">
        <f>HYPERLINK("#'Table 115'!A1", "Table 115")</f>
        <v>Table 115</v>
      </c>
      <c r="B117" s="14" t="s">
        <v>864</v>
      </c>
    </row>
    <row r="118" spans="1:2" x14ac:dyDescent="0.25">
      <c r="A118" s="17" t="str">
        <f>HYPERLINK("#'Table 116'!A1", "Table 116")</f>
        <v>Table 116</v>
      </c>
      <c r="B118" s="14" t="s">
        <v>865</v>
      </c>
    </row>
    <row r="119" spans="1:2" x14ac:dyDescent="0.25">
      <c r="A119" s="17" t="str">
        <f>HYPERLINK("#'Table 117'!A1", "Table 117")</f>
        <v>Table 117</v>
      </c>
      <c r="B119" s="14" t="s">
        <v>866</v>
      </c>
    </row>
    <row r="120" spans="1:2" x14ac:dyDescent="0.25">
      <c r="A120" s="17" t="str">
        <f>HYPERLINK("#'Table 118'!A1", "Table 118")</f>
        <v>Table 118</v>
      </c>
      <c r="B120" s="14" t="s">
        <v>867</v>
      </c>
    </row>
    <row r="121" spans="1:2" x14ac:dyDescent="0.25">
      <c r="A121" s="17" t="str">
        <f>HYPERLINK("#'Table 119'!A1", "Table 119")</f>
        <v>Table 119</v>
      </c>
      <c r="B121" s="14" t="s">
        <v>868</v>
      </c>
    </row>
    <row r="122" spans="1:2" x14ac:dyDescent="0.25">
      <c r="A122" s="17" t="str">
        <f>HYPERLINK("#'Table 120'!A1", "Table 120")</f>
        <v>Table 120</v>
      </c>
      <c r="B122" s="14" t="s">
        <v>869</v>
      </c>
    </row>
    <row r="123" spans="1:2" x14ac:dyDescent="0.25">
      <c r="A123" s="17" t="str">
        <f>HYPERLINK("#'Table 121'!A1", "Table 121")</f>
        <v>Table 121</v>
      </c>
      <c r="B123" s="14" t="s">
        <v>870</v>
      </c>
    </row>
    <row r="124" spans="1:2" x14ac:dyDescent="0.25">
      <c r="A124" s="17" t="str">
        <f>HYPERLINK("#'Table 122'!A1", "Table 122")</f>
        <v>Table 122</v>
      </c>
      <c r="B124" s="14" t="s">
        <v>871</v>
      </c>
    </row>
    <row r="125" spans="1:2" x14ac:dyDescent="0.25">
      <c r="A125" s="17" t="str">
        <f>HYPERLINK("#'Table 123'!A1", "Table 123")</f>
        <v>Table 123</v>
      </c>
      <c r="B125" s="14" t="s">
        <v>872</v>
      </c>
    </row>
    <row r="126" spans="1:2" x14ac:dyDescent="0.25">
      <c r="A126" s="17" t="str">
        <f>HYPERLINK("#'Table 124'!A1", "Table 124")</f>
        <v>Table 124</v>
      </c>
      <c r="B126" s="14" t="s">
        <v>873</v>
      </c>
    </row>
    <row r="127" spans="1:2" x14ac:dyDescent="0.25">
      <c r="A127" s="17" t="str">
        <f>HYPERLINK("#'Table 125'!A1", "Table 125")</f>
        <v>Table 125</v>
      </c>
      <c r="B127" s="14" t="s">
        <v>874</v>
      </c>
    </row>
    <row r="128" spans="1:2" x14ac:dyDescent="0.25">
      <c r="A128" s="17" t="str">
        <f>HYPERLINK("#'Table 126'!A1", "Table 126")</f>
        <v>Table 126</v>
      </c>
      <c r="B128" s="14" t="s">
        <v>875</v>
      </c>
    </row>
    <row r="129" spans="1:2" x14ac:dyDescent="0.25">
      <c r="A129" s="17" t="str">
        <f>HYPERLINK("#'Table 127'!A1", "Table 127")</f>
        <v>Table 127</v>
      </c>
      <c r="B129" s="14" t="s">
        <v>876</v>
      </c>
    </row>
    <row r="130" spans="1:2" x14ac:dyDescent="0.25">
      <c r="A130" s="17" t="str">
        <f>HYPERLINK("#'Table 128'!A1", "Table 128")</f>
        <v>Table 128</v>
      </c>
      <c r="B130" s="14" t="s">
        <v>877</v>
      </c>
    </row>
    <row r="131" spans="1:2" x14ac:dyDescent="0.25">
      <c r="A131" s="17" t="str">
        <f>HYPERLINK("#'Table 129'!A1", "Table 129")</f>
        <v>Table 129</v>
      </c>
      <c r="B131" s="14" t="s">
        <v>878</v>
      </c>
    </row>
    <row r="132" spans="1:2" x14ac:dyDescent="0.25">
      <c r="A132" s="17" t="str">
        <f>HYPERLINK("#'Table 130'!A1", "Table 130")</f>
        <v>Table 130</v>
      </c>
      <c r="B132" s="14" t="s">
        <v>879</v>
      </c>
    </row>
    <row r="133" spans="1:2" x14ac:dyDescent="0.25">
      <c r="A133" s="17" t="str">
        <f>HYPERLINK("#'Table 131'!A1", "Table 131")</f>
        <v>Table 131</v>
      </c>
      <c r="B133" s="14" t="s">
        <v>880</v>
      </c>
    </row>
    <row r="134" spans="1:2" x14ac:dyDescent="0.25">
      <c r="A134" s="17" t="str">
        <f>HYPERLINK("#'Table 132'!A1", "Table 132")</f>
        <v>Table 132</v>
      </c>
      <c r="B134" s="14" t="s">
        <v>881</v>
      </c>
    </row>
    <row r="135" spans="1:2" x14ac:dyDescent="0.25">
      <c r="A135" s="17" t="str">
        <f>HYPERLINK("#'Table 133'!A1", "Table 133")</f>
        <v>Table 133</v>
      </c>
      <c r="B135" s="14" t="s">
        <v>882</v>
      </c>
    </row>
    <row r="136" spans="1:2" x14ac:dyDescent="0.25">
      <c r="A136" s="17" t="str">
        <f>HYPERLINK("#'Table 134'!A1", "Table 134")</f>
        <v>Table 134</v>
      </c>
      <c r="B136" s="14" t="s">
        <v>883</v>
      </c>
    </row>
    <row r="137" spans="1:2" x14ac:dyDescent="0.25">
      <c r="A137" s="17" t="str">
        <f>HYPERLINK("#'Table 135'!A1", "Table 135")</f>
        <v>Table 135</v>
      </c>
      <c r="B137" s="14" t="s">
        <v>884</v>
      </c>
    </row>
    <row r="138" spans="1:2" x14ac:dyDescent="0.25">
      <c r="A138" s="17" t="str">
        <f>HYPERLINK("#'Table 136'!A1", "Table 136")</f>
        <v>Table 136</v>
      </c>
      <c r="B138" s="14" t="s">
        <v>885</v>
      </c>
    </row>
    <row r="139" spans="1:2" x14ac:dyDescent="0.25">
      <c r="A139" s="17" t="str">
        <f>HYPERLINK("#'Table 137'!A1", "Table 137")</f>
        <v>Table 137</v>
      </c>
      <c r="B139" s="14" t="s">
        <v>886</v>
      </c>
    </row>
    <row r="140" spans="1:2" x14ac:dyDescent="0.25">
      <c r="A140" s="17" t="str">
        <f>HYPERLINK("#'Table 138'!A1", "Table 138")</f>
        <v>Table 138</v>
      </c>
      <c r="B140" s="14" t="s">
        <v>887</v>
      </c>
    </row>
    <row r="141" spans="1:2" x14ac:dyDescent="0.25">
      <c r="A141" s="17" t="str">
        <f>HYPERLINK("#'Table 139'!A1", "Table 139")</f>
        <v>Table 139</v>
      </c>
      <c r="B141" s="14" t="s">
        <v>888</v>
      </c>
    </row>
    <row r="142" spans="1:2" x14ac:dyDescent="0.25">
      <c r="A142" s="17" t="str">
        <f>HYPERLINK("#'Table 140'!A1", "Table 140")</f>
        <v>Table 140</v>
      </c>
      <c r="B142" s="14" t="s">
        <v>889</v>
      </c>
    </row>
    <row r="143" spans="1:2" x14ac:dyDescent="0.25">
      <c r="A143" s="17" t="str">
        <f>HYPERLINK("#'Table 141'!A1", "Table 141")</f>
        <v>Table 141</v>
      </c>
      <c r="B143" s="14" t="s">
        <v>890</v>
      </c>
    </row>
    <row r="144" spans="1:2" x14ac:dyDescent="0.25">
      <c r="A144" s="17" t="str">
        <f>HYPERLINK("#'Table 142'!A1", "Table 142")</f>
        <v>Table 142</v>
      </c>
      <c r="B144" s="14" t="s">
        <v>891</v>
      </c>
    </row>
    <row r="145" spans="1:2" x14ac:dyDescent="0.25">
      <c r="A145" s="17" t="str">
        <f>HYPERLINK("#'Table 143'!A1", "Table 143")</f>
        <v>Table 143</v>
      </c>
      <c r="B145" s="14" t="s">
        <v>892</v>
      </c>
    </row>
    <row r="146" spans="1:2" x14ac:dyDescent="0.25">
      <c r="A146" s="17" t="str">
        <f>HYPERLINK("#'Table 144'!A1", "Table 144")</f>
        <v>Table 144</v>
      </c>
      <c r="B146" s="14" t="s">
        <v>893</v>
      </c>
    </row>
    <row r="147" spans="1:2" x14ac:dyDescent="0.25">
      <c r="A147" s="17" t="str">
        <f>HYPERLINK("#'Table 145'!A1", "Table 145")</f>
        <v>Table 145</v>
      </c>
      <c r="B147" s="14" t="s">
        <v>894</v>
      </c>
    </row>
    <row r="148" spans="1:2" x14ac:dyDescent="0.25">
      <c r="A148" s="17" t="str">
        <f>HYPERLINK("#'Table 146'!A1", "Table 146")</f>
        <v>Table 146</v>
      </c>
      <c r="B148" s="14" t="s">
        <v>895</v>
      </c>
    </row>
    <row r="149" spans="1:2" x14ac:dyDescent="0.25">
      <c r="A149" s="17" t="str">
        <f>HYPERLINK("#'Table 147'!A1", "Table 147")</f>
        <v>Table 147</v>
      </c>
      <c r="B149" s="14" t="s">
        <v>896</v>
      </c>
    </row>
    <row r="150" spans="1:2" x14ac:dyDescent="0.25">
      <c r="A150" s="17" t="str">
        <f>HYPERLINK("#'Table 148'!A1", "Table 148")</f>
        <v>Table 148</v>
      </c>
      <c r="B150" s="14" t="s">
        <v>897</v>
      </c>
    </row>
    <row r="151" spans="1:2" x14ac:dyDescent="0.25">
      <c r="A151" s="17" t="str">
        <f>HYPERLINK("#'Table 149'!A1", "Table 149")</f>
        <v>Table 149</v>
      </c>
      <c r="B151" s="14" t="s">
        <v>898</v>
      </c>
    </row>
    <row r="152" spans="1:2" x14ac:dyDescent="0.25">
      <c r="A152" s="17" t="str">
        <f>HYPERLINK("#'Table 150'!A1", "Table 150")</f>
        <v>Table 150</v>
      </c>
      <c r="B152" s="14" t="s">
        <v>899</v>
      </c>
    </row>
    <row r="153" spans="1:2" x14ac:dyDescent="0.25">
      <c r="A153" s="17" t="str">
        <f>HYPERLINK("#'Table 151'!A1", "Table 151")</f>
        <v>Table 151</v>
      </c>
      <c r="B153" s="14" t="s">
        <v>900</v>
      </c>
    </row>
    <row r="154" spans="1:2" x14ac:dyDescent="0.25">
      <c r="A154" s="17" t="str">
        <f>HYPERLINK("#'Table 152'!A1", "Table 152")</f>
        <v>Table 152</v>
      </c>
      <c r="B154" s="14" t="s">
        <v>901</v>
      </c>
    </row>
    <row r="155" spans="1:2" x14ac:dyDescent="0.25">
      <c r="A155" s="17" t="str">
        <f>HYPERLINK("#'Table 153'!A1", "Table 153")</f>
        <v>Table 153</v>
      </c>
      <c r="B155" s="14" t="s">
        <v>902</v>
      </c>
    </row>
    <row r="156" spans="1:2" x14ac:dyDescent="0.25">
      <c r="A156" s="17" t="str">
        <f>HYPERLINK("#'Table 154'!A1", "Table 154")</f>
        <v>Table 154</v>
      </c>
      <c r="B156" s="14" t="s">
        <v>903</v>
      </c>
    </row>
    <row r="157" spans="1:2" x14ac:dyDescent="0.25">
      <c r="A157" s="17" t="str">
        <f>HYPERLINK("#'Table 155'!A1", "Table 155")</f>
        <v>Table 155</v>
      </c>
      <c r="B157" s="14" t="s">
        <v>904</v>
      </c>
    </row>
    <row r="158" spans="1:2" x14ac:dyDescent="0.25">
      <c r="A158" s="17" t="str">
        <f>HYPERLINK("#'Table 156'!A1", "Table 156")</f>
        <v>Table 156</v>
      </c>
      <c r="B158" s="14" t="s">
        <v>905</v>
      </c>
    </row>
    <row r="159" spans="1:2" x14ac:dyDescent="0.25">
      <c r="A159" s="17" t="str">
        <f>HYPERLINK("#'Table 157'!A1", "Table 157")</f>
        <v>Table 157</v>
      </c>
      <c r="B159" s="14" t="s">
        <v>906</v>
      </c>
    </row>
    <row r="160" spans="1:2" x14ac:dyDescent="0.25">
      <c r="A160" s="17" t="str">
        <f>HYPERLINK("#'Table 158'!A1", "Table 158")</f>
        <v>Table 158</v>
      </c>
      <c r="B160" s="14" t="s">
        <v>907</v>
      </c>
    </row>
    <row r="161" spans="1:2" x14ac:dyDescent="0.25">
      <c r="A161" s="17" t="str">
        <f>HYPERLINK("#'Table 159'!A1", "Table 159")</f>
        <v>Table 159</v>
      </c>
      <c r="B161" s="14" t="s">
        <v>908</v>
      </c>
    </row>
    <row r="162" spans="1:2" x14ac:dyDescent="0.25">
      <c r="A162" s="17" t="str">
        <f>HYPERLINK("#'Table 160'!A1", "Table 160")</f>
        <v>Table 160</v>
      </c>
      <c r="B162" s="14" t="s">
        <v>909</v>
      </c>
    </row>
    <row r="163" spans="1:2" x14ac:dyDescent="0.25">
      <c r="A163" s="17" t="str">
        <f>HYPERLINK("#'Table 161'!A1", "Table 161")</f>
        <v>Table 161</v>
      </c>
      <c r="B163" s="14" t="s">
        <v>910</v>
      </c>
    </row>
    <row r="164" spans="1:2" x14ac:dyDescent="0.25">
      <c r="A164" s="17" t="str">
        <f>HYPERLINK("#'Table 162'!A1", "Table 162")</f>
        <v>Table 162</v>
      </c>
      <c r="B164" s="14" t="s">
        <v>911</v>
      </c>
    </row>
    <row r="165" spans="1:2" x14ac:dyDescent="0.25">
      <c r="A165" s="17" t="str">
        <f>HYPERLINK("#'Table 163'!A1", "Table 163")</f>
        <v>Table 163</v>
      </c>
      <c r="B165" s="14" t="s">
        <v>912</v>
      </c>
    </row>
    <row r="166" spans="1:2" x14ac:dyDescent="0.25">
      <c r="A166" s="17" t="str">
        <f>HYPERLINK("#'Table 164'!A1", "Table 164")</f>
        <v>Table 164</v>
      </c>
      <c r="B166" s="14" t="s">
        <v>913</v>
      </c>
    </row>
    <row r="167" spans="1:2" x14ac:dyDescent="0.25">
      <c r="A167" s="17" t="str">
        <f>HYPERLINK("#'Table 165'!A1", "Table 165")</f>
        <v>Table 165</v>
      </c>
      <c r="B167" s="14" t="s">
        <v>914</v>
      </c>
    </row>
    <row r="168" spans="1:2" x14ac:dyDescent="0.25">
      <c r="A168" s="17" t="str">
        <f>HYPERLINK("#'Table 166'!A1", "Table 166")</f>
        <v>Table 166</v>
      </c>
      <c r="B168" s="14" t="s">
        <v>915</v>
      </c>
    </row>
    <row r="169" spans="1:2" x14ac:dyDescent="0.25">
      <c r="A169" s="17" t="str">
        <f>HYPERLINK("#'Table 167'!A1", "Table 167")</f>
        <v>Table 167</v>
      </c>
      <c r="B169" s="14" t="s">
        <v>916</v>
      </c>
    </row>
    <row r="170" spans="1:2" x14ac:dyDescent="0.25">
      <c r="A170" s="17" t="str">
        <f>HYPERLINK("#'Table 168'!A1", "Table 168")</f>
        <v>Table 168</v>
      </c>
      <c r="B170" s="14" t="s">
        <v>917</v>
      </c>
    </row>
    <row r="171" spans="1:2" x14ac:dyDescent="0.25">
      <c r="A171" s="17" t="str">
        <f>HYPERLINK("#'Table 169'!A1", "Table 169")</f>
        <v>Table 169</v>
      </c>
      <c r="B171" s="14" t="s">
        <v>918</v>
      </c>
    </row>
    <row r="172" spans="1:2" x14ac:dyDescent="0.25">
      <c r="A172" s="17" t="str">
        <f>HYPERLINK("#'Table 170'!A1", "Table 170")</f>
        <v>Table 170</v>
      </c>
      <c r="B172" s="14" t="s">
        <v>919</v>
      </c>
    </row>
    <row r="173" spans="1:2" x14ac:dyDescent="0.25">
      <c r="A173" s="17" t="str">
        <f>HYPERLINK("#'Table 171'!A1", "Table 171")</f>
        <v>Table 171</v>
      </c>
      <c r="B173" s="14" t="s">
        <v>920</v>
      </c>
    </row>
    <row r="174" spans="1:2" x14ac:dyDescent="0.25">
      <c r="A174" s="17" t="str">
        <f>HYPERLINK("#'Table 172'!A1", "Table 172")</f>
        <v>Table 172</v>
      </c>
      <c r="B174" s="14" t="s">
        <v>921</v>
      </c>
    </row>
    <row r="175" spans="1:2" x14ac:dyDescent="0.25">
      <c r="A175" s="17" t="str">
        <f>HYPERLINK("#'Table 173'!A1", "Table 173")</f>
        <v>Table 173</v>
      </c>
      <c r="B175" s="14" t="s">
        <v>922</v>
      </c>
    </row>
    <row r="176" spans="1:2" x14ac:dyDescent="0.25">
      <c r="A176" s="17" t="str">
        <f>HYPERLINK("#'Table 174'!A1", "Table 174")</f>
        <v>Table 174</v>
      </c>
      <c r="B176" s="14" t="s">
        <v>923</v>
      </c>
    </row>
    <row r="177" spans="1:2" x14ac:dyDescent="0.25">
      <c r="A177" s="17" t="str">
        <f>HYPERLINK("#'Table 175'!A1", "Table 175")</f>
        <v>Table 175</v>
      </c>
      <c r="B177" s="14" t="s">
        <v>924</v>
      </c>
    </row>
    <row r="178" spans="1:2" x14ac:dyDescent="0.25">
      <c r="A178" s="17" t="str">
        <f>HYPERLINK("#'Table 176'!A1", "Table 176")</f>
        <v>Table 176</v>
      </c>
      <c r="B178" s="14" t="s">
        <v>925</v>
      </c>
    </row>
    <row r="179" spans="1:2" x14ac:dyDescent="0.25">
      <c r="A179" s="17" t="str">
        <f>HYPERLINK("#'Table 177'!A1", "Table 177")</f>
        <v>Table 177</v>
      </c>
      <c r="B179" s="14" t="s">
        <v>926</v>
      </c>
    </row>
    <row r="180" spans="1:2" x14ac:dyDescent="0.25">
      <c r="A180" s="17" t="str">
        <f>HYPERLINK("#'Table 178'!A1", "Table 178")</f>
        <v>Table 178</v>
      </c>
      <c r="B180" s="14" t="s">
        <v>927</v>
      </c>
    </row>
    <row r="181" spans="1:2" x14ac:dyDescent="0.25">
      <c r="A181" s="17" t="str">
        <f>HYPERLINK("#'Table 179'!A1", "Table 179")</f>
        <v>Table 179</v>
      </c>
      <c r="B181" s="14" t="s">
        <v>928</v>
      </c>
    </row>
    <row r="182" spans="1:2" x14ac:dyDescent="0.25">
      <c r="A182" s="17" t="str">
        <f>HYPERLINK("#'Table 180'!A1", "Table 180")</f>
        <v>Table 180</v>
      </c>
      <c r="B182" s="14" t="s">
        <v>929</v>
      </c>
    </row>
    <row r="183" spans="1:2" x14ac:dyDescent="0.25">
      <c r="A183" s="17" t="str">
        <f>HYPERLINK("#'Table 181'!A1", "Table 181")</f>
        <v>Table 181</v>
      </c>
      <c r="B183" s="14" t="s">
        <v>930</v>
      </c>
    </row>
    <row r="184" spans="1:2" x14ac:dyDescent="0.25">
      <c r="A184" s="17" t="str">
        <f>HYPERLINK("#'Table 182'!A1", "Table 182")</f>
        <v>Table 182</v>
      </c>
      <c r="B184" s="14" t="s">
        <v>931</v>
      </c>
    </row>
    <row r="185" spans="1:2" x14ac:dyDescent="0.25">
      <c r="A185" s="17" t="str">
        <f>HYPERLINK("#'Table 183'!A1", "Table 183")</f>
        <v>Table 183</v>
      </c>
      <c r="B185" s="14" t="s">
        <v>932</v>
      </c>
    </row>
    <row r="186" spans="1:2" x14ac:dyDescent="0.25">
      <c r="A186" s="17" t="str">
        <f>HYPERLINK("#'Table 184'!A1", "Table 184")</f>
        <v>Table 184</v>
      </c>
      <c r="B186" s="14" t="s">
        <v>933</v>
      </c>
    </row>
    <row r="187" spans="1:2" x14ac:dyDescent="0.25">
      <c r="A187" s="17" t="str">
        <f>HYPERLINK("#'Table 185'!A1", "Table 185")</f>
        <v>Table 185</v>
      </c>
      <c r="B187" s="14" t="s">
        <v>934</v>
      </c>
    </row>
    <row r="188" spans="1:2" x14ac:dyDescent="0.25">
      <c r="A188" s="17" t="str">
        <f>HYPERLINK("#'Table 186'!A1", "Table 186")</f>
        <v>Table 186</v>
      </c>
      <c r="B188" s="14" t="s">
        <v>935</v>
      </c>
    </row>
    <row r="189" spans="1:2" x14ac:dyDescent="0.25">
      <c r="A189" s="17" t="str">
        <f>HYPERLINK("#'Table 187'!A1", "Table 187")</f>
        <v>Table 187</v>
      </c>
      <c r="B189" s="14" t="s">
        <v>936</v>
      </c>
    </row>
    <row r="190" spans="1:2" x14ac:dyDescent="0.25">
      <c r="A190" s="17" t="str">
        <f>HYPERLINK("#'Table 188'!A1", "Table 188")</f>
        <v>Table 188</v>
      </c>
      <c r="B190" s="14" t="s">
        <v>937</v>
      </c>
    </row>
    <row r="191" spans="1:2" x14ac:dyDescent="0.25">
      <c r="A191" s="17" t="str">
        <f>HYPERLINK("#'Table 189'!A1", "Table 189")</f>
        <v>Table 189</v>
      </c>
      <c r="B191" s="14" t="s">
        <v>938</v>
      </c>
    </row>
    <row r="192" spans="1:2" x14ac:dyDescent="0.25">
      <c r="A192" s="17" t="str">
        <f>HYPERLINK("#'Table 190'!A1", "Table 190")</f>
        <v>Table 190</v>
      </c>
      <c r="B192" s="14" t="s">
        <v>939</v>
      </c>
    </row>
    <row r="193" spans="1:2" x14ac:dyDescent="0.25">
      <c r="A193" s="17" t="str">
        <f>HYPERLINK("#'Table 191'!A1", "Table 191")</f>
        <v>Table 191</v>
      </c>
      <c r="B193" s="14" t="s">
        <v>940</v>
      </c>
    </row>
    <row r="194" spans="1:2" x14ac:dyDescent="0.25">
      <c r="A194" s="17" t="str">
        <f>HYPERLINK("#'Table 192'!A1", "Table 192")</f>
        <v>Table 192</v>
      </c>
      <c r="B194" s="14" t="s">
        <v>941</v>
      </c>
    </row>
    <row r="195" spans="1:2" x14ac:dyDescent="0.25">
      <c r="A195" s="17" t="str">
        <f>HYPERLINK("#'Table 193'!A1", "Table 193")</f>
        <v>Table 193</v>
      </c>
      <c r="B195" s="14" t="s">
        <v>942</v>
      </c>
    </row>
    <row r="196" spans="1:2" x14ac:dyDescent="0.25">
      <c r="A196" s="17" t="str">
        <f>HYPERLINK("#'Table 194'!A1", "Table 194")</f>
        <v>Table 194</v>
      </c>
      <c r="B196" s="14" t="s">
        <v>943</v>
      </c>
    </row>
    <row r="197" spans="1:2" x14ac:dyDescent="0.25">
      <c r="A197" s="17" t="str">
        <f>HYPERLINK("#'Table 195'!A1", "Table 195")</f>
        <v>Table 195</v>
      </c>
      <c r="B197" s="14" t="s">
        <v>944</v>
      </c>
    </row>
    <row r="198" spans="1:2" x14ac:dyDescent="0.25">
      <c r="A198" s="17" t="str">
        <f>HYPERLINK("#'Table 196'!A1", "Table 196")</f>
        <v>Table 196</v>
      </c>
      <c r="B198" s="14" t="s">
        <v>945</v>
      </c>
    </row>
    <row r="199" spans="1:2" x14ac:dyDescent="0.25">
      <c r="A199" s="17" t="str">
        <f>HYPERLINK("#'Table 197'!A1", "Table 197")</f>
        <v>Table 197</v>
      </c>
      <c r="B199" s="14" t="s">
        <v>946</v>
      </c>
    </row>
    <row r="200" spans="1:2" x14ac:dyDescent="0.25">
      <c r="A200" s="17" t="str">
        <f>HYPERLINK("#'Table 198'!A1", "Table 198")</f>
        <v>Table 198</v>
      </c>
      <c r="B200" s="14" t="s">
        <v>947</v>
      </c>
    </row>
    <row r="201" spans="1:2" x14ac:dyDescent="0.25">
      <c r="A201" s="17" t="str">
        <f>HYPERLINK("#'Table 199'!A1", "Table 199")</f>
        <v>Table 199</v>
      </c>
      <c r="B201" s="14" t="s">
        <v>948</v>
      </c>
    </row>
    <row r="202" spans="1:2" x14ac:dyDescent="0.25">
      <c r="A202" s="17" t="str">
        <f>HYPERLINK("#'Table 200'!A1", "Table 200")</f>
        <v>Table 200</v>
      </c>
      <c r="B202" s="14" t="s">
        <v>949</v>
      </c>
    </row>
    <row r="203" spans="1:2" x14ac:dyDescent="0.25">
      <c r="A203" s="17" t="str">
        <f>HYPERLINK("#'Table 201'!A1", "Table 201")</f>
        <v>Table 201</v>
      </c>
      <c r="B203" s="14" t="s">
        <v>950</v>
      </c>
    </row>
    <row r="204" spans="1:2" x14ac:dyDescent="0.25">
      <c r="A204" s="17" t="str">
        <f>HYPERLINK("#'Table 202'!A1", "Table 202")</f>
        <v>Table 202</v>
      </c>
      <c r="B204" s="14" t="s">
        <v>951</v>
      </c>
    </row>
    <row r="205" spans="1:2" x14ac:dyDescent="0.25">
      <c r="A205" s="17" t="str">
        <f>HYPERLINK("#'Table 203'!A1", "Table 203")</f>
        <v>Table 203</v>
      </c>
      <c r="B205" s="14" t="s">
        <v>952</v>
      </c>
    </row>
    <row r="206" spans="1:2" x14ac:dyDescent="0.25">
      <c r="A206" s="17" t="str">
        <f>HYPERLINK("#'Table 204'!A1", "Table 204")</f>
        <v>Table 204</v>
      </c>
      <c r="B206" s="14" t="s">
        <v>953</v>
      </c>
    </row>
    <row r="207" spans="1:2" x14ac:dyDescent="0.25">
      <c r="A207" s="17" t="str">
        <f>HYPERLINK("#'Table 205'!A1", "Table 205")</f>
        <v>Table 205</v>
      </c>
      <c r="B207" s="14" t="s">
        <v>954</v>
      </c>
    </row>
    <row r="208" spans="1:2" x14ac:dyDescent="0.25">
      <c r="A208" s="17" t="str">
        <f>HYPERLINK("#'Table 206'!A1", "Table 206")</f>
        <v>Table 206</v>
      </c>
      <c r="B208" s="14" t="s">
        <v>955</v>
      </c>
    </row>
    <row r="209" spans="1:2" x14ac:dyDescent="0.25">
      <c r="A209" s="17" t="str">
        <f>HYPERLINK("#'Table 207'!A1", "Table 207")</f>
        <v>Table 207</v>
      </c>
      <c r="B209" s="14" t="s">
        <v>956</v>
      </c>
    </row>
    <row r="210" spans="1:2" x14ac:dyDescent="0.25">
      <c r="A210" s="17" t="str">
        <f>HYPERLINK("#'Table 208'!A1", "Table 208")</f>
        <v>Table 208</v>
      </c>
      <c r="B210" s="14" t="s">
        <v>957</v>
      </c>
    </row>
    <row r="211" spans="1:2" x14ac:dyDescent="0.25">
      <c r="A211" s="17" t="str">
        <f>HYPERLINK("#'Table 209'!A1", "Table 209")</f>
        <v>Table 209</v>
      </c>
      <c r="B211" s="14" t="s">
        <v>958</v>
      </c>
    </row>
    <row r="212" spans="1:2" x14ac:dyDescent="0.25">
      <c r="A212" s="17" t="str">
        <f>HYPERLINK("#'Table 210'!A1", "Table 210")</f>
        <v>Table 210</v>
      </c>
      <c r="B212" s="14" t="s">
        <v>959</v>
      </c>
    </row>
    <row r="213" spans="1:2" x14ac:dyDescent="0.25">
      <c r="A213" s="17" t="str">
        <f>HYPERLINK("#'Table 211'!A1", "Table 211")</f>
        <v>Table 211</v>
      </c>
      <c r="B213" s="14" t="s">
        <v>960</v>
      </c>
    </row>
    <row r="214" spans="1:2" x14ac:dyDescent="0.25">
      <c r="A214" s="17" t="str">
        <f>HYPERLINK("#'Table 212'!A1", "Table 212")</f>
        <v>Table 212</v>
      </c>
      <c r="B214" s="14" t="s">
        <v>961</v>
      </c>
    </row>
    <row r="215" spans="1:2" x14ac:dyDescent="0.25">
      <c r="A215" s="17" t="str">
        <f>HYPERLINK("#'Table 213'!A1", "Table 213")</f>
        <v>Table 213</v>
      </c>
      <c r="B215" s="14" t="s">
        <v>962</v>
      </c>
    </row>
    <row r="216" spans="1:2" x14ac:dyDescent="0.25">
      <c r="A216" s="17" t="str">
        <f>HYPERLINK("#'Table 214'!A1", "Table 214")</f>
        <v>Table 214</v>
      </c>
      <c r="B216" s="14" t="s">
        <v>963</v>
      </c>
    </row>
    <row r="217" spans="1:2" x14ac:dyDescent="0.25">
      <c r="A217" s="17" t="str">
        <f>HYPERLINK("#'Table 215'!A1", "Table 215")</f>
        <v>Table 215</v>
      </c>
      <c r="B217" s="14" t="s">
        <v>964</v>
      </c>
    </row>
    <row r="218" spans="1:2" x14ac:dyDescent="0.25">
      <c r="A218" s="17" t="str">
        <f>HYPERLINK("#'Table 216'!A1", "Table 216")</f>
        <v>Table 216</v>
      </c>
      <c r="B218" s="14" t="s">
        <v>965</v>
      </c>
    </row>
    <row r="219" spans="1:2" x14ac:dyDescent="0.25">
      <c r="A219" s="17" t="str">
        <f>HYPERLINK("#'Table 217'!A1", "Table 217")</f>
        <v>Table 217</v>
      </c>
      <c r="B219" s="14" t="s">
        <v>966</v>
      </c>
    </row>
    <row r="220" spans="1:2" x14ac:dyDescent="0.25">
      <c r="A220" s="17" t="str">
        <f>HYPERLINK("#'Table 218'!A1", "Table 218")</f>
        <v>Table 218</v>
      </c>
      <c r="B220" s="14" t="s">
        <v>967</v>
      </c>
    </row>
    <row r="221" spans="1:2" x14ac:dyDescent="0.25">
      <c r="A221" s="17" t="str">
        <f>HYPERLINK("#'Table 219'!A1", "Table 219")</f>
        <v>Table 219</v>
      </c>
      <c r="B221" s="14" t="s">
        <v>968</v>
      </c>
    </row>
    <row r="222" spans="1:2" x14ac:dyDescent="0.25">
      <c r="A222" s="17" t="str">
        <f>HYPERLINK("#'Table 220'!A1", "Table 220")</f>
        <v>Table 220</v>
      </c>
      <c r="B222" s="14" t="s">
        <v>969</v>
      </c>
    </row>
    <row r="223" spans="1:2" x14ac:dyDescent="0.25">
      <c r="A223" s="17" t="str">
        <f>HYPERLINK("#'Table 221'!A1", "Table 221")</f>
        <v>Table 221</v>
      </c>
      <c r="B223" s="14" t="s">
        <v>970</v>
      </c>
    </row>
    <row r="224" spans="1:2" x14ac:dyDescent="0.25">
      <c r="A224" s="17" t="str">
        <f>HYPERLINK("#'Table 222'!A1", "Table 222")</f>
        <v>Table 222</v>
      </c>
      <c r="B224" s="14" t="s">
        <v>971</v>
      </c>
    </row>
    <row r="225" spans="1:2" x14ac:dyDescent="0.25">
      <c r="A225" s="17" t="str">
        <f>HYPERLINK("#'Table 223'!A1", "Table 223")</f>
        <v>Table 223</v>
      </c>
      <c r="B225" s="14" t="s">
        <v>972</v>
      </c>
    </row>
    <row r="226" spans="1:2" x14ac:dyDescent="0.25">
      <c r="A226" s="17" t="str">
        <f>HYPERLINK("#'Table 224'!A1", "Table 224")</f>
        <v>Table 224</v>
      </c>
      <c r="B226" s="14" t="s">
        <v>973</v>
      </c>
    </row>
    <row r="227" spans="1:2" x14ac:dyDescent="0.25">
      <c r="A227" s="17" t="str">
        <f>HYPERLINK("#'Table 225'!A1", "Table 225")</f>
        <v>Table 225</v>
      </c>
      <c r="B227" s="14" t="s">
        <v>974</v>
      </c>
    </row>
    <row r="228" spans="1:2" x14ac:dyDescent="0.25">
      <c r="A228" s="17" t="str">
        <f>HYPERLINK("#'Table 226'!A1", "Table 226")</f>
        <v>Table 226</v>
      </c>
      <c r="B228" s="14" t="s">
        <v>975</v>
      </c>
    </row>
    <row r="229" spans="1:2" x14ac:dyDescent="0.25">
      <c r="A229" s="17" t="str">
        <f>HYPERLINK("#'Table 227'!A1", "Table 227")</f>
        <v>Table 227</v>
      </c>
      <c r="B229" s="14" t="s">
        <v>976</v>
      </c>
    </row>
    <row r="230" spans="1:2" x14ac:dyDescent="0.25">
      <c r="A230" s="17" t="str">
        <f>HYPERLINK("#'Table 228'!A1", "Table 228")</f>
        <v>Table 228</v>
      </c>
      <c r="B230" s="14" t="s">
        <v>977</v>
      </c>
    </row>
    <row r="231" spans="1:2" x14ac:dyDescent="0.25">
      <c r="A231" s="17" t="str">
        <f>HYPERLINK("#'Table 229'!A1", "Table 229")</f>
        <v>Table 229</v>
      </c>
      <c r="B231" s="14" t="s">
        <v>978</v>
      </c>
    </row>
    <row r="232" spans="1:2" x14ac:dyDescent="0.25">
      <c r="A232" s="17" t="str">
        <f>HYPERLINK("#'Table 230'!A1", "Table 230")</f>
        <v>Table 230</v>
      </c>
      <c r="B232" s="14" t="s">
        <v>979</v>
      </c>
    </row>
    <row r="233" spans="1:2" x14ac:dyDescent="0.25">
      <c r="A233" s="17" t="str">
        <f>HYPERLINK("#'Table 231'!A1", "Table 231")</f>
        <v>Table 231</v>
      </c>
      <c r="B233" s="14" t="s">
        <v>980</v>
      </c>
    </row>
    <row r="234" spans="1:2" x14ac:dyDescent="0.25">
      <c r="A234" s="17" t="str">
        <f>HYPERLINK("#'Table 232'!A1", "Table 232")</f>
        <v>Table 232</v>
      </c>
      <c r="B234" s="14" t="s">
        <v>981</v>
      </c>
    </row>
    <row r="235" spans="1:2" x14ac:dyDescent="0.25">
      <c r="A235" s="17" t="str">
        <f>HYPERLINK("#'Table 233'!A1", "Table 233")</f>
        <v>Table 233</v>
      </c>
      <c r="B235" s="14" t="s">
        <v>982</v>
      </c>
    </row>
    <row r="236" spans="1:2" x14ac:dyDescent="0.25">
      <c r="A236" s="17" t="str">
        <f>HYPERLINK("#'Table 234'!A1", "Table 234")</f>
        <v>Table 234</v>
      </c>
      <c r="B236" s="14" t="s">
        <v>983</v>
      </c>
    </row>
    <row r="237" spans="1:2" x14ac:dyDescent="0.25">
      <c r="A237" s="17" t="str">
        <f>HYPERLINK("#'Table 235'!A1", "Table 235")</f>
        <v>Table 235</v>
      </c>
      <c r="B237" s="14" t="s">
        <v>984</v>
      </c>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346</v>
      </c>
    </row>
    <row r="2" spans="1:2" ht="15" x14ac:dyDescent="0.25">
      <c r="A2" s="12" t="s">
        <v>25</v>
      </c>
    </row>
    <row r="3" spans="1:2" ht="15" x14ac:dyDescent="0.25">
      <c r="A3" s="12" t="s">
        <v>239</v>
      </c>
    </row>
    <row r="4" spans="1:2" ht="15" x14ac:dyDescent="0.25">
      <c r="A4" s="12" t="s">
        <v>308</v>
      </c>
    </row>
    <row r="5" spans="1:2" x14ac:dyDescent="0.25">
      <c r="A5" s="17" t="str">
        <f>HYPERLINK("#'Table of contents'!A20", "Back to contents")</f>
        <v>Back to contents</v>
      </c>
    </row>
    <row r="6" spans="1:2" x14ac:dyDescent="0.25">
      <c r="A6" s="15"/>
      <c r="B6" s="6" t="s">
        <v>27</v>
      </c>
    </row>
    <row r="7" spans="1:2" x14ac:dyDescent="0.25">
      <c r="A7" s="9" t="s">
        <v>32</v>
      </c>
      <c r="B7" s="4" t="s">
        <v>9</v>
      </c>
    </row>
    <row r="8" spans="1:2" x14ac:dyDescent="0.25">
      <c r="A8" s="16" t="s">
        <v>337</v>
      </c>
      <c r="B8" s="1">
        <v>1535</v>
      </c>
    </row>
    <row r="9" spans="1:2" x14ac:dyDescent="0.25">
      <c r="A9" s="16" t="s">
        <v>338</v>
      </c>
      <c r="B9" s="1">
        <v>114436</v>
      </c>
    </row>
    <row r="10" spans="1:2" x14ac:dyDescent="0.25">
      <c r="A10" s="16" t="s">
        <v>339</v>
      </c>
      <c r="B10" s="1">
        <v>3585</v>
      </c>
    </row>
    <row r="11" spans="1:2" x14ac:dyDescent="0.25">
      <c r="A11" s="16" t="s">
        <v>99</v>
      </c>
      <c r="B11" s="1">
        <v>484</v>
      </c>
    </row>
    <row r="12" spans="1:2" x14ac:dyDescent="0.25">
      <c r="A12" s="16" t="s">
        <v>218</v>
      </c>
      <c r="B12" s="1">
        <v>18369</v>
      </c>
    </row>
    <row r="13" spans="1:2" x14ac:dyDescent="0.25">
      <c r="A13" s="16" t="s">
        <v>219</v>
      </c>
      <c r="B13" s="1">
        <v>55034</v>
      </c>
    </row>
    <row r="14" spans="1:2" x14ac:dyDescent="0.25">
      <c r="A14" s="16" t="s">
        <v>340</v>
      </c>
      <c r="B14" s="1">
        <v>218</v>
      </c>
    </row>
    <row r="15" spans="1:2" x14ac:dyDescent="0.25">
      <c r="A15" s="16" t="s">
        <v>341</v>
      </c>
      <c r="B15" s="1">
        <v>23721</v>
      </c>
    </row>
    <row r="16" spans="1:2" x14ac:dyDescent="0.25">
      <c r="A16" s="16" t="s">
        <v>342</v>
      </c>
      <c r="B16" s="1">
        <v>522</v>
      </c>
    </row>
    <row r="17" spans="1:2" x14ac:dyDescent="0.25">
      <c r="A17" s="16" t="s">
        <v>105</v>
      </c>
      <c r="B17" s="1">
        <v>121</v>
      </c>
    </row>
    <row r="18" spans="1:2" x14ac:dyDescent="0.25">
      <c r="A18" s="16" t="s">
        <v>227</v>
      </c>
      <c r="B18" s="1">
        <v>3443</v>
      </c>
    </row>
    <row r="19" spans="1:2" x14ac:dyDescent="0.25">
      <c r="A19" s="16" t="s">
        <v>228</v>
      </c>
      <c r="B19" s="1">
        <v>6896</v>
      </c>
    </row>
    <row r="20" spans="1:2" x14ac:dyDescent="0.25">
      <c r="A20" s="16" t="s">
        <v>343</v>
      </c>
      <c r="B20" s="1">
        <v>613</v>
      </c>
    </row>
    <row r="21" spans="1:2" x14ac:dyDescent="0.25">
      <c r="A21" s="16" t="s">
        <v>344</v>
      </c>
      <c r="B21" s="1">
        <v>71075</v>
      </c>
    </row>
    <row r="22" spans="1:2" x14ac:dyDescent="0.25">
      <c r="A22" s="16" t="s">
        <v>345</v>
      </c>
      <c r="B22" s="1">
        <v>487</v>
      </c>
    </row>
    <row r="23" spans="1:2" x14ac:dyDescent="0.25">
      <c r="A23" s="16" t="s">
        <v>111</v>
      </c>
      <c r="B23" s="1">
        <v>264</v>
      </c>
    </row>
    <row r="24" spans="1:2" x14ac:dyDescent="0.25">
      <c r="A24" s="16" t="s">
        <v>236</v>
      </c>
      <c r="B24" s="1">
        <v>5976</v>
      </c>
    </row>
    <row r="25" spans="1:2" x14ac:dyDescent="0.25">
      <c r="A25" s="16" t="s">
        <v>237</v>
      </c>
      <c r="B25" s="1">
        <v>20944</v>
      </c>
    </row>
    <row r="26" spans="1:2" x14ac:dyDescent="0.25">
      <c r="A26" s="10" t="s">
        <v>12</v>
      </c>
      <c r="B26" s="5">
        <v>327723</v>
      </c>
    </row>
    <row r="27" spans="1:2" x14ac:dyDescent="0.25">
      <c r="A27" s="15"/>
    </row>
    <row r="28" spans="1:2" x14ac:dyDescent="0.25">
      <c r="A28" s="15"/>
    </row>
    <row r="29" spans="1:2" x14ac:dyDescent="0.25">
      <c r="A29" s="15"/>
      <c r="B29" s="6" t="s">
        <v>28</v>
      </c>
    </row>
    <row r="30" spans="1:2" x14ac:dyDescent="0.25">
      <c r="A30" s="9" t="s">
        <v>32</v>
      </c>
      <c r="B30" s="4" t="s">
        <v>9</v>
      </c>
    </row>
    <row r="31" spans="1:2" x14ac:dyDescent="0.25">
      <c r="A31" s="8" t="s">
        <v>337</v>
      </c>
      <c r="B31" s="2">
        <v>7.9351540246997802E-3</v>
      </c>
    </row>
    <row r="32" spans="1:2" x14ac:dyDescent="0.25">
      <c r="A32" s="8" t="s">
        <v>338</v>
      </c>
      <c r="B32" s="2">
        <v>0.59157477913390499</v>
      </c>
    </row>
    <row r="33" spans="1:2" x14ac:dyDescent="0.25">
      <c r="A33" s="8" t="s">
        <v>339</v>
      </c>
      <c r="B33" s="2">
        <v>1.85325909957972E-2</v>
      </c>
    </row>
    <row r="34" spans="1:2" x14ac:dyDescent="0.25">
      <c r="A34" s="8" t="s">
        <v>99</v>
      </c>
      <c r="B34" s="2">
        <v>2.5020290214688599E-3</v>
      </c>
    </row>
    <row r="35" spans="1:2" x14ac:dyDescent="0.25">
      <c r="A35" s="8" t="s">
        <v>218</v>
      </c>
      <c r="B35" s="2">
        <v>9.4958204742482302E-2</v>
      </c>
    </row>
    <row r="36" spans="1:2" x14ac:dyDescent="0.25">
      <c r="A36" s="8" t="s">
        <v>219</v>
      </c>
      <c r="B36" s="2">
        <v>0.28449724208164701</v>
      </c>
    </row>
    <row r="37" spans="1:2" x14ac:dyDescent="0.25">
      <c r="A37" s="8" t="s">
        <v>340</v>
      </c>
      <c r="B37" s="2">
        <v>6.2426620085335501E-3</v>
      </c>
    </row>
    <row r="38" spans="1:2" x14ac:dyDescent="0.25">
      <c r="A38" s="8" t="s">
        <v>341</v>
      </c>
      <c r="B38" s="2">
        <v>0.679276080295524</v>
      </c>
    </row>
    <row r="39" spans="1:2" x14ac:dyDescent="0.25">
      <c r="A39" s="8" t="s">
        <v>342</v>
      </c>
      <c r="B39" s="2">
        <v>1.4948025543369299E-2</v>
      </c>
    </row>
    <row r="40" spans="1:2" x14ac:dyDescent="0.25">
      <c r="A40" s="8" t="s">
        <v>105</v>
      </c>
      <c r="B40" s="2">
        <v>3.4649637753787102E-3</v>
      </c>
    </row>
    <row r="41" spans="1:2" x14ac:dyDescent="0.25">
      <c r="A41" s="8" t="s">
        <v>227</v>
      </c>
      <c r="B41" s="2">
        <v>9.8593969244867005E-2</v>
      </c>
    </row>
    <row r="42" spans="1:2" x14ac:dyDescent="0.25">
      <c r="A42" s="8" t="s">
        <v>228</v>
      </c>
      <c r="B42" s="2">
        <v>0.197474299132327</v>
      </c>
    </row>
    <row r="43" spans="1:2" x14ac:dyDescent="0.25">
      <c r="A43" s="8" t="s">
        <v>343</v>
      </c>
      <c r="B43" s="2">
        <v>6.1695467949556696E-3</v>
      </c>
    </row>
    <row r="44" spans="1:2" x14ac:dyDescent="0.25">
      <c r="A44" s="8" t="s">
        <v>344</v>
      </c>
      <c r="B44" s="2">
        <v>0.71533529926830997</v>
      </c>
    </row>
    <row r="45" spans="1:2" x14ac:dyDescent="0.25">
      <c r="A45" s="8" t="s">
        <v>345</v>
      </c>
      <c r="B45" s="2">
        <v>4.9014180899566197E-3</v>
      </c>
    </row>
    <row r="46" spans="1:2" x14ac:dyDescent="0.25">
      <c r="A46" s="8" t="s">
        <v>111</v>
      </c>
      <c r="B46" s="2">
        <v>2.65703157237895E-3</v>
      </c>
    </row>
    <row r="47" spans="1:2" x14ac:dyDescent="0.25">
      <c r="A47" s="8" t="s">
        <v>236</v>
      </c>
      <c r="B47" s="2">
        <v>6.0145532865668899E-2</v>
      </c>
    </row>
    <row r="48" spans="1:2" x14ac:dyDescent="0.25">
      <c r="A48" s="8" t="s">
        <v>237</v>
      </c>
      <c r="B48" s="2">
        <v>0.21079117140872999</v>
      </c>
    </row>
    <row r="49" spans="1:1" x14ac:dyDescent="0.25">
      <c r="A49" s="15"/>
    </row>
    <row r="50" spans="1:1" x14ac:dyDescent="0.25">
      <c r="A50" s="13" t="s">
        <v>33</v>
      </c>
    </row>
    <row r="51" spans="1:1" x14ac:dyDescent="0.25">
      <c r="A51" s="14" t="s">
        <v>34</v>
      </c>
    </row>
    <row r="52" spans="1:1" x14ac:dyDescent="0.25">
      <c r="A52" s="14" t="s">
        <v>126</v>
      </c>
    </row>
    <row r="53" spans="1:1" x14ac:dyDescent="0.25">
      <c r="A53" s="14" t="s">
        <v>347</v>
      </c>
    </row>
    <row r="54" spans="1:1" x14ac:dyDescent="0.25">
      <c r="A54" s="14" t="s">
        <v>36</v>
      </c>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5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676</v>
      </c>
    </row>
    <row r="2" spans="1:11" ht="15" x14ac:dyDescent="0.25">
      <c r="A2" s="12" t="s">
        <v>672</v>
      </c>
    </row>
    <row r="3" spans="1:11" ht="15" x14ac:dyDescent="0.25">
      <c r="A3" s="12" t="s">
        <v>94</v>
      </c>
    </row>
    <row r="4" spans="1:11" x14ac:dyDescent="0.25">
      <c r="A4" s="15"/>
    </row>
    <row r="5" spans="1:11" x14ac:dyDescent="0.25">
      <c r="A5" s="17" t="str">
        <f>HYPERLINK("#'Table of contents'!A200",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90</v>
      </c>
      <c r="B8" s="1">
        <v>3480</v>
      </c>
      <c r="C8" s="1">
        <v>3567</v>
      </c>
      <c r="D8" s="1">
        <v>3608</v>
      </c>
      <c r="E8" s="1">
        <v>3648</v>
      </c>
      <c r="F8" s="1">
        <v>3728</v>
      </c>
      <c r="G8" s="1">
        <v>3830</v>
      </c>
      <c r="H8" s="1">
        <v>3928</v>
      </c>
      <c r="I8" s="1">
        <v>4029</v>
      </c>
      <c r="J8" s="1">
        <v>4200</v>
      </c>
      <c r="K8" s="1">
        <v>4319</v>
      </c>
    </row>
    <row r="9" spans="1:11" x14ac:dyDescent="0.25">
      <c r="A9" s="16" t="s">
        <v>91</v>
      </c>
      <c r="B9" s="1">
        <v>601</v>
      </c>
      <c r="C9" s="1">
        <v>632</v>
      </c>
      <c r="D9" s="1">
        <v>735</v>
      </c>
      <c r="E9" s="1">
        <v>719</v>
      </c>
      <c r="F9" s="1">
        <v>770</v>
      </c>
      <c r="G9" s="1">
        <v>804</v>
      </c>
      <c r="H9" s="1">
        <v>824</v>
      </c>
      <c r="I9" s="1">
        <v>857</v>
      </c>
      <c r="J9" s="1">
        <v>890</v>
      </c>
      <c r="K9" s="1">
        <v>885</v>
      </c>
    </row>
    <row r="10" spans="1:11" x14ac:dyDescent="0.25">
      <c r="A10" s="16" t="s">
        <v>92</v>
      </c>
      <c r="B10" s="1">
        <v>1180</v>
      </c>
      <c r="C10" s="1">
        <v>1152</v>
      </c>
      <c r="D10" s="1">
        <v>1104</v>
      </c>
      <c r="E10" s="1">
        <v>1080</v>
      </c>
      <c r="F10" s="1">
        <v>1104</v>
      </c>
      <c r="G10" s="1">
        <v>1161</v>
      </c>
      <c r="H10" s="1">
        <v>1224</v>
      </c>
      <c r="I10" s="1">
        <v>1267</v>
      </c>
      <c r="J10" s="1">
        <v>1316</v>
      </c>
      <c r="K10" s="1">
        <v>1380</v>
      </c>
    </row>
    <row r="11" spans="1:11" x14ac:dyDescent="0.25">
      <c r="A11" s="10" t="s">
        <v>12</v>
      </c>
      <c r="B11" s="5">
        <v>5261</v>
      </c>
      <c r="C11" s="5">
        <v>5351</v>
      </c>
      <c r="D11" s="5">
        <v>5447</v>
      </c>
      <c r="E11" s="5">
        <v>5447</v>
      </c>
      <c r="F11" s="5">
        <v>5602</v>
      </c>
      <c r="G11" s="5">
        <v>5795</v>
      </c>
      <c r="H11" s="5">
        <v>5976</v>
      </c>
      <c r="I11" s="5">
        <v>6153</v>
      </c>
      <c r="J11" s="5">
        <v>6406</v>
      </c>
      <c r="K11" s="5">
        <v>6584</v>
      </c>
    </row>
    <row r="12" spans="1:11" x14ac:dyDescent="0.25">
      <c r="A12" s="15"/>
    </row>
    <row r="13" spans="1:11" x14ac:dyDescent="0.25">
      <c r="A13" s="15"/>
    </row>
    <row r="14" spans="1:11" x14ac:dyDescent="0.25">
      <c r="A14" s="15"/>
      <c r="B14" s="21" t="s">
        <v>28</v>
      </c>
      <c r="C14" s="22"/>
      <c r="D14" s="22"/>
      <c r="E14" s="22"/>
      <c r="F14" s="22"/>
      <c r="G14" s="22"/>
      <c r="H14" s="22"/>
      <c r="I14" s="22"/>
      <c r="J14" s="22"/>
      <c r="K14" s="22"/>
    </row>
    <row r="15" spans="1:11" x14ac:dyDescent="0.25">
      <c r="A15" s="9" t="s">
        <v>32</v>
      </c>
      <c r="B15" s="4" t="s">
        <v>0</v>
      </c>
      <c r="C15" s="4" t="s">
        <v>1</v>
      </c>
      <c r="D15" s="4" t="s">
        <v>2</v>
      </c>
      <c r="E15" s="4" t="s">
        <v>3</v>
      </c>
      <c r="F15" s="4" t="s">
        <v>4</v>
      </c>
      <c r="G15" s="4" t="s">
        <v>5</v>
      </c>
      <c r="H15" s="4" t="s">
        <v>6</v>
      </c>
      <c r="I15" s="4" t="s">
        <v>7</v>
      </c>
      <c r="J15" s="4" t="s">
        <v>8</v>
      </c>
      <c r="K15" s="4" t="s">
        <v>9</v>
      </c>
    </row>
    <row r="16" spans="1:11" x14ac:dyDescent="0.25">
      <c r="A16" s="8" t="s">
        <v>90</v>
      </c>
      <c r="B16" s="2">
        <v>0.66147120319330899</v>
      </c>
      <c r="C16" s="2">
        <v>0.66660437301439002</v>
      </c>
      <c r="D16" s="2">
        <v>0.66238296309895395</v>
      </c>
      <c r="E16" s="2">
        <v>0.66972645492931904</v>
      </c>
      <c r="F16" s="2">
        <v>0.66547661549446602</v>
      </c>
      <c r="G16" s="2">
        <v>0.66091458153580696</v>
      </c>
      <c r="H16" s="2">
        <v>0.65729585006693403</v>
      </c>
      <c r="I16" s="2">
        <v>0.65480253534860999</v>
      </c>
      <c r="J16" s="2">
        <v>0.65563534186700001</v>
      </c>
      <c r="K16" s="2">
        <v>0.65598420413122704</v>
      </c>
    </row>
    <row r="17" spans="1:12" x14ac:dyDescent="0.25">
      <c r="A17" s="8" t="s">
        <v>91</v>
      </c>
      <c r="B17" s="2">
        <v>0.114236837103212</v>
      </c>
      <c r="C17" s="2">
        <v>0.11810876471687499</v>
      </c>
      <c r="D17" s="2">
        <v>0.13493666238296301</v>
      </c>
      <c r="E17" s="2">
        <v>0.13199926565081699</v>
      </c>
      <c r="F17" s="2">
        <v>0.137450910389147</v>
      </c>
      <c r="G17" s="2">
        <v>0.138740293356342</v>
      </c>
      <c r="H17" s="2">
        <v>0.13788487282463199</v>
      </c>
      <c r="I17" s="2">
        <v>0.139281651227044</v>
      </c>
      <c r="J17" s="2">
        <v>0.13893225101467399</v>
      </c>
      <c r="K17" s="2">
        <v>0.134416767922236</v>
      </c>
    </row>
    <row r="18" spans="1:12" x14ac:dyDescent="0.25">
      <c r="A18" s="8" t="s">
        <v>92</v>
      </c>
      <c r="B18" s="2">
        <v>0.22429195970347801</v>
      </c>
      <c r="C18" s="2">
        <v>0.215286862268735</v>
      </c>
      <c r="D18" s="2">
        <v>0.20268037451808299</v>
      </c>
      <c r="E18" s="2">
        <v>0.198274279419864</v>
      </c>
      <c r="F18" s="2">
        <v>0.19707247411638701</v>
      </c>
      <c r="G18" s="2">
        <v>0.20034512510785199</v>
      </c>
      <c r="H18" s="2">
        <v>0.20481927710843401</v>
      </c>
      <c r="I18" s="2">
        <v>0.20591581342434601</v>
      </c>
      <c r="J18" s="2">
        <v>0.205432407118327</v>
      </c>
      <c r="K18" s="2">
        <v>0.20959902794653701</v>
      </c>
    </row>
    <row r="19" spans="1:12" x14ac:dyDescent="0.25">
      <c r="A19" s="15"/>
    </row>
    <row r="20" spans="1:12" x14ac:dyDescent="0.25">
      <c r="A20" s="15"/>
    </row>
    <row r="21" spans="1:12" x14ac:dyDescent="0.25">
      <c r="A21" s="15"/>
      <c r="B21" s="21" t="s">
        <v>29</v>
      </c>
      <c r="C21" s="21"/>
      <c r="D21" s="21"/>
      <c r="E21" s="21"/>
      <c r="F21" s="21"/>
      <c r="G21" s="21"/>
      <c r="H21" s="21"/>
      <c r="I21" s="21"/>
      <c r="J21" s="21"/>
      <c r="K21" s="6" t="s">
        <v>30</v>
      </c>
      <c r="L21" s="6" t="s">
        <v>31</v>
      </c>
    </row>
    <row r="22" spans="1:12" x14ac:dyDescent="0.25">
      <c r="A22" s="9" t="s">
        <v>32</v>
      </c>
      <c r="B22" s="4" t="s">
        <v>13</v>
      </c>
      <c r="C22" s="4" t="s">
        <v>14</v>
      </c>
      <c r="D22" s="4" t="s">
        <v>15</v>
      </c>
      <c r="E22" s="4" t="s">
        <v>16</v>
      </c>
      <c r="F22" s="4" t="s">
        <v>17</v>
      </c>
      <c r="G22" s="4" t="s">
        <v>18</v>
      </c>
      <c r="H22" s="4" t="s">
        <v>19</v>
      </c>
      <c r="I22" s="4" t="s">
        <v>20</v>
      </c>
      <c r="J22" s="4" t="s">
        <v>21</v>
      </c>
      <c r="K22" s="4" t="s">
        <v>22</v>
      </c>
      <c r="L22" s="4" t="s">
        <v>23</v>
      </c>
    </row>
    <row r="23" spans="1:12" x14ac:dyDescent="0.25">
      <c r="A23" s="8" t="s">
        <v>90</v>
      </c>
      <c r="B23" s="2">
        <v>2.5000000000000001E-2</v>
      </c>
      <c r="C23" s="2">
        <v>1.1494252873563199E-2</v>
      </c>
      <c r="D23" s="2">
        <v>1.10864745011086E-2</v>
      </c>
      <c r="E23" s="2">
        <v>2.1929824561403501E-2</v>
      </c>
      <c r="F23" s="2">
        <v>2.7360515021459201E-2</v>
      </c>
      <c r="G23" s="2">
        <v>2.5587467362924301E-2</v>
      </c>
      <c r="H23" s="2">
        <v>2.57128309572301E-2</v>
      </c>
      <c r="I23" s="2">
        <v>4.2442293373045399E-2</v>
      </c>
      <c r="J23" s="2">
        <v>2.8333333333333301E-2</v>
      </c>
      <c r="K23" s="3">
        <v>0.127676240208877</v>
      </c>
      <c r="L23" s="3">
        <v>0.241091954022988</v>
      </c>
    </row>
    <row r="24" spans="1:12" x14ac:dyDescent="0.25">
      <c r="A24" s="8" t="s">
        <v>91</v>
      </c>
      <c r="B24" s="2">
        <v>5.1580698835274497E-2</v>
      </c>
      <c r="C24" s="2">
        <v>0.162974683544304</v>
      </c>
      <c r="D24" s="2">
        <v>-2.1768707482993199E-2</v>
      </c>
      <c r="E24" s="2">
        <v>7.09318497913769E-2</v>
      </c>
      <c r="F24" s="2">
        <v>4.4155844155844198E-2</v>
      </c>
      <c r="G24" s="2">
        <v>2.48756218905473E-2</v>
      </c>
      <c r="H24" s="2">
        <v>4.0048543689320398E-2</v>
      </c>
      <c r="I24" s="2">
        <v>3.8506417736289399E-2</v>
      </c>
      <c r="J24" s="2">
        <v>-5.6179775280898901E-3</v>
      </c>
      <c r="K24" s="3">
        <v>0.100746268656716</v>
      </c>
      <c r="L24" s="3">
        <v>0.472545757071547</v>
      </c>
    </row>
    <row r="25" spans="1:12" x14ac:dyDescent="0.25">
      <c r="A25" s="8" t="s">
        <v>92</v>
      </c>
      <c r="B25" s="2">
        <v>-2.3728813559322E-2</v>
      </c>
      <c r="C25" s="2">
        <v>-4.1666666666666699E-2</v>
      </c>
      <c r="D25" s="2">
        <v>-2.1739130434782601E-2</v>
      </c>
      <c r="E25" s="2">
        <v>2.2222222222222199E-2</v>
      </c>
      <c r="F25" s="2">
        <v>5.1630434782608703E-2</v>
      </c>
      <c r="G25" s="2">
        <v>5.4263565891472902E-2</v>
      </c>
      <c r="H25" s="2">
        <v>3.5130718954248401E-2</v>
      </c>
      <c r="I25" s="2">
        <v>3.8674033149171297E-2</v>
      </c>
      <c r="J25" s="2">
        <v>4.8632218844984802E-2</v>
      </c>
      <c r="K25" s="3">
        <v>0.18863049095607201</v>
      </c>
      <c r="L25" s="3">
        <v>0.169491525423729</v>
      </c>
    </row>
    <row r="26" spans="1:12" x14ac:dyDescent="0.25">
      <c r="A26" s="11" t="s">
        <v>12</v>
      </c>
      <c r="B26" s="3">
        <v>1.7107013875689001E-2</v>
      </c>
      <c r="C26" s="3">
        <v>1.7940571855727901E-2</v>
      </c>
      <c r="D26" s="3">
        <v>0</v>
      </c>
      <c r="E26" s="3">
        <v>2.8456030842665701E-2</v>
      </c>
      <c r="F26" s="3">
        <v>3.4451981435201701E-2</v>
      </c>
      <c r="G26" s="3">
        <v>3.1233822260569501E-2</v>
      </c>
      <c r="H26" s="3">
        <v>2.9618473895582299E-2</v>
      </c>
      <c r="I26" s="3">
        <v>4.1118153746140099E-2</v>
      </c>
      <c r="J26" s="3">
        <v>2.7786450202934701E-2</v>
      </c>
      <c r="K26" s="3">
        <v>0.136151855047455</v>
      </c>
      <c r="L26" s="3">
        <v>0.25147310397262901</v>
      </c>
    </row>
    <row r="27" spans="1:12" x14ac:dyDescent="0.25">
      <c r="A27" s="15"/>
    </row>
    <row r="28" spans="1:12" x14ac:dyDescent="0.25">
      <c r="A28" s="13" t="s">
        <v>33</v>
      </c>
    </row>
    <row r="29" spans="1:12" x14ac:dyDescent="0.25">
      <c r="A29" s="14" t="s">
        <v>34</v>
      </c>
    </row>
    <row r="30" spans="1:12" x14ac:dyDescent="0.25">
      <c r="A30" s="14" t="s">
        <v>35</v>
      </c>
    </row>
    <row r="31" spans="1:12" x14ac:dyDescent="0.25">
      <c r="A31" s="14" t="s">
        <v>36</v>
      </c>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6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677</v>
      </c>
    </row>
    <row r="2" spans="1:11" ht="15" x14ac:dyDescent="0.25">
      <c r="A2" s="12" t="s">
        <v>672</v>
      </c>
    </row>
    <row r="3" spans="1:11" ht="15" x14ac:dyDescent="0.25">
      <c r="A3" s="12" t="s">
        <v>94</v>
      </c>
    </row>
    <row r="4" spans="1:11" ht="15" x14ac:dyDescent="0.25">
      <c r="A4" s="12" t="s">
        <v>89</v>
      </c>
    </row>
    <row r="5" spans="1:11" x14ac:dyDescent="0.25">
      <c r="A5" s="17" t="str">
        <f>HYPERLINK("#'Table of contents'!A201",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95</v>
      </c>
      <c r="B8" s="1">
        <v>468</v>
      </c>
      <c r="C8" s="1">
        <v>516</v>
      </c>
      <c r="D8" s="1">
        <v>553</v>
      </c>
      <c r="E8" s="1">
        <v>582</v>
      </c>
      <c r="F8" s="1">
        <v>627</v>
      </c>
      <c r="G8" s="1">
        <v>671</v>
      </c>
      <c r="H8" s="1">
        <v>717</v>
      </c>
      <c r="I8" s="1">
        <v>765</v>
      </c>
      <c r="J8" s="1">
        <v>847</v>
      </c>
      <c r="K8" s="1">
        <v>886</v>
      </c>
    </row>
    <row r="9" spans="1:11" x14ac:dyDescent="0.25">
      <c r="A9" s="16" t="s">
        <v>96</v>
      </c>
      <c r="B9" s="1">
        <v>19</v>
      </c>
      <c r="C9" s="1">
        <v>20</v>
      </c>
      <c r="D9" s="1">
        <v>18</v>
      </c>
      <c r="E9" s="1">
        <v>23</v>
      </c>
      <c r="F9" s="1">
        <v>26</v>
      </c>
      <c r="G9" s="1">
        <v>29</v>
      </c>
      <c r="H9" s="1">
        <v>32</v>
      </c>
      <c r="I9" s="1">
        <v>38</v>
      </c>
      <c r="J9" s="1">
        <v>41</v>
      </c>
      <c r="K9" s="1">
        <v>47</v>
      </c>
    </row>
    <row r="10" spans="1:11" x14ac:dyDescent="0.25">
      <c r="A10" s="16" t="s">
        <v>97</v>
      </c>
      <c r="B10" s="1">
        <v>52</v>
      </c>
      <c r="C10" s="1">
        <v>53</v>
      </c>
      <c r="D10" s="1">
        <v>59</v>
      </c>
      <c r="E10" s="1">
        <v>65</v>
      </c>
      <c r="F10" s="1">
        <v>73</v>
      </c>
      <c r="G10" s="1">
        <v>82</v>
      </c>
      <c r="H10" s="1">
        <v>90</v>
      </c>
      <c r="I10" s="1">
        <v>95</v>
      </c>
      <c r="J10" s="1">
        <v>102</v>
      </c>
      <c r="K10" s="1">
        <v>108</v>
      </c>
    </row>
    <row r="11" spans="1:11" x14ac:dyDescent="0.25">
      <c r="A11" s="16" t="s">
        <v>98</v>
      </c>
      <c r="B11" s="1">
        <v>2623</v>
      </c>
      <c r="C11" s="1">
        <v>2654</v>
      </c>
      <c r="D11" s="1">
        <v>2652</v>
      </c>
      <c r="E11" s="1">
        <v>2665</v>
      </c>
      <c r="F11" s="1">
        <v>2681</v>
      </c>
      <c r="G11" s="1">
        <v>2715</v>
      </c>
      <c r="H11" s="1">
        <v>2750</v>
      </c>
      <c r="I11" s="1">
        <v>2777</v>
      </c>
      <c r="J11" s="1">
        <v>2840</v>
      </c>
      <c r="K11" s="1">
        <v>2886</v>
      </c>
    </row>
    <row r="12" spans="1:11" x14ac:dyDescent="0.25">
      <c r="A12" s="16" t="s">
        <v>99</v>
      </c>
      <c r="B12" s="1">
        <v>35</v>
      </c>
      <c r="C12" s="1">
        <v>35</v>
      </c>
      <c r="D12" s="1">
        <v>40</v>
      </c>
      <c r="E12" s="1">
        <v>45</v>
      </c>
      <c r="F12" s="1">
        <v>49</v>
      </c>
      <c r="G12" s="1">
        <v>56</v>
      </c>
      <c r="H12" s="1">
        <v>64</v>
      </c>
      <c r="I12" s="1">
        <v>71</v>
      </c>
      <c r="J12" s="1">
        <v>78</v>
      </c>
      <c r="K12" s="1">
        <v>92</v>
      </c>
    </row>
    <row r="13" spans="1:11" x14ac:dyDescent="0.25">
      <c r="A13" s="16" t="s">
        <v>100</v>
      </c>
      <c r="B13" s="1">
        <v>283</v>
      </c>
      <c r="C13" s="1">
        <v>289</v>
      </c>
      <c r="D13" s="1">
        <v>286</v>
      </c>
      <c r="E13" s="1">
        <v>268</v>
      </c>
      <c r="F13" s="1">
        <v>272</v>
      </c>
      <c r="G13" s="1">
        <v>277</v>
      </c>
      <c r="H13" s="1">
        <v>275</v>
      </c>
      <c r="I13" s="1">
        <v>283</v>
      </c>
      <c r="J13" s="1">
        <v>292</v>
      </c>
      <c r="K13" s="1">
        <v>300</v>
      </c>
    </row>
    <row r="14" spans="1:11" x14ac:dyDescent="0.25">
      <c r="A14" s="16" t="s">
        <v>101</v>
      </c>
      <c r="B14" s="1">
        <v>28</v>
      </c>
      <c r="C14" s="1">
        <v>29</v>
      </c>
      <c r="D14" s="1">
        <v>30</v>
      </c>
      <c r="E14" s="1">
        <v>29</v>
      </c>
      <c r="F14" s="1">
        <v>32</v>
      </c>
      <c r="G14" s="1">
        <v>34</v>
      </c>
      <c r="H14" s="1">
        <v>35</v>
      </c>
      <c r="I14" s="1">
        <v>35</v>
      </c>
      <c r="J14" s="1">
        <v>38</v>
      </c>
      <c r="K14" s="1">
        <v>39</v>
      </c>
    </row>
    <row r="15" spans="1:11" x14ac:dyDescent="0.25">
      <c r="A15" s="16" t="s">
        <v>102</v>
      </c>
      <c r="B15" s="1">
        <v>4</v>
      </c>
      <c r="C15" s="1">
        <v>5</v>
      </c>
      <c r="D15" s="1">
        <v>6</v>
      </c>
      <c r="E15" s="1">
        <v>6</v>
      </c>
      <c r="F15" s="1">
        <v>7</v>
      </c>
      <c r="G15" s="1">
        <v>6</v>
      </c>
      <c r="H15" s="1">
        <v>8</v>
      </c>
      <c r="I15" s="1">
        <v>8</v>
      </c>
      <c r="J15" s="1">
        <v>9</v>
      </c>
      <c r="K15" s="1">
        <v>8</v>
      </c>
    </row>
    <row r="16" spans="1:11" x14ac:dyDescent="0.25">
      <c r="A16" s="16" t="s">
        <v>103</v>
      </c>
      <c r="B16" s="1">
        <v>6</v>
      </c>
      <c r="C16" s="1">
        <v>6</v>
      </c>
      <c r="D16" s="1">
        <v>7</v>
      </c>
      <c r="E16" s="1">
        <v>5</v>
      </c>
      <c r="F16" s="1">
        <v>7</v>
      </c>
      <c r="G16" s="1">
        <v>6</v>
      </c>
      <c r="H16" s="1">
        <v>10</v>
      </c>
      <c r="I16" s="1">
        <v>9</v>
      </c>
      <c r="J16" s="1">
        <v>11</v>
      </c>
      <c r="K16" s="1">
        <v>11</v>
      </c>
    </row>
    <row r="17" spans="1:11" x14ac:dyDescent="0.25">
      <c r="A17" s="16" t="s">
        <v>104</v>
      </c>
      <c r="B17" s="1">
        <v>479</v>
      </c>
      <c r="C17" s="1">
        <v>513</v>
      </c>
      <c r="D17" s="1">
        <v>619</v>
      </c>
      <c r="E17" s="1">
        <v>613</v>
      </c>
      <c r="F17" s="1">
        <v>658</v>
      </c>
      <c r="G17" s="1">
        <v>690</v>
      </c>
      <c r="H17" s="1">
        <v>702</v>
      </c>
      <c r="I17" s="1">
        <v>734</v>
      </c>
      <c r="J17" s="1">
        <v>762</v>
      </c>
      <c r="K17" s="1">
        <v>759</v>
      </c>
    </row>
    <row r="18" spans="1:11" x14ac:dyDescent="0.25">
      <c r="A18" s="16" t="s">
        <v>105</v>
      </c>
      <c r="B18" s="1">
        <v>5</v>
      </c>
      <c r="C18" s="1">
        <v>8</v>
      </c>
      <c r="D18" s="1">
        <v>9</v>
      </c>
      <c r="E18" s="1">
        <v>8</v>
      </c>
      <c r="F18" s="1">
        <v>10</v>
      </c>
      <c r="G18" s="1">
        <v>7</v>
      </c>
      <c r="H18" s="1">
        <v>7</v>
      </c>
      <c r="I18" s="1">
        <v>8</v>
      </c>
      <c r="J18" s="1">
        <v>9</v>
      </c>
      <c r="K18" s="1">
        <v>9</v>
      </c>
    </row>
    <row r="19" spans="1:11" x14ac:dyDescent="0.25">
      <c r="A19" s="16" t="s">
        <v>106</v>
      </c>
      <c r="B19" s="1">
        <v>79</v>
      </c>
      <c r="C19" s="1">
        <v>71</v>
      </c>
      <c r="D19" s="1">
        <v>64</v>
      </c>
      <c r="E19" s="1">
        <v>58</v>
      </c>
      <c r="F19" s="1">
        <v>56</v>
      </c>
      <c r="G19" s="1">
        <v>61</v>
      </c>
      <c r="H19" s="1">
        <v>62</v>
      </c>
      <c r="I19" s="1">
        <v>63</v>
      </c>
      <c r="J19" s="1">
        <v>61</v>
      </c>
      <c r="K19" s="1">
        <v>59</v>
      </c>
    </row>
    <row r="20" spans="1:11" x14ac:dyDescent="0.25">
      <c r="A20" s="16" t="s">
        <v>107</v>
      </c>
      <c r="B20" s="1">
        <v>709</v>
      </c>
      <c r="C20" s="1">
        <v>707</v>
      </c>
      <c r="D20" s="1">
        <v>712</v>
      </c>
      <c r="E20" s="1">
        <v>713</v>
      </c>
      <c r="F20" s="1">
        <v>739</v>
      </c>
      <c r="G20" s="1">
        <v>771</v>
      </c>
      <c r="H20" s="1">
        <v>820</v>
      </c>
      <c r="I20" s="1">
        <v>853</v>
      </c>
      <c r="J20" s="1">
        <v>888</v>
      </c>
      <c r="K20" s="1">
        <v>935</v>
      </c>
    </row>
    <row r="21" spans="1:11" x14ac:dyDescent="0.25">
      <c r="A21" s="16" t="s">
        <v>108</v>
      </c>
      <c r="B21" s="1">
        <v>54</v>
      </c>
      <c r="C21" s="1">
        <v>53</v>
      </c>
      <c r="D21" s="1">
        <v>47</v>
      </c>
      <c r="E21" s="1">
        <v>41</v>
      </c>
      <c r="F21" s="1">
        <v>40</v>
      </c>
      <c r="G21" s="1">
        <v>40</v>
      </c>
      <c r="H21" s="1">
        <v>43</v>
      </c>
      <c r="I21" s="1">
        <v>46</v>
      </c>
      <c r="J21" s="1">
        <v>47</v>
      </c>
      <c r="K21" s="1">
        <v>48</v>
      </c>
    </row>
    <row r="22" spans="1:11" x14ac:dyDescent="0.25">
      <c r="A22" s="16" t="s">
        <v>109</v>
      </c>
      <c r="B22" s="1">
        <v>25</v>
      </c>
      <c r="C22" s="1">
        <v>27</v>
      </c>
      <c r="D22" s="1">
        <v>26</v>
      </c>
      <c r="E22" s="1">
        <v>24</v>
      </c>
      <c r="F22" s="1">
        <v>22</v>
      </c>
      <c r="G22" s="1">
        <v>26</v>
      </c>
      <c r="H22" s="1">
        <v>28</v>
      </c>
      <c r="I22" s="1">
        <v>30</v>
      </c>
      <c r="J22" s="1">
        <v>32</v>
      </c>
      <c r="K22" s="1">
        <v>32</v>
      </c>
    </row>
    <row r="23" spans="1:11" x14ac:dyDescent="0.25">
      <c r="A23" s="16" t="s">
        <v>110</v>
      </c>
      <c r="B23" s="1">
        <v>185</v>
      </c>
      <c r="C23" s="1">
        <v>169</v>
      </c>
      <c r="D23" s="1">
        <v>143</v>
      </c>
      <c r="E23" s="1">
        <v>138</v>
      </c>
      <c r="F23" s="1">
        <v>139</v>
      </c>
      <c r="G23" s="1">
        <v>142</v>
      </c>
      <c r="H23" s="1">
        <v>141</v>
      </c>
      <c r="I23" s="1">
        <v>137</v>
      </c>
      <c r="J23" s="1">
        <v>137</v>
      </c>
      <c r="K23" s="1">
        <v>139</v>
      </c>
    </row>
    <row r="24" spans="1:11" x14ac:dyDescent="0.25">
      <c r="A24" s="16" t="s">
        <v>111</v>
      </c>
      <c r="B24" s="1">
        <v>86</v>
      </c>
      <c r="C24" s="1">
        <v>86</v>
      </c>
      <c r="D24" s="1">
        <v>84</v>
      </c>
      <c r="E24" s="1">
        <v>80</v>
      </c>
      <c r="F24" s="1">
        <v>83</v>
      </c>
      <c r="G24" s="1">
        <v>94</v>
      </c>
      <c r="H24" s="1">
        <v>104</v>
      </c>
      <c r="I24" s="1">
        <v>113</v>
      </c>
      <c r="J24" s="1">
        <v>124</v>
      </c>
      <c r="K24" s="1">
        <v>138</v>
      </c>
    </row>
    <row r="25" spans="1:11" x14ac:dyDescent="0.25">
      <c r="A25" s="16" t="s">
        <v>112</v>
      </c>
      <c r="B25" s="1">
        <v>121</v>
      </c>
      <c r="C25" s="1">
        <v>110</v>
      </c>
      <c r="D25" s="1">
        <v>92</v>
      </c>
      <c r="E25" s="1">
        <v>84</v>
      </c>
      <c r="F25" s="1">
        <v>81</v>
      </c>
      <c r="G25" s="1">
        <v>88</v>
      </c>
      <c r="H25" s="1">
        <v>88</v>
      </c>
      <c r="I25" s="1">
        <v>88</v>
      </c>
      <c r="J25" s="1">
        <v>88</v>
      </c>
      <c r="K25" s="1">
        <v>88</v>
      </c>
    </row>
    <row r="26" spans="1:11" x14ac:dyDescent="0.25">
      <c r="A26" s="10" t="s">
        <v>12</v>
      </c>
      <c r="B26" s="5">
        <v>5261</v>
      </c>
      <c r="C26" s="5">
        <v>5351</v>
      </c>
      <c r="D26" s="5">
        <v>5447</v>
      </c>
      <c r="E26" s="5">
        <v>5447</v>
      </c>
      <c r="F26" s="5">
        <v>5602</v>
      </c>
      <c r="G26" s="5">
        <v>5795</v>
      </c>
      <c r="H26" s="5">
        <v>5976</v>
      </c>
      <c r="I26" s="5">
        <v>6153</v>
      </c>
      <c r="J26" s="5">
        <v>6406</v>
      </c>
      <c r="K26" s="5">
        <v>6584</v>
      </c>
    </row>
    <row r="27" spans="1:11" x14ac:dyDescent="0.25">
      <c r="A27" s="15"/>
    </row>
    <row r="28" spans="1:11" x14ac:dyDescent="0.25">
      <c r="A28" s="15"/>
    </row>
    <row r="29" spans="1:11" x14ac:dyDescent="0.25">
      <c r="A29" s="15"/>
      <c r="B29" s="21" t="s">
        <v>28</v>
      </c>
      <c r="C29" s="22"/>
      <c r="D29" s="22"/>
      <c r="E29" s="22"/>
      <c r="F29" s="22"/>
      <c r="G29" s="22"/>
      <c r="H29" s="22"/>
      <c r="I29" s="22"/>
      <c r="J29" s="22"/>
      <c r="K29" s="22"/>
    </row>
    <row r="30" spans="1:11" x14ac:dyDescent="0.25">
      <c r="A30" s="9" t="s">
        <v>32</v>
      </c>
      <c r="B30" s="4" t="s">
        <v>0</v>
      </c>
      <c r="C30" s="4" t="s">
        <v>1</v>
      </c>
      <c r="D30" s="4" t="s">
        <v>2</v>
      </c>
      <c r="E30" s="4" t="s">
        <v>3</v>
      </c>
      <c r="F30" s="4" t="s">
        <v>4</v>
      </c>
      <c r="G30" s="4" t="s">
        <v>5</v>
      </c>
      <c r="H30" s="4" t="s">
        <v>6</v>
      </c>
      <c r="I30" s="4" t="s">
        <v>7</v>
      </c>
      <c r="J30" s="4" t="s">
        <v>8</v>
      </c>
      <c r="K30" s="4" t="s">
        <v>9</v>
      </c>
    </row>
    <row r="31" spans="1:11" x14ac:dyDescent="0.25">
      <c r="A31" s="8" t="s">
        <v>95</v>
      </c>
      <c r="B31" s="2">
        <v>0.13448275862069001</v>
      </c>
      <c r="C31" s="2">
        <v>0.14465937762825901</v>
      </c>
      <c r="D31" s="2">
        <v>0.15327050997782701</v>
      </c>
      <c r="E31" s="2">
        <v>0.15953947368421101</v>
      </c>
      <c r="F31" s="2">
        <v>0.16818669527897001</v>
      </c>
      <c r="G31" s="2">
        <v>0.17519582245430801</v>
      </c>
      <c r="H31" s="2">
        <v>0.182535641547862</v>
      </c>
      <c r="I31" s="2">
        <v>0.189873417721519</v>
      </c>
      <c r="J31" s="2">
        <v>0.20166666666666699</v>
      </c>
      <c r="K31" s="2">
        <v>0.20514007872192599</v>
      </c>
    </row>
    <row r="32" spans="1:11" x14ac:dyDescent="0.25">
      <c r="A32" s="8" t="s">
        <v>96</v>
      </c>
      <c r="B32" s="2">
        <v>5.4597701149425304E-3</v>
      </c>
      <c r="C32" s="2">
        <v>5.6069526212503499E-3</v>
      </c>
      <c r="D32" s="2">
        <v>4.9889135254988903E-3</v>
      </c>
      <c r="E32" s="2">
        <v>6.3048245614035102E-3</v>
      </c>
      <c r="F32" s="2">
        <v>6.9742489270386296E-3</v>
      </c>
      <c r="G32" s="2">
        <v>7.57180156657963E-3</v>
      </c>
      <c r="H32" s="2">
        <v>8.1466395112016303E-3</v>
      </c>
      <c r="I32" s="2">
        <v>9.4316207495656508E-3</v>
      </c>
      <c r="J32" s="2">
        <v>9.7619047619047598E-3</v>
      </c>
      <c r="K32" s="2">
        <v>1.08821486455198E-2</v>
      </c>
    </row>
    <row r="33" spans="1:11" x14ac:dyDescent="0.25">
      <c r="A33" s="8" t="s">
        <v>97</v>
      </c>
      <c r="B33" s="2">
        <v>1.4942528735632199E-2</v>
      </c>
      <c r="C33" s="2">
        <v>1.48584244463134E-2</v>
      </c>
      <c r="D33" s="2">
        <v>1.6352549889135301E-2</v>
      </c>
      <c r="E33" s="2">
        <v>1.7817982456140399E-2</v>
      </c>
      <c r="F33" s="2">
        <v>1.95815450643777E-2</v>
      </c>
      <c r="G33" s="2">
        <v>2.1409921671018298E-2</v>
      </c>
      <c r="H33" s="2">
        <v>2.2912423625254599E-2</v>
      </c>
      <c r="I33" s="2">
        <v>2.3579051873914101E-2</v>
      </c>
      <c r="J33" s="2">
        <v>2.4285714285714299E-2</v>
      </c>
      <c r="K33" s="2">
        <v>2.5005788376939099E-2</v>
      </c>
    </row>
    <row r="34" spans="1:11" x14ac:dyDescent="0.25">
      <c r="A34" s="8" t="s">
        <v>98</v>
      </c>
      <c r="B34" s="2">
        <v>0.75373563218390804</v>
      </c>
      <c r="C34" s="2">
        <v>0.74404261283992101</v>
      </c>
      <c r="D34" s="2">
        <v>0.73503325942350295</v>
      </c>
      <c r="E34" s="2">
        <v>0.73053728070175405</v>
      </c>
      <c r="F34" s="2">
        <v>0.71915236051502096</v>
      </c>
      <c r="G34" s="2">
        <v>0.70887728459529997</v>
      </c>
      <c r="H34" s="2">
        <v>0.70010183299388995</v>
      </c>
      <c r="I34" s="2">
        <v>0.68925291635641595</v>
      </c>
      <c r="J34" s="2">
        <v>0.67619047619047601</v>
      </c>
      <c r="K34" s="2">
        <v>0.66821023385042799</v>
      </c>
    </row>
    <row r="35" spans="1:11" x14ac:dyDescent="0.25">
      <c r="A35" s="8" t="s">
        <v>99</v>
      </c>
      <c r="B35" s="2">
        <v>1.00574712643678E-2</v>
      </c>
      <c r="C35" s="2">
        <v>9.8121670871881093E-3</v>
      </c>
      <c r="D35" s="2">
        <v>1.10864745011086E-2</v>
      </c>
      <c r="E35" s="2">
        <v>1.23355263157895E-2</v>
      </c>
      <c r="F35" s="2">
        <v>1.31437768240343E-2</v>
      </c>
      <c r="G35" s="2">
        <v>1.4621409921671E-2</v>
      </c>
      <c r="H35" s="2">
        <v>1.6293279022403299E-2</v>
      </c>
      <c r="I35" s="2">
        <v>1.76222387689253E-2</v>
      </c>
      <c r="J35" s="2">
        <v>1.85714285714286E-2</v>
      </c>
      <c r="K35" s="2">
        <v>2.1301227135911101E-2</v>
      </c>
    </row>
    <row r="36" spans="1:11" x14ac:dyDescent="0.25">
      <c r="A36" s="8" t="s">
        <v>100</v>
      </c>
      <c r="B36" s="2">
        <v>8.1321839080459798E-2</v>
      </c>
      <c r="C36" s="2">
        <v>8.1020465377067599E-2</v>
      </c>
      <c r="D36" s="2">
        <v>7.9268292682926803E-2</v>
      </c>
      <c r="E36" s="2">
        <v>7.3464912280701802E-2</v>
      </c>
      <c r="F36" s="2">
        <v>7.2961373390557901E-2</v>
      </c>
      <c r="G36" s="2">
        <v>7.2323759791122696E-2</v>
      </c>
      <c r="H36" s="2">
        <v>7.0010183299389003E-2</v>
      </c>
      <c r="I36" s="2">
        <v>7.0240754529659999E-2</v>
      </c>
      <c r="J36" s="2">
        <v>6.9523809523809502E-2</v>
      </c>
      <c r="K36" s="2">
        <v>6.9460523269275307E-2</v>
      </c>
    </row>
    <row r="37" spans="1:11" x14ac:dyDescent="0.25">
      <c r="A37" s="8" t="s">
        <v>101</v>
      </c>
      <c r="B37" s="2">
        <v>4.6589018302828598E-2</v>
      </c>
      <c r="C37" s="2">
        <v>4.5886075949367097E-2</v>
      </c>
      <c r="D37" s="2">
        <v>4.08163265306122E-2</v>
      </c>
      <c r="E37" s="2">
        <v>4.0333796940194698E-2</v>
      </c>
      <c r="F37" s="2">
        <v>4.15584415584416E-2</v>
      </c>
      <c r="G37" s="2">
        <v>4.2288557213930399E-2</v>
      </c>
      <c r="H37" s="2">
        <v>4.2475728155339801E-2</v>
      </c>
      <c r="I37" s="2">
        <v>4.0840140023337197E-2</v>
      </c>
      <c r="J37" s="2">
        <v>4.2696629213483099E-2</v>
      </c>
      <c r="K37" s="2">
        <v>4.4067796610169498E-2</v>
      </c>
    </row>
    <row r="38" spans="1:11" x14ac:dyDescent="0.25">
      <c r="A38" s="8" t="s">
        <v>102</v>
      </c>
      <c r="B38" s="2">
        <v>6.6555740432612297E-3</v>
      </c>
      <c r="C38" s="2">
        <v>7.9113924050632899E-3</v>
      </c>
      <c r="D38" s="2">
        <v>8.1632653061224497E-3</v>
      </c>
      <c r="E38" s="2">
        <v>8.3449235048678704E-3</v>
      </c>
      <c r="F38" s="2">
        <v>9.0909090909090905E-3</v>
      </c>
      <c r="G38" s="2">
        <v>7.4626865671641798E-3</v>
      </c>
      <c r="H38" s="2">
        <v>9.7087378640776708E-3</v>
      </c>
      <c r="I38" s="2">
        <v>9.3348891481913592E-3</v>
      </c>
      <c r="J38" s="2">
        <v>1.0112359550561801E-2</v>
      </c>
      <c r="K38" s="2">
        <v>9.0395480225988704E-3</v>
      </c>
    </row>
    <row r="39" spans="1:11" x14ac:dyDescent="0.25">
      <c r="A39" s="8" t="s">
        <v>103</v>
      </c>
      <c r="B39" s="2">
        <v>9.9833610648918502E-3</v>
      </c>
      <c r="C39" s="2">
        <v>9.4936708860759497E-3</v>
      </c>
      <c r="D39" s="2">
        <v>9.5238095238095195E-3</v>
      </c>
      <c r="E39" s="2">
        <v>6.9541029207232296E-3</v>
      </c>
      <c r="F39" s="2">
        <v>9.0909090909090905E-3</v>
      </c>
      <c r="G39" s="2">
        <v>7.4626865671641798E-3</v>
      </c>
      <c r="H39" s="2">
        <v>1.2135922330097099E-2</v>
      </c>
      <c r="I39" s="2">
        <v>1.05017502917153E-2</v>
      </c>
      <c r="J39" s="2">
        <v>1.23595505617978E-2</v>
      </c>
      <c r="K39" s="2">
        <v>1.24293785310734E-2</v>
      </c>
    </row>
    <row r="40" spans="1:11" x14ac:dyDescent="0.25">
      <c r="A40" s="8" t="s">
        <v>104</v>
      </c>
      <c r="B40" s="2">
        <v>0.79700499168053196</v>
      </c>
      <c r="C40" s="2">
        <v>0.811708860759494</v>
      </c>
      <c r="D40" s="2">
        <v>0.84217687074829894</v>
      </c>
      <c r="E40" s="2">
        <v>0.85257301808066799</v>
      </c>
      <c r="F40" s="2">
        <v>0.85454545454545405</v>
      </c>
      <c r="G40" s="2">
        <v>0.85820895522388096</v>
      </c>
      <c r="H40" s="2">
        <v>0.85194174757281504</v>
      </c>
      <c r="I40" s="2">
        <v>0.85647607934655801</v>
      </c>
      <c r="J40" s="2">
        <v>0.85617977528089895</v>
      </c>
      <c r="K40" s="2">
        <v>0.85762711864406804</v>
      </c>
    </row>
    <row r="41" spans="1:11" x14ac:dyDescent="0.25">
      <c r="A41" s="8" t="s">
        <v>105</v>
      </c>
      <c r="B41" s="2">
        <v>8.3194675540765404E-3</v>
      </c>
      <c r="C41" s="2">
        <v>1.26582278481013E-2</v>
      </c>
      <c r="D41" s="2">
        <v>1.2244897959183701E-2</v>
      </c>
      <c r="E41" s="2">
        <v>1.11265646731572E-2</v>
      </c>
      <c r="F41" s="2">
        <v>1.2987012987013E-2</v>
      </c>
      <c r="G41" s="2">
        <v>8.7064676616915408E-3</v>
      </c>
      <c r="H41" s="2">
        <v>8.4951456310679609E-3</v>
      </c>
      <c r="I41" s="2">
        <v>9.3348891481913592E-3</v>
      </c>
      <c r="J41" s="2">
        <v>1.0112359550561801E-2</v>
      </c>
      <c r="K41" s="2">
        <v>1.01694915254237E-2</v>
      </c>
    </row>
    <row r="42" spans="1:11" x14ac:dyDescent="0.25">
      <c r="A42" s="8" t="s">
        <v>106</v>
      </c>
      <c r="B42" s="2">
        <v>0.13144758735440901</v>
      </c>
      <c r="C42" s="2">
        <v>0.112341772151899</v>
      </c>
      <c r="D42" s="2">
        <v>8.7074829931972797E-2</v>
      </c>
      <c r="E42" s="2">
        <v>8.0667593880389396E-2</v>
      </c>
      <c r="F42" s="2">
        <v>7.2727272727272696E-2</v>
      </c>
      <c r="G42" s="2">
        <v>7.5870646766169197E-2</v>
      </c>
      <c r="H42" s="2">
        <v>7.5242718446601894E-2</v>
      </c>
      <c r="I42" s="2">
        <v>7.3512252042006995E-2</v>
      </c>
      <c r="J42" s="2">
        <v>6.8539325842696605E-2</v>
      </c>
      <c r="K42" s="2">
        <v>6.6666666666666693E-2</v>
      </c>
    </row>
    <row r="43" spans="1:11" x14ac:dyDescent="0.25">
      <c r="A43" s="8" t="s">
        <v>107</v>
      </c>
      <c r="B43" s="2">
        <v>0.600847457627119</v>
      </c>
      <c r="C43" s="2">
        <v>0.61371527777777801</v>
      </c>
      <c r="D43" s="2">
        <v>0.64492753623188404</v>
      </c>
      <c r="E43" s="2">
        <v>0.66018518518518499</v>
      </c>
      <c r="F43" s="2">
        <v>0.66938405797101497</v>
      </c>
      <c r="G43" s="2">
        <v>0.66408268733850095</v>
      </c>
      <c r="H43" s="2">
        <v>0.66993464052287599</v>
      </c>
      <c r="I43" s="2">
        <v>0.67324388318863504</v>
      </c>
      <c r="J43" s="2">
        <v>0.67477203647416395</v>
      </c>
      <c r="K43" s="2">
        <v>0.67753623188405798</v>
      </c>
    </row>
    <row r="44" spans="1:11" x14ac:dyDescent="0.25">
      <c r="A44" s="8" t="s">
        <v>108</v>
      </c>
      <c r="B44" s="2">
        <v>4.5762711864406801E-2</v>
      </c>
      <c r="C44" s="2">
        <v>4.6006944444444399E-2</v>
      </c>
      <c r="D44" s="2">
        <v>4.2572463768115902E-2</v>
      </c>
      <c r="E44" s="2">
        <v>3.7962962962962997E-2</v>
      </c>
      <c r="F44" s="2">
        <v>3.6231884057971002E-2</v>
      </c>
      <c r="G44" s="2">
        <v>3.44530577088717E-2</v>
      </c>
      <c r="H44" s="2">
        <v>3.5130718954248401E-2</v>
      </c>
      <c r="I44" s="2">
        <v>3.6306235201262797E-2</v>
      </c>
      <c r="J44" s="2">
        <v>3.5714285714285698E-2</v>
      </c>
      <c r="K44" s="2">
        <v>3.4782608695652202E-2</v>
      </c>
    </row>
    <row r="45" spans="1:11" x14ac:dyDescent="0.25">
      <c r="A45" s="8" t="s">
        <v>109</v>
      </c>
      <c r="B45" s="2">
        <v>2.1186440677966101E-2</v>
      </c>
      <c r="C45" s="2">
        <v>2.34375E-2</v>
      </c>
      <c r="D45" s="2">
        <v>2.3550724637681202E-2</v>
      </c>
      <c r="E45" s="2">
        <v>2.2222222222222199E-2</v>
      </c>
      <c r="F45" s="2">
        <v>1.9927536231884101E-2</v>
      </c>
      <c r="G45" s="2">
        <v>2.23944875107666E-2</v>
      </c>
      <c r="H45" s="2">
        <v>2.2875816993464099E-2</v>
      </c>
      <c r="I45" s="2">
        <v>2.36779794790845E-2</v>
      </c>
      <c r="J45" s="2">
        <v>2.4316109422492401E-2</v>
      </c>
      <c r="K45" s="2">
        <v>2.3188405797101401E-2</v>
      </c>
    </row>
    <row r="46" spans="1:11" x14ac:dyDescent="0.25">
      <c r="A46" s="8" t="s">
        <v>110</v>
      </c>
      <c r="B46" s="2">
        <v>0.15677966101694901</v>
      </c>
      <c r="C46" s="2">
        <v>0.14670138888888901</v>
      </c>
      <c r="D46" s="2">
        <v>0.12952898550724601</v>
      </c>
      <c r="E46" s="2">
        <v>0.12777777777777799</v>
      </c>
      <c r="F46" s="2">
        <v>0.125905797101449</v>
      </c>
      <c r="G46" s="2">
        <v>0.122308354866494</v>
      </c>
      <c r="H46" s="2">
        <v>0.115196078431373</v>
      </c>
      <c r="I46" s="2">
        <v>0.108129439621152</v>
      </c>
      <c r="J46" s="2">
        <v>0.104103343465046</v>
      </c>
      <c r="K46" s="2">
        <v>0.100724637681159</v>
      </c>
    </row>
    <row r="47" spans="1:11" x14ac:dyDescent="0.25">
      <c r="A47" s="8" t="s">
        <v>111</v>
      </c>
      <c r="B47" s="2">
        <v>7.2881355932203407E-2</v>
      </c>
      <c r="C47" s="2">
        <v>7.4652777777777804E-2</v>
      </c>
      <c r="D47" s="2">
        <v>7.6086956521739094E-2</v>
      </c>
      <c r="E47" s="2">
        <v>7.4074074074074098E-2</v>
      </c>
      <c r="F47" s="2">
        <v>7.5181159420289898E-2</v>
      </c>
      <c r="G47" s="2">
        <v>8.0964685615848395E-2</v>
      </c>
      <c r="H47" s="2">
        <v>8.4967320261437898E-2</v>
      </c>
      <c r="I47" s="2">
        <v>8.9187056037884793E-2</v>
      </c>
      <c r="J47" s="2">
        <v>9.4224924012158096E-2</v>
      </c>
      <c r="K47" s="2">
        <v>0.1</v>
      </c>
    </row>
    <row r="48" spans="1:11" x14ac:dyDescent="0.25">
      <c r="A48" s="8" t="s">
        <v>112</v>
      </c>
      <c r="B48" s="2">
        <v>0.10254237288135599</v>
      </c>
      <c r="C48" s="2">
        <v>9.5486111111111105E-2</v>
      </c>
      <c r="D48" s="2">
        <v>8.3333333333333301E-2</v>
      </c>
      <c r="E48" s="2">
        <v>7.7777777777777807E-2</v>
      </c>
      <c r="F48" s="2">
        <v>7.3369565217391297E-2</v>
      </c>
      <c r="G48" s="2">
        <v>7.5796726959517696E-2</v>
      </c>
      <c r="H48" s="2">
        <v>7.1895424836601302E-2</v>
      </c>
      <c r="I48" s="2">
        <v>6.9455406471981104E-2</v>
      </c>
      <c r="J48" s="2">
        <v>6.6869300911854099E-2</v>
      </c>
      <c r="K48" s="2">
        <v>6.3768115942028997E-2</v>
      </c>
    </row>
    <row r="49" spans="1:12" x14ac:dyDescent="0.25">
      <c r="A49" s="15"/>
    </row>
    <row r="50" spans="1:12" x14ac:dyDescent="0.25">
      <c r="A50" s="15"/>
    </row>
    <row r="51" spans="1:12" x14ac:dyDescent="0.25">
      <c r="A51" s="15"/>
      <c r="B51" s="21" t="s">
        <v>29</v>
      </c>
      <c r="C51" s="21"/>
      <c r="D51" s="21"/>
      <c r="E51" s="21"/>
      <c r="F51" s="21"/>
      <c r="G51" s="21"/>
      <c r="H51" s="21"/>
      <c r="I51" s="21"/>
      <c r="J51" s="21"/>
      <c r="K51" s="6" t="s">
        <v>30</v>
      </c>
      <c r="L51" s="6" t="s">
        <v>31</v>
      </c>
    </row>
    <row r="52" spans="1:12" x14ac:dyDescent="0.25">
      <c r="A52" s="9" t="s">
        <v>32</v>
      </c>
      <c r="B52" s="4" t="s">
        <v>13</v>
      </c>
      <c r="C52" s="4" t="s">
        <v>14</v>
      </c>
      <c r="D52" s="4" t="s">
        <v>15</v>
      </c>
      <c r="E52" s="4" t="s">
        <v>16</v>
      </c>
      <c r="F52" s="4" t="s">
        <v>17</v>
      </c>
      <c r="G52" s="4" t="s">
        <v>18</v>
      </c>
      <c r="H52" s="4" t="s">
        <v>19</v>
      </c>
      <c r="I52" s="4" t="s">
        <v>20</v>
      </c>
      <c r="J52" s="4" t="s">
        <v>21</v>
      </c>
      <c r="K52" s="4" t="s">
        <v>22</v>
      </c>
      <c r="L52" s="4" t="s">
        <v>23</v>
      </c>
    </row>
    <row r="53" spans="1:12" x14ac:dyDescent="0.25">
      <c r="A53" s="8" t="s">
        <v>95</v>
      </c>
      <c r="B53" s="2">
        <v>0.102564102564103</v>
      </c>
      <c r="C53" s="2">
        <v>7.1705426356589094E-2</v>
      </c>
      <c r="D53" s="2">
        <v>5.2441229656419501E-2</v>
      </c>
      <c r="E53" s="2">
        <v>7.7319587628865996E-2</v>
      </c>
      <c r="F53" s="2">
        <v>7.0175438596491196E-2</v>
      </c>
      <c r="G53" s="2">
        <v>6.8554396423248898E-2</v>
      </c>
      <c r="H53" s="2">
        <v>6.6945606694560705E-2</v>
      </c>
      <c r="I53" s="2">
        <v>0.10718954248366</v>
      </c>
      <c r="J53" s="2">
        <v>4.60448642266824E-2</v>
      </c>
      <c r="K53" s="3">
        <v>0.320417287630402</v>
      </c>
      <c r="L53" s="3">
        <v>0.89316239316239299</v>
      </c>
    </row>
    <row r="54" spans="1:12" x14ac:dyDescent="0.25">
      <c r="A54" s="8" t="s">
        <v>96</v>
      </c>
      <c r="B54" s="2">
        <v>5.2631578947368397E-2</v>
      </c>
      <c r="C54" s="2">
        <v>-0.1</v>
      </c>
      <c r="D54" s="2">
        <v>0.27777777777777801</v>
      </c>
      <c r="E54" s="2">
        <v>0.13043478260869601</v>
      </c>
      <c r="F54" s="2">
        <v>0.115384615384615</v>
      </c>
      <c r="G54" s="2">
        <v>0.10344827586206901</v>
      </c>
      <c r="H54" s="2">
        <v>0.1875</v>
      </c>
      <c r="I54" s="2">
        <v>7.8947368421052599E-2</v>
      </c>
      <c r="J54" s="2">
        <v>0.146341463414634</v>
      </c>
      <c r="K54" s="3">
        <v>0.62068965517241403</v>
      </c>
      <c r="L54" s="3">
        <v>1.4736842105263199</v>
      </c>
    </row>
    <row r="55" spans="1:12" x14ac:dyDescent="0.25">
      <c r="A55" s="8" t="s">
        <v>97</v>
      </c>
      <c r="B55" s="2">
        <v>1.9230769230769201E-2</v>
      </c>
      <c r="C55" s="2">
        <v>0.113207547169811</v>
      </c>
      <c r="D55" s="2">
        <v>0.101694915254237</v>
      </c>
      <c r="E55" s="2">
        <v>0.123076923076923</v>
      </c>
      <c r="F55" s="2">
        <v>0.123287671232877</v>
      </c>
      <c r="G55" s="2">
        <v>9.7560975609756101E-2</v>
      </c>
      <c r="H55" s="2">
        <v>5.5555555555555601E-2</v>
      </c>
      <c r="I55" s="2">
        <v>7.3684210526315796E-2</v>
      </c>
      <c r="J55" s="2">
        <v>5.8823529411764698E-2</v>
      </c>
      <c r="K55" s="3">
        <v>0.31707317073170699</v>
      </c>
      <c r="L55" s="3">
        <v>1.07692307692308</v>
      </c>
    </row>
    <row r="56" spans="1:12" x14ac:dyDescent="0.25">
      <c r="A56" s="8" t="s">
        <v>98</v>
      </c>
      <c r="B56" s="2">
        <v>1.1818528402592499E-2</v>
      </c>
      <c r="C56" s="2">
        <v>-7.5357950263752805E-4</v>
      </c>
      <c r="D56" s="2">
        <v>4.9019607843137298E-3</v>
      </c>
      <c r="E56" s="2">
        <v>6.0037523452157598E-3</v>
      </c>
      <c r="F56" s="2">
        <v>1.26818351361432E-2</v>
      </c>
      <c r="G56" s="2">
        <v>1.2891344383057101E-2</v>
      </c>
      <c r="H56" s="2">
        <v>9.8181818181818196E-3</v>
      </c>
      <c r="I56" s="2">
        <v>2.2686352178610002E-2</v>
      </c>
      <c r="J56" s="2">
        <v>1.61971830985915E-2</v>
      </c>
      <c r="K56" s="3">
        <v>6.2983425414364594E-2</v>
      </c>
      <c r="L56" s="3">
        <v>0.100266869996188</v>
      </c>
    </row>
    <row r="57" spans="1:12" x14ac:dyDescent="0.25">
      <c r="A57" s="8" t="s">
        <v>99</v>
      </c>
      <c r="B57" s="2">
        <v>0</v>
      </c>
      <c r="C57" s="2">
        <v>0.14285714285714299</v>
      </c>
      <c r="D57" s="2">
        <v>0.125</v>
      </c>
      <c r="E57" s="2">
        <v>8.8888888888888906E-2</v>
      </c>
      <c r="F57" s="2">
        <v>0.14285714285714299</v>
      </c>
      <c r="G57" s="2">
        <v>0.14285714285714299</v>
      </c>
      <c r="H57" s="2">
        <v>0.109375</v>
      </c>
      <c r="I57" s="2">
        <v>9.85915492957746E-2</v>
      </c>
      <c r="J57" s="2">
        <v>0.17948717948717899</v>
      </c>
      <c r="K57" s="3">
        <v>0.64285714285714302</v>
      </c>
      <c r="L57" s="3">
        <v>1.6285714285714299</v>
      </c>
    </row>
    <row r="58" spans="1:12" x14ac:dyDescent="0.25">
      <c r="A58" s="8" t="s">
        <v>100</v>
      </c>
      <c r="B58" s="2">
        <v>2.1201413427561801E-2</v>
      </c>
      <c r="C58" s="2">
        <v>-1.03806228373702E-2</v>
      </c>
      <c r="D58" s="2">
        <v>-6.2937062937062901E-2</v>
      </c>
      <c r="E58" s="2">
        <v>1.49253731343284E-2</v>
      </c>
      <c r="F58" s="2">
        <v>1.8382352941176499E-2</v>
      </c>
      <c r="G58" s="2">
        <v>-7.2202166064982004E-3</v>
      </c>
      <c r="H58" s="2">
        <v>2.9090909090909101E-2</v>
      </c>
      <c r="I58" s="2">
        <v>3.1802120141342802E-2</v>
      </c>
      <c r="J58" s="2">
        <v>2.7397260273972601E-2</v>
      </c>
      <c r="K58" s="3">
        <v>8.3032490974729201E-2</v>
      </c>
      <c r="L58" s="3">
        <v>6.0070671378091897E-2</v>
      </c>
    </row>
    <row r="59" spans="1:12" x14ac:dyDescent="0.25">
      <c r="A59" s="8" t="s">
        <v>101</v>
      </c>
      <c r="B59" s="2">
        <v>3.5714285714285698E-2</v>
      </c>
      <c r="C59" s="2">
        <v>3.4482758620689703E-2</v>
      </c>
      <c r="D59" s="2">
        <v>-3.3333333333333298E-2</v>
      </c>
      <c r="E59" s="2">
        <v>0.10344827586206901</v>
      </c>
      <c r="F59" s="2">
        <v>6.25E-2</v>
      </c>
      <c r="G59" s="2">
        <v>2.9411764705882401E-2</v>
      </c>
      <c r="H59" s="2">
        <v>0</v>
      </c>
      <c r="I59" s="2">
        <v>8.5714285714285701E-2</v>
      </c>
      <c r="J59" s="2">
        <v>2.6315789473684199E-2</v>
      </c>
      <c r="K59" s="3">
        <v>0.14705882352941199</v>
      </c>
      <c r="L59" s="3">
        <v>0.39285714285714302</v>
      </c>
    </row>
    <row r="60" spans="1:12" x14ac:dyDescent="0.25">
      <c r="A60" s="8" t="s">
        <v>102</v>
      </c>
      <c r="B60" s="2">
        <v>0.25</v>
      </c>
      <c r="C60" s="2">
        <v>0.2</v>
      </c>
      <c r="D60" s="2">
        <v>0</v>
      </c>
      <c r="E60" s="2">
        <v>0.16666666666666699</v>
      </c>
      <c r="F60" s="2">
        <v>-0.14285714285714299</v>
      </c>
      <c r="G60" s="2">
        <v>0.33333333333333298</v>
      </c>
      <c r="H60" s="2">
        <v>0</v>
      </c>
      <c r="I60" s="2">
        <v>0.125</v>
      </c>
      <c r="J60" s="2">
        <v>-0.11111111111111099</v>
      </c>
      <c r="K60" s="3">
        <v>0.33333333333333298</v>
      </c>
      <c r="L60" s="3">
        <v>1</v>
      </c>
    </row>
    <row r="61" spans="1:12" x14ac:dyDescent="0.25">
      <c r="A61" s="8" t="s">
        <v>103</v>
      </c>
      <c r="B61" s="2">
        <v>0</v>
      </c>
      <c r="C61" s="2">
        <v>0.16666666666666699</v>
      </c>
      <c r="D61" s="2">
        <v>-0.28571428571428598</v>
      </c>
      <c r="E61" s="2">
        <v>0.4</v>
      </c>
      <c r="F61" s="2">
        <v>-0.14285714285714299</v>
      </c>
      <c r="G61" s="2">
        <v>0.66666666666666696</v>
      </c>
      <c r="H61" s="2">
        <v>-0.1</v>
      </c>
      <c r="I61" s="2">
        <v>0.22222222222222199</v>
      </c>
      <c r="J61" s="2">
        <v>0</v>
      </c>
      <c r="K61" s="3">
        <v>0.83333333333333304</v>
      </c>
      <c r="L61" s="3">
        <v>0.83333333333333304</v>
      </c>
    </row>
    <row r="62" spans="1:12" x14ac:dyDescent="0.25">
      <c r="A62" s="8" t="s">
        <v>104</v>
      </c>
      <c r="B62" s="2">
        <v>7.0981210855949897E-2</v>
      </c>
      <c r="C62" s="2">
        <v>0.20662768031189099</v>
      </c>
      <c r="D62" s="2">
        <v>-9.6930533117932094E-3</v>
      </c>
      <c r="E62" s="2">
        <v>7.3409461663947795E-2</v>
      </c>
      <c r="F62" s="2">
        <v>4.8632218844984802E-2</v>
      </c>
      <c r="G62" s="2">
        <v>1.7391304347826101E-2</v>
      </c>
      <c r="H62" s="2">
        <v>4.55840455840456E-2</v>
      </c>
      <c r="I62" s="2">
        <v>3.81471389645777E-2</v>
      </c>
      <c r="J62" s="2">
        <v>-3.9370078740157497E-3</v>
      </c>
      <c r="K62" s="3">
        <v>0.1</v>
      </c>
      <c r="L62" s="3">
        <v>0.58455114822547005</v>
      </c>
    </row>
    <row r="63" spans="1:12" x14ac:dyDescent="0.25">
      <c r="A63" s="8" t="s">
        <v>105</v>
      </c>
      <c r="B63" s="2">
        <v>0.6</v>
      </c>
      <c r="C63" s="2">
        <v>0.125</v>
      </c>
      <c r="D63" s="2">
        <v>-0.11111111111111099</v>
      </c>
      <c r="E63" s="2">
        <v>0.25</v>
      </c>
      <c r="F63" s="2">
        <v>-0.3</v>
      </c>
      <c r="G63" s="2">
        <v>0</v>
      </c>
      <c r="H63" s="2">
        <v>0.14285714285714299</v>
      </c>
      <c r="I63" s="2">
        <v>0.125</v>
      </c>
      <c r="J63" s="2">
        <v>0</v>
      </c>
      <c r="K63" s="3">
        <v>0.28571428571428598</v>
      </c>
      <c r="L63" s="3">
        <v>0.8</v>
      </c>
    </row>
    <row r="64" spans="1:12" x14ac:dyDescent="0.25">
      <c r="A64" s="8" t="s">
        <v>106</v>
      </c>
      <c r="B64" s="2">
        <v>-0.10126582278481</v>
      </c>
      <c r="C64" s="2">
        <v>-9.85915492957746E-2</v>
      </c>
      <c r="D64" s="2">
        <v>-9.375E-2</v>
      </c>
      <c r="E64" s="2">
        <v>-3.4482758620689703E-2</v>
      </c>
      <c r="F64" s="2">
        <v>8.9285714285714302E-2</v>
      </c>
      <c r="G64" s="2">
        <v>1.63934426229508E-2</v>
      </c>
      <c r="H64" s="2">
        <v>1.6129032258064498E-2</v>
      </c>
      <c r="I64" s="2">
        <v>-3.1746031746031703E-2</v>
      </c>
      <c r="J64" s="2">
        <v>-3.2786885245901599E-2</v>
      </c>
      <c r="K64" s="3">
        <v>-3.2786885245901599E-2</v>
      </c>
      <c r="L64" s="3">
        <v>-0.253164556962025</v>
      </c>
    </row>
    <row r="65" spans="1:12" x14ac:dyDescent="0.25">
      <c r="A65" s="8" t="s">
        <v>107</v>
      </c>
      <c r="B65" s="2">
        <v>-2.8208744710860401E-3</v>
      </c>
      <c r="C65" s="2">
        <v>7.07213578500707E-3</v>
      </c>
      <c r="D65" s="2">
        <v>1.4044943820224699E-3</v>
      </c>
      <c r="E65" s="2">
        <v>3.6465638148667601E-2</v>
      </c>
      <c r="F65" s="2">
        <v>4.33017591339648E-2</v>
      </c>
      <c r="G65" s="2">
        <v>6.3553826199740607E-2</v>
      </c>
      <c r="H65" s="2">
        <v>4.0243902439024398E-2</v>
      </c>
      <c r="I65" s="2">
        <v>4.1031652989448997E-2</v>
      </c>
      <c r="J65" s="2">
        <v>5.2927927927927901E-2</v>
      </c>
      <c r="K65" s="3">
        <v>0.212710765239948</v>
      </c>
      <c r="L65" s="3">
        <v>0.31875881523272198</v>
      </c>
    </row>
    <row r="66" spans="1:12" x14ac:dyDescent="0.25">
      <c r="A66" s="8" t="s">
        <v>108</v>
      </c>
      <c r="B66" s="2">
        <v>-1.85185185185185E-2</v>
      </c>
      <c r="C66" s="2">
        <v>-0.113207547169811</v>
      </c>
      <c r="D66" s="2">
        <v>-0.12765957446808501</v>
      </c>
      <c r="E66" s="2">
        <v>-2.4390243902439001E-2</v>
      </c>
      <c r="F66" s="2">
        <v>0</v>
      </c>
      <c r="G66" s="2">
        <v>7.4999999999999997E-2</v>
      </c>
      <c r="H66" s="2">
        <v>6.9767441860465101E-2</v>
      </c>
      <c r="I66" s="2">
        <v>2.1739130434782601E-2</v>
      </c>
      <c r="J66" s="2">
        <v>2.1276595744680899E-2</v>
      </c>
      <c r="K66" s="3">
        <v>0.2</v>
      </c>
      <c r="L66" s="3">
        <v>-0.11111111111111099</v>
      </c>
    </row>
    <row r="67" spans="1:12" x14ac:dyDescent="0.25">
      <c r="A67" s="8" t="s">
        <v>109</v>
      </c>
      <c r="B67" s="2">
        <v>0.08</v>
      </c>
      <c r="C67" s="2">
        <v>-3.7037037037037E-2</v>
      </c>
      <c r="D67" s="2">
        <v>-7.69230769230769E-2</v>
      </c>
      <c r="E67" s="2">
        <v>-8.3333333333333301E-2</v>
      </c>
      <c r="F67" s="2">
        <v>0.18181818181818199</v>
      </c>
      <c r="G67" s="2">
        <v>7.69230769230769E-2</v>
      </c>
      <c r="H67" s="2">
        <v>7.1428571428571397E-2</v>
      </c>
      <c r="I67" s="2">
        <v>6.6666666666666693E-2</v>
      </c>
      <c r="J67" s="2">
        <v>0</v>
      </c>
      <c r="K67" s="3">
        <v>0.230769230769231</v>
      </c>
      <c r="L67" s="3">
        <v>0.28000000000000003</v>
      </c>
    </row>
    <row r="68" spans="1:12" x14ac:dyDescent="0.25">
      <c r="A68" s="8" t="s">
        <v>110</v>
      </c>
      <c r="B68" s="2">
        <v>-8.6486486486486505E-2</v>
      </c>
      <c r="C68" s="2">
        <v>-0.15384615384615399</v>
      </c>
      <c r="D68" s="2">
        <v>-3.4965034965035002E-2</v>
      </c>
      <c r="E68" s="2">
        <v>7.2463768115942004E-3</v>
      </c>
      <c r="F68" s="2">
        <v>2.15827338129496E-2</v>
      </c>
      <c r="G68" s="2">
        <v>-7.0422535211267599E-3</v>
      </c>
      <c r="H68" s="2">
        <v>-2.8368794326241099E-2</v>
      </c>
      <c r="I68" s="2">
        <v>0</v>
      </c>
      <c r="J68" s="2">
        <v>1.4598540145985399E-2</v>
      </c>
      <c r="K68" s="3">
        <v>-2.1126760563380299E-2</v>
      </c>
      <c r="L68" s="3">
        <v>-0.248648648648649</v>
      </c>
    </row>
    <row r="69" spans="1:12" x14ac:dyDescent="0.25">
      <c r="A69" s="8" t="s">
        <v>111</v>
      </c>
      <c r="B69" s="2">
        <v>0</v>
      </c>
      <c r="C69" s="2">
        <v>-2.32558139534884E-2</v>
      </c>
      <c r="D69" s="2">
        <v>-4.7619047619047603E-2</v>
      </c>
      <c r="E69" s="2">
        <v>3.7499999999999999E-2</v>
      </c>
      <c r="F69" s="2">
        <v>0.132530120481928</v>
      </c>
      <c r="G69" s="2">
        <v>0.10638297872340401</v>
      </c>
      <c r="H69" s="2">
        <v>8.6538461538461495E-2</v>
      </c>
      <c r="I69" s="2">
        <v>9.7345132743362803E-2</v>
      </c>
      <c r="J69" s="2">
        <v>0.112903225806452</v>
      </c>
      <c r="K69" s="3">
        <v>0.46808510638297901</v>
      </c>
      <c r="L69" s="3">
        <v>0.60465116279069797</v>
      </c>
    </row>
    <row r="70" spans="1:12" x14ac:dyDescent="0.25">
      <c r="A70" s="8" t="s">
        <v>112</v>
      </c>
      <c r="B70" s="2">
        <v>-9.0909090909090898E-2</v>
      </c>
      <c r="C70" s="2">
        <v>-0.163636363636364</v>
      </c>
      <c r="D70" s="2">
        <v>-8.6956521739130405E-2</v>
      </c>
      <c r="E70" s="2">
        <v>-3.5714285714285698E-2</v>
      </c>
      <c r="F70" s="2">
        <v>8.6419753086419707E-2</v>
      </c>
      <c r="G70" s="2">
        <v>0</v>
      </c>
      <c r="H70" s="2">
        <v>0</v>
      </c>
      <c r="I70" s="2">
        <v>0</v>
      </c>
      <c r="J70" s="2">
        <v>0</v>
      </c>
      <c r="K70" s="3">
        <v>0</v>
      </c>
      <c r="L70" s="3">
        <v>-0.27272727272727298</v>
      </c>
    </row>
    <row r="71" spans="1:12" x14ac:dyDescent="0.25">
      <c r="A71" s="11" t="s">
        <v>12</v>
      </c>
      <c r="B71" s="3">
        <v>1.7107013875689001E-2</v>
      </c>
      <c r="C71" s="3">
        <v>1.7940571855727901E-2</v>
      </c>
      <c r="D71" s="3">
        <v>0</v>
      </c>
      <c r="E71" s="3">
        <v>2.8456030842665701E-2</v>
      </c>
      <c r="F71" s="3">
        <v>3.4451981435201701E-2</v>
      </c>
      <c r="G71" s="3">
        <v>3.1233822260569501E-2</v>
      </c>
      <c r="H71" s="3">
        <v>2.9618473895582299E-2</v>
      </c>
      <c r="I71" s="3">
        <v>4.1118153746140099E-2</v>
      </c>
      <c r="J71" s="3">
        <v>2.7786450202934701E-2</v>
      </c>
      <c r="K71" s="3">
        <v>0.136151855047455</v>
      </c>
      <c r="L71" s="3">
        <v>0.25147310397262901</v>
      </c>
    </row>
    <row r="72" spans="1:12" x14ac:dyDescent="0.25">
      <c r="A72" s="15"/>
    </row>
    <row r="73" spans="1:12" x14ac:dyDescent="0.25">
      <c r="A73" s="13" t="s">
        <v>33</v>
      </c>
    </row>
    <row r="74" spans="1:12" x14ac:dyDescent="0.25">
      <c r="A74" s="14" t="s">
        <v>34</v>
      </c>
    </row>
    <row r="75" spans="1:12" x14ac:dyDescent="0.25">
      <c r="A75" s="14" t="s">
        <v>35</v>
      </c>
    </row>
    <row r="76" spans="1:12" x14ac:dyDescent="0.25">
      <c r="A76" s="14" t="s">
        <v>114</v>
      </c>
    </row>
    <row r="77" spans="1:12" x14ac:dyDescent="0.25">
      <c r="A77" s="14" t="s">
        <v>36</v>
      </c>
    </row>
    <row r="78" spans="1:12" x14ac:dyDescent="0.25">
      <c r="A78" s="15"/>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7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678</v>
      </c>
    </row>
    <row r="2" spans="1:11" ht="15" x14ac:dyDescent="0.25">
      <c r="A2" s="12" t="s">
        <v>679</v>
      </c>
    </row>
    <row r="3" spans="1:11" ht="15" x14ac:dyDescent="0.25">
      <c r="A3" s="12" t="s">
        <v>63</v>
      </c>
    </row>
    <row r="4" spans="1:11" x14ac:dyDescent="0.25">
      <c r="A4" s="15"/>
    </row>
    <row r="5" spans="1:11" x14ac:dyDescent="0.25">
      <c r="A5" s="17" t="str">
        <f>HYPERLINK("#'Table of contents'!A202",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598</v>
      </c>
      <c r="B8" s="1">
        <v>1812</v>
      </c>
      <c r="C8" s="1">
        <v>1953</v>
      </c>
      <c r="D8" s="1">
        <v>2026</v>
      </c>
      <c r="E8" s="1">
        <v>1912</v>
      </c>
      <c r="F8" s="1">
        <v>1930</v>
      </c>
      <c r="G8" s="1">
        <v>1912</v>
      </c>
      <c r="H8" s="1">
        <v>1816</v>
      </c>
      <c r="I8" s="1">
        <v>1694</v>
      </c>
      <c r="J8" s="1">
        <v>1709</v>
      </c>
      <c r="K8" s="1">
        <v>1621</v>
      </c>
    </row>
    <row r="9" spans="1:11" x14ac:dyDescent="0.25">
      <c r="A9" s="16" t="s">
        <v>58</v>
      </c>
      <c r="B9" s="1">
        <v>5482</v>
      </c>
      <c r="C9" s="1">
        <v>5582</v>
      </c>
      <c r="D9" s="1">
        <v>5539</v>
      </c>
      <c r="E9" s="1">
        <v>5420</v>
      </c>
      <c r="F9" s="1">
        <v>5414</v>
      </c>
      <c r="G9" s="1">
        <v>5518</v>
      </c>
      <c r="H9" s="1">
        <v>5632</v>
      </c>
      <c r="I9" s="1">
        <v>5758</v>
      </c>
      <c r="J9" s="1">
        <v>5855</v>
      </c>
      <c r="K9" s="1">
        <v>5831</v>
      </c>
    </row>
    <row r="10" spans="1:11" x14ac:dyDescent="0.25">
      <c r="A10" s="16" t="s">
        <v>59</v>
      </c>
      <c r="B10" s="1">
        <v>3630</v>
      </c>
      <c r="C10" s="1">
        <v>3791</v>
      </c>
      <c r="D10" s="1">
        <v>3926</v>
      </c>
      <c r="E10" s="1">
        <v>4022</v>
      </c>
      <c r="F10" s="1">
        <v>4176</v>
      </c>
      <c r="G10" s="1">
        <v>4379</v>
      </c>
      <c r="H10" s="1">
        <v>4553</v>
      </c>
      <c r="I10" s="1">
        <v>4666</v>
      </c>
      <c r="J10" s="1">
        <v>4848</v>
      </c>
      <c r="K10" s="1">
        <v>5012</v>
      </c>
    </row>
    <row r="11" spans="1:11" x14ac:dyDescent="0.25">
      <c r="A11" s="16" t="s">
        <v>60</v>
      </c>
      <c r="B11" s="1">
        <v>1503</v>
      </c>
      <c r="C11" s="1">
        <v>1560</v>
      </c>
      <c r="D11" s="1">
        <v>1527</v>
      </c>
      <c r="E11" s="1">
        <v>1520</v>
      </c>
      <c r="F11" s="1">
        <v>1572</v>
      </c>
      <c r="G11" s="1">
        <v>1675</v>
      </c>
      <c r="H11" s="1">
        <v>1750</v>
      </c>
      <c r="I11" s="1">
        <v>1852</v>
      </c>
      <c r="J11" s="1">
        <v>2037</v>
      </c>
      <c r="K11" s="1">
        <v>2143</v>
      </c>
    </row>
    <row r="12" spans="1:11" x14ac:dyDescent="0.25">
      <c r="A12" s="16" t="s">
        <v>61</v>
      </c>
      <c r="B12" s="1">
        <v>281</v>
      </c>
      <c r="C12" s="1">
        <v>287</v>
      </c>
      <c r="D12" s="1">
        <v>246</v>
      </c>
      <c r="E12" s="1">
        <v>201</v>
      </c>
      <c r="F12" s="1">
        <v>217</v>
      </c>
      <c r="G12" s="1">
        <v>247</v>
      </c>
      <c r="H12" s="1">
        <v>279</v>
      </c>
      <c r="I12" s="1">
        <v>303</v>
      </c>
      <c r="J12" s="1">
        <v>342</v>
      </c>
      <c r="K12" s="1">
        <v>345</v>
      </c>
    </row>
    <row r="13" spans="1:11" x14ac:dyDescent="0.25">
      <c r="A13" s="10" t="s">
        <v>12</v>
      </c>
      <c r="B13" s="5">
        <v>12708</v>
      </c>
      <c r="C13" s="5">
        <v>13173</v>
      </c>
      <c r="D13" s="5">
        <v>13264</v>
      </c>
      <c r="E13" s="5">
        <v>13075</v>
      </c>
      <c r="F13" s="5">
        <v>13309</v>
      </c>
      <c r="G13" s="5">
        <v>13731</v>
      </c>
      <c r="H13" s="5">
        <v>14030</v>
      </c>
      <c r="I13" s="5">
        <v>14273</v>
      </c>
      <c r="J13" s="5">
        <v>14791</v>
      </c>
      <c r="K13" s="5">
        <v>14952</v>
      </c>
    </row>
    <row r="14" spans="1:11" x14ac:dyDescent="0.25">
      <c r="A14" s="15"/>
    </row>
    <row r="15" spans="1:11" x14ac:dyDescent="0.25">
      <c r="A15" s="15"/>
    </row>
    <row r="16" spans="1:11" x14ac:dyDescent="0.25">
      <c r="A16" s="15"/>
      <c r="B16" s="21" t="s">
        <v>28</v>
      </c>
      <c r="C16" s="22"/>
      <c r="D16" s="22"/>
      <c r="E16" s="22"/>
      <c r="F16" s="22"/>
      <c r="G16" s="22"/>
      <c r="H16" s="22"/>
      <c r="I16" s="22"/>
      <c r="J16" s="22"/>
      <c r="K16" s="22"/>
    </row>
    <row r="17" spans="1:12" x14ac:dyDescent="0.25">
      <c r="A17" s="9" t="s">
        <v>32</v>
      </c>
      <c r="B17" s="4" t="s">
        <v>0</v>
      </c>
      <c r="C17" s="4" t="s">
        <v>1</v>
      </c>
      <c r="D17" s="4" t="s">
        <v>2</v>
      </c>
      <c r="E17" s="4" t="s">
        <v>3</v>
      </c>
      <c r="F17" s="4" t="s">
        <v>4</v>
      </c>
      <c r="G17" s="4" t="s">
        <v>5</v>
      </c>
      <c r="H17" s="4" t="s">
        <v>6</v>
      </c>
      <c r="I17" s="4" t="s">
        <v>7</v>
      </c>
      <c r="J17" s="4" t="s">
        <v>8</v>
      </c>
      <c r="K17" s="4" t="s">
        <v>9</v>
      </c>
    </row>
    <row r="18" spans="1:12" x14ac:dyDescent="0.25">
      <c r="A18" s="8" t="s">
        <v>598</v>
      </c>
      <c r="B18" s="2">
        <v>0.14258734655335201</v>
      </c>
      <c r="C18" s="2">
        <v>0.148257800045548</v>
      </c>
      <c r="D18" s="2">
        <v>0.15274427020506601</v>
      </c>
      <c r="E18" s="2">
        <v>0.14623326959846999</v>
      </c>
      <c r="F18" s="2">
        <v>0.14501465173942399</v>
      </c>
      <c r="G18" s="2">
        <v>0.13924695943485499</v>
      </c>
      <c r="H18" s="2">
        <v>0.12943692088382</v>
      </c>
      <c r="I18" s="2">
        <v>0.118685630210888</v>
      </c>
      <c r="J18" s="2">
        <v>0.11554323575147001</v>
      </c>
      <c r="K18" s="2">
        <v>0.108413590155163</v>
      </c>
    </row>
    <row r="19" spans="1:12" x14ac:dyDescent="0.25">
      <c r="A19" s="8" t="s">
        <v>58</v>
      </c>
      <c r="B19" s="2">
        <v>0.43138180673591398</v>
      </c>
      <c r="C19" s="2">
        <v>0.42374554011994198</v>
      </c>
      <c r="D19" s="2">
        <v>0.41759650180940899</v>
      </c>
      <c r="E19" s="2">
        <v>0.41453154875717002</v>
      </c>
      <c r="F19" s="2">
        <v>0.406792396122924</v>
      </c>
      <c r="G19" s="2">
        <v>0.40186439443594801</v>
      </c>
      <c r="H19" s="2">
        <v>0.40142551674982202</v>
      </c>
      <c r="I19" s="2">
        <v>0.403419042948224</v>
      </c>
      <c r="J19" s="2">
        <v>0.39584882698938501</v>
      </c>
      <c r="K19" s="2">
        <v>0.38998127340824001</v>
      </c>
    </row>
    <row r="20" spans="1:12" x14ac:dyDescent="0.25">
      <c r="A20" s="8" t="s">
        <v>59</v>
      </c>
      <c r="B20" s="2">
        <v>0.28564683663833801</v>
      </c>
      <c r="C20" s="2">
        <v>0.28778562210582298</v>
      </c>
      <c r="D20" s="2">
        <v>0.29598914354644201</v>
      </c>
      <c r="E20" s="2">
        <v>0.30760994263862301</v>
      </c>
      <c r="F20" s="2">
        <v>0.31377263505898301</v>
      </c>
      <c r="G20" s="2">
        <v>0.31891340761779902</v>
      </c>
      <c r="H20" s="2">
        <v>0.32451888809693502</v>
      </c>
      <c r="I20" s="2">
        <v>0.326910950746164</v>
      </c>
      <c r="J20" s="2">
        <v>0.32776688526806802</v>
      </c>
      <c r="K20" s="2">
        <v>0.335205992509363</v>
      </c>
    </row>
    <row r="21" spans="1:12" x14ac:dyDescent="0.25">
      <c r="A21" s="8" t="s">
        <v>60</v>
      </c>
      <c r="B21" s="2">
        <v>0.118271954674221</v>
      </c>
      <c r="C21" s="2">
        <v>0.11842404919152801</v>
      </c>
      <c r="D21" s="2">
        <v>0.115123642943305</v>
      </c>
      <c r="E21" s="2">
        <v>0.116252390057361</v>
      </c>
      <c r="F21" s="2">
        <v>0.11811556089864</v>
      </c>
      <c r="G21" s="2">
        <v>0.121986745320807</v>
      </c>
      <c r="H21" s="2">
        <v>0.124732715609408</v>
      </c>
      <c r="I21" s="2">
        <v>0.129755482379318</v>
      </c>
      <c r="J21" s="2">
        <v>0.13771888310459099</v>
      </c>
      <c r="K21" s="2">
        <v>0.14332530765115001</v>
      </c>
    </row>
    <row r="22" spans="1:12" x14ac:dyDescent="0.25">
      <c r="A22" s="8" t="s">
        <v>61</v>
      </c>
      <c r="B22" s="2">
        <v>2.2112055398174402E-2</v>
      </c>
      <c r="C22" s="2">
        <v>2.17869885371593E-2</v>
      </c>
      <c r="D22" s="2">
        <v>1.8546441495777999E-2</v>
      </c>
      <c r="E22" s="2">
        <v>1.53728489483748E-2</v>
      </c>
      <c r="F22" s="2">
        <v>1.63047561800286E-2</v>
      </c>
      <c r="G22" s="2">
        <v>1.79884931905906E-2</v>
      </c>
      <c r="H22" s="2">
        <v>1.9885958660014299E-2</v>
      </c>
      <c r="I22" s="2">
        <v>2.1228893715406701E-2</v>
      </c>
      <c r="J22" s="2">
        <v>2.3122168886484998E-2</v>
      </c>
      <c r="K22" s="2">
        <v>2.30738362760835E-2</v>
      </c>
    </row>
    <row r="23" spans="1:12" x14ac:dyDescent="0.25">
      <c r="A23" s="15"/>
    </row>
    <row r="24" spans="1:12" x14ac:dyDescent="0.25">
      <c r="A24" s="15"/>
    </row>
    <row r="25" spans="1:12" x14ac:dyDescent="0.25">
      <c r="A25" s="15"/>
      <c r="B25" s="21" t="s">
        <v>29</v>
      </c>
      <c r="C25" s="21"/>
      <c r="D25" s="21"/>
      <c r="E25" s="21"/>
      <c r="F25" s="21"/>
      <c r="G25" s="21"/>
      <c r="H25" s="21"/>
      <c r="I25" s="21"/>
      <c r="J25" s="21"/>
      <c r="K25" s="6" t="s">
        <v>30</v>
      </c>
      <c r="L25" s="6" t="s">
        <v>31</v>
      </c>
    </row>
    <row r="26" spans="1:12" x14ac:dyDescent="0.25">
      <c r="A26" s="9" t="s">
        <v>32</v>
      </c>
      <c r="B26" s="4" t="s">
        <v>13</v>
      </c>
      <c r="C26" s="4" t="s">
        <v>14</v>
      </c>
      <c r="D26" s="4" t="s">
        <v>15</v>
      </c>
      <c r="E26" s="4" t="s">
        <v>16</v>
      </c>
      <c r="F26" s="4" t="s">
        <v>17</v>
      </c>
      <c r="G26" s="4" t="s">
        <v>18</v>
      </c>
      <c r="H26" s="4" t="s">
        <v>19</v>
      </c>
      <c r="I26" s="4" t="s">
        <v>20</v>
      </c>
      <c r="J26" s="4" t="s">
        <v>21</v>
      </c>
      <c r="K26" s="4" t="s">
        <v>22</v>
      </c>
      <c r="L26" s="4" t="s">
        <v>23</v>
      </c>
    </row>
    <row r="27" spans="1:12" x14ac:dyDescent="0.25">
      <c r="A27" s="8" t="s">
        <v>598</v>
      </c>
      <c r="B27" s="2">
        <v>7.7814569536423794E-2</v>
      </c>
      <c r="C27" s="2">
        <v>3.7378392217101902E-2</v>
      </c>
      <c r="D27" s="2">
        <v>-5.6268509378084898E-2</v>
      </c>
      <c r="E27" s="2">
        <v>9.4142259414225892E-3</v>
      </c>
      <c r="F27" s="2">
        <v>-9.3264248704663204E-3</v>
      </c>
      <c r="G27" s="2">
        <v>-5.0209205020920501E-2</v>
      </c>
      <c r="H27" s="2">
        <v>-6.71806167400881E-2</v>
      </c>
      <c r="I27" s="2">
        <v>8.8547815820543101E-3</v>
      </c>
      <c r="J27" s="2">
        <v>-5.1492100643651298E-2</v>
      </c>
      <c r="K27" s="3">
        <v>-0.15219665271966501</v>
      </c>
      <c r="L27" s="3">
        <v>-0.10540838852097099</v>
      </c>
    </row>
    <row r="28" spans="1:12" x14ac:dyDescent="0.25">
      <c r="A28" s="8" t="s">
        <v>58</v>
      </c>
      <c r="B28" s="2">
        <v>1.8241517694272201E-2</v>
      </c>
      <c r="C28" s="2">
        <v>-7.7033321390182702E-3</v>
      </c>
      <c r="D28" s="2">
        <v>-2.14840223867124E-2</v>
      </c>
      <c r="E28" s="2">
        <v>-1.1070110701107E-3</v>
      </c>
      <c r="F28" s="2">
        <v>1.9209456963428101E-2</v>
      </c>
      <c r="G28" s="2">
        <v>2.06596592968467E-2</v>
      </c>
      <c r="H28" s="2">
        <v>2.2372159090909099E-2</v>
      </c>
      <c r="I28" s="2">
        <v>1.68461271274748E-2</v>
      </c>
      <c r="J28" s="2">
        <v>-4.0990606319385101E-3</v>
      </c>
      <c r="K28" s="3">
        <v>5.67234505255527E-2</v>
      </c>
      <c r="L28" s="3">
        <v>6.3662896753009804E-2</v>
      </c>
    </row>
    <row r="29" spans="1:12" x14ac:dyDescent="0.25">
      <c r="A29" s="8" t="s">
        <v>59</v>
      </c>
      <c r="B29" s="2">
        <v>4.43526170798898E-2</v>
      </c>
      <c r="C29" s="2">
        <v>3.5610656818781297E-2</v>
      </c>
      <c r="D29" s="2">
        <v>2.4452368823229799E-2</v>
      </c>
      <c r="E29" s="2">
        <v>3.8289408254599699E-2</v>
      </c>
      <c r="F29" s="2">
        <v>4.8611111111111098E-2</v>
      </c>
      <c r="G29" s="2">
        <v>3.9735099337748297E-2</v>
      </c>
      <c r="H29" s="2">
        <v>2.48188007906875E-2</v>
      </c>
      <c r="I29" s="2">
        <v>3.9005572224603498E-2</v>
      </c>
      <c r="J29" s="2">
        <v>3.3828382838283801E-2</v>
      </c>
      <c r="K29" s="3">
        <v>0.14455355103904999</v>
      </c>
      <c r="L29" s="3">
        <v>0.380716253443526</v>
      </c>
    </row>
    <row r="30" spans="1:12" x14ac:dyDescent="0.25">
      <c r="A30" s="8" t="s">
        <v>60</v>
      </c>
      <c r="B30" s="2">
        <v>3.7924151696606803E-2</v>
      </c>
      <c r="C30" s="2">
        <v>-2.11538461538462E-2</v>
      </c>
      <c r="D30" s="2">
        <v>-4.5841519318926003E-3</v>
      </c>
      <c r="E30" s="2">
        <v>3.4210526315789497E-2</v>
      </c>
      <c r="F30" s="2">
        <v>6.5521628498727696E-2</v>
      </c>
      <c r="G30" s="2">
        <v>4.47761194029851E-2</v>
      </c>
      <c r="H30" s="2">
        <v>5.8285714285714302E-2</v>
      </c>
      <c r="I30" s="2">
        <v>9.9892008639308902E-2</v>
      </c>
      <c r="J30" s="2">
        <v>5.20373097692685E-2</v>
      </c>
      <c r="K30" s="3">
        <v>0.27940298507462702</v>
      </c>
      <c r="L30" s="3">
        <v>0.42581503659348002</v>
      </c>
    </row>
    <row r="31" spans="1:12" x14ac:dyDescent="0.25">
      <c r="A31" s="8" t="s">
        <v>61</v>
      </c>
      <c r="B31" s="2">
        <v>2.1352313167259801E-2</v>
      </c>
      <c r="C31" s="2">
        <v>-0.14285714285714299</v>
      </c>
      <c r="D31" s="2">
        <v>-0.18292682926829301</v>
      </c>
      <c r="E31" s="2">
        <v>7.9601990049751201E-2</v>
      </c>
      <c r="F31" s="2">
        <v>0.13824884792626699</v>
      </c>
      <c r="G31" s="2">
        <v>0.12955465587044501</v>
      </c>
      <c r="H31" s="2">
        <v>8.6021505376344107E-2</v>
      </c>
      <c r="I31" s="2">
        <v>0.12871287128712899</v>
      </c>
      <c r="J31" s="2">
        <v>8.7719298245613996E-3</v>
      </c>
      <c r="K31" s="3">
        <v>0.396761133603239</v>
      </c>
      <c r="L31" s="3">
        <v>0.22775800711743799</v>
      </c>
    </row>
    <row r="32" spans="1:12" x14ac:dyDescent="0.25">
      <c r="A32" s="11" t="s">
        <v>12</v>
      </c>
      <c r="B32" s="3">
        <v>3.6591123701605298E-2</v>
      </c>
      <c r="C32" s="3">
        <v>6.9080695361724703E-3</v>
      </c>
      <c r="D32" s="3">
        <v>-1.42490952955368E-2</v>
      </c>
      <c r="E32" s="3">
        <v>1.7896749521988501E-2</v>
      </c>
      <c r="F32" s="3">
        <v>3.17078668570141E-2</v>
      </c>
      <c r="G32" s="3">
        <v>2.1775544388609701E-2</v>
      </c>
      <c r="H32" s="3">
        <v>1.7320028510335001E-2</v>
      </c>
      <c r="I32" s="3">
        <v>3.6292300147130897E-2</v>
      </c>
      <c r="J32" s="3">
        <v>1.08849976336962E-2</v>
      </c>
      <c r="K32" s="3">
        <v>8.8922875245794203E-2</v>
      </c>
      <c r="L32" s="3">
        <v>0.176581680830973</v>
      </c>
    </row>
    <row r="33" spans="1:1" x14ac:dyDescent="0.25">
      <c r="A33" s="15"/>
    </row>
    <row r="34" spans="1:1" x14ac:dyDescent="0.25">
      <c r="A34" s="13" t="s">
        <v>33</v>
      </c>
    </row>
    <row r="35" spans="1:1" x14ac:dyDescent="0.25">
      <c r="A35" s="14" t="s">
        <v>34</v>
      </c>
    </row>
    <row r="36" spans="1:1" x14ac:dyDescent="0.25">
      <c r="A36" s="14" t="s">
        <v>35</v>
      </c>
    </row>
    <row r="37" spans="1:1" x14ac:dyDescent="0.25">
      <c r="A37" s="14" t="s">
        <v>36</v>
      </c>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6:K16"/>
    <mergeCell ref="B25:J2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8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680</v>
      </c>
    </row>
    <row r="2" spans="1:11" ht="15" x14ac:dyDescent="0.25">
      <c r="A2" s="12" t="s">
        <v>679</v>
      </c>
    </row>
    <row r="3" spans="1:11" ht="15" x14ac:dyDescent="0.25">
      <c r="A3" s="12" t="s">
        <v>67</v>
      </c>
    </row>
    <row r="4" spans="1:11" x14ac:dyDescent="0.25">
      <c r="A4" s="15"/>
    </row>
    <row r="5" spans="1:11" x14ac:dyDescent="0.25">
      <c r="A5" s="17" t="str">
        <f>HYPERLINK("#'Table of contents'!A203",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64</v>
      </c>
      <c r="B8" s="1">
        <v>1205</v>
      </c>
      <c r="C8" s="1">
        <v>1332</v>
      </c>
      <c r="D8" s="1">
        <v>1440</v>
      </c>
      <c r="E8" s="1">
        <v>1499</v>
      </c>
      <c r="F8" s="1">
        <v>1590</v>
      </c>
      <c r="G8" s="1">
        <v>1744</v>
      </c>
      <c r="H8" s="1">
        <v>1868</v>
      </c>
      <c r="I8" s="1">
        <v>1980</v>
      </c>
      <c r="J8" s="1">
        <v>2140</v>
      </c>
      <c r="K8" s="1">
        <v>2249</v>
      </c>
    </row>
    <row r="9" spans="1:11" x14ac:dyDescent="0.25">
      <c r="A9" s="16" t="s">
        <v>65</v>
      </c>
      <c r="B9" s="1">
        <v>11503</v>
      </c>
      <c r="C9" s="1">
        <v>11841</v>
      </c>
      <c r="D9" s="1">
        <v>11824</v>
      </c>
      <c r="E9" s="1">
        <v>11576</v>
      </c>
      <c r="F9" s="1">
        <v>11719</v>
      </c>
      <c r="G9" s="1">
        <v>11987</v>
      </c>
      <c r="H9" s="1">
        <v>12162</v>
      </c>
      <c r="I9" s="1">
        <v>12293</v>
      </c>
      <c r="J9" s="1">
        <v>12651</v>
      </c>
      <c r="K9" s="1">
        <v>12703</v>
      </c>
    </row>
    <row r="10" spans="1:11" x14ac:dyDescent="0.25">
      <c r="A10" s="10" t="s">
        <v>12</v>
      </c>
      <c r="B10" s="5">
        <v>12708</v>
      </c>
      <c r="C10" s="5">
        <v>13173</v>
      </c>
      <c r="D10" s="5">
        <v>13264</v>
      </c>
      <c r="E10" s="5">
        <v>13075</v>
      </c>
      <c r="F10" s="5">
        <v>13309</v>
      </c>
      <c r="G10" s="5">
        <v>13731</v>
      </c>
      <c r="H10" s="5">
        <v>14030</v>
      </c>
      <c r="I10" s="5">
        <v>14273</v>
      </c>
      <c r="J10" s="5">
        <v>14791</v>
      </c>
      <c r="K10" s="5">
        <v>14952</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64</v>
      </c>
      <c r="B15" s="2">
        <v>9.4822159269751294E-2</v>
      </c>
      <c r="C15" s="2">
        <v>0.101115918925074</v>
      </c>
      <c r="D15" s="2">
        <v>0.108564535585042</v>
      </c>
      <c r="E15" s="2">
        <v>0.114646271510516</v>
      </c>
      <c r="F15" s="2">
        <v>0.11946802915320499</v>
      </c>
      <c r="G15" s="2">
        <v>0.127011870948948</v>
      </c>
      <c r="H15" s="2">
        <v>0.133143264433357</v>
      </c>
      <c r="I15" s="2">
        <v>0.138723463882856</v>
      </c>
      <c r="J15" s="2">
        <v>0.144682577242918</v>
      </c>
      <c r="K15" s="2">
        <v>0.15041466024612099</v>
      </c>
    </row>
    <row r="16" spans="1:11" x14ac:dyDescent="0.25">
      <c r="A16" s="8" t="s">
        <v>65</v>
      </c>
      <c r="B16" s="2">
        <v>0.90517784073024898</v>
      </c>
      <c r="C16" s="2">
        <v>0.89888408107492601</v>
      </c>
      <c r="D16" s="2">
        <v>0.89143546441495802</v>
      </c>
      <c r="E16" s="2">
        <v>0.88535372848948402</v>
      </c>
      <c r="F16" s="2">
        <v>0.88053197084679502</v>
      </c>
      <c r="G16" s="2">
        <v>0.87298812905105205</v>
      </c>
      <c r="H16" s="2">
        <v>0.866856735566643</v>
      </c>
      <c r="I16" s="2">
        <v>0.86127653611714405</v>
      </c>
      <c r="J16" s="2">
        <v>0.855317422757082</v>
      </c>
      <c r="K16" s="2">
        <v>0.84958533975387895</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64</v>
      </c>
      <c r="B21" s="2">
        <v>0.105394190871369</v>
      </c>
      <c r="C21" s="2">
        <v>8.1081081081081099E-2</v>
      </c>
      <c r="D21" s="2">
        <v>4.0972222222222202E-2</v>
      </c>
      <c r="E21" s="2">
        <v>6.0707138092061401E-2</v>
      </c>
      <c r="F21" s="2">
        <v>9.6855345911949706E-2</v>
      </c>
      <c r="G21" s="2">
        <v>7.1100917431192706E-2</v>
      </c>
      <c r="H21" s="2">
        <v>5.9957173447537503E-2</v>
      </c>
      <c r="I21" s="2">
        <v>8.0808080808080801E-2</v>
      </c>
      <c r="J21" s="2">
        <v>5.0934579439252302E-2</v>
      </c>
      <c r="K21" s="3">
        <v>0.28956422018348599</v>
      </c>
      <c r="L21" s="3">
        <v>0.86639004149377596</v>
      </c>
    </row>
    <row r="22" spans="1:12" x14ac:dyDescent="0.25">
      <c r="A22" s="8" t="s">
        <v>65</v>
      </c>
      <c r="B22" s="2">
        <v>2.9383639050682399E-2</v>
      </c>
      <c r="C22" s="2">
        <v>-1.43568955324719E-3</v>
      </c>
      <c r="D22" s="2">
        <v>-2.0974289580514199E-2</v>
      </c>
      <c r="E22" s="2">
        <v>1.23531444367657E-2</v>
      </c>
      <c r="F22" s="2">
        <v>2.2868845464630101E-2</v>
      </c>
      <c r="G22" s="2">
        <v>1.4599149078168E-2</v>
      </c>
      <c r="H22" s="2">
        <v>1.0771254727840801E-2</v>
      </c>
      <c r="I22" s="2">
        <v>2.91222647034898E-2</v>
      </c>
      <c r="J22" s="2">
        <v>4.11034700814165E-3</v>
      </c>
      <c r="K22" s="3">
        <v>5.9731375656961697E-2</v>
      </c>
      <c r="L22" s="3">
        <v>0.10432061201425701</v>
      </c>
    </row>
    <row r="23" spans="1:12" x14ac:dyDescent="0.25">
      <c r="A23" s="11" t="s">
        <v>12</v>
      </c>
      <c r="B23" s="3">
        <v>3.6591123701605298E-2</v>
      </c>
      <c r="C23" s="3">
        <v>6.9080695361724703E-3</v>
      </c>
      <c r="D23" s="3">
        <v>-1.42490952955368E-2</v>
      </c>
      <c r="E23" s="3">
        <v>1.7896749521988501E-2</v>
      </c>
      <c r="F23" s="3">
        <v>3.17078668570141E-2</v>
      </c>
      <c r="G23" s="3">
        <v>2.1775544388609701E-2</v>
      </c>
      <c r="H23" s="3">
        <v>1.7320028510335001E-2</v>
      </c>
      <c r="I23" s="3">
        <v>3.6292300147130897E-2</v>
      </c>
      <c r="J23" s="3">
        <v>1.08849976336962E-2</v>
      </c>
      <c r="K23" s="3">
        <v>8.8922875245794203E-2</v>
      </c>
      <c r="L23" s="3">
        <v>0.176581680830973</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36</v>
      </c>
    </row>
    <row r="29" spans="1:12" x14ac:dyDescent="0.25">
      <c r="A29" s="15"/>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9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681</v>
      </c>
    </row>
    <row r="2" spans="1:11" ht="15" x14ac:dyDescent="0.25">
      <c r="A2" s="12" t="s">
        <v>679</v>
      </c>
    </row>
    <row r="3" spans="1:11" ht="15" x14ac:dyDescent="0.25">
      <c r="A3" s="12" t="s">
        <v>67</v>
      </c>
    </row>
    <row r="4" spans="1:11" ht="15" x14ac:dyDescent="0.25">
      <c r="A4" s="12" t="s">
        <v>63</v>
      </c>
    </row>
    <row r="5" spans="1:11" x14ac:dyDescent="0.25">
      <c r="A5" s="17" t="str">
        <f>HYPERLINK("#'Table of contents'!A204",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70</v>
      </c>
      <c r="B8" s="1">
        <v>630</v>
      </c>
      <c r="C8" s="1">
        <v>691</v>
      </c>
      <c r="D8" s="1">
        <v>738</v>
      </c>
      <c r="E8" s="1">
        <v>759</v>
      </c>
      <c r="F8" s="1">
        <v>791</v>
      </c>
      <c r="G8" s="1">
        <v>854</v>
      </c>
      <c r="H8" s="1">
        <v>944</v>
      </c>
      <c r="I8" s="1">
        <v>1028</v>
      </c>
      <c r="J8" s="1">
        <v>1092</v>
      </c>
      <c r="K8" s="1">
        <v>1133</v>
      </c>
    </row>
    <row r="9" spans="1:11" x14ac:dyDescent="0.25">
      <c r="A9" s="16" t="s">
        <v>71</v>
      </c>
      <c r="B9" s="1">
        <v>229</v>
      </c>
      <c r="C9" s="1">
        <v>250</v>
      </c>
      <c r="D9" s="1">
        <v>269</v>
      </c>
      <c r="E9" s="1">
        <v>296</v>
      </c>
      <c r="F9" s="1">
        <v>326</v>
      </c>
      <c r="G9" s="1">
        <v>361</v>
      </c>
      <c r="H9" s="1">
        <v>410</v>
      </c>
      <c r="I9" s="1">
        <v>438</v>
      </c>
      <c r="J9" s="1">
        <v>488</v>
      </c>
      <c r="K9" s="1">
        <v>551</v>
      </c>
    </row>
    <row r="10" spans="1:11" x14ac:dyDescent="0.25">
      <c r="A10" s="16" t="s">
        <v>72</v>
      </c>
      <c r="B10" s="1">
        <v>36</v>
      </c>
      <c r="C10" s="1">
        <v>46</v>
      </c>
      <c r="D10" s="1">
        <v>50</v>
      </c>
      <c r="E10" s="1">
        <v>57</v>
      </c>
      <c r="F10" s="1">
        <v>64</v>
      </c>
      <c r="G10" s="1">
        <v>70</v>
      </c>
      <c r="H10" s="1">
        <v>77</v>
      </c>
      <c r="I10" s="1">
        <v>86</v>
      </c>
      <c r="J10" s="1">
        <v>95</v>
      </c>
      <c r="K10" s="1">
        <v>104</v>
      </c>
    </row>
    <row r="11" spans="1:11" x14ac:dyDescent="0.25">
      <c r="A11" s="16" t="s">
        <v>73</v>
      </c>
      <c r="B11" s="1">
        <v>5</v>
      </c>
      <c r="C11" s="1">
        <v>4</v>
      </c>
      <c r="D11" s="1">
        <v>5</v>
      </c>
      <c r="E11" s="1">
        <v>2</v>
      </c>
      <c r="F11" s="1">
        <v>4</v>
      </c>
      <c r="G11" s="1">
        <v>4</v>
      </c>
      <c r="H11" s="1">
        <v>9</v>
      </c>
      <c r="I11" s="1">
        <v>11</v>
      </c>
      <c r="J11" s="1">
        <v>10</v>
      </c>
      <c r="K11" s="1">
        <v>10</v>
      </c>
    </row>
    <row r="12" spans="1:11" x14ac:dyDescent="0.25">
      <c r="A12" s="16" t="s">
        <v>76</v>
      </c>
      <c r="B12" s="1">
        <v>4852</v>
      </c>
      <c r="C12" s="1">
        <v>4891</v>
      </c>
      <c r="D12" s="1">
        <v>4801</v>
      </c>
      <c r="E12" s="1">
        <v>4661</v>
      </c>
      <c r="F12" s="1">
        <v>4623</v>
      </c>
      <c r="G12" s="1">
        <v>4664</v>
      </c>
      <c r="H12" s="1">
        <v>4688</v>
      </c>
      <c r="I12" s="1">
        <v>4730</v>
      </c>
      <c r="J12" s="1">
        <v>4763</v>
      </c>
      <c r="K12" s="1">
        <v>4698</v>
      </c>
    </row>
    <row r="13" spans="1:11" x14ac:dyDescent="0.25">
      <c r="A13" s="16" t="s">
        <v>77</v>
      </c>
      <c r="B13" s="1">
        <v>3401</v>
      </c>
      <c r="C13" s="1">
        <v>3541</v>
      </c>
      <c r="D13" s="1">
        <v>3657</v>
      </c>
      <c r="E13" s="1">
        <v>3726</v>
      </c>
      <c r="F13" s="1">
        <v>3850</v>
      </c>
      <c r="G13" s="1">
        <v>4018</v>
      </c>
      <c r="H13" s="1">
        <v>4143</v>
      </c>
      <c r="I13" s="1">
        <v>4228</v>
      </c>
      <c r="J13" s="1">
        <v>4360</v>
      </c>
      <c r="K13" s="1">
        <v>4461</v>
      </c>
    </row>
    <row r="14" spans="1:11" x14ac:dyDescent="0.25">
      <c r="A14" s="16" t="s">
        <v>78</v>
      </c>
      <c r="B14" s="1">
        <v>1467</v>
      </c>
      <c r="C14" s="1">
        <v>1514</v>
      </c>
      <c r="D14" s="1">
        <v>1477</v>
      </c>
      <c r="E14" s="1">
        <v>1463</v>
      </c>
      <c r="F14" s="1">
        <v>1508</v>
      </c>
      <c r="G14" s="1">
        <v>1605</v>
      </c>
      <c r="H14" s="1">
        <v>1673</v>
      </c>
      <c r="I14" s="1">
        <v>1766</v>
      </c>
      <c r="J14" s="1">
        <v>1942</v>
      </c>
      <c r="K14" s="1">
        <v>2039</v>
      </c>
    </row>
    <row r="15" spans="1:11" x14ac:dyDescent="0.25">
      <c r="A15" s="16" t="s">
        <v>79</v>
      </c>
      <c r="B15" s="1">
        <v>276</v>
      </c>
      <c r="C15" s="1">
        <v>283</v>
      </c>
      <c r="D15" s="1">
        <v>241</v>
      </c>
      <c r="E15" s="1">
        <v>199</v>
      </c>
      <c r="F15" s="1">
        <v>213</v>
      </c>
      <c r="G15" s="1">
        <v>243</v>
      </c>
      <c r="H15" s="1">
        <v>270</v>
      </c>
      <c r="I15" s="1">
        <v>292</v>
      </c>
      <c r="J15" s="1">
        <v>332</v>
      </c>
      <c r="K15" s="1">
        <v>335</v>
      </c>
    </row>
    <row r="16" spans="1:11" x14ac:dyDescent="0.25">
      <c r="A16" s="16" t="s">
        <v>602</v>
      </c>
      <c r="B16" s="1">
        <v>305</v>
      </c>
      <c r="C16" s="1">
        <v>341</v>
      </c>
      <c r="D16" s="1">
        <v>378</v>
      </c>
      <c r="E16" s="1">
        <v>385</v>
      </c>
      <c r="F16" s="1">
        <v>405</v>
      </c>
      <c r="G16" s="1">
        <v>455</v>
      </c>
      <c r="H16" s="1">
        <v>428</v>
      </c>
      <c r="I16" s="1">
        <v>417</v>
      </c>
      <c r="J16" s="1">
        <v>455</v>
      </c>
      <c r="K16" s="1">
        <v>451</v>
      </c>
    </row>
    <row r="17" spans="1:11" x14ac:dyDescent="0.25">
      <c r="A17" s="16" t="s">
        <v>603</v>
      </c>
      <c r="B17" s="1">
        <v>1507</v>
      </c>
      <c r="C17" s="1">
        <v>1612</v>
      </c>
      <c r="D17" s="1">
        <v>1648</v>
      </c>
      <c r="E17" s="1">
        <v>1527</v>
      </c>
      <c r="F17" s="1">
        <v>1525</v>
      </c>
      <c r="G17" s="1">
        <v>1457</v>
      </c>
      <c r="H17" s="1">
        <v>1388</v>
      </c>
      <c r="I17" s="1">
        <v>1277</v>
      </c>
      <c r="J17" s="1">
        <v>1254</v>
      </c>
      <c r="K17" s="1">
        <v>1170</v>
      </c>
    </row>
    <row r="18" spans="1:11" x14ac:dyDescent="0.25">
      <c r="A18" s="10" t="s">
        <v>12</v>
      </c>
      <c r="B18" s="5">
        <v>12708</v>
      </c>
      <c r="C18" s="5">
        <v>13173</v>
      </c>
      <c r="D18" s="5">
        <v>13264</v>
      </c>
      <c r="E18" s="5">
        <v>13075</v>
      </c>
      <c r="F18" s="5">
        <v>13309</v>
      </c>
      <c r="G18" s="5">
        <v>13731</v>
      </c>
      <c r="H18" s="5">
        <v>14030</v>
      </c>
      <c r="I18" s="5">
        <v>14273</v>
      </c>
      <c r="J18" s="5">
        <v>14791</v>
      </c>
      <c r="K18" s="5">
        <v>14952</v>
      </c>
    </row>
    <row r="19" spans="1:11" x14ac:dyDescent="0.25">
      <c r="A19" s="15"/>
    </row>
    <row r="20" spans="1:11" x14ac:dyDescent="0.25">
      <c r="A20" s="15"/>
    </row>
    <row r="21" spans="1:11" x14ac:dyDescent="0.25">
      <c r="A21" s="15"/>
      <c r="B21" s="21" t="s">
        <v>28</v>
      </c>
      <c r="C21" s="22"/>
      <c r="D21" s="22"/>
      <c r="E21" s="22"/>
      <c r="F21" s="22"/>
      <c r="G21" s="22"/>
      <c r="H21" s="22"/>
      <c r="I21" s="22"/>
      <c r="J21" s="22"/>
      <c r="K21" s="22"/>
    </row>
    <row r="22" spans="1:11" x14ac:dyDescent="0.25">
      <c r="A22" s="9" t="s">
        <v>32</v>
      </c>
      <c r="B22" s="4" t="s">
        <v>0</v>
      </c>
      <c r="C22" s="4" t="s">
        <v>1</v>
      </c>
      <c r="D22" s="4" t="s">
        <v>2</v>
      </c>
      <c r="E22" s="4" t="s">
        <v>3</v>
      </c>
      <c r="F22" s="4" t="s">
        <v>4</v>
      </c>
      <c r="G22" s="4" t="s">
        <v>5</v>
      </c>
      <c r="H22" s="4" t="s">
        <v>6</v>
      </c>
      <c r="I22" s="4" t="s">
        <v>7</v>
      </c>
      <c r="J22" s="4" t="s">
        <v>8</v>
      </c>
      <c r="K22" s="4" t="s">
        <v>9</v>
      </c>
    </row>
    <row r="23" spans="1:11" x14ac:dyDescent="0.25">
      <c r="A23" s="8" t="s">
        <v>70</v>
      </c>
      <c r="B23" s="2">
        <v>0.52282157676348595</v>
      </c>
      <c r="C23" s="2">
        <v>0.51876876876876898</v>
      </c>
      <c r="D23" s="2">
        <v>0.51249999999999996</v>
      </c>
      <c r="E23" s="2">
        <v>0.50633755837224803</v>
      </c>
      <c r="F23" s="2">
        <v>0.49748427672956003</v>
      </c>
      <c r="G23" s="2">
        <v>0.48967889908256901</v>
      </c>
      <c r="H23" s="2">
        <v>0.505353319057816</v>
      </c>
      <c r="I23" s="2">
        <v>0.51919191919191898</v>
      </c>
      <c r="J23" s="2">
        <v>0.51028037383177605</v>
      </c>
      <c r="K23" s="2">
        <v>0.50377945753668296</v>
      </c>
    </row>
    <row r="24" spans="1:11" x14ac:dyDescent="0.25">
      <c r="A24" s="8" t="s">
        <v>71</v>
      </c>
      <c r="B24" s="2">
        <v>0.19004149377593399</v>
      </c>
      <c r="C24" s="2">
        <v>0.18768768768768801</v>
      </c>
      <c r="D24" s="2">
        <v>0.186805555555556</v>
      </c>
      <c r="E24" s="2">
        <v>0.19746497665110099</v>
      </c>
      <c r="F24" s="2">
        <v>0.20503144654088101</v>
      </c>
      <c r="G24" s="2">
        <v>0.206995412844037</v>
      </c>
      <c r="H24" s="2">
        <v>0.21948608137045</v>
      </c>
      <c r="I24" s="2">
        <v>0.221212121212121</v>
      </c>
      <c r="J24" s="2">
        <v>0.22803738317757</v>
      </c>
      <c r="K24" s="2">
        <v>0.24499777678968401</v>
      </c>
    </row>
    <row r="25" spans="1:11" x14ac:dyDescent="0.25">
      <c r="A25" s="8" t="s">
        <v>72</v>
      </c>
      <c r="B25" s="2">
        <v>2.9875518672199199E-2</v>
      </c>
      <c r="C25" s="2">
        <v>3.4534534534534499E-2</v>
      </c>
      <c r="D25" s="2">
        <v>3.4722222222222203E-2</v>
      </c>
      <c r="E25" s="2">
        <v>3.8025350233488998E-2</v>
      </c>
      <c r="F25" s="2">
        <v>4.0251572327044002E-2</v>
      </c>
      <c r="G25" s="2">
        <v>4.0137614678899099E-2</v>
      </c>
      <c r="H25" s="2">
        <v>4.1220556745181998E-2</v>
      </c>
      <c r="I25" s="2">
        <v>4.3434343434343402E-2</v>
      </c>
      <c r="J25" s="2">
        <v>4.4392523364486E-2</v>
      </c>
      <c r="K25" s="2">
        <v>4.6242774566474E-2</v>
      </c>
    </row>
    <row r="26" spans="1:11" x14ac:dyDescent="0.25">
      <c r="A26" s="8" t="s">
        <v>73</v>
      </c>
      <c r="B26" s="2">
        <v>4.1493775933610002E-3</v>
      </c>
      <c r="C26" s="2">
        <v>3.0030030030029999E-3</v>
      </c>
      <c r="D26" s="2">
        <v>3.4722222222222199E-3</v>
      </c>
      <c r="E26" s="2">
        <v>1.33422281521014E-3</v>
      </c>
      <c r="F26" s="2">
        <v>2.5157232704402501E-3</v>
      </c>
      <c r="G26" s="2">
        <v>2.2935779816513802E-3</v>
      </c>
      <c r="H26" s="2">
        <v>4.8179871520342603E-3</v>
      </c>
      <c r="I26" s="2">
        <v>5.5555555555555601E-3</v>
      </c>
      <c r="J26" s="2">
        <v>4.6728971962616802E-3</v>
      </c>
      <c r="K26" s="2">
        <v>4.4464206313917301E-3</v>
      </c>
    </row>
    <row r="27" spans="1:11" x14ac:dyDescent="0.25">
      <c r="A27" s="8" t="s">
        <v>76</v>
      </c>
      <c r="B27" s="2">
        <v>0.42180300791098002</v>
      </c>
      <c r="C27" s="2">
        <v>0.413056329701883</v>
      </c>
      <c r="D27" s="2">
        <v>0.40603856562922902</v>
      </c>
      <c r="E27" s="2">
        <v>0.40264340013821698</v>
      </c>
      <c r="F27" s="2">
        <v>0.39448758426486902</v>
      </c>
      <c r="G27" s="2">
        <v>0.38908817886043201</v>
      </c>
      <c r="H27" s="2">
        <v>0.38546291728334198</v>
      </c>
      <c r="I27" s="2">
        <v>0.38477182136175098</v>
      </c>
      <c r="J27" s="2">
        <v>0.37649197691882103</v>
      </c>
      <c r="K27" s="2">
        <v>0.369833897504526</v>
      </c>
    </row>
    <row r="28" spans="1:11" x14ac:dyDescent="0.25">
      <c r="A28" s="8" t="s">
        <v>77</v>
      </c>
      <c r="B28" s="2">
        <v>0.29566200121707398</v>
      </c>
      <c r="C28" s="2">
        <v>0.299045688708724</v>
      </c>
      <c r="D28" s="2">
        <v>0.309286197564276</v>
      </c>
      <c r="E28" s="2">
        <v>0.32187284035936398</v>
      </c>
      <c r="F28" s="2">
        <v>0.32852632477173799</v>
      </c>
      <c r="G28" s="2">
        <v>0.33519646283473797</v>
      </c>
      <c r="H28" s="2">
        <v>0.34065120868278198</v>
      </c>
      <c r="I28" s="2">
        <v>0.34393557309037698</v>
      </c>
      <c r="J28" s="2">
        <v>0.34463678760572303</v>
      </c>
      <c r="K28" s="2">
        <v>0.35117688734944502</v>
      </c>
    </row>
    <row r="29" spans="1:11" x14ac:dyDescent="0.25">
      <c r="A29" s="8" t="s">
        <v>78</v>
      </c>
      <c r="B29" s="2">
        <v>0.127531948187429</v>
      </c>
      <c r="C29" s="2">
        <v>0.127860822565662</v>
      </c>
      <c r="D29" s="2">
        <v>0.124915426251691</v>
      </c>
      <c r="E29" s="2">
        <v>0.12638217000691099</v>
      </c>
      <c r="F29" s="2">
        <v>0.12867992149500801</v>
      </c>
      <c r="G29" s="2">
        <v>0.13389505297405499</v>
      </c>
      <c r="H29" s="2">
        <v>0.13755961190593699</v>
      </c>
      <c r="I29" s="2">
        <v>0.14365899292280199</v>
      </c>
      <c r="J29" s="2">
        <v>0.15350565172713601</v>
      </c>
      <c r="K29" s="2">
        <v>0.160513264583169</v>
      </c>
    </row>
    <row r="30" spans="1:11" x14ac:dyDescent="0.25">
      <c r="A30" s="8" t="s">
        <v>79</v>
      </c>
      <c r="B30" s="2">
        <v>2.3993740763279099E-2</v>
      </c>
      <c r="C30" s="2">
        <v>2.3900008445232698E-2</v>
      </c>
      <c r="D30" s="2">
        <v>2.0382273342354498E-2</v>
      </c>
      <c r="E30" s="2">
        <v>1.7190739460953699E-2</v>
      </c>
      <c r="F30" s="2">
        <v>1.8175612253605301E-2</v>
      </c>
      <c r="G30" s="2">
        <v>2.0271961291399E-2</v>
      </c>
      <c r="H30" s="2">
        <v>2.2200296003946698E-2</v>
      </c>
      <c r="I30" s="2">
        <v>2.3753355568209501E-2</v>
      </c>
      <c r="J30" s="2">
        <v>2.6242984744288999E-2</v>
      </c>
      <c r="K30" s="2">
        <v>2.63717232149886E-2</v>
      </c>
    </row>
    <row r="31" spans="1:11" x14ac:dyDescent="0.25">
      <c r="A31" s="8" t="s">
        <v>602</v>
      </c>
      <c r="B31" s="2">
        <v>0.25311203319502101</v>
      </c>
      <c r="C31" s="2">
        <v>0.25600600600600598</v>
      </c>
      <c r="D31" s="2">
        <v>0.26250000000000001</v>
      </c>
      <c r="E31" s="2">
        <v>0.25683789192795198</v>
      </c>
      <c r="F31" s="2">
        <v>0.25471698113207503</v>
      </c>
      <c r="G31" s="2">
        <v>0.26089449541284399</v>
      </c>
      <c r="H31" s="2">
        <v>0.22912205567451799</v>
      </c>
      <c r="I31" s="2">
        <v>0.21060606060606099</v>
      </c>
      <c r="J31" s="2">
        <v>0.21261682242990701</v>
      </c>
      <c r="K31" s="2">
        <v>0.200533570475767</v>
      </c>
    </row>
    <row r="32" spans="1:11" x14ac:dyDescent="0.25">
      <c r="A32" s="8" t="s">
        <v>603</v>
      </c>
      <c r="B32" s="2">
        <v>0.131009301921238</v>
      </c>
      <c r="C32" s="2">
        <v>0.13613715057849801</v>
      </c>
      <c r="D32" s="2">
        <v>0.139377537212449</v>
      </c>
      <c r="E32" s="2">
        <v>0.13191085003455399</v>
      </c>
      <c r="F32" s="2">
        <v>0.13013055721477901</v>
      </c>
      <c r="G32" s="2">
        <v>0.12154834403937601</v>
      </c>
      <c r="H32" s="2">
        <v>0.11412596612399301</v>
      </c>
      <c r="I32" s="2">
        <v>0.103880257056862</v>
      </c>
      <c r="J32" s="2">
        <v>9.9122599004031295E-2</v>
      </c>
      <c r="K32" s="2">
        <v>9.2104227347870604E-2</v>
      </c>
    </row>
    <row r="33" spans="1:12" x14ac:dyDescent="0.25">
      <c r="A33" s="15"/>
    </row>
    <row r="34" spans="1:12" x14ac:dyDescent="0.25">
      <c r="A34" s="15"/>
    </row>
    <row r="35" spans="1:12" x14ac:dyDescent="0.25">
      <c r="A35" s="15"/>
      <c r="B35" s="21" t="s">
        <v>29</v>
      </c>
      <c r="C35" s="21"/>
      <c r="D35" s="21"/>
      <c r="E35" s="21"/>
      <c r="F35" s="21"/>
      <c r="G35" s="21"/>
      <c r="H35" s="21"/>
      <c r="I35" s="21"/>
      <c r="J35" s="21"/>
      <c r="K35" s="6" t="s">
        <v>30</v>
      </c>
      <c r="L35" s="6" t="s">
        <v>31</v>
      </c>
    </row>
    <row r="36" spans="1:12" x14ac:dyDescent="0.25">
      <c r="A36" s="9" t="s">
        <v>32</v>
      </c>
      <c r="B36" s="4" t="s">
        <v>13</v>
      </c>
      <c r="C36" s="4" t="s">
        <v>14</v>
      </c>
      <c r="D36" s="4" t="s">
        <v>15</v>
      </c>
      <c r="E36" s="4" t="s">
        <v>16</v>
      </c>
      <c r="F36" s="4" t="s">
        <v>17</v>
      </c>
      <c r="G36" s="4" t="s">
        <v>18</v>
      </c>
      <c r="H36" s="4" t="s">
        <v>19</v>
      </c>
      <c r="I36" s="4" t="s">
        <v>20</v>
      </c>
      <c r="J36" s="4" t="s">
        <v>21</v>
      </c>
      <c r="K36" s="4" t="s">
        <v>22</v>
      </c>
      <c r="L36" s="4" t="s">
        <v>23</v>
      </c>
    </row>
    <row r="37" spans="1:12" x14ac:dyDescent="0.25">
      <c r="A37" s="8" t="s">
        <v>70</v>
      </c>
      <c r="B37" s="2">
        <v>9.6825396825396801E-2</v>
      </c>
      <c r="C37" s="2">
        <v>6.8017366136034693E-2</v>
      </c>
      <c r="D37" s="2">
        <v>2.8455284552845499E-2</v>
      </c>
      <c r="E37" s="2">
        <v>4.21607378129117E-2</v>
      </c>
      <c r="F37" s="2">
        <v>7.9646017699115002E-2</v>
      </c>
      <c r="G37" s="2">
        <v>0.105386416861827</v>
      </c>
      <c r="H37" s="2">
        <v>8.8983050847457598E-2</v>
      </c>
      <c r="I37" s="2">
        <v>6.2256809338521402E-2</v>
      </c>
      <c r="J37" s="2">
        <v>3.7545787545787503E-2</v>
      </c>
      <c r="K37" s="3">
        <v>0.32669789227166302</v>
      </c>
      <c r="L37" s="3">
        <v>0.79841269841269802</v>
      </c>
    </row>
    <row r="38" spans="1:12" x14ac:dyDescent="0.25">
      <c r="A38" s="8" t="s">
        <v>71</v>
      </c>
      <c r="B38" s="2">
        <v>9.1703056768558999E-2</v>
      </c>
      <c r="C38" s="2">
        <v>7.5999999999999998E-2</v>
      </c>
      <c r="D38" s="2">
        <v>0.100371747211896</v>
      </c>
      <c r="E38" s="2">
        <v>0.101351351351351</v>
      </c>
      <c r="F38" s="2">
        <v>0.107361963190184</v>
      </c>
      <c r="G38" s="2">
        <v>0.13573407202216101</v>
      </c>
      <c r="H38" s="2">
        <v>6.8292682926829301E-2</v>
      </c>
      <c r="I38" s="2">
        <v>0.114155251141553</v>
      </c>
      <c r="J38" s="2">
        <v>0.12909836065573799</v>
      </c>
      <c r="K38" s="3">
        <v>0.52631578947368396</v>
      </c>
      <c r="L38" s="3">
        <v>1.4061135371179001</v>
      </c>
    </row>
    <row r="39" spans="1:12" x14ac:dyDescent="0.25">
      <c r="A39" s="8" t="s">
        <v>72</v>
      </c>
      <c r="B39" s="2">
        <v>0.27777777777777801</v>
      </c>
      <c r="C39" s="2">
        <v>8.6956521739130405E-2</v>
      </c>
      <c r="D39" s="2">
        <v>0.14000000000000001</v>
      </c>
      <c r="E39" s="2">
        <v>0.12280701754386</v>
      </c>
      <c r="F39" s="2">
        <v>9.375E-2</v>
      </c>
      <c r="G39" s="2">
        <v>0.1</v>
      </c>
      <c r="H39" s="2">
        <v>0.11688311688311701</v>
      </c>
      <c r="I39" s="2">
        <v>0.104651162790698</v>
      </c>
      <c r="J39" s="2">
        <v>9.4736842105263203E-2</v>
      </c>
      <c r="K39" s="3">
        <v>0.48571428571428599</v>
      </c>
      <c r="L39" s="3">
        <v>1.8888888888888899</v>
      </c>
    </row>
    <row r="40" spans="1:12" x14ac:dyDescent="0.25">
      <c r="A40" s="8" t="s">
        <v>73</v>
      </c>
      <c r="B40" s="2">
        <v>-0.2</v>
      </c>
      <c r="C40" s="2">
        <v>0.25</v>
      </c>
      <c r="D40" s="2">
        <v>-0.6</v>
      </c>
      <c r="E40" s="2">
        <v>1</v>
      </c>
      <c r="F40" s="2">
        <v>0</v>
      </c>
      <c r="G40" s="2">
        <v>1.25</v>
      </c>
      <c r="H40" s="2">
        <v>0.22222222222222199</v>
      </c>
      <c r="I40" s="2">
        <v>-9.0909090909090898E-2</v>
      </c>
      <c r="J40" s="2">
        <v>0</v>
      </c>
      <c r="K40" s="3">
        <v>1.5</v>
      </c>
      <c r="L40" s="3">
        <v>1</v>
      </c>
    </row>
    <row r="41" spans="1:12" x14ac:dyDescent="0.25">
      <c r="A41" s="8" t="s">
        <v>76</v>
      </c>
      <c r="B41" s="2">
        <v>8.0379225061830203E-3</v>
      </c>
      <c r="C41" s="2">
        <v>-1.84011449601309E-2</v>
      </c>
      <c r="D41" s="2">
        <v>-2.91605915434285E-2</v>
      </c>
      <c r="E41" s="2">
        <v>-8.1527569191160703E-3</v>
      </c>
      <c r="F41" s="2">
        <v>8.8686999783690202E-3</v>
      </c>
      <c r="G41" s="2">
        <v>5.1457975986277903E-3</v>
      </c>
      <c r="H41" s="2">
        <v>8.9590443686006806E-3</v>
      </c>
      <c r="I41" s="2">
        <v>6.9767441860465098E-3</v>
      </c>
      <c r="J41" s="2">
        <v>-1.3646861221919E-2</v>
      </c>
      <c r="K41" s="3">
        <v>7.2898799313893701E-3</v>
      </c>
      <c r="L41" s="3">
        <v>-3.1739488870568801E-2</v>
      </c>
    </row>
    <row r="42" spans="1:12" x14ac:dyDescent="0.25">
      <c r="A42" s="8" t="s">
        <v>77</v>
      </c>
      <c r="B42" s="2">
        <v>4.1164363422522797E-2</v>
      </c>
      <c r="C42" s="2">
        <v>3.2759107596724103E-2</v>
      </c>
      <c r="D42" s="2">
        <v>1.88679245283019E-2</v>
      </c>
      <c r="E42" s="2">
        <v>3.3279656468062302E-2</v>
      </c>
      <c r="F42" s="2">
        <v>4.3636363636363598E-2</v>
      </c>
      <c r="G42" s="2">
        <v>3.1110004977600799E-2</v>
      </c>
      <c r="H42" s="2">
        <v>2.0516533912623699E-2</v>
      </c>
      <c r="I42" s="2">
        <v>3.1220435193945101E-2</v>
      </c>
      <c r="J42" s="2">
        <v>2.31651376146789E-2</v>
      </c>
      <c r="K42" s="3">
        <v>0.110253857640617</v>
      </c>
      <c r="L42" s="3">
        <v>0.311673037341958</v>
      </c>
    </row>
    <row r="43" spans="1:12" x14ac:dyDescent="0.25">
      <c r="A43" s="8" t="s">
        <v>78</v>
      </c>
      <c r="B43" s="2">
        <v>3.2038173142467603E-2</v>
      </c>
      <c r="C43" s="2">
        <v>-2.44385733157199E-2</v>
      </c>
      <c r="D43" s="2">
        <v>-9.4786729857819895E-3</v>
      </c>
      <c r="E43" s="2">
        <v>3.0758714969241301E-2</v>
      </c>
      <c r="F43" s="2">
        <v>6.4323607427055701E-2</v>
      </c>
      <c r="G43" s="2">
        <v>4.2367601246105897E-2</v>
      </c>
      <c r="H43" s="2">
        <v>5.55887627017334E-2</v>
      </c>
      <c r="I43" s="2">
        <v>9.9660249150622895E-2</v>
      </c>
      <c r="J43" s="2">
        <v>4.9948506694129799E-2</v>
      </c>
      <c r="K43" s="3">
        <v>0.270404984423676</v>
      </c>
      <c r="L43" s="3">
        <v>0.38991138377641399</v>
      </c>
    </row>
    <row r="44" spans="1:12" x14ac:dyDescent="0.25">
      <c r="A44" s="8" t="s">
        <v>79</v>
      </c>
      <c r="B44" s="2">
        <v>2.5362318840579701E-2</v>
      </c>
      <c r="C44" s="2">
        <v>-0.148409893992933</v>
      </c>
      <c r="D44" s="2">
        <v>-0.17427385892116201</v>
      </c>
      <c r="E44" s="2">
        <v>7.0351758793969807E-2</v>
      </c>
      <c r="F44" s="2">
        <v>0.140845070422535</v>
      </c>
      <c r="G44" s="2">
        <v>0.11111111111111099</v>
      </c>
      <c r="H44" s="2">
        <v>8.1481481481481502E-2</v>
      </c>
      <c r="I44" s="2">
        <v>0.13698630136986301</v>
      </c>
      <c r="J44" s="2">
        <v>9.0361445783132491E-3</v>
      </c>
      <c r="K44" s="3">
        <v>0.37860082304526699</v>
      </c>
      <c r="L44" s="3">
        <v>0.21376811594202899</v>
      </c>
    </row>
    <row r="45" spans="1:12" x14ac:dyDescent="0.25">
      <c r="A45" s="8" t="s">
        <v>602</v>
      </c>
      <c r="B45" s="2">
        <v>0.118032786885246</v>
      </c>
      <c r="C45" s="2">
        <v>0.108504398826979</v>
      </c>
      <c r="D45" s="2">
        <v>1.85185185185185E-2</v>
      </c>
      <c r="E45" s="2">
        <v>5.1948051948052E-2</v>
      </c>
      <c r="F45" s="2">
        <v>0.12345679012345701</v>
      </c>
      <c r="G45" s="2">
        <v>-5.9340659340659303E-2</v>
      </c>
      <c r="H45" s="2">
        <v>-2.57009345794393E-2</v>
      </c>
      <c r="I45" s="2">
        <v>9.11270983213429E-2</v>
      </c>
      <c r="J45" s="2">
        <v>-8.7912087912087895E-3</v>
      </c>
      <c r="K45" s="3">
        <v>-8.7912087912087895E-3</v>
      </c>
      <c r="L45" s="3">
        <v>0.47868852459016398</v>
      </c>
    </row>
    <row r="46" spans="1:12" x14ac:dyDescent="0.25">
      <c r="A46" s="8" t="s">
        <v>603</v>
      </c>
      <c r="B46" s="2">
        <v>6.9674850696748503E-2</v>
      </c>
      <c r="C46" s="2">
        <v>2.2332506203473899E-2</v>
      </c>
      <c r="D46" s="2">
        <v>-7.3422330097087402E-2</v>
      </c>
      <c r="E46" s="2">
        <v>-1.30975769482646E-3</v>
      </c>
      <c r="F46" s="2">
        <v>-4.4590163934426198E-2</v>
      </c>
      <c r="G46" s="2">
        <v>-4.7357584076870303E-2</v>
      </c>
      <c r="H46" s="2">
        <v>-7.9971181556195994E-2</v>
      </c>
      <c r="I46" s="2">
        <v>-1.8010963194988301E-2</v>
      </c>
      <c r="J46" s="2">
        <v>-6.6985645933014398E-2</v>
      </c>
      <c r="K46" s="3">
        <v>-0.196980096087852</v>
      </c>
      <c r="L46" s="3">
        <v>-0.223623092236231</v>
      </c>
    </row>
    <row r="47" spans="1:12" x14ac:dyDescent="0.25">
      <c r="A47" s="11" t="s">
        <v>12</v>
      </c>
      <c r="B47" s="3">
        <v>3.6591123701605298E-2</v>
      </c>
      <c r="C47" s="3">
        <v>6.9080695361724703E-3</v>
      </c>
      <c r="D47" s="3">
        <v>-1.42490952955368E-2</v>
      </c>
      <c r="E47" s="3">
        <v>1.7896749521988501E-2</v>
      </c>
      <c r="F47" s="3">
        <v>3.17078668570141E-2</v>
      </c>
      <c r="G47" s="3">
        <v>2.1775544388609701E-2</v>
      </c>
      <c r="H47" s="3">
        <v>1.7320028510335001E-2</v>
      </c>
      <c r="I47" s="3">
        <v>3.6292300147130897E-2</v>
      </c>
      <c r="J47" s="3">
        <v>1.08849976336962E-2</v>
      </c>
      <c r="K47" s="3">
        <v>8.8922875245794203E-2</v>
      </c>
      <c r="L47" s="3">
        <v>0.176581680830973</v>
      </c>
    </row>
    <row r="48" spans="1:12" x14ac:dyDescent="0.25">
      <c r="A48" s="15"/>
    </row>
    <row r="49" spans="1:1" x14ac:dyDescent="0.25">
      <c r="A49" s="13" t="s">
        <v>33</v>
      </c>
    </row>
    <row r="50" spans="1:1" x14ac:dyDescent="0.25">
      <c r="A50" s="14" t="s">
        <v>34</v>
      </c>
    </row>
    <row r="51" spans="1:1" x14ac:dyDescent="0.25">
      <c r="A51" s="14" t="s">
        <v>35</v>
      </c>
    </row>
    <row r="52" spans="1:1" x14ac:dyDescent="0.25">
      <c r="A52" s="14" t="s">
        <v>81</v>
      </c>
    </row>
    <row r="53" spans="1:1" x14ac:dyDescent="0.25">
      <c r="A53" s="14" t="s">
        <v>36</v>
      </c>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1:K21"/>
    <mergeCell ref="B35:J3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A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682</v>
      </c>
    </row>
    <row r="2" spans="1:11" ht="15" x14ac:dyDescent="0.25">
      <c r="A2" s="12" t="s">
        <v>679</v>
      </c>
    </row>
    <row r="3" spans="1:11" ht="15" x14ac:dyDescent="0.25">
      <c r="A3" s="12" t="s">
        <v>89</v>
      </c>
    </row>
    <row r="4" spans="1:11" x14ac:dyDescent="0.25">
      <c r="A4" s="15"/>
    </row>
    <row r="5" spans="1:11" x14ac:dyDescent="0.25">
      <c r="A5" s="17" t="str">
        <f>HYPERLINK("#'Table of contents'!A205",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82</v>
      </c>
      <c r="B8" s="1">
        <v>2443</v>
      </c>
      <c r="C8" s="1">
        <v>2602</v>
      </c>
      <c r="D8" s="1">
        <v>2683</v>
      </c>
      <c r="E8" s="1">
        <v>2777</v>
      </c>
      <c r="F8" s="1">
        <v>2932</v>
      </c>
      <c r="G8" s="1">
        <v>3117</v>
      </c>
      <c r="H8" s="1">
        <v>3259</v>
      </c>
      <c r="I8" s="1">
        <v>3401</v>
      </c>
      <c r="J8" s="1">
        <v>3572</v>
      </c>
      <c r="K8" s="1">
        <v>3690</v>
      </c>
    </row>
    <row r="9" spans="1:11" x14ac:dyDescent="0.25">
      <c r="A9" s="16" t="s">
        <v>83</v>
      </c>
      <c r="B9" s="1">
        <v>225</v>
      </c>
      <c r="C9" s="1">
        <v>234</v>
      </c>
      <c r="D9" s="1">
        <v>243</v>
      </c>
      <c r="E9" s="1">
        <v>236</v>
      </c>
      <c r="F9" s="1">
        <v>241</v>
      </c>
      <c r="G9" s="1">
        <v>253</v>
      </c>
      <c r="H9" s="1">
        <v>278</v>
      </c>
      <c r="I9" s="1">
        <v>283</v>
      </c>
      <c r="J9" s="1">
        <v>300</v>
      </c>
      <c r="K9" s="1">
        <v>310</v>
      </c>
    </row>
    <row r="10" spans="1:11" x14ac:dyDescent="0.25">
      <c r="A10" s="16" t="s">
        <v>84</v>
      </c>
      <c r="B10" s="1">
        <v>203</v>
      </c>
      <c r="C10" s="1">
        <v>211</v>
      </c>
      <c r="D10" s="1">
        <v>218</v>
      </c>
      <c r="E10" s="1">
        <v>225</v>
      </c>
      <c r="F10" s="1">
        <v>241</v>
      </c>
      <c r="G10" s="1">
        <v>263</v>
      </c>
      <c r="H10" s="1">
        <v>277</v>
      </c>
      <c r="I10" s="1">
        <v>294</v>
      </c>
      <c r="J10" s="1">
        <v>319</v>
      </c>
      <c r="K10" s="1">
        <v>326</v>
      </c>
    </row>
    <row r="11" spans="1:11" x14ac:dyDescent="0.25">
      <c r="A11" s="16" t="s">
        <v>85</v>
      </c>
      <c r="B11" s="1">
        <v>8242</v>
      </c>
      <c r="C11" s="1">
        <v>8542</v>
      </c>
      <c r="D11" s="1">
        <v>8616</v>
      </c>
      <c r="E11" s="1">
        <v>8435</v>
      </c>
      <c r="F11" s="1">
        <v>8475</v>
      </c>
      <c r="G11" s="1">
        <v>8644</v>
      </c>
      <c r="H11" s="1">
        <v>8724</v>
      </c>
      <c r="I11" s="1">
        <v>8770</v>
      </c>
      <c r="J11" s="1">
        <v>9024</v>
      </c>
      <c r="K11" s="1">
        <v>9005</v>
      </c>
    </row>
    <row r="12" spans="1:11" x14ac:dyDescent="0.25">
      <c r="A12" s="16" t="s">
        <v>86</v>
      </c>
      <c r="B12" s="1">
        <v>339</v>
      </c>
      <c r="C12" s="1">
        <v>356</v>
      </c>
      <c r="D12" s="1">
        <v>371</v>
      </c>
      <c r="E12" s="1">
        <v>378</v>
      </c>
      <c r="F12" s="1">
        <v>397</v>
      </c>
      <c r="G12" s="1">
        <v>434</v>
      </c>
      <c r="H12" s="1">
        <v>458</v>
      </c>
      <c r="I12" s="1">
        <v>495</v>
      </c>
      <c r="J12" s="1">
        <v>534</v>
      </c>
      <c r="K12" s="1">
        <v>574</v>
      </c>
    </row>
    <row r="13" spans="1:11" x14ac:dyDescent="0.25">
      <c r="A13" s="16" t="s">
        <v>87</v>
      </c>
      <c r="B13" s="1">
        <v>1256</v>
      </c>
      <c r="C13" s="1">
        <v>1228</v>
      </c>
      <c r="D13" s="1">
        <v>1133</v>
      </c>
      <c r="E13" s="1">
        <v>1024</v>
      </c>
      <c r="F13" s="1">
        <v>1023</v>
      </c>
      <c r="G13" s="1">
        <v>1020</v>
      </c>
      <c r="H13" s="1">
        <v>1034</v>
      </c>
      <c r="I13" s="1">
        <v>1030</v>
      </c>
      <c r="J13" s="1">
        <v>1042</v>
      </c>
      <c r="K13" s="1">
        <v>1047</v>
      </c>
    </row>
    <row r="14" spans="1:11" x14ac:dyDescent="0.25">
      <c r="A14" s="10" t="s">
        <v>12</v>
      </c>
      <c r="B14" s="5">
        <v>12708</v>
      </c>
      <c r="C14" s="5">
        <v>13173</v>
      </c>
      <c r="D14" s="5">
        <v>13264</v>
      </c>
      <c r="E14" s="5">
        <v>13075</v>
      </c>
      <c r="F14" s="5">
        <v>13309</v>
      </c>
      <c r="G14" s="5">
        <v>13731</v>
      </c>
      <c r="H14" s="5">
        <v>14030</v>
      </c>
      <c r="I14" s="5">
        <v>14273</v>
      </c>
      <c r="J14" s="5">
        <v>14791</v>
      </c>
      <c r="K14" s="5">
        <v>14952</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82</v>
      </c>
      <c r="B19" s="2">
        <v>0.19224110796348801</v>
      </c>
      <c r="C19" s="2">
        <v>0.19752524102330499</v>
      </c>
      <c r="D19" s="2">
        <v>0.20227683956574199</v>
      </c>
      <c r="E19" s="2">
        <v>0.212390057361377</v>
      </c>
      <c r="F19" s="2">
        <v>0.22030205124351901</v>
      </c>
      <c r="G19" s="2">
        <v>0.227004588158182</v>
      </c>
      <c r="H19" s="2">
        <v>0.232287954383464</v>
      </c>
      <c r="I19" s="2">
        <v>0.23828207104322799</v>
      </c>
      <c r="J19" s="2">
        <v>0.241498208369955</v>
      </c>
      <c r="K19" s="2">
        <v>0.246789727126806</v>
      </c>
    </row>
    <row r="20" spans="1:12" x14ac:dyDescent="0.25">
      <c r="A20" s="8" t="s">
        <v>83</v>
      </c>
      <c r="B20" s="2">
        <v>1.7705382436260599E-2</v>
      </c>
      <c r="C20" s="2">
        <v>1.7763607378729201E-2</v>
      </c>
      <c r="D20" s="2">
        <v>1.83202653799759E-2</v>
      </c>
      <c r="E20" s="2">
        <v>1.8049713193116601E-2</v>
      </c>
      <c r="F20" s="2">
        <v>1.8108047186114699E-2</v>
      </c>
      <c r="G20" s="2">
        <v>1.84254606365159E-2</v>
      </c>
      <c r="H20" s="2">
        <v>1.9814682822523199E-2</v>
      </c>
      <c r="I20" s="2">
        <v>1.9827646605478901E-2</v>
      </c>
      <c r="J20" s="2">
        <v>2.02826042863904E-2</v>
      </c>
      <c r="K20" s="2">
        <v>2.0733012306046E-2</v>
      </c>
    </row>
    <row r="21" spans="1:12" x14ac:dyDescent="0.25">
      <c r="A21" s="8" t="s">
        <v>84</v>
      </c>
      <c r="B21" s="2">
        <v>1.59741894869374E-2</v>
      </c>
      <c r="C21" s="2">
        <v>1.6017611781674601E-2</v>
      </c>
      <c r="D21" s="2">
        <v>1.6435464414957801E-2</v>
      </c>
      <c r="E21" s="2">
        <v>1.7208413001912001E-2</v>
      </c>
      <c r="F21" s="2">
        <v>1.8108047186114699E-2</v>
      </c>
      <c r="G21" s="2">
        <v>1.9153739713058001E-2</v>
      </c>
      <c r="H21" s="2">
        <v>1.9743406985032099E-2</v>
      </c>
      <c r="I21" s="2">
        <v>2.0598332515939202E-2</v>
      </c>
      <c r="J21" s="2">
        <v>2.15671692245284E-2</v>
      </c>
      <c r="K21" s="2">
        <v>2.18031032637774E-2</v>
      </c>
    </row>
    <row r="22" spans="1:12" x14ac:dyDescent="0.25">
      <c r="A22" s="8" t="s">
        <v>85</v>
      </c>
      <c r="B22" s="2">
        <v>0.64856783128737805</v>
      </c>
      <c r="C22" s="2">
        <v>0.64844758217566201</v>
      </c>
      <c r="D22" s="2">
        <v>0.64957780458383596</v>
      </c>
      <c r="E22" s="2">
        <v>0.64512428298279201</v>
      </c>
      <c r="F22" s="2">
        <v>0.63678713652415697</v>
      </c>
      <c r="G22" s="2">
        <v>0.62952443376301803</v>
      </c>
      <c r="H22" s="2">
        <v>0.62181040627227402</v>
      </c>
      <c r="I22" s="2">
        <v>0.61444685770335605</v>
      </c>
      <c r="J22" s="2">
        <v>0.61010073693462197</v>
      </c>
      <c r="K22" s="2">
        <v>0.60226056714820797</v>
      </c>
    </row>
    <row r="23" spans="1:12" x14ac:dyDescent="0.25">
      <c r="A23" s="8" t="s">
        <v>86</v>
      </c>
      <c r="B23" s="2">
        <v>2.6676109537299299E-2</v>
      </c>
      <c r="C23" s="2">
        <v>2.7024975328323101E-2</v>
      </c>
      <c r="D23" s="2">
        <v>2.7970446320868501E-2</v>
      </c>
      <c r="E23" s="2">
        <v>2.8910133843212199E-2</v>
      </c>
      <c r="F23" s="2">
        <v>2.9829438725674399E-2</v>
      </c>
      <c r="G23" s="2">
        <v>3.1607311921928498E-2</v>
      </c>
      <c r="H23" s="2">
        <v>3.2644333570919497E-2</v>
      </c>
      <c r="I23" s="2">
        <v>3.4680865970713903E-2</v>
      </c>
      <c r="J23" s="2">
        <v>3.6103035629774897E-2</v>
      </c>
      <c r="K23" s="2">
        <v>3.8389513108614201E-2</v>
      </c>
    </row>
    <row r="24" spans="1:12" x14ac:dyDescent="0.25">
      <c r="A24" s="8" t="s">
        <v>87</v>
      </c>
      <c r="B24" s="2">
        <v>9.8835379288637101E-2</v>
      </c>
      <c r="C24" s="2">
        <v>9.3220982312305495E-2</v>
      </c>
      <c r="D24" s="2">
        <v>8.5419179734620002E-2</v>
      </c>
      <c r="E24" s="2">
        <v>7.8317399617590794E-2</v>
      </c>
      <c r="F24" s="2">
        <v>7.6865279134420303E-2</v>
      </c>
      <c r="G24" s="2">
        <v>7.4284465807297403E-2</v>
      </c>
      <c r="H24" s="2">
        <v>7.3699215965787601E-2</v>
      </c>
      <c r="I24" s="2">
        <v>7.2164226161283498E-2</v>
      </c>
      <c r="J24" s="2">
        <v>7.04482455547292E-2</v>
      </c>
      <c r="K24" s="2">
        <v>7.0024077046549005E-2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82</v>
      </c>
      <c r="B29" s="2">
        <v>6.5083913221449005E-2</v>
      </c>
      <c r="C29" s="2">
        <v>3.1129900076864E-2</v>
      </c>
      <c r="D29" s="2">
        <v>3.5035408125232897E-2</v>
      </c>
      <c r="E29" s="2">
        <v>5.5815628375945302E-2</v>
      </c>
      <c r="F29" s="2">
        <v>6.30968622100955E-2</v>
      </c>
      <c r="G29" s="2">
        <v>4.5556624959897297E-2</v>
      </c>
      <c r="H29" s="2">
        <v>4.3571647744707002E-2</v>
      </c>
      <c r="I29" s="2">
        <v>5.0279329608938501E-2</v>
      </c>
      <c r="J29" s="2">
        <v>3.3034714445688701E-2</v>
      </c>
      <c r="K29" s="3">
        <v>0.183830606352262</v>
      </c>
      <c r="L29" s="3">
        <v>0.51043798608268498</v>
      </c>
    </row>
    <row r="30" spans="1:12" x14ac:dyDescent="0.25">
      <c r="A30" s="8" t="s">
        <v>83</v>
      </c>
      <c r="B30" s="2">
        <v>0.04</v>
      </c>
      <c r="C30" s="2">
        <v>3.8461538461538498E-2</v>
      </c>
      <c r="D30" s="2">
        <v>-2.8806584362139901E-2</v>
      </c>
      <c r="E30" s="2">
        <v>2.1186440677966101E-2</v>
      </c>
      <c r="F30" s="2">
        <v>4.9792531120331898E-2</v>
      </c>
      <c r="G30" s="2">
        <v>9.8814229249011898E-2</v>
      </c>
      <c r="H30" s="2">
        <v>1.7985611510791401E-2</v>
      </c>
      <c r="I30" s="2">
        <v>6.0070671378091897E-2</v>
      </c>
      <c r="J30" s="2">
        <v>3.3333333333333298E-2</v>
      </c>
      <c r="K30" s="3">
        <v>0.22529644268774701</v>
      </c>
      <c r="L30" s="3">
        <v>0.37777777777777799</v>
      </c>
    </row>
    <row r="31" spans="1:12" x14ac:dyDescent="0.25">
      <c r="A31" s="8" t="s">
        <v>84</v>
      </c>
      <c r="B31" s="2">
        <v>3.9408866995073899E-2</v>
      </c>
      <c r="C31" s="2">
        <v>3.3175355450236997E-2</v>
      </c>
      <c r="D31" s="2">
        <v>3.2110091743119303E-2</v>
      </c>
      <c r="E31" s="2">
        <v>7.1111111111111097E-2</v>
      </c>
      <c r="F31" s="2">
        <v>9.1286307053941904E-2</v>
      </c>
      <c r="G31" s="2">
        <v>5.3231939163498103E-2</v>
      </c>
      <c r="H31" s="2">
        <v>6.1371841155234703E-2</v>
      </c>
      <c r="I31" s="2">
        <v>8.5034013605442202E-2</v>
      </c>
      <c r="J31" s="2">
        <v>2.1943573667711599E-2</v>
      </c>
      <c r="K31" s="3">
        <v>0.23954372623574099</v>
      </c>
      <c r="L31" s="3">
        <v>0.60591133004926101</v>
      </c>
    </row>
    <row r="32" spans="1:12" x14ac:dyDescent="0.25">
      <c r="A32" s="8" t="s">
        <v>85</v>
      </c>
      <c r="B32" s="2">
        <v>3.6398932297985902E-2</v>
      </c>
      <c r="C32" s="2">
        <v>8.6630765628658395E-3</v>
      </c>
      <c r="D32" s="2">
        <v>-2.10074280408542E-2</v>
      </c>
      <c r="E32" s="2">
        <v>4.7421458209839897E-3</v>
      </c>
      <c r="F32" s="2">
        <v>1.9941002949852502E-2</v>
      </c>
      <c r="G32" s="2">
        <v>9.2549745488199903E-3</v>
      </c>
      <c r="H32" s="2">
        <v>5.2728106373223296E-3</v>
      </c>
      <c r="I32" s="2">
        <v>2.8962371721778801E-2</v>
      </c>
      <c r="J32" s="2">
        <v>-2.1054964539007101E-3</v>
      </c>
      <c r="K32" s="3">
        <v>4.1763072651550201E-2</v>
      </c>
      <c r="L32" s="3">
        <v>9.2574617811210902E-2</v>
      </c>
    </row>
    <row r="33" spans="1:12" x14ac:dyDescent="0.25">
      <c r="A33" s="8" t="s">
        <v>86</v>
      </c>
      <c r="B33" s="2">
        <v>5.0147492625368703E-2</v>
      </c>
      <c r="C33" s="2">
        <v>4.2134831460674198E-2</v>
      </c>
      <c r="D33" s="2">
        <v>1.88679245283019E-2</v>
      </c>
      <c r="E33" s="2">
        <v>5.0264550264550303E-2</v>
      </c>
      <c r="F33" s="2">
        <v>9.3198992443324899E-2</v>
      </c>
      <c r="G33" s="2">
        <v>5.5299539170506902E-2</v>
      </c>
      <c r="H33" s="2">
        <v>8.0786026200873398E-2</v>
      </c>
      <c r="I33" s="2">
        <v>7.8787878787878796E-2</v>
      </c>
      <c r="J33" s="2">
        <v>7.4906367041198504E-2</v>
      </c>
      <c r="K33" s="3">
        <v>0.32258064516128998</v>
      </c>
      <c r="L33" s="3">
        <v>0.69321533923303802</v>
      </c>
    </row>
    <row r="34" spans="1:12" x14ac:dyDescent="0.25">
      <c r="A34" s="8" t="s">
        <v>87</v>
      </c>
      <c r="B34" s="2">
        <v>-2.2292993630573198E-2</v>
      </c>
      <c r="C34" s="2">
        <v>-7.7361563517915302E-2</v>
      </c>
      <c r="D34" s="2">
        <v>-9.6204766107678696E-2</v>
      </c>
      <c r="E34" s="2">
        <v>-9.765625E-4</v>
      </c>
      <c r="F34" s="2">
        <v>-2.9325513196480899E-3</v>
      </c>
      <c r="G34" s="2">
        <v>1.37254901960784E-2</v>
      </c>
      <c r="H34" s="2">
        <v>-3.8684719535783401E-3</v>
      </c>
      <c r="I34" s="2">
        <v>1.1650485436893201E-2</v>
      </c>
      <c r="J34" s="2">
        <v>4.7984644913627601E-3</v>
      </c>
      <c r="K34" s="3">
        <v>2.64705882352941E-2</v>
      </c>
      <c r="L34" s="3">
        <v>-0.16640127388535</v>
      </c>
    </row>
    <row r="35" spans="1:12" x14ac:dyDescent="0.25">
      <c r="A35" s="11" t="s">
        <v>12</v>
      </c>
      <c r="B35" s="3">
        <v>3.6591123701605298E-2</v>
      </c>
      <c r="C35" s="3">
        <v>6.9080695361724703E-3</v>
      </c>
      <c r="D35" s="3">
        <v>-1.42490952955368E-2</v>
      </c>
      <c r="E35" s="3">
        <v>1.7896749521988501E-2</v>
      </c>
      <c r="F35" s="3">
        <v>3.17078668570141E-2</v>
      </c>
      <c r="G35" s="3">
        <v>2.1775544388609701E-2</v>
      </c>
      <c r="H35" s="3">
        <v>1.7320028510335001E-2</v>
      </c>
      <c r="I35" s="3">
        <v>3.6292300147130897E-2</v>
      </c>
      <c r="J35" s="3">
        <v>1.08849976336962E-2</v>
      </c>
      <c r="K35" s="3">
        <v>8.8922875245794203E-2</v>
      </c>
      <c r="L35" s="3">
        <v>0.176581680830973</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B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683</v>
      </c>
    </row>
    <row r="2" spans="1:11" ht="15" x14ac:dyDescent="0.25">
      <c r="A2" s="12" t="s">
        <v>679</v>
      </c>
    </row>
    <row r="3" spans="1:11" ht="15" x14ac:dyDescent="0.25">
      <c r="A3" s="12" t="s">
        <v>94</v>
      </c>
    </row>
    <row r="4" spans="1:11" x14ac:dyDescent="0.25">
      <c r="A4" s="15"/>
    </row>
    <row r="5" spans="1:11" x14ac:dyDescent="0.25">
      <c r="A5" s="17" t="str">
        <f>HYPERLINK("#'Table of contents'!A206",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90</v>
      </c>
      <c r="B8" s="1">
        <v>7382</v>
      </c>
      <c r="C8" s="1">
        <v>7593</v>
      </c>
      <c r="D8" s="1">
        <v>7661</v>
      </c>
      <c r="E8" s="1">
        <v>7765</v>
      </c>
      <c r="F8" s="1">
        <v>7990</v>
      </c>
      <c r="G8" s="1">
        <v>8285</v>
      </c>
      <c r="H8" s="1">
        <v>8530</v>
      </c>
      <c r="I8" s="1">
        <v>8723</v>
      </c>
      <c r="J8" s="1">
        <v>9051</v>
      </c>
      <c r="K8" s="1">
        <v>9265</v>
      </c>
    </row>
    <row r="9" spans="1:11" x14ac:dyDescent="0.25">
      <c r="A9" s="16" t="s">
        <v>91</v>
      </c>
      <c r="B9" s="1">
        <v>2709</v>
      </c>
      <c r="C9" s="1">
        <v>2895</v>
      </c>
      <c r="D9" s="1">
        <v>2910</v>
      </c>
      <c r="E9" s="1">
        <v>2641</v>
      </c>
      <c r="F9" s="1">
        <v>2568</v>
      </c>
      <c r="G9" s="1">
        <v>2572</v>
      </c>
      <c r="H9" s="1">
        <v>2552</v>
      </c>
      <c r="I9" s="1">
        <v>2513</v>
      </c>
      <c r="J9" s="1">
        <v>2594</v>
      </c>
      <c r="K9" s="1">
        <v>2484</v>
      </c>
    </row>
    <row r="10" spans="1:11" x14ac:dyDescent="0.25">
      <c r="A10" s="16" t="s">
        <v>92</v>
      </c>
      <c r="B10" s="1">
        <v>2617</v>
      </c>
      <c r="C10" s="1">
        <v>2685</v>
      </c>
      <c r="D10" s="1">
        <v>2693</v>
      </c>
      <c r="E10" s="1">
        <v>2669</v>
      </c>
      <c r="F10" s="1">
        <v>2751</v>
      </c>
      <c r="G10" s="1">
        <v>2874</v>
      </c>
      <c r="H10" s="1">
        <v>2948</v>
      </c>
      <c r="I10" s="1">
        <v>3037</v>
      </c>
      <c r="J10" s="1">
        <v>3146</v>
      </c>
      <c r="K10" s="1">
        <v>3203</v>
      </c>
    </row>
    <row r="11" spans="1:11" x14ac:dyDescent="0.25">
      <c r="A11" s="10" t="s">
        <v>12</v>
      </c>
      <c r="B11" s="5">
        <v>12708</v>
      </c>
      <c r="C11" s="5">
        <v>13173</v>
      </c>
      <c r="D11" s="5">
        <v>13264</v>
      </c>
      <c r="E11" s="5">
        <v>13075</v>
      </c>
      <c r="F11" s="5">
        <v>13309</v>
      </c>
      <c r="G11" s="5">
        <v>13731</v>
      </c>
      <c r="H11" s="5">
        <v>14030</v>
      </c>
      <c r="I11" s="5">
        <v>14273</v>
      </c>
      <c r="J11" s="5">
        <v>14791</v>
      </c>
      <c r="K11" s="5">
        <v>14952</v>
      </c>
    </row>
    <row r="12" spans="1:11" x14ac:dyDescent="0.25">
      <c r="A12" s="15"/>
    </row>
    <row r="13" spans="1:11" x14ac:dyDescent="0.25">
      <c r="A13" s="15"/>
    </row>
    <row r="14" spans="1:11" x14ac:dyDescent="0.25">
      <c r="A14" s="15"/>
      <c r="B14" s="21" t="s">
        <v>28</v>
      </c>
      <c r="C14" s="22"/>
      <c r="D14" s="22"/>
      <c r="E14" s="22"/>
      <c r="F14" s="22"/>
      <c r="G14" s="22"/>
      <c r="H14" s="22"/>
      <c r="I14" s="22"/>
      <c r="J14" s="22"/>
      <c r="K14" s="22"/>
    </row>
    <row r="15" spans="1:11" x14ac:dyDescent="0.25">
      <c r="A15" s="9" t="s">
        <v>32</v>
      </c>
      <c r="B15" s="4" t="s">
        <v>0</v>
      </c>
      <c r="C15" s="4" t="s">
        <v>1</v>
      </c>
      <c r="D15" s="4" t="s">
        <v>2</v>
      </c>
      <c r="E15" s="4" t="s">
        <v>3</v>
      </c>
      <c r="F15" s="4" t="s">
        <v>4</v>
      </c>
      <c r="G15" s="4" t="s">
        <v>5</v>
      </c>
      <c r="H15" s="4" t="s">
        <v>6</v>
      </c>
      <c r="I15" s="4" t="s">
        <v>7</v>
      </c>
      <c r="J15" s="4" t="s">
        <v>8</v>
      </c>
      <c r="K15" s="4" t="s">
        <v>9</v>
      </c>
    </row>
    <row r="16" spans="1:11" x14ac:dyDescent="0.25">
      <c r="A16" s="8" t="s">
        <v>90</v>
      </c>
      <c r="B16" s="2">
        <v>0.58089392508656001</v>
      </c>
      <c r="C16" s="2">
        <v>0.57640628558414897</v>
      </c>
      <c r="D16" s="2">
        <v>0.57757840772014502</v>
      </c>
      <c r="E16" s="2">
        <v>0.59388145315487595</v>
      </c>
      <c r="F16" s="2">
        <v>0.60034563077616698</v>
      </c>
      <c r="G16" s="2">
        <v>0.603379214915155</v>
      </c>
      <c r="H16" s="2">
        <v>0.60798289379900206</v>
      </c>
      <c r="I16" s="2">
        <v>0.61115392699502602</v>
      </c>
      <c r="J16" s="2">
        <v>0.61192617132039795</v>
      </c>
      <c r="K16" s="2">
        <v>0.61964954521134297</v>
      </c>
    </row>
    <row r="17" spans="1:12" x14ac:dyDescent="0.25">
      <c r="A17" s="8" t="s">
        <v>91</v>
      </c>
      <c r="B17" s="2">
        <v>0.213172804532578</v>
      </c>
      <c r="C17" s="2">
        <v>0.21976770667274001</v>
      </c>
      <c r="D17" s="2">
        <v>0.21939083232810599</v>
      </c>
      <c r="E17" s="2">
        <v>0.201988527724665</v>
      </c>
      <c r="F17" s="2">
        <v>0.192952137651213</v>
      </c>
      <c r="G17" s="2">
        <v>0.18731337848663601</v>
      </c>
      <c r="H17" s="2">
        <v>0.181895937277263</v>
      </c>
      <c r="I17" s="2">
        <v>0.17606669936243299</v>
      </c>
      <c r="J17" s="2">
        <v>0.175376918396322</v>
      </c>
      <c r="K17" s="2">
        <v>0.166131621187801</v>
      </c>
    </row>
    <row r="18" spans="1:12" x14ac:dyDescent="0.25">
      <c r="A18" s="8" t="s">
        <v>92</v>
      </c>
      <c r="B18" s="2">
        <v>0.20593327038086201</v>
      </c>
      <c r="C18" s="2">
        <v>0.20382600774311099</v>
      </c>
      <c r="D18" s="2">
        <v>0.20303075995174899</v>
      </c>
      <c r="E18" s="2">
        <v>0.204130019120459</v>
      </c>
      <c r="F18" s="2">
        <v>0.20670223157261999</v>
      </c>
      <c r="G18" s="2">
        <v>0.20930740659820801</v>
      </c>
      <c r="H18" s="2">
        <v>0.210121168923735</v>
      </c>
      <c r="I18" s="2">
        <v>0.21277937364254201</v>
      </c>
      <c r="J18" s="2">
        <v>0.21269691028328</v>
      </c>
      <c r="K18" s="2">
        <v>0.214218833600856</v>
      </c>
    </row>
    <row r="19" spans="1:12" x14ac:dyDescent="0.25">
      <c r="A19" s="15"/>
    </row>
    <row r="20" spans="1:12" x14ac:dyDescent="0.25">
      <c r="A20" s="15"/>
    </row>
    <row r="21" spans="1:12" x14ac:dyDescent="0.25">
      <c r="A21" s="15"/>
      <c r="B21" s="21" t="s">
        <v>29</v>
      </c>
      <c r="C21" s="21"/>
      <c r="D21" s="21"/>
      <c r="E21" s="21"/>
      <c r="F21" s="21"/>
      <c r="G21" s="21"/>
      <c r="H21" s="21"/>
      <c r="I21" s="21"/>
      <c r="J21" s="21"/>
      <c r="K21" s="6" t="s">
        <v>30</v>
      </c>
      <c r="L21" s="6" t="s">
        <v>31</v>
      </c>
    </row>
    <row r="22" spans="1:12" x14ac:dyDescent="0.25">
      <c r="A22" s="9" t="s">
        <v>32</v>
      </c>
      <c r="B22" s="4" t="s">
        <v>13</v>
      </c>
      <c r="C22" s="4" t="s">
        <v>14</v>
      </c>
      <c r="D22" s="4" t="s">
        <v>15</v>
      </c>
      <c r="E22" s="4" t="s">
        <v>16</v>
      </c>
      <c r="F22" s="4" t="s">
        <v>17</v>
      </c>
      <c r="G22" s="4" t="s">
        <v>18</v>
      </c>
      <c r="H22" s="4" t="s">
        <v>19</v>
      </c>
      <c r="I22" s="4" t="s">
        <v>20</v>
      </c>
      <c r="J22" s="4" t="s">
        <v>21</v>
      </c>
      <c r="K22" s="4" t="s">
        <v>22</v>
      </c>
      <c r="L22" s="4" t="s">
        <v>23</v>
      </c>
    </row>
    <row r="23" spans="1:12" x14ac:dyDescent="0.25">
      <c r="A23" s="8" t="s">
        <v>90</v>
      </c>
      <c r="B23" s="2">
        <v>2.8583039826605299E-2</v>
      </c>
      <c r="C23" s="2">
        <v>8.9556170156723305E-3</v>
      </c>
      <c r="D23" s="2">
        <v>1.3575251272679801E-2</v>
      </c>
      <c r="E23" s="2">
        <v>2.8976175144880899E-2</v>
      </c>
      <c r="F23" s="2">
        <v>3.6921151439299103E-2</v>
      </c>
      <c r="G23" s="2">
        <v>2.95715147857574E-2</v>
      </c>
      <c r="H23" s="2">
        <v>2.2626025791324701E-2</v>
      </c>
      <c r="I23" s="2">
        <v>3.76017425197753E-2</v>
      </c>
      <c r="J23" s="2">
        <v>2.3643796265606001E-2</v>
      </c>
      <c r="K23" s="3">
        <v>0.11828605914303</v>
      </c>
      <c r="L23" s="3">
        <v>0.25507992413980002</v>
      </c>
    </row>
    <row r="24" spans="1:12" x14ac:dyDescent="0.25">
      <c r="A24" s="8" t="s">
        <v>91</v>
      </c>
      <c r="B24" s="2">
        <v>6.8660022148394201E-2</v>
      </c>
      <c r="C24" s="2">
        <v>5.1813471502590702E-3</v>
      </c>
      <c r="D24" s="2">
        <v>-9.2439862542955303E-2</v>
      </c>
      <c r="E24" s="2">
        <v>-2.76410450586899E-2</v>
      </c>
      <c r="F24" s="2">
        <v>1.5576323987538899E-3</v>
      </c>
      <c r="G24" s="2">
        <v>-7.77604976671851E-3</v>
      </c>
      <c r="H24" s="2">
        <v>-1.5282131661441999E-2</v>
      </c>
      <c r="I24" s="2">
        <v>3.2232391563867903E-2</v>
      </c>
      <c r="J24" s="2">
        <v>-4.2405551272166497E-2</v>
      </c>
      <c r="K24" s="3">
        <v>-3.42146189735614E-2</v>
      </c>
      <c r="L24" s="3">
        <v>-8.3056478405315604E-2</v>
      </c>
    </row>
    <row r="25" spans="1:12" x14ac:dyDescent="0.25">
      <c r="A25" s="8" t="s">
        <v>92</v>
      </c>
      <c r="B25" s="2">
        <v>2.5983951089033199E-2</v>
      </c>
      <c r="C25" s="2">
        <v>2.9795158286778402E-3</v>
      </c>
      <c r="D25" s="2">
        <v>-8.9119940586706303E-3</v>
      </c>
      <c r="E25" s="2">
        <v>3.0723117272386701E-2</v>
      </c>
      <c r="F25" s="2">
        <v>4.4711014176662997E-2</v>
      </c>
      <c r="G25" s="2">
        <v>2.57480862908838E-2</v>
      </c>
      <c r="H25" s="2">
        <v>3.0189959294436901E-2</v>
      </c>
      <c r="I25" s="2">
        <v>3.5890681593678003E-2</v>
      </c>
      <c r="J25" s="2">
        <v>1.81182453909727E-2</v>
      </c>
      <c r="K25" s="3">
        <v>0.11447459986082099</v>
      </c>
      <c r="L25" s="3">
        <v>0.22392051967902199</v>
      </c>
    </row>
    <row r="26" spans="1:12" x14ac:dyDescent="0.25">
      <c r="A26" s="11" t="s">
        <v>12</v>
      </c>
      <c r="B26" s="3">
        <v>3.6591123701605298E-2</v>
      </c>
      <c r="C26" s="3">
        <v>6.9080695361724703E-3</v>
      </c>
      <c r="D26" s="3">
        <v>-1.42490952955368E-2</v>
      </c>
      <c r="E26" s="3">
        <v>1.7896749521988501E-2</v>
      </c>
      <c r="F26" s="3">
        <v>3.17078668570141E-2</v>
      </c>
      <c r="G26" s="3">
        <v>2.1775544388609701E-2</v>
      </c>
      <c r="H26" s="3">
        <v>1.7320028510335001E-2</v>
      </c>
      <c r="I26" s="3">
        <v>3.6292300147130897E-2</v>
      </c>
      <c r="J26" s="3">
        <v>1.08849976336962E-2</v>
      </c>
      <c r="K26" s="3">
        <v>8.8922875245794203E-2</v>
      </c>
      <c r="L26" s="3">
        <v>0.176581680830973</v>
      </c>
    </row>
    <row r="27" spans="1:12" x14ac:dyDescent="0.25">
      <c r="A27" s="15"/>
    </row>
    <row r="28" spans="1:12" x14ac:dyDescent="0.25">
      <c r="A28" s="13" t="s">
        <v>33</v>
      </c>
    </row>
    <row r="29" spans="1:12" x14ac:dyDescent="0.25">
      <c r="A29" s="14" t="s">
        <v>34</v>
      </c>
    </row>
    <row r="30" spans="1:12" x14ac:dyDescent="0.25">
      <c r="A30" s="14" t="s">
        <v>35</v>
      </c>
    </row>
    <row r="31" spans="1:12" x14ac:dyDescent="0.25">
      <c r="A31" s="14" t="s">
        <v>36</v>
      </c>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C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684</v>
      </c>
    </row>
    <row r="2" spans="1:11" ht="15" x14ac:dyDescent="0.25">
      <c r="A2" s="12" t="s">
        <v>679</v>
      </c>
    </row>
    <row r="3" spans="1:11" ht="15" x14ac:dyDescent="0.25">
      <c r="A3" s="12" t="s">
        <v>94</v>
      </c>
    </row>
    <row r="4" spans="1:11" ht="15" x14ac:dyDescent="0.25">
      <c r="A4" s="12" t="s">
        <v>89</v>
      </c>
    </row>
    <row r="5" spans="1:11" x14ac:dyDescent="0.25">
      <c r="A5" s="17" t="str">
        <f>HYPERLINK("#'Table of contents'!A207",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95</v>
      </c>
      <c r="B8" s="1">
        <v>780</v>
      </c>
      <c r="C8" s="1">
        <v>857</v>
      </c>
      <c r="D8" s="1">
        <v>924</v>
      </c>
      <c r="E8" s="1">
        <v>998</v>
      </c>
      <c r="F8" s="1">
        <v>1088</v>
      </c>
      <c r="G8" s="1">
        <v>1199</v>
      </c>
      <c r="H8" s="1">
        <v>1289</v>
      </c>
      <c r="I8" s="1">
        <v>1378</v>
      </c>
      <c r="J8" s="1">
        <v>1475</v>
      </c>
      <c r="K8" s="1">
        <v>1558</v>
      </c>
    </row>
    <row r="9" spans="1:11" x14ac:dyDescent="0.25">
      <c r="A9" s="16" t="s">
        <v>96</v>
      </c>
      <c r="B9" s="1">
        <v>50</v>
      </c>
      <c r="C9" s="1">
        <v>56</v>
      </c>
      <c r="D9" s="1">
        <v>57</v>
      </c>
      <c r="E9" s="1">
        <v>64</v>
      </c>
      <c r="F9" s="1">
        <v>70</v>
      </c>
      <c r="G9" s="1">
        <v>78</v>
      </c>
      <c r="H9" s="1">
        <v>93</v>
      </c>
      <c r="I9" s="1">
        <v>101</v>
      </c>
      <c r="J9" s="1">
        <v>110</v>
      </c>
      <c r="K9" s="1">
        <v>116</v>
      </c>
    </row>
    <row r="10" spans="1:11" x14ac:dyDescent="0.25">
      <c r="A10" s="16" t="s">
        <v>97</v>
      </c>
      <c r="B10" s="1">
        <v>108</v>
      </c>
      <c r="C10" s="1">
        <v>114</v>
      </c>
      <c r="D10" s="1">
        <v>119</v>
      </c>
      <c r="E10" s="1">
        <v>125</v>
      </c>
      <c r="F10" s="1">
        <v>145</v>
      </c>
      <c r="G10" s="1">
        <v>156</v>
      </c>
      <c r="H10" s="1">
        <v>169</v>
      </c>
      <c r="I10" s="1">
        <v>180</v>
      </c>
      <c r="J10" s="1">
        <v>196</v>
      </c>
      <c r="K10" s="1">
        <v>208</v>
      </c>
    </row>
    <row r="11" spans="1:11" x14ac:dyDescent="0.25">
      <c r="A11" s="16" t="s">
        <v>98</v>
      </c>
      <c r="B11" s="1">
        <v>5686</v>
      </c>
      <c r="C11" s="1">
        <v>5782</v>
      </c>
      <c r="D11" s="1">
        <v>5789</v>
      </c>
      <c r="E11" s="1">
        <v>5812</v>
      </c>
      <c r="F11" s="1">
        <v>5899</v>
      </c>
      <c r="G11" s="1">
        <v>6046</v>
      </c>
      <c r="H11" s="1">
        <v>6143</v>
      </c>
      <c r="I11" s="1">
        <v>6221</v>
      </c>
      <c r="J11" s="1">
        <v>6398</v>
      </c>
      <c r="K11" s="1">
        <v>6482</v>
      </c>
    </row>
    <row r="12" spans="1:11" x14ac:dyDescent="0.25">
      <c r="A12" s="16" t="s">
        <v>99</v>
      </c>
      <c r="B12" s="1">
        <v>84</v>
      </c>
      <c r="C12" s="1">
        <v>95</v>
      </c>
      <c r="D12" s="1">
        <v>107</v>
      </c>
      <c r="E12" s="1">
        <v>116</v>
      </c>
      <c r="F12" s="1">
        <v>122</v>
      </c>
      <c r="G12" s="1">
        <v>136</v>
      </c>
      <c r="H12" s="1">
        <v>152</v>
      </c>
      <c r="I12" s="1">
        <v>169</v>
      </c>
      <c r="J12" s="1">
        <v>183</v>
      </c>
      <c r="K12" s="1">
        <v>203</v>
      </c>
    </row>
    <row r="13" spans="1:11" x14ac:dyDescent="0.25">
      <c r="A13" s="16" t="s">
        <v>100</v>
      </c>
      <c r="B13" s="1">
        <v>674</v>
      </c>
      <c r="C13" s="1">
        <v>689</v>
      </c>
      <c r="D13" s="1">
        <v>665</v>
      </c>
      <c r="E13" s="1">
        <v>650</v>
      </c>
      <c r="F13" s="1">
        <v>666</v>
      </c>
      <c r="G13" s="1">
        <v>670</v>
      </c>
      <c r="H13" s="1">
        <v>684</v>
      </c>
      <c r="I13" s="1">
        <v>674</v>
      </c>
      <c r="J13" s="1">
        <v>689</v>
      </c>
      <c r="K13" s="1">
        <v>698</v>
      </c>
    </row>
    <row r="14" spans="1:11" x14ac:dyDescent="0.25">
      <c r="A14" s="16" t="s">
        <v>101</v>
      </c>
      <c r="B14" s="1">
        <v>77</v>
      </c>
      <c r="C14" s="1">
        <v>85</v>
      </c>
      <c r="D14" s="1">
        <v>76</v>
      </c>
      <c r="E14" s="1">
        <v>67</v>
      </c>
      <c r="F14" s="1">
        <v>65</v>
      </c>
      <c r="G14" s="1">
        <v>64</v>
      </c>
      <c r="H14" s="1">
        <v>64</v>
      </c>
      <c r="I14" s="1">
        <v>66</v>
      </c>
      <c r="J14" s="1">
        <v>71</v>
      </c>
      <c r="K14" s="1">
        <v>71</v>
      </c>
    </row>
    <row r="15" spans="1:11" x14ac:dyDescent="0.25">
      <c r="A15" s="16" t="s">
        <v>102</v>
      </c>
      <c r="B15" s="1">
        <v>24</v>
      </c>
      <c r="C15" s="1">
        <v>27</v>
      </c>
      <c r="D15" s="1">
        <v>34</v>
      </c>
      <c r="E15" s="1">
        <v>31</v>
      </c>
      <c r="F15" s="1">
        <v>28</v>
      </c>
      <c r="G15" s="1">
        <v>26</v>
      </c>
      <c r="H15" s="1">
        <v>27</v>
      </c>
      <c r="I15" s="1">
        <v>22</v>
      </c>
      <c r="J15" s="1">
        <v>26</v>
      </c>
      <c r="K15" s="1">
        <v>25</v>
      </c>
    </row>
    <row r="16" spans="1:11" x14ac:dyDescent="0.25">
      <c r="A16" s="16" t="s">
        <v>103</v>
      </c>
      <c r="B16" s="1">
        <v>25</v>
      </c>
      <c r="C16" s="1">
        <v>27</v>
      </c>
      <c r="D16" s="1">
        <v>28</v>
      </c>
      <c r="E16" s="1">
        <v>28</v>
      </c>
      <c r="F16" s="1">
        <v>21</v>
      </c>
      <c r="G16" s="1">
        <v>24</v>
      </c>
      <c r="H16" s="1">
        <v>24</v>
      </c>
      <c r="I16" s="1">
        <v>27</v>
      </c>
      <c r="J16" s="1">
        <v>32</v>
      </c>
      <c r="K16" s="1">
        <v>27</v>
      </c>
    </row>
    <row r="17" spans="1:11" x14ac:dyDescent="0.25">
      <c r="A17" s="16" t="s">
        <v>104</v>
      </c>
      <c r="B17" s="1">
        <v>2159</v>
      </c>
      <c r="C17" s="1">
        <v>2360</v>
      </c>
      <c r="D17" s="1">
        <v>2441</v>
      </c>
      <c r="E17" s="1">
        <v>2254</v>
      </c>
      <c r="F17" s="1">
        <v>2216</v>
      </c>
      <c r="G17" s="1">
        <v>2237</v>
      </c>
      <c r="H17" s="1">
        <v>2230</v>
      </c>
      <c r="I17" s="1">
        <v>2196</v>
      </c>
      <c r="J17" s="1">
        <v>2268</v>
      </c>
      <c r="K17" s="1">
        <v>2168</v>
      </c>
    </row>
    <row r="18" spans="1:11" x14ac:dyDescent="0.25">
      <c r="A18" s="16" t="s">
        <v>105</v>
      </c>
      <c r="B18" s="1">
        <v>44</v>
      </c>
      <c r="C18" s="1">
        <v>51</v>
      </c>
      <c r="D18" s="1">
        <v>50</v>
      </c>
      <c r="E18" s="1">
        <v>52</v>
      </c>
      <c r="F18" s="1">
        <v>49</v>
      </c>
      <c r="G18" s="1">
        <v>50</v>
      </c>
      <c r="H18" s="1">
        <v>45</v>
      </c>
      <c r="I18" s="1">
        <v>42</v>
      </c>
      <c r="J18" s="1">
        <v>45</v>
      </c>
      <c r="K18" s="1">
        <v>45</v>
      </c>
    </row>
    <row r="19" spans="1:11" x14ac:dyDescent="0.25">
      <c r="A19" s="16" t="s">
        <v>106</v>
      </c>
      <c r="B19" s="1">
        <v>380</v>
      </c>
      <c r="C19" s="1">
        <v>345</v>
      </c>
      <c r="D19" s="1">
        <v>281</v>
      </c>
      <c r="E19" s="1">
        <v>209</v>
      </c>
      <c r="F19" s="1">
        <v>189</v>
      </c>
      <c r="G19" s="1">
        <v>171</v>
      </c>
      <c r="H19" s="1">
        <v>162</v>
      </c>
      <c r="I19" s="1">
        <v>160</v>
      </c>
      <c r="J19" s="1">
        <v>152</v>
      </c>
      <c r="K19" s="1">
        <v>148</v>
      </c>
    </row>
    <row r="20" spans="1:11" x14ac:dyDescent="0.25">
      <c r="A20" s="16" t="s">
        <v>107</v>
      </c>
      <c r="B20" s="1">
        <v>1586</v>
      </c>
      <c r="C20" s="1">
        <v>1660</v>
      </c>
      <c r="D20" s="1">
        <v>1683</v>
      </c>
      <c r="E20" s="1">
        <v>1712</v>
      </c>
      <c r="F20" s="1">
        <v>1779</v>
      </c>
      <c r="G20" s="1">
        <v>1854</v>
      </c>
      <c r="H20" s="1">
        <v>1906</v>
      </c>
      <c r="I20" s="1">
        <v>1957</v>
      </c>
      <c r="J20" s="1">
        <v>2026</v>
      </c>
      <c r="K20" s="1">
        <v>2061</v>
      </c>
    </row>
    <row r="21" spans="1:11" x14ac:dyDescent="0.25">
      <c r="A21" s="16" t="s">
        <v>108</v>
      </c>
      <c r="B21" s="1">
        <v>151</v>
      </c>
      <c r="C21" s="1">
        <v>151</v>
      </c>
      <c r="D21" s="1">
        <v>152</v>
      </c>
      <c r="E21" s="1">
        <v>141</v>
      </c>
      <c r="F21" s="1">
        <v>143</v>
      </c>
      <c r="G21" s="1">
        <v>149</v>
      </c>
      <c r="H21" s="1">
        <v>158</v>
      </c>
      <c r="I21" s="1">
        <v>160</v>
      </c>
      <c r="J21" s="1">
        <v>164</v>
      </c>
      <c r="K21" s="1">
        <v>169</v>
      </c>
    </row>
    <row r="22" spans="1:11" x14ac:dyDescent="0.25">
      <c r="A22" s="16" t="s">
        <v>109</v>
      </c>
      <c r="B22" s="1">
        <v>70</v>
      </c>
      <c r="C22" s="1">
        <v>70</v>
      </c>
      <c r="D22" s="1">
        <v>71</v>
      </c>
      <c r="E22" s="1">
        <v>72</v>
      </c>
      <c r="F22" s="1">
        <v>75</v>
      </c>
      <c r="G22" s="1">
        <v>83</v>
      </c>
      <c r="H22" s="1">
        <v>84</v>
      </c>
      <c r="I22" s="1">
        <v>87</v>
      </c>
      <c r="J22" s="1">
        <v>91</v>
      </c>
      <c r="K22" s="1">
        <v>91</v>
      </c>
    </row>
    <row r="23" spans="1:11" x14ac:dyDescent="0.25">
      <c r="A23" s="16" t="s">
        <v>110</v>
      </c>
      <c r="B23" s="1">
        <v>397</v>
      </c>
      <c r="C23" s="1">
        <v>400</v>
      </c>
      <c r="D23" s="1">
        <v>386</v>
      </c>
      <c r="E23" s="1">
        <v>369</v>
      </c>
      <c r="F23" s="1">
        <v>360</v>
      </c>
      <c r="G23" s="1">
        <v>361</v>
      </c>
      <c r="H23" s="1">
        <v>351</v>
      </c>
      <c r="I23" s="1">
        <v>353</v>
      </c>
      <c r="J23" s="1">
        <v>358</v>
      </c>
      <c r="K23" s="1">
        <v>355</v>
      </c>
    </row>
    <row r="24" spans="1:11" x14ac:dyDescent="0.25">
      <c r="A24" s="16" t="s">
        <v>111</v>
      </c>
      <c r="B24" s="1">
        <v>211</v>
      </c>
      <c r="C24" s="1">
        <v>210</v>
      </c>
      <c r="D24" s="1">
        <v>214</v>
      </c>
      <c r="E24" s="1">
        <v>210</v>
      </c>
      <c r="F24" s="1">
        <v>226</v>
      </c>
      <c r="G24" s="1">
        <v>248</v>
      </c>
      <c r="H24" s="1">
        <v>261</v>
      </c>
      <c r="I24" s="1">
        <v>284</v>
      </c>
      <c r="J24" s="1">
        <v>306</v>
      </c>
      <c r="K24" s="1">
        <v>326</v>
      </c>
    </row>
    <row r="25" spans="1:11" x14ac:dyDescent="0.25">
      <c r="A25" s="16" t="s">
        <v>112</v>
      </c>
      <c r="B25" s="1">
        <v>202</v>
      </c>
      <c r="C25" s="1">
        <v>194</v>
      </c>
      <c r="D25" s="1">
        <v>187</v>
      </c>
      <c r="E25" s="1">
        <v>165</v>
      </c>
      <c r="F25" s="1">
        <v>168</v>
      </c>
      <c r="G25" s="1">
        <v>179</v>
      </c>
      <c r="H25" s="1">
        <v>188</v>
      </c>
      <c r="I25" s="1">
        <v>196</v>
      </c>
      <c r="J25" s="1">
        <v>201</v>
      </c>
      <c r="K25" s="1">
        <v>201</v>
      </c>
    </row>
    <row r="26" spans="1:11" x14ac:dyDescent="0.25">
      <c r="A26" s="10" t="s">
        <v>12</v>
      </c>
      <c r="B26" s="5">
        <v>12708</v>
      </c>
      <c r="C26" s="5">
        <v>13173</v>
      </c>
      <c r="D26" s="5">
        <v>13264</v>
      </c>
      <c r="E26" s="5">
        <v>13075</v>
      </c>
      <c r="F26" s="5">
        <v>13309</v>
      </c>
      <c r="G26" s="5">
        <v>13731</v>
      </c>
      <c r="H26" s="5">
        <v>14030</v>
      </c>
      <c r="I26" s="5">
        <v>14273</v>
      </c>
      <c r="J26" s="5">
        <v>14791</v>
      </c>
      <c r="K26" s="5">
        <v>14952</v>
      </c>
    </row>
    <row r="27" spans="1:11" x14ac:dyDescent="0.25">
      <c r="A27" s="15"/>
    </row>
    <row r="28" spans="1:11" x14ac:dyDescent="0.25">
      <c r="A28" s="15"/>
    </row>
    <row r="29" spans="1:11" x14ac:dyDescent="0.25">
      <c r="A29" s="15"/>
      <c r="B29" s="21" t="s">
        <v>28</v>
      </c>
      <c r="C29" s="22"/>
      <c r="D29" s="22"/>
      <c r="E29" s="22"/>
      <c r="F29" s="22"/>
      <c r="G29" s="22"/>
      <c r="H29" s="22"/>
      <c r="I29" s="22"/>
      <c r="J29" s="22"/>
      <c r="K29" s="22"/>
    </row>
    <row r="30" spans="1:11" x14ac:dyDescent="0.25">
      <c r="A30" s="9" t="s">
        <v>32</v>
      </c>
      <c r="B30" s="4" t="s">
        <v>0</v>
      </c>
      <c r="C30" s="4" t="s">
        <v>1</v>
      </c>
      <c r="D30" s="4" t="s">
        <v>2</v>
      </c>
      <c r="E30" s="4" t="s">
        <v>3</v>
      </c>
      <c r="F30" s="4" t="s">
        <v>4</v>
      </c>
      <c r="G30" s="4" t="s">
        <v>5</v>
      </c>
      <c r="H30" s="4" t="s">
        <v>6</v>
      </c>
      <c r="I30" s="4" t="s">
        <v>7</v>
      </c>
      <c r="J30" s="4" t="s">
        <v>8</v>
      </c>
      <c r="K30" s="4" t="s">
        <v>9</v>
      </c>
    </row>
    <row r="31" spans="1:11" x14ac:dyDescent="0.25">
      <c r="A31" s="8" t="s">
        <v>95</v>
      </c>
      <c r="B31" s="2">
        <v>0.10566242210783</v>
      </c>
      <c r="C31" s="2">
        <v>0.112867114447517</v>
      </c>
      <c r="D31" s="2">
        <v>0.120610886307271</v>
      </c>
      <c r="E31" s="2">
        <v>0.128525434642627</v>
      </c>
      <c r="F31" s="2">
        <v>0.136170212765957</v>
      </c>
      <c r="G31" s="2">
        <v>0.14471937235968599</v>
      </c>
      <c r="H31" s="2">
        <v>0.151113716295428</v>
      </c>
      <c r="I31" s="2">
        <v>0.15797317436661701</v>
      </c>
      <c r="J31" s="2">
        <v>0.16296541818583599</v>
      </c>
      <c r="K31" s="2">
        <v>0.16815974096060399</v>
      </c>
    </row>
    <row r="32" spans="1:11" x14ac:dyDescent="0.25">
      <c r="A32" s="8" t="s">
        <v>96</v>
      </c>
      <c r="B32" s="2">
        <v>6.7732321863993496E-3</v>
      </c>
      <c r="C32" s="2">
        <v>7.3752140129066199E-3</v>
      </c>
      <c r="D32" s="2">
        <v>7.4402819475264297E-3</v>
      </c>
      <c r="E32" s="2">
        <v>8.2421120412105604E-3</v>
      </c>
      <c r="F32" s="2">
        <v>8.7609511889862306E-3</v>
      </c>
      <c r="G32" s="2">
        <v>9.4146047073023504E-3</v>
      </c>
      <c r="H32" s="2">
        <v>1.09026963657679E-2</v>
      </c>
      <c r="I32" s="2">
        <v>1.15785853490772E-2</v>
      </c>
      <c r="J32" s="2">
        <v>1.21533532206386E-2</v>
      </c>
      <c r="K32" s="2">
        <v>1.25202374527793E-2</v>
      </c>
    </row>
    <row r="33" spans="1:11" x14ac:dyDescent="0.25">
      <c r="A33" s="8" t="s">
        <v>97</v>
      </c>
      <c r="B33" s="2">
        <v>1.46301815226226E-2</v>
      </c>
      <c r="C33" s="2">
        <v>1.5013828526274199E-2</v>
      </c>
      <c r="D33" s="2">
        <v>1.5533220206239399E-2</v>
      </c>
      <c r="E33" s="2">
        <v>1.6097875080489401E-2</v>
      </c>
      <c r="F33" s="2">
        <v>1.8147684605757199E-2</v>
      </c>
      <c r="G33" s="2">
        <v>1.8829209414604701E-2</v>
      </c>
      <c r="H33" s="2">
        <v>1.9812426729191101E-2</v>
      </c>
      <c r="I33" s="2">
        <v>2.06351026023157E-2</v>
      </c>
      <c r="J33" s="2">
        <v>2.16550657385924E-2</v>
      </c>
      <c r="K33" s="2">
        <v>2.2450080949811099E-2</v>
      </c>
    </row>
    <row r="34" spans="1:11" x14ac:dyDescent="0.25">
      <c r="A34" s="8" t="s">
        <v>98</v>
      </c>
      <c r="B34" s="2">
        <v>0.770251964237334</v>
      </c>
      <c r="C34" s="2">
        <v>0.76149084683260904</v>
      </c>
      <c r="D34" s="2">
        <v>0.755645477091763</v>
      </c>
      <c r="E34" s="2">
        <v>0.74848679974243404</v>
      </c>
      <c r="F34" s="2">
        <v>0.73829787234042599</v>
      </c>
      <c r="G34" s="2">
        <v>0.72975256487628204</v>
      </c>
      <c r="H34" s="2">
        <v>0.72016412661195806</v>
      </c>
      <c r="I34" s="2">
        <v>0.713172073827812</v>
      </c>
      <c r="J34" s="2">
        <v>0.70688321732405301</v>
      </c>
      <c r="K34" s="2">
        <v>0.69962223421478698</v>
      </c>
    </row>
    <row r="35" spans="1:11" x14ac:dyDescent="0.25">
      <c r="A35" s="8" t="s">
        <v>99</v>
      </c>
      <c r="B35" s="2">
        <v>1.13790300731509E-2</v>
      </c>
      <c r="C35" s="2">
        <v>1.2511523771895201E-2</v>
      </c>
      <c r="D35" s="2">
        <v>1.39668450593917E-2</v>
      </c>
      <c r="E35" s="2">
        <v>1.4938828074694099E-2</v>
      </c>
      <c r="F35" s="2">
        <v>1.52690863579474E-2</v>
      </c>
      <c r="G35" s="2">
        <v>1.6415208207604101E-2</v>
      </c>
      <c r="H35" s="2">
        <v>1.7819460726846401E-2</v>
      </c>
      <c r="I35" s="2">
        <v>1.9374068554396402E-2</v>
      </c>
      <c r="J35" s="2">
        <v>2.0218760357971498E-2</v>
      </c>
      <c r="K35" s="2">
        <v>2.1910415542363702E-2</v>
      </c>
    </row>
    <row r="36" spans="1:11" x14ac:dyDescent="0.25">
      <c r="A36" s="8" t="s">
        <v>100</v>
      </c>
      <c r="B36" s="2">
        <v>9.1303169872663195E-2</v>
      </c>
      <c r="C36" s="2">
        <v>9.0741472408797597E-2</v>
      </c>
      <c r="D36" s="2">
        <v>8.6803289387808402E-2</v>
      </c>
      <c r="E36" s="2">
        <v>8.37089504185448E-2</v>
      </c>
      <c r="F36" s="2">
        <v>8.3354192740926203E-2</v>
      </c>
      <c r="G36" s="2">
        <v>8.0869040434520201E-2</v>
      </c>
      <c r="H36" s="2">
        <v>8.0187573270808901E-2</v>
      </c>
      <c r="I36" s="2">
        <v>7.7266995299782204E-2</v>
      </c>
      <c r="J36" s="2">
        <v>7.6124185172909101E-2</v>
      </c>
      <c r="K36" s="2">
        <v>7.53372908796546E-2</v>
      </c>
    </row>
    <row r="37" spans="1:11" x14ac:dyDescent="0.25">
      <c r="A37" s="8" t="s">
        <v>101</v>
      </c>
      <c r="B37" s="2">
        <v>2.8423772609819101E-2</v>
      </c>
      <c r="C37" s="2">
        <v>2.9360967184801402E-2</v>
      </c>
      <c r="D37" s="2">
        <v>2.6116838487972499E-2</v>
      </c>
      <c r="E37" s="2">
        <v>2.5369178341537301E-2</v>
      </c>
      <c r="F37" s="2">
        <v>2.5311526479750799E-2</v>
      </c>
      <c r="G37" s="2">
        <v>2.4883359253499202E-2</v>
      </c>
      <c r="H37" s="2">
        <v>2.5078369905956101E-2</v>
      </c>
      <c r="I37" s="2">
        <v>2.6263430163151601E-2</v>
      </c>
      <c r="J37" s="2">
        <v>2.7370855821125702E-2</v>
      </c>
      <c r="K37" s="2">
        <v>2.8582930756843799E-2</v>
      </c>
    </row>
    <row r="38" spans="1:11" x14ac:dyDescent="0.25">
      <c r="A38" s="8" t="s">
        <v>102</v>
      </c>
      <c r="B38" s="2">
        <v>8.8593576965670003E-3</v>
      </c>
      <c r="C38" s="2">
        <v>9.3264248704663204E-3</v>
      </c>
      <c r="D38" s="2">
        <v>1.1683848797250901E-2</v>
      </c>
      <c r="E38" s="2">
        <v>1.1737978038621699E-2</v>
      </c>
      <c r="F38" s="2">
        <v>1.09034267912773E-2</v>
      </c>
      <c r="G38" s="2">
        <v>1.01088646967341E-2</v>
      </c>
      <c r="H38" s="2">
        <v>1.05799373040752E-2</v>
      </c>
      <c r="I38" s="2">
        <v>8.7544767210505393E-3</v>
      </c>
      <c r="J38" s="2">
        <v>1.00231303006939E-2</v>
      </c>
      <c r="K38" s="2">
        <v>1.00644122383253E-2</v>
      </c>
    </row>
    <row r="39" spans="1:11" x14ac:dyDescent="0.25">
      <c r="A39" s="8" t="s">
        <v>103</v>
      </c>
      <c r="B39" s="2">
        <v>9.2284976005906193E-3</v>
      </c>
      <c r="C39" s="2">
        <v>9.3264248704663204E-3</v>
      </c>
      <c r="D39" s="2">
        <v>9.6219931271477703E-3</v>
      </c>
      <c r="E39" s="2">
        <v>1.06020446800454E-2</v>
      </c>
      <c r="F39" s="2">
        <v>8.1775700934579396E-3</v>
      </c>
      <c r="G39" s="2">
        <v>9.3312597200622092E-3</v>
      </c>
      <c r="H39" s="2">
        <v>9.4043887147335394E-3</v>
      </c>
      <c r="I39" s="2">
        <v>1.0744130521289299E-2</v>
      </c>
      <c r="J39" s="2">
        <v>1.23361603700848E-2</v>
      </c>
      <c r="K39" s="2">
        <v>1.0869565217391301E-2</v>
      </c>
    </row>
    <row r="40" spans="1:11" x14ac:dyDescent="0.25">
      <c r="A40" s="8" t="s">
        <v>104</v>
      </c>
      <c r="B40" s="2">
        <v>0.79697305278700603</v>
      </c>
      <c r="C40" s="2">
        <v>0.81519861830742701</v>
      </c>
      <c r="D40" s="2">
        <v>0.83883161512027504</v>
      </c>
      <c r="E40" s="2">
        <v>0.85346459674365804</v>
      </c>
      <c r="F40" s="2">
        <v>0.86292834890965697</v>
      </c>
      <c r="G40" s="2">
        <v>0.86975116640746497</v>
      </c>
      <c r="H40" s="2">
        <v>0.87382445141065801</v>
      </c>
      <c r="I40" s="2">
        <v>0.87385594906486297</v>
      </c>
      <c r="J40" s="2">
        <v>0.87432536622976098</v>
      </c>
      <c r="K40" s="2">
        <v>0.87278582930756798</v>
      </c>
    </row>
    <row r="41" spans="1:11" x14ac:dyDescent="0.25">
      <c r="A41" s="8" t="s">
        <v>105</v>
      </c>
      <c r="B41" s="2">
        <v>1.62421557770395E-2</v>
      </c>
      <c r="C41" s="2">
        <v>1.76165803108808E-2</v>
      </c>
      <c r="D41" s="2">
        <v>1.71821305841924E-2</v>
      </c>
      <c r="E41" s="2">
        <v>1.9689511548655801E-2</v>
      </c>
      <c r="F41" s="2">
        <v>1.9080996884735201E-2</v>
      </c>
      <c r="G41" s="2">
        <v>1.9440124416796298E-2</v>
      </c>
      <c r="H41" s="2">
        <v>1.7633228840125401E-2</v>
      </c>
      <c r="I41" s="2">
        <v>1.67130919220056E-2</v>
      </c>
      <c r="J41" s="2">
        <v>1.73477255204318E-2</v>
      </c>
      <c r="K41" s="2">
        <v>1.8115942028985501E-2</v>
      </c>
    </row>
    <row r="42" spans="1:11" x14ac:dyDescent="0.25">
      <c r="A42" s="8" t="s">
        <v>106</v>
      </c>
      <c r="B42" s="2">
        <v>0.14027316352897701</v>
      </c>
      <c r="C42" s="2">
        <v>0.119170984455959</v>
      </c>
      <c r="D42" s="2">
        <v>9.6563573883161502E-2</v>
      </c>
      <c r="E42" s="2">
        <v>7.9136690647481994E-2</v>
      </c>
      <c r="F42" s="2">
        <v>7.3598130841121503E-2</v>
      </c>
      <c r="G42" s="2">
        <v>6.6485225505443196E-2</v>
      </c>
      <c r="H42" s="2">
        <v>6.3479623824451395E-2</v>
      </c>
      <c r="I42" s="2">
        <v>6.3668921607640303E-2</v>
      </c>
      <c r="J42" s="2">
        <v>5.8596761757902897E-2</v>
      </c>
      <c r="K42" s="2">
        <v>5.9581320450885697E-2</v>
      </c>
    </row>
    <row r="43" spans="1:11" x14ac:dyDescent="0.25">
      <c r="A43" s="8" t="s">
        <v>107</v>
      </c>
      <c r="B43" s="2">
        <v>0.60603744745892196</v>
      </c>
      <c r="C43" s="2">
        <v>0.61824953445065201</v>
      </c>
      <c r="D43" s="2">
        <v>0.62495358336427798</v>
      </c>
      <c r="E43" s="2">
        <v>0.64143874110153598</v>
      </c>
      <c r="F43" s="2">
        <v>0.64667393675027296</v>
      </c>
      <c r="G43" s="2">
        <v>0.64509394572025003</v>
      </c>
      <c r="H43" s="2">
        <v>0.64654002713704195</v>
      </c>
      <c r="I43" s="2">
        <v>0.64438590714520905</v>
      </c>
      <c r="J43" s="2">
        <v>0.64399237126509901</v>
      </c>
      <c r="K43" s="2">
        <v>0.64345925694661299</v>
      </c>
    </row>
    <row r="44" spans="1:11" x14ac:dyDescent="0.25">
      <c r="A44" s="8" t="s">
        <v>108</v>
      </c>
      <c r="B44" s="2">
        <v>5.7699656094765003E-2</v>
      </c>
      <c r="C44" s="2">
        <v>5.6238361266294203E-2</v>
      </c>
      <c r="D44" s="2">
        <v>5.6442629038247302E-2</v>
      </c>
      <c r="E44" s="2">
        <v>5.2828774822030702E-2</v>
      </c>
      <c r="F44" s="2">
        <v>5.1981097782624497E-2</v>
      </c>
      <c r="G44" s="2">
        <v>5.1844119693806499E-2</v>
      </c>
      <c r="H44" s="2">
        <v>5.3595658073269999E-2</v>
      </c>
      <c r="I44" s="2">
        <v>5.2683569311820902E-2</v>
      </c>
      <c r="J44" s="2">
        <v>5.2129688493324902E-2</v>
      </c>
      <c r="K44" s="2">
        <v>5.27630346550109E-2</v>
      </c>
    </row>
    <row r="45" spans="1:11" x14ac:dyDescent="0.25">
      <c r="A45" s="8" t="s">
        <v>109</v>
      </c>
      <c r="B45" s="2">
        <v>2.6748184944592999E-2</v>
      </c>
      <c r="C45" s="2">
        <v>2.6070763500931099E-2</v>
      </c>
      <c r="D45" s="2">
        <v>2.6364649090233901E-2</v>
      </c>
      <c r="E45" s="2">
        <v>2.6976395653802901E-2</v>
      </c>
      <c r="F45" s="2">
        <v>2.7262813522355499E-2</v>
      </c>
      <c r="G45" s="2">
        <v>2.8879610299234498E-2</v>
      </c>
      <c r="H45" s="2">
        <v>2.8493894165536E-2</v>
      </c>
      <c r="I45" s="2">
        <v>2.8646690813302601E-2</v>
      </c>
      <c r="J45" s="2">
        <v>2.89256198347107E-2</v>
      </c>
      <c r="K45" s="2">
        <v>2.84108648142367E-2</v>
      </c>
    </row>
    <row r="46" spans="1:11" x14ac:dyDescent="0.25">
      <c r="A46" s="8" t="s">
        <v>110</v>
      </c>
      <c r="B46" s="2">
        <v>0.15170042032862099</v>
      </c>
      <c r="C46" s="2">
        <v>0.148975791433892</v>
      </c>
      <c r="D46" s="2">
        <v>0.143334571110286</v>
      </c>
      <c r="E46" s="2">
        <v>0.13825402772574</v>
      </c>
      <c r="F46" s="2">
        <v>0.130861504907306</v>
      </c>
      <c r="G46" s="2">
        <v>0.12560890744606801</v>
      </c>
      <c r="H46" s="2">
        <v>0.11906377204884699</v>
      </c>
      <c r="I46" s="2">
        <v>0.116233124794205</v>
      </c>
      <c r="J46" s="2">
        <v>0.113795295613477</v>
      </c>
      <c r="K46" s="2">
        <v>0.110833593506088</v>
      </c>
    </row>
    <row r="47" spans="1:11" x14ac:dyDescent="0.25">
      <c r="A47" s="8" t="s">
        <v>111</v>
      </c>
      <c r="B47" s="2">
        <v>8.0626671761558993E-2</v>
      </c>
      <c r="C47" s="2">
        <v>7.8212290502793297E-2</v>
      </c>
      <c r="D47" s="2">
        <v>7.9465280356479803E-2</v>
      </c>
      <c r="E47" s="2">
        <v>7.8681153990258504E-2</v>
      </c>
      <c r="F47" s="2">
        <v>8.2151944747364605E-2</v>
      </c>
      <c r="G47" s="2">
        <v>8.6290883785664602E-2</v>
      </c>
      <c r="H47" s="2">
        <v>8.8534599728629607E-2</v>
      </c>
      <c r="I47" s="2">
        <v>9.3513335528482094E-2</v>
      </c>
      <c r="J47" s="2">
        <v>9.7266369993642701E-2</v>
      </c>
      <c r="K47" s="2">
        <v>0.10177958164221</v>
      </c>
    </row>
    <row r="48" spans="1:11" x14ac:dyDescent="0.25">
      <c r="A48" s="8" t="s">
        <v>112</v>
      </c>
      <c r="B48" s="2">
        <v>7.7187619411539898E-2</v>
      </c>
      <c r="C48" s="2">
        <v>7.2253258845437596E-2</v>
      </c>
      <c r="D48" s="2">
        <v>6.9439287040475306E-2</v>
      </c>
      <c r="E48" s="2">
        <v>6.1820906706631699E-2</v>
      </c>
      <c r="F48" s="2">
        <v>6.1068702290076299E-2</v>
      </c>
      <c r="G48" s="2">
        <v>6.2282533054975601E-2</v>
      </c>
      <c r="H48" s="2">
        <v>6.37720488466757E-2</v>
      </c>
      <c r="I48" s="2">
        <v>6.4537372406980598E-2</v>
      </c>
      <c r="J48" s="2">
        <v>6.3890654799745705E-2</v>
      </c>
      <c r="K48" s="2">
        <v>6.2753668435841403E-2</v>
      </c>
    </row>
    <row r="49" spans="1:12" x14ac:dyDescent="0.25">
      <c r="A49" s="15"/>
    </row>
    <row r="50" spans="1:12" x14ac:dyDescent="0.25">
      <c r="A50" s="15"/>
    </row>
    <row r="51" spans="1:12" x14ac:dyDescent="0.25">
      <c r="A51" s="15"/>
      <c r="B51" s="21" t="s">
        <v>29</v>
      </c>
      <c r="C51" s="21"/>
      <c r="D51" s="21"/>
      <c r="E51" s="21"/>
      <c r="F51" s="21"/>
      <c r="G51" s="21"/>
      <c r="H51" s="21"/>
      <c r="I51" s="21"/>
      <c r="J51" s="21"/>
      <c r="K51" s="6" t="s">
        <v>30</v>
      </c>
      <c r="L51" s="6" t="s">
        <v>31</v>
      </c>
    </row>
    <row r="52" spans="1:12" x14ac:dyDescent="0.25">
      <c r="A52" s="9" t="s">
        <v>32</v>
      </c>
      <c r="B52" s="4" t="s">
        <v>13</v>
      </c>
      <c r="C52" s="4" t="s">
        <v>14</v>
      </c>
      <c r="D52" s="4" t="s">
        <v>15</v>
      </c>
      <c r="E52" s="4" t="s">
        <v>16</v>
      </c>
      <c r="F52" s="4" t="s">
        <v>17</v>
      </c>
      <c r="G52" s="4" t="s">
        <v>18</v>
      </c>
      <c r="H52" s="4" t="s">
        <v>19</v>
      </c>
      <c r="I52" s="4" t="s">
        <v>20</v>
      </c>
      <c r="J52" s="4" t="s">
        <v>21</v>
      </c>
      <c r="K52" s="4" t="s">
        <v>22</v>
      </c>
      <c r="L52" s="4" t="s">
        <v>23</v>
      </c>
    </row>
    <row r="53" spans="1:12" x14ac:dyDescent="0.25">
      <c r="A53" s="8" t="s">
        <v>95</v>
      </c>
      <c r="B53" s="2">
        <v>9.87179487179487E-2</v>
      </c>
      <c r="C53" s="2">
        <v>7.8179696616102703E-2</v>
      </c>
      <c r="D53" s="2">
        <v>8.0086580086580095E-2</v>
      </c>
      <c r="E53" s="2">
        <v>9.0180360721442906E-2</v>
      </c>
      <c r="F53" s="2">
        <v>0.10202205882352899</v>
      </c>
      <c r="G53" s="2">
        <v>7.5062552126772306E-2</v>
      </c>
      <c r="H53" s="2">
        <v>6.9045771916214096E-2</v>
      </c>
      <c r="I53" s="2">
        <v>7.0391872278664697E-2</v>
      </c>
      <c r="J53" s="2">
        <v>5.6271186440678002E-2</v>
      </c>
      <c r="K53" s="3">
        <v>0.299416180150125</v>
      </c>
      <c r="L53" s="3">
        <v>0.997435897435897</v>
      </c>
    </row>
    <row r="54" spans="1:12" x14ac:dyDescent="0.25">
      <c r="A54" s="8" t="s">
        <v>96</v>
      </c>
      <c r="B54" s="2">
        <v>0.12</v>
      </c>
      <c r="C54" s="2">
        <v>1.7857142857142901E-2</v>
      </c>
      <c r="D54" s="2">
        <v>0.12280701754386</v>
      </c>
      <c r="E54" s="2">
        <v>9.375E-2</v>
      </c>
      <c r="F54" s="2">
        <v>0.114285714285714</v>
      </c>
      <c r="G54" s="2">
        <v>0.19230769230769201</v>
      </c>
      <c r="H54" s="2">
        <v>8.6021505376344107E-2</v>
      </c>
      <c r="I54" s="2">
        <v>8.9108910891089105E-2</v>
      </c>
      <c r="J54" s="2">
        <v>5.4545454545454501E-2</v>
      </c>
      <c r="K54" s="3">
        <v>0.487179487179487</v>
      </c>
      <c r="L54" s="3">
        <v>1.32</v>
      </c>
    </row>
    <row r="55" spans="1:12" x14ac:dyDescent="0.25">
      <c r="A55" s="8" t="s">
        <v>97</v>
      </c>
      <c r="B55" s="2">
        <v>5.5555555555555601E-2</v>
      </c>
      <c r="C55" s="2">
        <v>4.3859649122807001E-2</v>
      </c>
      <c r="D55" s="2">
        <v>5.0420168067226899E-2</v>
      </c>
      <c r="E55" s="2">
        <v>0.16</v>
      </c>
      <c r="F55" s="2">
        <v>7.5862068965517199E-2</v>
      </c>
      <c r="G55" s="2">
        <v>8.3333333333333301E-2</v>
      </c>
      <c r="H55" s="2">
        <v>6.5088757396449703E-2</v>
      </c>
      <c r="I55" s="2">
        <v>8.8888888888888906E-2</v>
      </c>
      <c r="J55" s="2">
        <v>6.1224489795918401E-2</v>
      </c>
      <c r="K55" s="3">
        <v>0.33333333333333298</v>
      </c>
      <c r="L55" s="3">
        <v>0.92592592592592604</v>
      </c>
    </row>
    <row r="56" spans="1:12" x14ac:dyDescent="0.25">
      <c r="A56" s="8" t="s">
        <v>98</v>
      </c>
      <c r="B56" s="2">
        <v>1.68835736897643E-2</v>
      </c>
      <c r="C56" s="2">
        <v>1.2106537530266301E-3</v>
      </c>
      <c r="D56" s="2">
        <v>3.9730523406460499E-3</v>
      </c>
      <c r="E56" s="2">
        <v>1.4969029593943599E-2</v>
      </c>
      <c r="F56" s="2">
        <v>2.49194778776064E-2</v>
      </c>
      <c r="G56" s="2">
        <v>1.6043665233212E-2</v>
      </c>
      <c r="H56" s="2">
        <v>1.26973791307179E-2</v>
      </c>
      <c r="I56" s="2">
        <v>2.8452017360553E-2</v>
      </c>
      <c r="J56" s="2">
        <v>1.3129102844638901E-2</v>
      </c>
      <c r="K56" s="3">
        <v>7.2113794244128407E-2</v>
      </c>
      <c r="L56" s="3">
        <v>0.13999296517762899</v>
      </c>
    </row>
    <row r="57" spans="1:12" x14ac:dyDescent="0.25">
      <c r="A57" s="8" t="s">
        <v>99</v>
      </c>
      <c r="B57" s="2">
        <v>0.13095238095238099</v>
      </c>
      <c r="C57" s="2">
        <v>0.12631578947368399</v>
      </c>
      <c r="D57" s="2">
        <v>8.4112149532710304E-2</v>
      </c>
      <c r="E57" s="2">
        <v>5.1724137931034503E-2</v>
      </c>
      <c r="F57" s="2">
        <v>0.114754098360656</v>
      </c>
      <c r="G57" s="2">
        <v>0.11764705882352899</v>
      </c>
      <c r="H57" s="2">
        <v>0.11184210526315801</v>
      </c>
      <c r="I57" s="2">
        <v>8.2840236686390498E-2</v>
      </c>
      <c r="J57" s="2">
        <v>0.109289617486339</v>
      </c>
      <c r="K57" s="3">
        <v>0.49264705882352899</v>
      </c>
      <c r="L57" s="3">
        <v>1.4166666666666701</v>
      </c>
    </row>
    <row r="58" spans="1:12" x14ac:dyDescent="0.25">
      <c r="A58" s="8" t="s">
        <v>100</v>
      </c>
      <c r="B58" s="2">
        <v>2.2255192878338301E-2</v>
      </c>
      <c r="C58" s="2">
        <v>-3.4833091436864999E-2</v>
      </c>
      <c r="D58" s="2">
        <v>-2.2556390977443601E-2</v>
      </c>
      <c r="E58" s="2">
        <v>2.4615384615384601E-2</v>
      </c>
      <c r="F58" s="2">
        <v>6.0060060060060103E-3</v>
      </c>
      <c r="G58" s="2">
        <v>2.0895522388059699E-2</v>
      </c>
      <c r="H58" s="2">
        <v>-1.4619883040935699E-2</v>
      </c>
      <c r="I58" s="2">
        <v>2.2255192878338301E-2</v>
      </c>
      <c r="J58" s="2">
        <v>1.3062409288824401E-2</v>
      </c>
      <c r="K58" s="3">
        <v>4.1791044776119397E-2</v>
      </c>
      <c r="L58" s="3">
        <v>3.5608308605341199E-2</v>
      </c>
    </row>
    <row r="59" spans="1:12" x14ac:dyDescent="0.25">
      <c r="A59" s="8" t="s">
        <v>101</v>
      </c>
      <c r="B59" s="2">
        <v>0.103896103896104</v>
      </c>
      <c r="C59" s="2">
        <v>-0.105882352941176</v>
      </c>
      <c r="D59" s="2">
        <v>-0.118421052631579</v>
      </c>
      <c r="E59" s="2">
        <v>-2.9850746268656699E-2</v>
      </c>
      <c r="F59" s="2">
        <v>-1.5384615384615399E-2</v>
      </c>
      <c r="G59" s="2">
        <v>0</v>
      </c>
      <c r="H59" s="2">
        <v>3.125E-2</v>
      </c>
      <c r="I59" s="2">
        <v>7.5757575757575801E-2</v>
      </c>
      <c r="J59" s="2">
        <v>0</v>
      </c>
      <c r="K59" s="3">
        <v>0.109375</v>
      </c>
      <c r="L59" s="3">
        <v>-7.7922077922077906E-2</v>
      </c>
    </row>
    <row r="60" spans="1:12" x14ac:dyDescent="0.25">
      <c r="A60" s="8" t="s">
        <v>102</v>
      </c>
      <c r="B60" s="2">
        <v>0.125</v>
      </c>
      <c r="C60" s="2">
        <v>0.25925925925925902</v>
      </c>
      <c r="D60" s="2">
        <v>-8.8235294117647106E-2</v>
      </c>
      <c r="E60" s="2">
        <v>-9.6774193548387094E-2</v>
      </c>
      <c r="F60" s="2">
        <v>-7.1428571428571397E-2</v>
      </c>
      <c r="G60" s="2">
        <v>3.8461538461538498E-2</v>
      </c>
      <c r="H60" s="2">
        <v>-0.18518518518518501</v>
      </c>
      <c r="I60" s="2">
        <v>0.18181818181818199</v>
      </c>
      <c r="J60" s="2">
        <v>-3.8461538461538498E-2</v>
      </c>
      <c r="K60" s="3">
        <v>-3.8461538461538498E-2</v>
      </c>
      <c r="L60" s="3">
        <v>4.1666666666666699E-2</v>
      </c>
    </row>
    <row r="61" spans="1:12" x14ac:dyDescent="0.25">
      <c r="A61" s="8" t="s">
        <v>103</v>
      </c>
      <c r="B61" s="2">
        <v>0.08</v>
      </c>
      <c r="C61" s="2">
        <v>3.7037037037037E-2</v>
      </c>
      <c r="D61" s="2">
        <v>0</v>
      </c>
      <c r="E61" s="2">
        <v>-0.25</v>
      </c>
      <c r="F61" s="2">
        <v>0.14285714285714299</v>
      </c>
      <c r="G61" s="2">
        <v>0</v>
      </c>
      <c r="H61" s="2">
        <v>0.125</v>
      </c>
      <c r="I61" s="2">
        <v>0.18518518518518501</v>
      </c>
      <c r="J61" s="2">
        <v>-0.15625</v>
      </c>
      <c r="K61" s="3">
        <v>0.125</v>
      </c>
      <c r="L61" s="3">
        <v>0.08</v>
      </c>
    </row>
    <row r="62" spans="1:12" x14ac:dyDescent="0.25">
      <c r="A62" s="8" t="s">
        <v>104</v>
      </c>
      <c r="B62" s="2">
        <v>9.3098656785548906E-2</v>
      </c>
      <c r="C62" s="2">
        <v>3.4322033898305099E-2</v>
      </c>
      <c r="D62" s="2">
        <v>-7.6607947562474396E-2</v>
      </c>
      <c r="E62" s="2">
        <v>-1.6858917480035499E-2</v>
      </c>
      <c r="F62" s="2">
        <v>9.4765342960288802E-3</v>
      </c>
      <c r="G62" s="2">
        <v>-3.1291908806437198E-3</v>
      </c>
      <c r="H62" s="2">
        <v>-1.5246636771300399E-2</v>
      </c>
      <c r="I62" s="2">
        <v>3.2786885245901599E-2</v>
      </c>
      <c r="J62" s="2">
        <v>-4.4091710758377402E-2</v>
      </c>
      <c r="K62" s="3">
        <v>-3.0844881537773799E-2</v>
      </c>
      <c r="L62" s="3">
        <v>4.16859657248726E-3</v>
      </c>
    </row>
    <row r="63" spans="1:12" x14ac:dyDescent="0.25">
      <c r="A63" s="8" t="s">
        <v>105</v>
      </c>
      <c r="B63" s="2">
        <v>0.15909090909090901</v>
      </c>
      <c r="C63" s="2">
        <v>-1.9607843137254902E-2</v>
      </c>
      <c r="D63" s="2">
        <v>0.04</v>
      </c>
      <c r="E63" s="2">
        <v>-5.7692307692307702E-2</v>
      </c>
      <c r="F63" s="2">
        <v>2.04081632653061E-2</v>
      </c>
      <c r="G63" s="2">
        <v>-0.1</v>
      </c>
      <c r="H63" s="2">
        <v>-6.6666666666666693E-2</v>
      </c>
      <c r="I63" s="2">
        <v>7.1428571428571397E-2</v>
      </c>
      <c r="J63" s="2">
        <v>0</v>
      </c>
      <c r="K63" s="3">
        <v>-0.1</v>
      </c>
      <c r="L63" s="3">
        <v>2.27272727272727E-2</v>
      </c>
    </row>
    <row r="64" spans="1:12" x14ac:dyDescent="0.25">
      <c r="A64" s="8" t="s">
        <v>106</v>
      </c>
      <c r="B64" s="2">
        <v>-9.2105263157894704E-2</v>
      </c>
      <c r="C64" s="2">
        <v>-0.18550724637681201</v>
      </c>
      <c r="D64" s="2">
        <v>-0.256227758007117</v>
      </c>
      <c r="E64" s="2">
        <v>-9.5693779904306206E-2</v>
      </c>
      <c r="F64" s="2">
        <v>-9.5238095238095205E-2</v>
      </c>
      <c r="G64" s="2">
        <v>-5.2631578947368397E-2</v>
      </c>
      <c r="H64" s="2">
        <v>-1.2345679012345699E-2</v>
      </c>
      <c r="I64" s="2">
        <v>-0.05</v>
      </c>
      <c r="J64" s="2">
        <v>-2.6315789473684199E-2</v>
      </c>
      <c r="K64" s="3">
        <v>-0.13450292397660801</v>
      </c>
      <c r="L64" s="3">
        <v>-0.61052631578947403</v>
      </c>
    </row>
    <row r="65" spans="1:12" x14ac:dyDescent="0.25">
      <c r="A65" s="8" t="s">
        <v>107</v>
      </c>
      <c r="B65" s="2">
        <v>4.6658259773013903E-2</v>
      </c>
      <c r="C65" s="2">
        <v>1.3855421686746999E-2</v>
      </c>
      <c r="D65" s="2">
        <v>1.72311348781937E-2</v>
      </c>
      <c r="E65" s="2">
        <v>3.91355140186916E-2</v>
      </c>
      <c r="F65" s="2">
        <v>4.2158516020236098E-2</v>
      </c>
      <c r="G65" s="2">
        <v>2.8047464940668801E-2</v>
      </c>
      <c r="H65" s="2">
        <v>2.67576075550892E-2</v>
      </c>
      <c r="I65" s="2">
        <v>3.5258048032703097E-2</v>
      </c>
      <c r="J65" s="2">
        <v>1.7275419545903298E-2</v>
      </c>
      <c r="K65" s="3">
        <v>0.111650485436893</v>
      </c>
      <c r="L65" s="3">
        <v>0.29949558638083201</v>
      </c>
    </row>
    <row r="66" spans="1:12" x14ac:dyDescent="0.25">
      <c r="A66" s="8" t="s">
        <v>108</v>
      </c>
      <c r="B66" s="2">
        <v>0</v>
      </c>
      <c r="C66" s="2">
        <v>6.6225165562913899E-3</v>
      </c>
      <c r="D66" s="2">
        <v>-7.2368421052631596E-2</v>
      </c>
      <c r="E66" s="2">
        <v>1.41843971631206E-2</v>
      </c>
      <c r="F66" s="2">
        <v>4.1958041958042001E-2</v>
      </c>
      <c r="G66" s="2">
        <v>6.0402684563758399E-2</v>
      </c>
      <c r="H66" s="2">
        <v>1.26582278481013E-2</v>
      </c>
      <c r="I66" s="2">
        <v>2.5000000000000001E-2</v>
      </c>
      <c r="J66" s="2">
        <v>3.0487804878048801E-2</v>
      </c>
      <c r="K66" s="3">
        <v>0.134228187919463</v>
      </c>
      <c r="L66" s="3">
        <v>0.119205298013245</v>
      </c>
    </row>
    <row r="67" spans="1:12" x14ac:dyDescent="0.25">
      <c r="A67" s="8" t="s">
        <v>109</v>
      </c>
      <c r="B67" s="2">
        <v>0</v>
      </c>
      <c r="C67" s="2">
        <v>1.4285714285714299E-2</v>
      </c>
      <c r="D67" s="2">
        <v>1.4084507042253501E-2</v>
      </c>
      <c r="E67" s="2">
        <v>4.1666666666666699E-2</v>
      </c>
      <c r="F67" s="2">
        <v>0.10666666666666701</v>
      </c>
      <c r="G67" s="2">
        <v>1.20481927710843E-2</v>
      </c>
      <c r="H67" s="2">
        <v>3.5714285714285698E-2</v>
      </c>
      <c r="I67" s="2">
        <v>4.5977011494252901E-2</v>
      </c>
      <c r="J67" s="2">
        <v>0</v>
      </c>
      <c r="K67" s="3">
        <v>9.6385542168674704E-2</v>
      </c>
      <c r="L67" s="3">
        <v>0.3</v>
      </c>
    </row>
    <row r="68" spans="1:12" x14ac:dyDescent="0.25">
      <c r="A68" s="8" t="s">
        <v>110</v>
      </c>
      <c r="B68" s="2">
        <v>7.5566750629722903E-3</v>
      </c>
      <c r="C68" s="2">
        <v>-3.5000000000000003E-2</v>
      </c>
      <c r="D68" s="2">
        <v>-4.4041450777202097E-2</v>
      </c>
      <c r="E68" s="2">
        <v>-2.4390243902439001E-2</v>
      </c>
      <c r="F68" s="2">
        <v>2.7777777777777801E-3</v>
      </c>
      <c r="G68" s="2">
        <v>-2.7700831024930699E-2</v>
      </c>
      <c r="H68" s="2">
        <v>5.6980056980057E-3</v>
      </c>
      <c r="I68" s="2">
        <v>1.4164305949008501E-2</v>
      </c>
      <c r="J68" s="2">
        <v>-8.3798882681564192E-3</v>
      </c>
      <c r="K68" s="3">
        <v>-1.6620498614958401E-2</v>
      </c>
      <c r="L68" s="3">
        <v>-0.105793450881612</v>
      </c>
    </row>
    <row r="69" spans="1:12" x14ac:dyDescent="0.25">
      <c r="A69" s="8" t="s">
        <v>111</v>
      </c>
      <c r="B69" s="2">
        <v>-4.739336492891E-3</v>
      </c>
      <c r="C69" s="2">
        <v>1.9047619047619001E-2</v>
      </c>
      <c r="D69" s="2">
        <v>-1.86915887850467E-2</v>
      </c>
      <c r="E69" s="2">
        <v>7.6190476190476197E-2</v>
      </c>
      <c r="F69" s="2">
        <v>9.7345132743362803E-2</v>
      </c>
      <c r="G69" s="2">
        <v>5.24193548387097E-2</v>
      </c>
      <c r="H69" s="2">
        <v>8.8122605363984696E-2</v>
      </c>
      <c r="I69" s="2">
        <v>7.7464788732394402E-2</v>
      </c>
      <c r="J69" s="2">
        <v>6.5359477124182996E-2</v>
      </c>
      <c r="K69" s="3">
        <v>0.31451612903225801</v>
      </c>
      <c r="L69" s="3">
        <v>0.54502369668246398</v>
      </c>
    </row>
    <row r="70" spans="1:12" x14ac:dyDescent="0.25">
      <c r="A70" s="8" t="s">
        <v>112</v>
      </c>
      <c r="B70" s="2">
        <v>-3.9603960396039598E-2</v>
      </c>
      <c r="C70" s="2">
        <v>-3.60824742268041E-2</v>
      </c>
      <c r="D70" s="2">
        <v>-0.11764705882352899</v>
      </c>
      <c r="E70" s="2">
        <v>1.8181818181818198E-2</v>
      </c>
      <c r="F70" s="2">
        <v>6.5476190476190493E-2</v>
      </c>
      <c r="G70" s="2">
        <v>5.0279329608938501E-2</v>
      </c>
      <c r="H70" s="2">
        <v>4.2553191489361701E-2</v>
      </c>
      <c r="I70" s="2">
        <v>2.5510204081632699E-2</v>
      </c>
      <c r="J70" s="2">
        <v>0</v>
      </c>
      <c r="K70" s="3">
        <v>0.122905027932961</v>
      </c>
      <c r="L70" s="3">
        <v>-4.9504950495049497E-3</v>
      </c>
    </row>
    <row r="71" spans="1:12" x14ac:dyDescent="0.25">
      <c r="A71" s="11" t="s">
        <v>12</v>
      </c>
      <c r="B71" s="3">
        <v>3.6591123701605298E-2</v>
      </c>
      <c r="C71" s="3">
        <v>6.9080695361724703E-3</v>
      </c>
      <c r="D71" s="3">
        <v>-1.42490952955368E-2</v>
      </c>
      <c r="E71" s="3">
        <v>1.7896749521988501E-2</v>
      </c>
      <c r="F71" s="3">
        <v>3.17078668570141E-2</v>
      </c>
      <c r="G71" s="3">
        <v>2.1775544388609701E-2</v>
      </c>
      <c r="H71" s="3">
        <v>1.7320028510335001E-2</v>
      </c>
      <c r="I71" s="3">
        <v>3.6292300147130897E-2</v>
      </c>
      <c r="J71" s="3">
        <v>1.08849976336962E-2</v>
      </c>
      <c r="K71" s="3">
        <v>8.8922875245794203E-2</v>
      </c>
      <c r="L71" s="3">
        <v>0.176581680830973</v>
      </c>
    </row>
    <row r="72" spans="1:12" x14ac:dyDescent="0.25">
      <c r="A72" s="15"/>
    </row>
    <row r="73" spans="1:12" x14ac:dyDescent="0.25">
      <c r="A73" s="13" t="s">
        <v>33</v>
      </c>
    </row>
    <row r="74" spans="1:12" x14ac:dyDescent="0.25">
      <c r="A74" s="14" t="s">
        <v>34</v>
      </c>
    </row>
    <row r="75" spans="1:12" x14ac:dyDescent="0.25">
      <c r="A75" s="14" t="s">
        <v>35</v>
      </c>
    </row>
    <row r="76" spans="1:12" x14ac:dyDescent="0.25">
      <c r="A76" s="14" t="s">
        <v>114</v>
      </c>
    </row>
    <row r="77" spans="1:12" x14ac:dyDescent="0.25">
      <c r="A77" s="14" t="s">
        <v>36</v>
      </c>
    </row>
    <row r="78" spans="1:12" x14ac:dyDescent="0.25">
      <c r="A78" s="15"/>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D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685</v>
      </c>
    </row>
    <row r="2" spans="1:11" ht="15" x14ac:dyDescent="0.25">
      <c r="A2" s="12" t="s">
        <v>686</v>
      </c>
    </row>
    <row r="3" spans="1:11" ht="15" x14ac:dyDescent="0.25">
      <c r="A3" s="12" t="s">
        <v>63</v>
      </c>
    </row>
    <row r="4" spans="1:11" x14ac:dyDescent="0.25">
      <c r="A4" s="15"/>
    </row>
    <row r="5" spans="1:11" x14ac:dyDescent="0.25">
      <c r="A5" s="17" t="str">
        <f>HYPERLINK("#'Table of contents'!A208",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598</v>
      </c>
      <c r="B8" s="1">
        <v>28</v>
      </c>
      <c r="C8" s="1">
        <v>30</v>
      </c>
      <c r="D8" s="1">
        <v>33</v>
      </c>
      <c r="E8" s="1">
        <v>31</v>
      </c>
      <c r="F8" s="1">
        <v>27</v>
      </c>
      <c r="G8" s="1">
        <v>27</v>
      </c>
      <c r="H8" s="1">
        <v>25</v>
      </c>
      <c r="I8" s="1">
        <v>20</v>
      </c>
      <c r="J8" s="1">
        <v>17</v>
      </c>
      <c r="K8" s="1">
        <v>17</v>
      </c>
    </row>
    <row r="9" spans="1:11" x14ac:dyDescent="0.25">
      <c r="A9" s="16" t="s">
        <v>58</v>
      </c>
      <c r="B9" s="1">
        <v>42</v>
      </c>
      <c r="C9" s="1">
        <v>43</v>
      </c>
      <c r="D9" s="1">
        <v>46</v>
      </c>
      <c r="E9" s="1">
        <v>44</v>
      </c>
      <c r="F9" s="1">
        <v>48</v>
      </c>
      <c r="G9" s="1">
        <v>54</v>
      </c>
      <c r="H9" s="1">
        <v>52</v>
      </c>
      <c r="I9" s="1">
        <v>61</v>
      </c>
      <c r="J9" s="1">
        <v>63</v>
      </c>
      <c r="K9" s="1">
        <v>61</v>
      </c>
    </row>
    <row r="10" spans="1:11" x14ac:dyDescent="0.25">
      <c r="A10" s="16" t="s">
        <v>59</v>
      </c>
      <c r="B10" s="1">
        <v>67</v>
      </c>
      <c r="C10" s="1">
        <v>62</v>
      </c>
      <c r="D10" s="1">
        <v>60</v>
      </c>
      <c r="E10" s="1">
        <v>50</v>
      </c>
      <c r="F10" s="1">
        <v>48</v>
      </c>
      <c r="G10" s="1">
        <v>41</v>
      </c>
      <c r="H10" s="1">
        <v>46</v>
      </c>
      <c r="I10" s="1">
        <v>43</v>
      </c>
      <c r="J10" s="1">
        <v>38</v>
      </c>
      <c r="K10" s="1">
        <v>36</v>
      </c>
    </row>
    <row r="11" spans="1:11" x14ac:dyDescent="0.25">
      <c r="A11" s="16" t="s">
        <v>60</v>
      </c>
      <c r="B11" s="1">
        <v>40</v>
      </c>
      <c r="C11" s="1">
        <v>38</v>
      </c>
      <c r="D11" s="1">
        <v>34</v>
      </c>
      <c r="E11" s="1">
        <v>36</v>
      </c>
      <c r="F11" s="1">
        <v>35</v>
      </c>
      <c r="G11" s="1">
        <v>31</v>
      </c>
      <c r="H11" s="1">
        <v>28</v>
      </c>
      <c r="I11" s="1">
        <v>30</v>
      </c>
      <c r="J11" s="1">
        <v>34</v>
      </c>
      <c r="K11" s="1">
        <v>35</v>
      </c>
    </row>
    <row r="12" spans="1:11" x14ac:dyDescent="0.25">
      <c r="A12" s="16" t="s">
        <v>61</v>
      </c>
      <c r="B12" s="1">
        <v>4</v>
      </c>
      <c r="C12" s="1">
        <v>6</v>
      </c>
      <c r="D12" s="1">
        <v>6</v>
      </c>
      <c r="E12" s="1">
        <v>4</v>
      </c>
      <c r="F12" s="1">
        <v>3</v>
      </c>
      <c r="G12" s="1">
        <v>8</v>
      </c>
      <c r="H12" s="1">
        <v>10</v>
      </c>
      <c r="I12" s="1">
        <v>8</v>
      </c>
      <c r="J12" s="1">
        <v>10</v>
      </c>
      <c r="K12" s="1">
        <v>7</v>
      </c>
    </row>
    <row r="13" spans="1:11" x14ac:dyDescent="0.25">
      <c r="A13" s="10" t="s">
        <v>12</v>
      </c>
      <c r="B13" s="5">
        <v>181</v>
      </c>
      <c r="C13" s="5">
        <v>179</v>
      </c>
      <c r="D13" s="5">
        <v>179</v>
      </c>
      <c r="E13" s="5">
        <v>165</v>
      </c>
      <c r="F13" s="5">
        <v>161</v>
      </c>
      <c r="G13" s="5">
        <v>161</v>
      </c>
      <c r="H13" s="5">
        <v>161</v>
      </c>
      <c r="I13" s="5">
        <v>162</v>
      </c>
      <c r="J13" s="5">
        <v>162</v>
      </c>
      <c r="K13" s="5">
        <v>156</v>
      </c>
    </row>
    <row r="14" spans="1:11" x14ac:dyDescent="0.25">
      <c r="A14" s="15"/>
    </row>
    <row r="15" spans="1:11" x14ac:dyDescent="0.25">
      <c r="A15" s="15"/>
    </row>
    <row r="16" spans="1:11" x14ac:dyDescent="0.25">
      <c r="A16" s="15"/>
      <c r="B16" s="21" t="s">
        <v>28</v>
      </c>
      <c r="C16" s="22"/>
      <c r="D16" s="22"/>
      <c r="E16" s="22"/>
      <c r="F16" s="22"/>
      <c r="G16" s="22"/>
      <c r="H16" s="22"/>
      <c r="I16" s="22"/>
      <c r="J16" s="22"/>
      <c r="K16" s="22"/>
    </row>
    <row r="17" spans="1:12" x14ac:dyDescent="0.25">
      <c r="A17" s="9" t="s">
        <v>32</v>
      </c>
      <c r="B17" s="4" t="s">
        <v>0</v>
      </c>
      <c r="C17" s="4" t="s">
        <v>1</v>
      </c>
      <c r="D17" s="4" t="s">
        <v>2</v>
      </c>
      <c r="E17" s="4" t="s">
        <v>3</v>
      </c>
      <c r="F17" s="4" t="s">
        <v>4</v>
      </c>
      <c r="G17" s="4" t="s">
        <v>5</v>
      </c>
      <c r="H17" s="4" t="s">
        <v>6</v>
      </c>
      <c r="I17" s="4" t="s">
        <v>7</v>
      </c>
      <c r="J17" s="4" t="s">
        <v>8</v>
      </c>
      <c r="K17" s="4" t="s">
        <v>9</v>
      </c>
    </row>
    <row r="18" spans="1:12" x14ac:dyDescent="0.25">
      <c r="A18" s="8" t="s">
        <v>598</v>
      </c>
      <c r="B18" s="2">
        <v>0.15469613259668499</v>
      </c>
      <c r="C18" s="2">
        <v>0.16759776536312801</v>
      </c>
      <c r="D18" s="2">
        <v>0.18435754189944101</v>
      </c>
      <c r="E18" s="2">
        <v>0.18787878787878801</v>
      </c>
      <c r="F18" s="2">
        <v>0.167701863354037</v>
      </c>
      <c r="G18" s="2">
        <v>0.167701863354037</v>
      </c>
      <c r="H18" s="2">
        <v>0.15527950310558999</v>
      </c>
      <c r="I18" s="2">
        <v>0.12345679012345701</v>
      </c>
      <c r="J18" s="2">
        <v>0.104938271604938</v>
      </c>
      <c r="K18" s="2">
        <v>0.108974358974359</v>
      </c>
    </row>
    <row r="19" spans="1:12" x14ac:dyDescent="0.25">
      <c r="A19" s="8" t="s">
        <v>58</v>
      </c>
      <c r="B19" s="2">
        <v>0.232044198895028</v>
      </c>
      <c r="C19" s="2">
        <v>0.240223463687151</v>
      </c>
      <c r="D19" s="2">
        <v>0.25698324022346403</v>
      </c>
      <c r="E19" s="2">
        <v>0.266666666666667</v>
      </c>
      <c r="F19" s="2">
        <v>0.29813664596273298</v>
      </c>
      <c r="G19" s="2">
        <v>0.335403726708075</v>
      </c>
      <c r="H19" s="2">
        <v>0.322981366459627</v>
      </c>
      <c r="I19" s="2">
        <v>0.37654320987654299</v>
      </c>
      <c r="J19" s="2">
        <v>0.38888888888888901</v>
      </c>
      <c r="K19" s="2">
        <v>0.39102564102564102</v>
      </c>
    </row>
    <row r="20" spans="1:12" x14ac:dyDescent="0.25">
      <c r="A20" s="8" t="s">
        <v>59</v>
      </c>
      <c r="B20" s="2">
        <v>0.37016574585635398</v>
      </c>
      <c r="C20" s="2">
        <v>0.34636871508379902</v>
      </c>
      <c r="D20" s="2">
        <v>0.33519553072625702</v>
      </c>
      <c r="E20" s="2">
        <v>0.30303030303030298</v>
      </c>
      <c r="F20" s="2">
        <v>0.29813664596273298</v>
      </c>
      <c r="G20" s="2">
        <v>0.25465838509316802</v>
      </c>
      <c r="H20" s="2">
        <v>0.28571428571428598</v>
      </c>
      <c r="I20" s="2">
        <v>0.265432098765432</v>
      </c>
      <c r="J20" s="2">
        <v>0.234567901234568</v>
      </c>
      <c r="K20" s="2">
        <v>0.230769230769231</v>
      </c>
    </row>
    <row r="21" spans="1:12" x14ac:dyDescent="0.25">
      <c r="A21" s="8" t="s">
        <v>60</v>
      </c>
      <c r="B21" s="2">
        <v>0.22099447513812201</v>
      </c>
      <c r="C21" s="2">
        <v>0.212290502793296</v>
      </c>
      <c r="D21" s="2">
        <v>0.18994413407821201</v>
      </c>
      <c r="E21" s="2">
        <v>0.218181818181818</v>
      </c>
      <c r="F21" s="2">
        <v>0.217391304347826</v>
      </c>
      <c r="G21" s="2">
        <v>0.19254658385093201</v>
      </c>
      <c r="H21" s="2">
        <v>0.173913043478261</v>
      </c>
      <c r="I21" s="2">
        <v>0.18518518518518501</v>
      </c>
      <c r="J21" s="2">
        <v>0.209876543209877</v>
      </c>
      <c r="K21" s="2">
        <v>0.22435897435897401</v>
      </c>
    </row>
    <row r="22" spans="1:12" x14ac:dyDescent="0.25">
      <c r="A22" s="8" t="s">
        <v>61</v>
      </c>
      <c r="B22" s="2">
        <v>2.2099447513812199E-2</v>
      </c>
      <c r="C22" s="2">
        <v>3.3519553072625698E-2</v>
      </c>
      <c r="D22" s="2">
        <v>3.3519553072625698E-2</v>
      </c>
      <c r="E22" s="2">
        <v>2.4242424242424201E-2</v>
      </c>
      <c r="F22" s="2">
        <v>1.8633540372670801E-2</v>
      </c>
      <c r="G22" s="2">
        <v>4.9689440993788803E-2</v>
      </c>
      <c r="H22" s="2">
        <v>6.2111801242236003E-2</v>
      </c>
      <c r="I22" s="2">
        <v>4.9382716049382699E-2</v>
      </c>
      <c r="J22" s="2">
        <v>6.1728395061728399E-2</v>
      </c>
      <c r="K22" s="2">
        <v>4.48717948717949E-2</v>
      </c>
    </row>
    <row r="23" spans="1:12" x14ac:dyDescent="0.25">
      <c r="A23" s="15"/>
    </row>
    <row r="24" spans="1:12" x14ac:dyDescent="0.25">
      <c r="A24" s="15"/>
    </row>
    <row r="25" spans="1:12" x14ac:dyDescent="0.25">
      <c r="A25" s="15"/>
      <c r="B25" s="21" t="s">
        <v>29</v>
      </c>
      <c r="C25" s="21"/>
      <c r="D25" s="21"/>
      <c r="E25" s="21"/>
      <c r="F25" s="21"/>
      <c r="G25" s="21"/>
      <c r="H25" s="21"/>
      <c r="I25" s="21"/>
      <c r="J25" s="21"/>
      <c r="K25" s="6" t="s">
        <v>30</v>
      </c>
      <c r="L25" s="6" t="s">
        <v>31</v>
      </c>
    </row>
    <row r="26" spans="1:12" x14ac:dyDescent="0.25">
      <c r="A26" s="9" t="s">
        <v>32</v>
      </c>
      <c r="B26" s="4" t="s">
        <v>13</v>
      </c>
      <c r="C26" s="4" t="s">
        <v>14</v>
      </c>
      <c r="D26" s="4" t="s">
        <v>15</v>
      </c>
      <c r="E26" s="4" t="s">
        <v>16</v>
      </c>
      <c r="F26" s="4" t="s">
        <v>17</v>
      </c>
      <c r="G26" s="4" t="s">
        <v>18</v>
      </c>
      <c r="H26" s="4" t="s">
        <v>19</v>
      </c>
      <c r="I26" s="4" t="s">
        <v>20</v>
      </c>
      <c r="J26" s="4" t="s">
        <v>21</v>
      </c>
      <c r="K26" s="4" t="s">
        <v>22</v>
      </c>
      <c r="L26" s="4" t="s">
        <v>23</v>
      </c>
    </row>
    <row r="27" spans="1:12" x14ac:dyDescent="0.25">
      <c r="A27" s="8" t="s">
        <v>598</v>
      </c>
      <c r="B27" s="2">
        <v>7.1428571428571397E-2</v>
      </c>
      <c r="C27" s="2">
        <v>0.1</v>
      </c>
      <c r="D27" s="2">
        <v>-6.0606060606060601E-2</v>
      </c>
      <c r="E27" s="2">
        <v>-0.12903225806451599</v>
      </c>
      <c r="F27" s="2">
        <v>0</v>
      </c>
      <c r="G27" s="2">
        <v>-7.4074074074074098E-2</v>
      </c>
      <c r="H27" s="2">
        <v>-0.2</v>
      </c>
      <c r="I27" s="2">
        <v>-0.15</v>
      </c>
      <c r="J27" s="2">
        <v>0</v>
      </c>
      <c r="K27" s="3">
        <v>-0.37037037037037002</v>
      </c>
      <c r="L27" s="3">
        <v>-0.39285714285714302</v>
      </c>
    </row>
    <row r="28" spans="1:12" x14ac:dyDescent="0.25">
      <c r="A28" s="8" t="s">
        <v>58</v>
      </c>
      <c r="B28" s="2">
        <v>2.3809523809523801E-2</v>
      </c>
      <c r="C28" s="2">
        <v>6.9767441860465101E-2</v>
      </c>
      <c r="D28" s="2">
        <v>-4.3478260869565202E-2</v>
      </c>
      <c r="E28" s="2">
        <v>9.0909090909090898E-2</v>
      </c>
      <c r="F28" s="2">
        <v>0.125</v>
      </c>
      <c r="G28" s="2">
        <v>-3.7037037037037E-2</v>
      </c>
      <c r="H28" s="2">
        <v>0.17307692307692299</v>
      </c>
      <c r="I28" s="2">
        <v>3.2786885245901599E-2</v>
      </c>
      <c r="J28" s="2">
        <v>-3.1746031746031703E-2</v>
      </c>
      <c r="K28" s="3">
        <v>0.12962962962963001</v>
      </c>
      <c r="L28" s="3">
        <v>0.452380952380952</v>
      </c>
    </row>
    <row r="29" spans="1:12" x14ac:dyDescent="0.25">
      <c r="A29" s="8" t="s">
        <v>59</v>
      </c>
      <c r="B29" s="2">
        <v>-7.4626865671641798E-2</v>
      </c>
      <c r="C29" s="2">
        <v>-3.2258064516128997E-2</v>
      </c>
      <c r="D29" s="2">
        <v>-0.16666666666666699</v>
      </c>
      <c r="E29" s="2">
        <v>-0.04</v>
      </c>
      <c r="F29" s="2">
        <v>-0.14583333333333301</v>
      </c>
      <c r="G29" s="2">
        <v>0.12195121951219499</v>
      </c>
      <c r="H29" s="2">
        <v>-6.5217391304347797E-2</v>
      </c>
      <c r="I29" s="2">
        <v>-0.116279069767442</v>
      </c>
      <c r="J29" s="2">
        <v>-5.2631578947368397E-2</v>
      </c>
      <c r="K29" s="3">
        <v>-0.12195121951219499</v>
      </c>
      <c r="L29" s="3">
        <v>-0.462686567164179</v>
      </c>
    </row>
    <row r="30" spans="1:12" x14ac:dyDescent="0.25">
      <c r="A30" s="8" t="s">
        <v>60</v>
      </c>
      <c r="B30" s="2">
        <v>-0.05</v>
      </c>
      <c r="C30" s="2">
        <v>-0.105263157894737</v>
      </c>
      <c r="D30" s="2">
        <v>5.8823529411764698E-2</v>
      </c>
      <c r="E30" s="2">
        <v>-2.7777777777777801E-2</v>
      </c>
      <c r="F30" s="2">
        <v>-0.114285714285714</v>
      </c>
      <c r="G30" s="2">
        <v>-9.6774193548387094E-2</v>
      </c>
      <c r="H30" s="2">
        <v>7.1428571428571397E-2</v>
      </c>
      <c r="I30" s="2">
        <v>0.133333333333333</v>
      </c>
      <c r="J30" s="2">
        <v>2.9411764705882401E-2</v>
      </c>
      <c r="K30" s="3">
        <v>0.12903225806451599</v>
      </c>
      <c r="L30" s="3">
        <v>-0.125</v>
      </c>
    </row>
    <row r="31" spans="1:12" x14ac:dyDescent="0.25">
      <c r="A31" s="8" t="s">
        <v>61</v>
      </c>
      <c r="B31" s="2">
        <v>0.5</v>
      </c>
      <c r="C31" s="2">
        <v>0</v>
      </c>
      <c r="D31" s="2">
        <v>-0.33333333333333298</v>
      </c>
      <c r="E31" s="2">
        <v>-0.25</v>
      </c>
      <c r="F31" s="2">
        <v>1.6666666666666701</v>
      </c>
      <c r="G31" s="2">
        <v>0.25</v>
      </c>
      <c r="H31" s="2">
        <v>-0.2</v>
      </c>
      <c r="I31" s="2">
        <v>0.25</v>
      </c>
      <c r="J31" s="2">
        <v>-0.3</v>
      </c>
      <c r="K31" s="3">
        <v>-0.125</v>
      </c>
      <c r="L31" s="3">
        <v>0.75</v>
      </c>
    </row>
    <row r="32" spans="1:12" x14ac:dyDescent="0.25">
      <c r="A32" s="11" t="s">
        <v>12</v>
      </c>
      <c r="B32" s="3">
        <v>-1.1049723756906099E-2</v>
      </c>
      <c r="C32" s="3">
        <v>0</v>
      </c>
      <c r="D32" s="3">
        <v>-7.8212290502793297E-2</v>
      </c>
      <c r="E32" s="3">
        <v>-2.4242424242424201E-2</v>
      </c>
      <c r="F32" s="3">
        <v>0</v>
      </c>
      <c r="G32" s="3">
        <v>0</v>
      </c>
      <c r="H32" s="3">
        <v>6.2111801242236003E-3</v>
      </c>
      <c r="I32" s="3">
        <v>0</v>
      </c>
      <c r="J32" s="3">
        <v>-3.7037037037037E-2</v>
      </c>
      <c r="K32" s="3">
        <v>-3.1055900621118002E-2</v>
      </c>
      <c r="L32" s="3">
        <v>-0.138121546961326</v>
      </c>
    </row>
    <row r="33" spans="1:1" x14ac:dyDescent="0.25">
      <c r="A33" s="15"/>
    </row>
    <row r="34" spans="1:1" x14ac:dyDescent="0.25">
      <c r="A34" s="13" t="s">
        <v>33</v>
      </c>
    </row>
    <row r="35" spans="1:1" x14ac:dyDescent="0.25">
      <c r="A35" s="14" t="s">
        <v>34</v>
      </c>
    </row>
    <row r="36" spans="1:1" x14ac:dyDescent="0.25">
      <c r="A36" s="14" t="s">
        <v>35</v>
      </c>
    </row>
    <row r="37" spans="1:1" x14ac:dyDescent="0.25">
      <c r="A37" s="14" t="s">
        <v>36</v>
      </c>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6:K16"/>
    <mergeCell ref="B25:J2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E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687</v>
      </c>
    </row>
    <row r="2" spans="1:11" ht="15" x14ac:dyDescent="0.25">
      <c r="A2" s="12" t="s">
        <v>686</v>
      </c>
    </row>
    <row r="3" spans="1:11" ht="15" x14ac:dyDescent="0.25">
      <c r="A3" s="12" t="s">
        <v>67</v>
      </c>
    </row>
    <row r="4" spans="1:11" x14ac:dyDescent="0.25">
      <c r="A4" s="15"/>
    </row>
    <row r="5" spans="1:11" x14ac:dyDescent="0.25">
      <c r="A5" s="17" t="str">
        <f>HYPERLINK("#'Table of contents'!A209",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64</v>
      </c>
      <c r="B8" s="1">
        <v>46</v>
      </c>
      <c r="C8" s="1">
        <v>46</v>
      </c>
      <c r="D8" s="1">
        <v>46</v>
      </c>
      <c r="E8" s="1">
        <v>45</v>
      </c>
      <c r="F8" s="1">
        <v>43</v>
      </c>
      <c r="G8" s="1">
        <v>43</v>
      </c>
      <c r="H8" s="1">
        <v>45</v>
      </c>
      <c r="I8" s="1">
        <v>47</v>
      </c>
      <c r="J8" s="1">
        <v>46</v>
      </c>
      <c r="K8" s="1">
        <v>47</v>
      </c>
    </row>
    <row r="9" spans="1:11" x14ac:dyDescent="0.25">
      <c r="A9" s="16" t="s">
        <v>65</v>
      </c>
      <c r="B9" s="1">
        <v>135</v>
      </c>
      <c r="C9" s="1">
        <v>133</v>
      </c>
      <c r="D9" s="1">
        <v>133</v>
      </c>
      <c r="E9" s="1">
        <v>120</v>
      </c>
      <c r="F9" s="1">
        <v>118</v>
      </c>
      <c r="G9" s="1">
        <v>118</v>
      </c>
      <c r="H9" s="1">
        <v>116</v>
      </c>
      <c r="I9" s="1">
        <v>115</v>
      </c>
      <c r="J9" s="1">
        <v>116</v>
      </c>
      <c r="K9" s="1">
        <v>109</v>
      </c>
    </row>
    <row r="10" spans="1:11" x14ac:dyDescent="0.25">
      <c r="A10" s="10" t="s">
        <v>12</v>
      </c>
      <c r="B10" s="5">
        <v>181</v>
      </c>
      <c r="C10" s="5">
        <v>179</v>
      </c>
      <c r="D10" s="5">
        <v>179</v>
      </c>
      <c r="E10" s="5">
        <v>165</v>
      </c>
      <c r="F10" s="5">
        <v>161</v>
      </c>
      <c r="G10" s="5">
        <v>161</v>
      </c>
      <c r="H10" s="5">
        <v>161</v>
      </c>
      <c r="I10" s="5">
        <v>162</v>
      </c>
      <c r="J10" s="5">
        <v>162</v>
      </c>
      <c r="K10" s="5">
        <v>156</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64</v>
      </c>
      <c r="B15" s="2">
        <v>0.25414364640884002</v>
      </c>
      <c r="C15" s="2">
        <v>0.25698324022346403</v>
      </c>
      <c r="D15" s="2">
        <v>0.25698324022346403</v>
      </c>
      <c r="E15" s="2">
        <v>0.27272727272727298</v>
      </c>
      <c r="F15" s="2">
        <v>0.26708074534161502</v>
      </c>
      <c r="G15" s="2">
        <v>0.26708074534161502</v>
      </c>
      <c r="H15" s="2">
        <v>0.27950310559006197</v>
      </c>
      <c r="I15" s="2">
        <v>0.29012345679012302</v>
      </c>
      <c r="J15" s="2">
        <v>0.28395061728395099</v>
      </c>
      <c r="K15" s="2">
        <v>0.30128205128205099</v>
      </c>
    </row>
    <row r="16" spans="1:11" x14ac:dyDescent="0.25">
      <c r="A16" s="8" t="s">
        <v>65</v>
      </c>
      <c r="B16" s="2">
        <v>0.74585635359115998</v>
      </c>
      <c r="C16" s="2">
        <v>0.74301675977653603</v>
      </c>
      <c r="D16" s="2">
        <v>0.74301675977653603</v>
      </c>
      <c r="E16" s="2">
        <v>0.72727272727272696</v>
      </c>
      <c r="F16" s="2">
        <v>0.73291925465838503</v>
      </c>
      <c r="G16" s="2">
        <v>0.73291925465838503</v>
      </c>
      <c r="H16" s="2">
        <v>0.72049689440993803</v>
      </c>
      <c r="I16" s="2">
        <v>0.70987654320987703</v>
      </c>
      <c r="J16" s="2">
        <v>0.71604938271604901</v>
      </c>
      <c r="K16" s="2">
        <v>0.69871794871794901</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64</v>
      </c>
      <c r="B21" s="2">
        <v>0</v>
      </c>
      <c r="C21" s="2">
        <v>0</v>
      </c>
      <c r="D21" s="2">
        <v>-2.1739130434782601E-2</v>
      </c>
      <c r="E21" s="2">
        <v>-4.4444444444444398E-2</v>
      </c>
      <c r="F21" s="2">
        <v>0</v>
      </c>
      <c r="G21" s="2">
        <v>4.6511627906976702E-2</v>
      </c>
      <c r="H21" s="2">
        <v>4.4444444444444398E-2</v>
      </c>
      <c r="I21" s="2">
        <v>-2.1276595744680899E-2</v>
      </c>
      <c r="J21" s="2">
        <v>2.1739130434782601E-2</v>
      </c>
      <c r="K21" s="3">
        <v>9.3023255813953501E-2</v>
      </c>
      <c r="L21" s="3">
        <v>2.1739130434782601E-2</v>
      </c>
    </row>
    <row r="22" spans="1:12" x14ac:dyDescent="0.25">
      <c r="A22" s="8" t="s">
        <v>65</v>
      </c>
      <c r="B22" s="2">
        <v>-1.48148148148148E-2</v>
      </c>
      <c r="C22" s="2">
        <v>0</v>
      </c>
      <c r="D22" s="2">
        <v>-9.7744360902255606E-2</v>
      </c>
      <c r="E22" s="2">
        <v>-1.6666666666666701E-2</v>
      </c>
      <c r="F22" s="2">
        <v>0</v>
      </c>
      <c r="G22" s="2">
        <v>-1.6949152542372899E-2</v>
      </c>
      <c r="H22" s="2">
        <v>-8.6206896551724102E-3</v>
      </c>
      <c r="I22" s="2">
        <v>8.6956521739130401E-3</v>
      </c>
      <c r="J22" s="2">
        <v>-6.0344827586206899E-2</v>
      </c>
      <c r="K22" s="3">
        <v>-7.6271186440677999E-2</v>
      </c>
      <c r="L22" s="3">
        <v>-0.19259259259259301</v>
      </c>
    </row>
    <row r="23" spans="1:12" x14ac:dyDescent="0.25">
      <c r="A23" s="11" t="s">
        <v>12</v>
      </c>
      <c r="B23" s="3">
        <v>-1.1049723756906099E-2</v>
      </c>
      <c r="C23" s="3">
        <v>0</v>
      </c>
      <c r="D23" s="3">
        <v>-7.8212290502793297E-2</v>
      </c>
      <c r="E23" s="3">
        <v>-2.4242424242424201E-2</v>
      </c>
      <c r="F23" s="3">
        <v>0</v>
      </c>
      <c r="G23" s="3">
        <v>0</v>
      </c>
      <c r="H23" s="3">
        <v>6.2111801242236003E-3</v>
      </c>
      <c r="I23" s="3">
        <v>0</v>
      </c>
      <c r="J23" s="3">
        <v>-3.7037037037037E-2</v>
      </c>
      <c r="K23" s="3">
        <v>-3.1055900621118002E-2</v>
      </c>
      <c r="L23" s="3">
        <v>-0.138121546961326</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36</v>
      </c>
    </row>
    <row r="29" spans="1:12" x14ac:dyDescent="0.25">
      <c r="A29" s="15"/>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366</v>
      </c>
    </row>
    <row r="2" spans="1:2" ht="15" x14ac:dyDescent="0.25">
      <c r="A2" s="12" t="s">
        <v>25</v>
      </c>
    </row>
    <row r="3" spans="1:2" ht="15" x14ac:dyDescent="0.25">
      <c r="A3" s="12" t="s">
        <v>302</v>
      </c>
    </row>
    <row r="4" spans="1:2" ht="15" x14ac:dyDescent="0.25">
      <c r="A4" s="12" t="s">
        <v>308</v>
      </c>
    </row>
    <row r="5" spans="1:2" x14ac:dyDescent="0.25">
      <c r="A5" s="17" t="str">
        <f>HYPERLINK("#'Table of contents'!A21", "Back to contents")</f>
        <v>Back to contents</v>
      </c>
    </row>
    <row r="6" spans="1:2" x14ac:dyDescent="0.25">
      <c r="A6" s="15"/>
      <c r="B6" s="6" t="s">
        <v>27</v>
      </c>
    </row>
    <row r="7" spans="1:2" x14ac:dyDescent="0.25">
      <c r="A7" s="9" t="s">
        <v>32</v>
      </c>
      <c r="B7" s="4" t="s">
        <v>9</v>
      </c>
    </row>
    <row r="8" spans="1:2" x14ac:dyDescent="0.25">
      <c r="A8" s="16" t="s">
        <v>348</v>
      </c>
      <c r="B8" s="1">
        <v>546</v>
      </c>
    </row>
    <row r="9" spans="1:2" x14ac:dyDescent="0.25">
      <c r="A9" s="16" t="s">
        <v>349</v>
      </c>
      <c r="B9" s="1">
        <v>67166</v>
      </c>
    </row>
    <row r="10" spans="1:2" x14ac:dyDescent="0.25">
      <c r="A10" s="16" t="s">
        <v>350</v>
      </c>
      <c r="B10" s="1">
        <v>539</v>
      </c>
    </row>
    <row r="11" spans="1:2" x14ac:dyDescent="0.25">
      <c r="A11" s="16" t="s">
        <v>247</v>
      </c>
      <c r="B11" s="1">
        <v>162</v>
      </c>
    </row>
    <row r="12" spans="1:2" x14ac:dyDescent="0.25">
      <c r="A12" s="16" t="s">
        <v>249</v>
      </c>
      <c r="B12" s="1">
        <v>6187</v>
      </c>
    </row>
    <row r="13" spans="1:2" x14ac:dyDescent="0.25">
      <c r="A13" s="16" t="s">
        <v>250</v>
      </c>
      <c r="B13" s="1">
        <v>18906</v>
      </c>
    </row>
    <row r="14" spans="1:2" x14ac:dyDescent="0.25">
      <c r="A14" s="16" t="s">
        <v>351</v>
      </c>
      <c r="B14" s="1">
        <v>106</v>
      </c>
    </row>
    <row r="15" spans="1:2" x14ac:dyDescent="0.25">
      <c r="A15" s="16" t="s">
        <v>352</v>
      </c>
      <c r="B15" s="1">
        <v>14565</v>
      </c>
    </row>
    <row r="16" spans="1:2" x14ac:dyDescent="0.25">
      <c r="A16" s="16" t="s">
        <v>353</v>
      </c>
      <c r="B16" s="1">
        <v>55</v>
      </c>
    </row>
    <row r="17" spans="1:2" x14ac:dyDescent="0.25">
      <c r="A17" s="16" t="s">
        <v>257</v>
      </c>
      <c r="B17" s="1">
        <v>51</v>
      </c>
    </row>
    <row r="18" spans="1:2" x14ac:dyDescent="0.25">
      <c r="A18" s="16" t="s">
        <v>259</v>
      </c>
      <c r="B18" s="1">
        <v>757</v>
      </c>
    </row>
    <row r="19" spans="1:2" x14ac:dyDescent="0.25">
      <c r="A19" s="16" t="s">
        <v>260</v>
      </c>
      <c r="B19" s="1">
        <v>2285</v>
      </c>
    </row>
    <row r="20" spans="1:2" x14ac:dyDescent="0.25">
      <c r="A20" s="16" t="s">
        <v>354</v>
      </c>
      <c r="B20" s="1">
        <v>92</v>
      </c>
    </row>
    <row r="21" spans="1:2" x14ac:dyDescent="0.25">
      <c r="A21" s="16" t="s">
        <v>355</v>
      </c>
      <c r="B21" s="1">
        <v>5819</v>
      </c>
    </row>
    <row r="22" spans="1:2" x14ac:dyDescent="0.25">
      <c r="A22" s="16" t="s">
        <v>356</v>
      </c>
      <c r="B22" s="1">
        <v>181</v>
      </c>
    </row>
    <row r="23" spans="1:2" x14ac:dyDescent="0.25">
      <c r="A23" s="16" t="s">
        <v>267</v>
      </c>
      <c r="B23" s="1">
        <v>42</v>
      </c>
    </row>
    <row r="24" spans="1:2" x14ac:dyDescent="0.25">
      <c r="A24" s="16" t="s">
        <v>269</v>
      </c>
      <c r="B24" s="1">
        <v>799</v>
      </c>
    </row>
    <row r="25" spans="1:2" x14ac:dyDescent="0.25">
      <c r="A25" s="16" t="s">
        <v>270</v>
      </c>
      <c r="B25" s="1">
        <v>1415</v>
      </c>
    </row>
    <row r="26" spans="1:2" x14ac:dyDescent="0.25">
      <c r="A26" s="16" t="s">
        <v>357</v>
      </c>
      <c r="B26" s="1">
        <v>1504</v>
      </c>
    </row>
    <row r="27" spans="1:2" x14ac:dyDescent="0.25">
      <c r="A27" s="16" t="s">
        <v>358</v>
      </c>
      <c r="B27" s="1">
        <v>105228</v>
      </c>
    </row>
    <row r="28" spans="1:2" x14ac:dyDescent="0.25">
      <c r="A28" s="16" t="s">
        <v>359</v>
      </c>
      <c r="B28" s="1">
        <v>3697</v>
      </c>
    </row>
    <row r="29" spans="1:2" x14ac:dyDescent="0.25">
      <c r="A29" s="16" t="s">
        <v>278</v>
      </c>
      <c r="B29" s="1">
        <v>422</v>
      </c>
    </row>
    <row r="30" spans="1:2" x14ac:dyDescent="0.25">
      <c r="A30" s="16" t="s">
        <v>280</v>
      </c>
      <c r="B30" s="1">
        <v>15004</v>
      </c>
    </row>
    <row r="31" spans="1:2" x14ac:dyDescent="0.25">
      <c r="A31" s="16" t="s">
        <v>281</v>
      </c>
      <c r="B31" s="1">
        <v>40201</v>
      </c>
    </row>
    <row r="32" spans="1:2" x14ac:dyDescent="0.25">
      <c r="A32" s="16" t="s">
        <v>360</v>
      </c>
      <c r="B32" s="1">
        <v>97</v>
      </c>
    </row>
    <row r="33" spans="1:2" x14ac:dyDescent="0.25">
      <c r="A33" s="16" t="s">
        <v>361</v>
      </c>
      <c r="B33" s="1">
        <v>13423</v>
      </c>
    </row>
    <row r="34" spans="1:2" x14ac:dyDescent="0.25">
      <c r="A34" s="16" t="s">
        <v>362</v>
      </c>
      <c r="B34" s="1">
        <v>108</v>
      </c>
    </row>
    <row r="35" spans="1:2" x14ac:dyDescent="0.25">
      <c r="A35" s="16" t="s">
        <v>287</v>
      </c>
      <c r="B35" s="1">
        <v>110</v>
      </c>
    </row>
    <row r="36" spans="1:2" x14ac:dyDescent="0.25">
      <c r="A36" s="16" t="s">
        <v>289</v>
      </c>
      <c r="B36" s="1">
        <v>955</v>
      </c>
    </row>
    <row r="37" spans="1:2" x14ac:dyDescent="0.25">
      <c r="A37" s="16" t="s">
        <v>290</v>
      </c>
      <c r="B37" s="1">
        <v>1980</v>
      </c>
    </row>
    <row r="38" spans="1:2" x14ac:dyDescent="0.25">
      <c r="A38" s="16" t="s">
        <v>363</v>
      </c>
      <c r="B38" s="1">
        <v>21</v>
      </c>
    </row>
    <row r="39" spans="1:2" x14ac:dyDescent="0.25">
      <c r="A39" s="16" t="s">
        <v>364</v>
      </c>
      <c r="B39" s="1">
        <v>3031</v>
      </c>
    </row>
    <row r="40" spans="1:2" x14ac:dyDescent="0.25">
      <c r="A40" s="16" t="s">
        <v>365</v>
      </c>
      <c r="B40" s="1">
        <v>14</v>
      </c>
    </row>
    <row r="41" spans="1:2" x14ac:dyDescent="0.25">
      <c r="A41" s="16" t="s">
        <v>297</v>
      </c>
      <c r="B41" s="1">
        <v>82</v>
      </c>
    </row>
    <row r="42" spans="1:2" x14ac:dyDescent="0.25">
      <c r="A42" s="16" t="s">
        <v>299</v>
      </c>
      <c r="B42" s="1">
        <v>4086</v>
      </c>
    </row>
    <row r="43" spans="1:2" x14ac:dyDescent="0.25">
      <c r="A43" s="16" t="s">
        <v>300</v>
      </c>
      <c r="B43" s="1">
        <v>18087</v>
      </c>
    </row>
    <row r="44" spans="1:2" x14ac:dyDescent="0.25">
      <c r="A44" s="10" t="s">
        <v>12</v>
      </c>
      <c r="B44" s="5">
        <v>327723</v>
      </c>
    </row>
    <row r="45" spans="1:2" x14ac:dyDescent="0.25">
      <c r="A45" s="15"/>
    </row>
    <row r="46" spans="1:2" x14ac:dyDescent="0.25">
      <c r="A46" s="15"/>
    </row>
    <row r="47" spans="1:2" x14ac:dyDescent="0.25">
      <c r="A47" s="15"/>
      <c r="B47" s="6" t="s">
        <v>28</v>
      </c>
    </row>
    <row r="48" spans="1:2" x14ac:dyDescent="0.25">
      <c r="A48" s="9" t="s">
        <v>32</v>
      </c>
      <c r="B48" s="4" t="s">
        <v>9</v>
      </c>
    </row>
    <row r="49" spans="1:2" x14ac:dyDescent="0.25">
      <c r="A49" s="8" t="s">
        <v>348</v>
      </c>
      <c r="B49" s="2">
        <v>5.8391974846533903E-3</v>
      </c>
    </row>
    <row r="50" spans="1:2" x14ac:dyDescent="0.25">
      <c r="A50" s="8" t="s">
        <v>349</v>
      </c>
      <c r="B50" s="2">
        <v>0.71830684661946798</v>
      </c>
    </row>
    <row r="51" spans="1:2" x14ac:dyDescent="0.25">
      <c r="A51" s="8" t="s">
        <v>350</v>
      </c>
      <c r="B51" s="2">
        <v>5.7643359784398896E-3</v>
      </c>
    </row>
    <row r="52" spans="1:2" x14ac:dyDescent="0.25">
      <c r="A52" s="8" t="s">
        <v>247</v>
      </c>
      <c r="B52" s="2">
        <v>1.7325091437982601E-3</v>
      </c>
    </row>
    <row r="53" spans="1:2" x14ac:dyDescent="0.25">
      <c r="A53" s="8" t="s">
        <v>249</v>
      </c>
      <c r="B53" s="2">
        <v>6.6166876991850795E-2</v>
      </c>
    </row>
    <row r="54" spans="1:2" x14ac:dyDescent="0.25">
      <c r="A54" s="8" t="s">
        <v>250</v>
      </c>
      <c r="B54" s="2">
        <v>0.20219023378178899</v>
      </c>
    </row>
    <row r="55" spans="1:2" x14ac:dyDescent="0.25">
      <c r="A55" s="8" t="s">
        <v>351</v>
      </c>
      <c r="B55" s="2">
        <v>5.9487064369493203E-3</v>
      </c>
    </row>
    <row r="56" spans="1:2" x14ac:dyDescent="0.25">
      <c r="A56" s="8" t="s">
        <v>352</v>
      </c>
      <c r="B56" s="2">
        <v>0.81738593636006496</v>
      </c>
    </row>
    <row r="57" spans="1:2" x14ac:dyDescent="0.25">
      <c r="A57" s="8" t="s">
        <v>353</v>
      </c>
      <c r="B57" s="2">
        <v>3.08659296256805E-3</v>
      </c>
    </row>
    <row r="58" spans="1:2" x14ac:dyDescent="0.25">
      <c r="A58" s="8" t="s">
        <v>257</v>
      </c>
      <c r="B58" s="2">
        <v>2.8621134743812798E-3</v>
      </c>
    </row>
    <row r="59" spans="1:2" x14ac:dyDescent="0.25">
      <c r="A59" s="8" t="s">
        <v>259</v>
      </c>
      <c r="B59" s="2">
        <v>4.2482743139345601E-2</v>
      </c>
    </row>
    <row r="60" spans="1:2" x14ac:dyDescent="0.25">
      <c r="A60" s="8" t="s">
        <v>260</v>
      </c>
      <c r="B60" s="2">
        <v>0.12823390762669101</v>
      </c>
    </row>
    <row r="61" spans="1:2" x14ac:dyDescent="0.25">
      <c r="A61" s="8" t="s">
        <v>354</v>
      </c>
      <c r="B61" s="2">
        <v>1.1020603737422099E-2</v>
      </c>
    </row>
    <row r="62" spans="1:2" x14ac:dyDescent="0.25">
      <c r="A62" s="8" t="s">
        <v>355</v>
      </c>
      <c r="B62" s="2">
        <v>0.69705318639195002</v>
      </c>
    </row>
    <row r="63" spans="1:2" x14ac:dyDescent="0.25">
      <c r="A63" s="8" t="s">
        <v>356</v>
      </c>
      <c r="B63" s="2">
        <v>2.16818399616675E-2</v>
      </c>
    </row>
    <row r="64" spans="1:2" x14ac:dyDescent="0.25">
      <c r="A64" s="8" t="s">
        <v>267</v>
      </c>
      <c r="B64" s="2">
        <v>5.0311451844753203E-3</v>
      </c>
    </row>
    <row r="65" spans="1:2" x14ac:dyDescent="0.25">
      <c r="A65" s="8" t="s">
        <v>269</v>
      </c>
      <c r="B65" s="2">
        <v>9.5711547676090095E-2</v>
      </c>
    </row>
    <row r="66" spans="1:2" x14ac:dyDescent="0.25">
      <c r="A66" s="8" t="s">
        <v>270</v>
      </c>
      <c r="B66" s="2">
        <v>0.169501677048395</v>
      </c>
    </row>
    <row r="67" spans="1:2" x14ac:dyDescent="0.25">
      <c r="A67" s="8" t="s">
        <v>357</v>
      </c>
      <c r="B67" s="2">
        <v>9.0571855277737593E-3</v>
      </c>
    </row>
    <row r="68" spans="1:2" x14ac:dyDescent="0.25">
      <c r="A68" s="8" t="s">
        <v>358</v>
      </c>
      <c r="B68" s="2">
        <v>0.63368983957219205</v>
      </c>
    </row>
    <row r="69" spans="1:2" x14ac:dyDescent="0.25">
      <c r="A69" s="8" t="s">
        <v>359</v>
      </c>
      <c r="B69" s="2">
        <v>2.2263573734162E-2</v>
      </c>
    </row>
    <row r="70" spans="1:2" x14ac:dyDescent="0.25">
      <c r="A70" s="8" t="s">
        <v>278</v>
      </c>
      <c r="B70" s="2">
        <v>2.5413113648407801E-3</v>
      </c>
    </row>
    <row r="71" spans="1:2" x14ac:dyDescent="0.25">
      <c r="A71" s="8" t="s">
        <v>280</v>
      </c>
      <c r="B71" s="2">
        <v>9.0355060943296206E-2</v>
      </c>
    </row>
    <row r="72" spans="1:2" x14ac:dyDescent="0.25">
      <c r="A72" s="8" t="s">
        <v>281</v>
      </c>
      <c r="B72" s="2">
        <v>0.24209302885773501</v>
      </c>
    </row>
    <row r="73" spans="1:2" x14ac:dyDescent="0.25">
      <c r="A73" s="8" t="s">
        <v>360</v>
      </c>
      <c r="B73" s="2">
        <v>5.8177892400887703E-3</v>
      </c>
    </row>
    <row r="74" spans="1:2" x14ac:dyDescent="0.25">
      <c r="A74" s="8" t="s">
        <v>361</v>
      </c>
      <c r="B74" s="2">
        <v>0.80507407185269597</v>
      </c>
    </row>
    <row r="75" spans="1:2" x14ac:dyDescent="0.25">
      <c r="A75" s="8" t="s">
        <v>362</v>
      </c>
      <c r="B75" s="2">
        <v>6.47753853535656E-3</v>
      </c>
    </row>
    <row r="76" spans="1:2" x14ac:dyDescent="0.25">
      <c r="A76" s="8" t="s">
        <v>287</v>
      </c>
      <c r="B76" s="2">
        <v>6.5974929526779798E-3</v>
      </c>
    </row>
    <row r="77" spans="1:2" x14ac:dyDescent="0.25">
      <c r="A77" s="8" t="s">
        <v>289</v>
      </c>
      <c r="B77" s="2">
        <v>5.7278234270977002E-2</v>
      </c>
    </row>
    <row r="78" spans="1:2" x14ac:dyDescent="0.25">
      <c r="A78" s="8" t="s">
        <v>290</v>
      </c>
      <c r="B78" s="2">
        <v>0.118754873148204</v>
      </c>
    </row>
    <row r="79" spans="1:2" x14ac:dyDescent="0.25">
      <c r="A79" s="8" t="s">
        <v>363</v>
      </c>
      <c r="B79" s="2">
        <v>8.2935113147190095E-4</v>
      </c>
    </row>
    <row r="80" spans="1:2" x14ac:dyDescent="0.25">
      <c r="A80" s="8" t="s">
        <v>364</v>
      </c>
      <c r="B80" s="2">
        <v>0.119703013309111</v>
      </c>
    </row>
    <row r="81" spans="1:2" x14ac:dyDescent="0.25">
      <c r="A81" s="8" t="s">
        <v>365</v>
      </c>
      <c r="B81" s="2">
        <v>5.5290075431460096E-4</v>
      </c>
    </row>
    <row r="82" spans="1:2" x14ac:dyDescent="0.25">
      <c r="A82" s="8" t="s">
        <v>297</v>
      </c>
      <c r="B82" s="2">
        <v>3.2384187038426598E-3</v>
      </c>
    </row>
    <row r="83" spans="1:2" x14ac:dyDescent="0.25">
      <c r="A83" s="8" t="s">
        <v>299</v>
      </c>
      <c r="B83" s="2">
        <v>0.161368034437818</v>
      </c>
    </row>
    <row r="84" spans="1:2" x14ac:dyDescent="0.25">
      <c r="A84" s="8" t="s">
        <v>300</v>
      </c>
      <c r="B84" s="2">
        <v>0.71430828166344096</v>
      </c>
    </row>
    <row r="85" spans="1:2" x14ac:dyDescent="0.25">
      <c r="A85" s="15"/>
    </row>
    <row r="86" spans="1:2" x14ac:dyDescent="0.25">
      <c r="A86" s="13" t="s">
        <v>33</v>
      </c>
    </row>
    <row r="87" spans="1:2" x14ac:dyDescent="0.25">
      <c r="A87" s="14" t="s">
        <v>34</v>
      </c>
    </row>
    <row r="88" spans="1:2" x14ac:dyDescent="0.25">
      <c r="A88" s="14" t="s">
        <v>126</v>
      </c>
    </row>
    <row r="89" spans="1:2" x14ac:dyDescent="0.25">
      <c r="A89" s="14" t="s">
        <v>367</v>
      </c>
    </row>
    <row r="90" spans="1:2" x14ac:dyDescent="0.25">
      <c r="A90" s="14" t="s">
        <v>36</v>
      </c>
    </row>
    <row r="91" spans="1:2" x14ac:dyDescent="0.25">
      <c r="A91" s="15"/>
    </row>
    <row r="92" spans="1:2" x14ac:dyDescent="0.25">
      <c r="A92" s="15"/>
    </row>
    <row r="93" spans="1:2" x14ac:dyDescent="0.25">
      <c r="A93" s="15"/>
    </row>
    <row r="94" spans="1:2" x14ac:dyDescent="0.25">
      <c r="A94" s="15"/>
    </row>
    <row r="95" spans="1:2" x14ac:dyDescent="0.25">
      <c r="A95" s="15"/>
    </row>
    <row r="96" spans="1:2"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F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688</v>
      </c>
    </row>
    <row r="2" spans="1:11" ht="15" x14ac:dyDescent="0.25">
      <c r="A2" s="12" t="s">
        <v>686</v>
      </c>
    </row>
    <row r="3" spans="1:11" ht="15" x14ac:dyDescent="0.25">
      <c r="A3" s="12" t="s">
        <v>67</v>
      </c>
    </row>
    <row r="4" spans="1:11" ht="15" x14ac:dyDescent="0.25">
      <c r="A4" s="12" t="s">
        <v>63</v>
      </c>
    </row>
    <row r="5" spans="1:11" x14ac:dyDescent="0.25">
      <c r="A5" s="17" t="str">
        <f>HYPERLINK("#'Table of contents'!A210",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70</v>
      </c>
      <c r="B8" s="1">
        <v>15</v>
      </c>
      <c r="C8" s="1">
        <v>12</v>
      </c>
      <c r="D8" s="1">
        <v>12</v>
      </c>
      <c r="E8" s="1">
        <v>13</v>
      </c>
      <c r="F8" s="1">
        <v>13</v>
      </c>
      <c r="G8" s="1">
        <v>15</v>
      </c>
      <c r="H8" s="1">
        <v>11</v>
      </c>
      <c r="I8" s="1">
        <v>12</v>
      </c>
      <c r="J8" s="1">
        <v>11</v>
      </c>
      <c r="K8" s="1">
        <v>12</v>
      </c>
    </row>
    <row r="9" spans="1:11" x14ac:dyDescent="0.25">
      <c r="A9" s="16" t="s">
        <v>71</v>
      </c>
      <c r="B9" s="1">
        <v>19</v>
      </c>
      <c r="C9" s="1">
        <v>21</v>
      </c>
      <c r="D9" s="1">
        <v>21</v>
      </c>
      <c r="E9" s="1">
        <v>21</v>
      </c>
      <c r="F9" s="1">
        <v>20</v>
      </c>
      <c r="G9" s="1">
        <v>14</v>
      </c>
      <c r="H9" s="1">
        <v>20</v>
      </c>
      <c r="I9" s="1">
        <v>18</v>
      </c>
      <c r="J9" s="1">
        <v>16</v>
      </c>
      <c r="K9" s="1">
        <v>15</v>
      </c>
    </row>
    <row r="10" spans="1:11" x14ac:dyDescent="0.25">
      <c r="A10" s="16" t="s">
        <v>72</v>
      </c>
      <c r="B10" s="1">
        <v>8</v>
      </c>
      <c r="C10" s="1">
        <v>6</v>
      </c>
      <c r="D10" s="1">
        <v>5</v>
      </c>
      <c r="E10" s="1">
        <v>4</v>
      </c>
      <c r="F10" s="1">
        <v>4</v>
      </c>
      <c r="G10" s="1">
        <v>5</v>
      </c>
      <c r="H10" s="1">
        <v>5</v>
      </c>
      <c r="I10" s="1">
        <v>7</v>
      </c>
      <c r="J10" s="1">
        <v>10</v>
      </c>
      <c r="K10" s="1">
        <v>11</v>
      </c>
    </row>
    <row r="11" spans="1:11" x14ac:dyDescent="0.25">
      <c r="A11" s="16" t="s">
        <v>73</v>
      </c>
      <c r="B11" s="1">
        <v>0</v>
      </c>
      <c r="C11" s="1">
        <v>2</v>
      </c>
      <c r="D11" s="1">
        <v>2</v>
      </c>
      <c r="E11" s="1">
        <v>1</v>
      </c>
      <c r="F11" s="1">
        <v>1</v>
      </c>
      <c r="G11" s="1">
        <v>2</v>
      </c>
      <c r="H11" s="1">
        <v>2</v>
      </c>
      <c r="I11" s="1">
        <v>2</v>
      </c>
      <c r="J11" s="1">
        <v>2</v>
      </c>
      <c r="K11" s="1">
        <v>1</v>
      </c>
    </row>
    <row r="12" spans="1:11" x14ac:dyDescent="0.25">
      <c r="A12" s="16" t="s">
        <v>76</v>
      </c>
      <c r="B12" s="1">
        <v>27</v>
      </c>
      <c r="C12" s="1">
        <v>31</v>
      </c>
      <c r="D12" s="1">
        <v>34</v>
      </c>
      <c r="E12" s="1">
        <v>31</v>
      </c>
      <c r="F12" s="1">
        <v>35</v>
      </c>
      <c r="G12" s="1">
        <v>39</v>
      </c>
      <c r="H12" s="1">
        <v>41</v>
      </c>
      <c r="I12" s="1">
        <v>49</v>
      </c>
      <c r="J12" s="1">
        <v>52</v>
      </c>
      <c r="K12" s="1">
        <v>49</v>
      </c>
    </row>
    <row r="13" spans="1:11" x14ac:dyDescent="0.25">
      <c r="A13" s="16" t="s">
        <v>77</v>
      </c>
      <c r="B13" s="1">
        <v>48</v>
      </c>
      <c r="C13" s="1">
        <v>41</v>
      </c>
      <c r="D13" s="1">
        <v>39</v>
      </c>
      <c r="E13" s="1">
        <v>29</v>
      </c>
      <c r="F13" s="1">
        <v>28</v>
      </c>
      <c r="G13" s="1">
        <v>27</v>
      </c>
      <c r="H13" s="1">
        <v>26</v>
      </c>
      <c r="I13" s="1">
        <v>25</v>
      </c>
      <c r="J13" s="1">
        <v>22</v>
      </c>
      <c r="K13" s="1">
        <v>21</v>
      </c>
    </row>
    <row r="14" spans="1:11" x14ac:dyDescent="0.25">
      <c r="A14" s="16" t="s">
        <v>78</v>
      </c>
      <c r="B14" s="1">
        <v>32</v>
      </c>
      <c r="C14" s="1">
        <v>32</v>
      </c>
      <c r="D14" s="1">
        <v>29</v>
      </c>
      <c r="E14" s="1">
        <v>32</v>
      </c>
      <c r="F14" s="1">
        <v>31</v>
      </c>
      <c r="G14" s="1">
        <v>26</v>
      </c>
      <c r="H14" s="1">
        <v>23</v>
      </c>
      <c r="I14" s="1">
        <v>23</v>
      </c>
      <c r="J14" s="1">
        <v>24</v>
      </c>
      <c r="K14" s="1">
        <v>24</v>
      </c>
    </row>
    <row r="15" spans="1:11" x14ac:dyDescent="0.25">
      <c r="A15" s="16" t="s">
        <v>79</v>
      </c>
      <c r="B15" s="1">
        <v>4</v>
      </c>
      <c r="C15" s="1">
        <v>4</v>
      </c>
      <c r="D15" s="1">
        <v>4</v>
      </c>
      <c r="E15" s="1">
        <v>3</v>
      </c>
      <c r="F15" s="1">
        <v>2</v>
      </c>
      <c r="G15" s="1">
        <v>6</v>
      </c>
      <c r="H15" s="1">
        <v>8</v>
      </c>
      <c r="I15" s="1">
        <v>6</v>
      </c>
      <c r="J15" s="1">
        <v>8</v>
      </c>
      <c r="K15" s="1">
        <v>6</v>
      </c>
    </row>
    <row r="16" spans="1:11" x14ac:dyDescent="0.25">
      <c r="A16" s="16" t="s">
        <v>602</v>
      </c>
      <c r="B16" s="1">
        <v>4</v>
      </c>
      <c r="C16" s="1">
        <v>5</v>
      </c>
      <c r="D16" s="1">
        <v>6</v>
      </c>
      <c r="E16" s="1">
        <v>6</v>
      </c>
      <c r="F16" s="1">
        <v>5</v>
      </c>
      <c r="G16" s="1">
        <v>7</v>
      </c>
      <c r="H16" s="1">
        <v>7</v>
      </c>
      <c r="I16" s="1">
        <v>8</v>
      </c>
      <c r="J16" s="1">
        <v>7</v>
      </c>
      <c r="K16" s="1">
        <v>8</v>
      </c>
    </row>
    <row r="17" spans="1:11" x14ac:dyDescent="0.25">
      <c r="A17" s="16" t="s">
        <v>603</v>
      </c>
      <c r="B17" s="1">
        <v>24</v>
      </c>
      <c r="C17" s="1">
        <v>25</v>
      </c>
      <c r="D17" s="1">
        <v>27</v>
      </c>
      <c r="E17" s="1">
        <v>25</v>
      </c>
      <c r="F17" s="1">
        <v>22</v>
      </c>
      <c r="G17" s="1">
        <v>20</v>
      </c>
      <c r="H17" s="1">
        <v>18</v>
      </c>
      <c r="I17" s="1">
        <v>12</v>
      </c>
      <c r="J17" s="1">
        <v>10</v>
      </c>
      <c r="K17" s="1">
        <v>9</v>
      </c>
    </row>
    <row r="18" spans="1:11" x14ac:dyDescent="0.25">
      <c r="A18" s="10" t="s">
        <v>12</v>
      </c>
      <c r="B18" s="5">
        <v>181</v>
      </c>
      <c r="C18" s="5">
        <v>179</v>
      </c>
      <c r="D18" s="5">
        <v>179</v>
      </c>
      <c r="E18" s="5">
        <v>165</v>
      </c>
      <c r="F18" s="5">
        <v>161</v>
      </c>
      <c r="G18" s="5">
        <v>161</v>
      </c>
      <c r="H18" s="5">
        <v>161</v>
      </c>
      <c r="I18" s="5">
        <v>162</v>
      </c>
      <c r="J18" s="5">
        <v>162</v>
      </c>
      <c r="K18" s="5">
        <v>156</v>
      </c>
    </row>
    <row r="19" spans="1:11" x14ac:dyDescent="0.25">
      <c r="A19" s="15"/>
    </row>
    <row r="20" spans="1:11" x14ac:dyDescent="0.25">
      <c r="A20" s="15"/>
    </row>
    <row r="21" spans="1:11" x14ac:dyDescent="0.25">
      <c r="A21" s="15"/>
      <c r="B21" s="21" t="s">
        <v>28</v>
      </c>
      <c r="C21" s="22"/>
      <c r="D21" s="22"/>
      <c r="E21" s="22"/>
      <c r="F21" s="22"/>
      <c r="G21" s="22"/>
      <c r="H21" s="22"/>
      <c r="I21" s="22"/>
      <c r="J21" s="22"/>
      <c r="K21" s="22"/>
    </row>
    <row r="22" spans="1:11" x14ac:dyDescent="0.25">
      <c r="A22" s="9" t="s">
        <v>32</v>
      </c>
      <c r="B22" s="4" t="s">
        <v>0</v>
      </c>
      <c r="C22" s="4" t="s">
        <v>1</v>
      </c>
      <c r="D22" s="4" t="s">
        <v>2</v>
      </c>
      <c r="E22" s="4" t="s">
        <v>3</v>
      </c>
      <c r="F22" s="4" t="s">
        <v>4</v>
      </c>
      <c r="G22" s="4" t="s">
        <v>5</v>
      </c>
      <c r="H22" s="4" t="s">
        <v>6</v>
      </c>
      <c r="I22" s="4" t="s">
        <v>7</v>
      </c>
      <c r="J22" s="4" t="s">
        <v>8</v>
      </c>
      <c r="K22" s="4" t="s">
        <v>9</v>
      </c>
    </row>
    <row r="23" spans="1:11" x14ac:dyDescent="0.25">
      <c r="A23" s="8" t="s">
        <v>70</v>
      </c>
      <c r="B23" s="2">
        <v>0.32608695652173902</v>
      </c>
      <c r="C23" s="2">
        <v>0.26086956521739102</v>
      </c>
      <c r="D23" s="2">
        <v>0.26086956521739102</v>
      </c>
      <c r="E23" s="2">
        <v>0.28888888888888897</v>
      </c>
      <c r="F23" s="2">
        <v>0.30232558139534899</v>
      </c>
      <c r="G23" s="2">
        <v>0.34883720930232598</v>
      </c>
      <c r="H23" s="2">
        <v>0.24444444444444399</v>
      </c>
      <c r="I23" s="2">
        <v>0.25531914893617003</v>
      </c>
      <c r="J23" s="2">
        <v>0.23913043478260901</v>
      </c>
      <c r="K23" s="2">
        <v>0.25531914893617003</v>
      </c>
    </row>
    <row r="24" spans="1:11" x14ac:dyDescent="0.25">
      <c r="A24" s="8" t="s">
        <v>71</v>
      </c>
      <c r="B24" s="2">
        <v>0.41304347826087001</v>
      </c>
      <c r="C24" s="2">
        <v>0.45652173913043498</v>
      </c>
      <c r="D24" s="2">
        <v>0.45652173913043498</v>
      </c>
      <c r="E24" s="2">
        <v>0.46666666666666701</v>
      </c>
      <c r="F24" s="2">
        <v>0.46511627906976699</v>
      </c>
      <c r="G24" s="2">
        <v>0.32558139534883701</v>
      </c>
      <c r="H24" s="2">
        <v>0.44444444444444398</v>
      </c>
      <c r="I24" s="2">
        <v>0.38297872340425498</v>
      </c>
      <c r="J24" s="2">
        <v>0.34782608695652201</v>
      </c>
      <c r="K24" s="2">
        <v>0.319148936170213</v>
      </c>
    </row>
    <row r="25" spans="1:11" x14ac:dyDescent="0.25">
      <c r="A25" s="8" t="s">
        <v>72</v>
      </c>
      <c r="B25" s="2">
        <v>0.173913043478261</v>
      </c>
      <c r="C25" s="2">
        <v>0.13043478260869601</v>
      </c>
      <c r="D25" s="2">
        <v>0.108695652173913</v>
      </c>
      <c r="E25" s="2">
        <v>8.8888888888888906E-2</v>
      </c>
      <c r="F25" s="2">
        <v>9.3023255813953501E-2</v>
      </c>
      <c r="G25" s="2">
        <v>0.116279069767442</v>
      </c>
      <c r="H25" s="2">
        <v>0.11111111111111099</v>
      </c>
      <c r="I25" s="2">
        <v>0.14893617021276601</v>
      </c>
      <c r="J25" s="2">
        <v>0.217391304347826</v>
      </c>
      <c r="K25" s="2">
        <v>0.23404255319148901</v>
      </c>
    </row>
    <row r="26" spans="1:11" x14ac:dyDescent="0.25">
      <c r="A26" s="8" t="s">
        <v>73</v>
      </c>
      <c r="B26" s="2">
        <v>0</v>
      </c>
      <c r="C26" s="2">
        <v>4.3478260869565202E-2</v>
      </c>
      <c r="D26" s="2">
        <v>4.3478260869565202E-2</v>
      </c>
      <c r="E26" s="2">
        <v>2.2222222222222199E-2</v>
      </c>
      <c r="F26" s="2">
        <v>2.32558139534884E-2</v>
      </c>
      <c r="G26" s="2">
        <v>4.6511627906976702E-2</v>
      </c>
      <c r="H26" s="2">
        <v>4.4444444444444398E-2</v>
      </c>
      <c r="I26" s="2">
        <v>4.2553191489361701E-2</v>
      </c>
      <c r="J26" s="2">
        <v>4.3478260869565202E-2</v>
      </c>
      <c r="K26" s="2">
        <v>2.1276595744680899E-2</v>
      </c>
    </row>
    <row r="27" spans="1:11" x14ac:dyDescent="0.25">
      <c r="A27" s="8" t="s">
        <v>76</v>
      </c>
      <c r="B27" s="2">
        <v>0.2</v>
      </c>
      <c r="C27" s="2">
        <v>0.233082706766917</v>
      </c>
      <c r="D27" s="2">
        <v>0.255639097744361</v>
      </c>
      <c r="E27" s="2">
        <v>0.25833333333333303</v>
      </c>
      <c r="F27" s="2">
        <v>0.29661016949152502</v>
      </c>
      <c r="G27" s="2">
        <v>0.33050847457627103</v>
      </c>
      <c r="H27" s="2">
        <v>0.35344827586206901</v>
      </c>
      <c r="I27" s="2">
        <v>0.426086956521739</v>
      </c>
      <c r="J27" s="2">
        <v>0.44827586206896602</v>
      </c>
      <c r="K27" s="2">
        <v>0.44954128440367003</v>
      </c>
    </row>
    <row r="28" spans="1:11" x14ac:dyDescent="0.25">
      <c r="A28" s="8" t="s">
        <v>77</v>
      </c>
      <c r="B28" s="2">
        <v>0.35555555555555601</v>
      </c>
      <c r="C28" s="2">
        <v>0.30827067669172897</v>
      </c>
      <c r="D28" s="2">
        <v>0.29323308270676701</v>
      </c>
      <c r="E28" s="2">
        <v>0.241666666666667</v>
      </c>
      <c r="F28" s="2">
        <v>0.23728813559322001</v>
      </c>
      <c r="G28" s="2">
        <v>0.22881355932203401</v>
      </c>
      <c r="H28" s="2">
        <v>0.22413793103448301</v>
      </c>
      <c r="I28" s="2">
        <v>0.217391304347826</v>
      </c>
      <c r="J28" s="2">
        <v>0.18965517241379301</v>
      </c>
      <c r="K28" s="2">
        <v>0.192660550458716</v>
      </c>
    </row>
    <row r="29" spans="1:11" x14ac:dyDescent="0.25">
      <c r="A29" s="8" t="s">
        <v>78</v>
      </c>
      <c r="B29" s="2">
        <v>0.23703703703703699</v>
      </c>
      <c r="C29" s="2">
        <v>0.24060150375939801</v>
      </c>
      <c r="D29" s="2">
        <v>0.21804511278195499</v>
      </c>
      <c r="E29" s="2">
        <v>0.266666666666667</v>
      </c>
      <c r="F29" s="2">
        <v>0.26271186440678002</v>
      </c>
      <c r="G29" s="2">
        <v>0.22033898305084701</v>
      </c>
      <c r="H29" s="2">
        <v>0.198275862068966</v>
      </c>
      <c r="I29" s="2">
        <v>0.2</v>
      </c>
      <c r="J29" s="2">
        <v>0.20689655172413801</v>
      </c>
      <c r="K29" s="2">
        <v>0.22018348623853201</v>
      </c>
    </row>
    <row r="30" spans="1:11" x14ac:dyDescent="0.25">
      <c r="A30" s="8" t="s">
        <v>79</v>
      </c>
      <c r="B30" s="2">
        <v>2.96296296296296E-2</v>
      </c>
      <c r="C30" s="2">
        <v>3.00751879699248E-2</v>
      </c>
      <c r="D30" s="2">
        <v>3.00751879699248E-2</v>
      </c>
      <c r="E30" s="2">
        <v>2.5000000000000001E-2</v>
      </c>
      <c r="F30" s="2">
        <v>1.6949152542372899E-2</v>
      </c>
      <c r="G30" s="2">
        <v>5.0847457627118599E-2</v>
      </c>
      <c r="H30" s="2">
        <v>6.8965517241379296E-2</v>
      </c>
      <c r="I30" s="2">
        <v>5.21739130434783E-2</v>
      </c>
      <c r="J30" s="2">
        <v>6.8965517241379296E-2</v>
      </c>
      <c r="K30" s="2">
        <v>5.5045871559633003E-2</v>
      </c>
    </row>
    <row r="31" spans="1:11" x14ac:dyDescent="0.25">
      <c r="A31" s="8" t="s">
        <v>602</v>
      </c>
      <c r="B31" s="2">
        <v>8.6956521739130405E-2</v>
      </c>
      <c r="C31" s="2">
        <v>0.108695652173913</v>
      </c>
      <c r="D31" s="2">
        <v>0.13043478260869601</v>
      </c>
      <c r="E31" s="2">
        <v>0.133333333333333</v>
      </c>
      <c r="F31" s="2">
        <v>0.116279069767442</v>
      </c>
      <c r="G31" s="2">
        <v>0.162790697674419</v>
      </c>
      <c r="H31" s="2">
        <v>0.155555555555556</v>
      </c>
      <c r="I31" s="2">
        <v>0.170212765957447</v>
      </c>
      <c r="J31" s="2">
        <v>0.15217391304347799</v>
      </c>
      <c r="K31" s="2">
        <v>0.170212765957447</v>
      </c>
    </row>
    <row r="32" spans="1:11" x14ac:dyDescent="0.25">
      <c r="A32" s="8" t="s">
        <v>603</v>
      </c>
      <c r="B32" s="2">
        <v>0.17777777777777801</v>
      </c>
      <c r="C32" s="2">
        <v>0.18796992481203001</v>
      </c>
      <c r="D32" s="2">
        <v>0.203007518796992</v>
      </c>
      <c r="E32" s="2">
        <v>0.20833333333333301</v>
      </c>
      <c r="F32" s="2">
        <v>0.186440677966102</v>
      </c>
      <c r="G32" s="2">
        <v>0.169491525423729</v>
      </c>
      <c r="H32" s="2">
        <v>0.15517241379310301</v>
      </c>
      <c r="I32" s="2">
        <v>0.104347826086957</v>
      </c>
      <c r="J32" s="2">
        <v>8.6206896551724102E-2</v>
      </c>
      <c r="K32" s="2">
        <v>8.2568807339449504E-2</v>
      </c>
    </row>
    <row r="33" spans="1:12" x14ac:dyDescent="0.25">
      <c r="A33" s="15"/>
    </row>
    <row r="34" spans="1:12" x14ac:dyDescent="0.25">
      <c r="A34" s="15"/>
    </row>
    <row r="35" spans="1:12" x14ac:dyDescent="0.25">
      <c r="A35" s="15"/>
      <c r="B35" s="21" t="s">
        <v>29</v>
      </c>
      <c r="C35" s="21"/>
      <c r="D35" s="21"/>
      <c r="E35" s="21"/>
      <c r="F35" s="21"/>
      <c r="G35" s="21"/>
      <c r="H35" s="21"/>
      <c r="I35" s="21"/>
      <c r="J35" s="21"/>
      <c r="K35" s="6" t="s">
        <v>30</v>
      </c>
      <c r="L35" s="6" t="s">
        <v>31</v>
      </c>
    </row>
    <row r="36" spans="1:12" x14ac:dyDescent="0.25">
      <c r="A36" s="9" t="s">
        <v>32</v>
      </c>
      <c r="B36" s="4" t="s">
        <v>13</v>
      </c>
      <c r="C36" s="4" t="s">
        <v>14</v>
      </c>
      <c r="D36" s="4" t="s">
        <v>15</v>
      </c>
      <c r="E36" s="4" t="s">
        <v>16</v>
      </c>
      <c r="F36" s="4" t="s">
        <v>17</v>
      </c>
      <c r="G36" s="4" t="s">
        <v>18</v>
      </c>
      <c r="H36" s="4" t="s">
        <v>19</v>
      </c>
      <c r="I36" s="4" t="s">
        <v>20</v>
      </c>
      <c r="J36" s="4" t="s">
        <v>21</v>
      </c>
      <c r="K36" s="4" t="s">
        <v>22</v>
      </c>
      <c r="L36" s="4" t="s">
        <v>23</v>
      </c>
    </row>
    <row r="37" spans="1:12" x14ac:dyDescent="0.25">
      <c r="A37" s="8" t="s">
        <v>70</v>
      </c>
      <c r="B37" s="2">
        <v>-0.2</v>
      </c>
      <c r="C37" s="2">
        <v>0</v>
      </c>
      <c r="D37" s="2">
        <v>8.3333333333333301E-2</v>
      </c>
      <c r="E37" s="2">
        <v>0</v>
      </c>
      <c r="F37" s="2">
        <v>0.15384615384615399</v>
      </c>
      <c r="G37" s="2">
        <v>-0.266666666666667</v>
      </c>
      <c r="H37" s="2">
        <v>9.0909090909090898E-2</v>
      </c>
      <c r="I37" s="2">
        <v>-8.3333333333333301E-2</v>
      </c>
      <c r="J37" s="2">
        <v>9.0909090909090898E-2</v>
      </c>
      <c r="K37" s="3">
        <v>-0.2</v>
      </c>
      <c r="L37" s="3">
        <v>-0.2</v>
      </c>
    </row>
    <row r="38" spans="1:12" x14ac:dyDescent="0.25">
      <c r="A38" s="8" t="s">
        <v>71</v>
      </c>
      <c r="B38" s="2">
        <v>0.105263157894737</v>
      </c>
      <c r="C38" s="2">
        <v>0</v>
      </c>
      <c r="D38" s="2">
        <v>0</v>
      </c>
      <c r="E38" s="2">
        <v>-4.7619047619047603E-2</v>
      </c>
      <c r="F38" s="2">
        <v>-0.3</v>
      </c>
      <c r="G38" s="2">
        <v>0.42857142857142899</v>
      </c>
      <c r="H38" s="2">
        <v>-0.1</v>
      </c>
      <c r="I38" s="2">
        <v>-0.11111111111111099</v>
      </c>
      <c r="J38" s="2">
        <v>-6.25E-2</v>
      </c>
      <c r="K38" s="3">
        <v>7.1428571428571397E-2</v>
      </c>
      <c r="L38" s="3">
        <v>-0.21052631578947401</v>
      </c>
    </row>
    <row r="39" spans="1:12" x14ac:dyDescent="0.25">
      <c r="A39" s="8" t="s">
        <v>72</v>
      </c>
      <c r="B39" s="2">
        <v>-0.25</v>
      </c>
      <c r="C39" s="2">
        <v>-0.16666666666666699</v>
      </c>
      <c r="D39" s="2">
        <v>-0.2</v>
      </c>
      <c r="E39" s="2">
        <v>0</v>
      </c>
      <c r="F39" s="2">
        <v>0.25</v>
      </c>
      <c r="G39" s="2">
        <v>0</v>
      </c>
      <c r="H39" s="2">
        <v>0.4</v>
      </c>
      <c r="I39" s="2">
        <v>0.42857142857142899</v>
      </c>
      <c r="J39" s="2">
        <v>0.1</v>
      </c>
      <c r="K39" s="3">
        <v>1.2</v>
      </c>
      <c r="L39" s="3">
        <v>0.375</v>
      </c>
    </row>
    <row r="40" spans="1:12" x14ac:dyDescent="0.25">
      <c r="A40" s="8" t="s">
        <v>73</v>
      </c>
      <c r="B40" s="2">
        <v>0</v>
      </c>
      <c r="C40" s="2">
        <v>0</v>
      </c>
      <c r="D40" s="2">
        <v>-0.5</v>
      </c>
      <c r="E40" s="2">
        <v>0</v>
      </c>
      <c r="F40" s="2">
        <v>1</v>
      </c>
      <c r="G40" s="2">
        <v>0</v>
      </c>
      <c r="H40" s="2">
        <v>0</v>
      </c>
      <c r="I40" s="2">
        <v>0</v>
      </c>
      <c r="J40" s="2">
        <v>-0.5</v>
      </c>
      <c r="K40" s="3">
        <v>-0.5</v>
      </c>
      <c r="L40" s="3">
        <v>0</v>
      </c>
    </row>
    <row r="41" spans="1:12" x14ac:dyDescent="0.25">
      <c r="A41" s="8" t="s">
        <v>76</v>
      </c>
      <c r="B41" s="2">
        <v>0.148148148148148</v>
      </c>
      <c r="C41" s="2">
        <v>9.6774193548387094E-2</v>
      </c>
      <c r="D41" s="2">
        <v>-8.8235294117647106E-2</v>
      </c>
      <c r="E41" s="2">
        <v>0.12903225806451599</v>
      </c>
      <c r="F41" s="2">
        <v>0.114285714285714</v>
      </c>
      <c r="G41" s="2">
        <v>5.1282051282051301E-2</v>
      </c>
      <c r="H41" s="2">
        <v>0.19512195121951201</v>
      </c>
      <c r="I41" s="2">
        <v>6.1224489795918401E-2</v>
      </c>
      <c r="J41" s="2">
        <v>-5.7692307692307702E-2</v>
      </c>
      <c r="K41" s="3">
        <v>0.256410256410256</v>
      </c>
      <c r="L41" s="3">
        <v>0.81481481481481499</v>
      </c>
    </row>
    <row r="42" spans="1:12" x14ac:dyDescent="0.25">
      <c r="A42" s="8" t="s">
        <v>77</v>
      </c>
      <c r="B42" s="2">
        <v>-0.14583333333333301</v>
      </c>
      <c r="C42" s="2">
        <v>-4.8780487804878099E-2</v>
      </c>
      <c r="D42" s="2">
        <v>-0.256410256410256</v>
      </c>
      <c r="E42" s="2">
        <v>-3.4482758620689703E-2</v>
      </c>
      <c r="F42" s="2">
        <v>-3.5714285714285698E-2</v>
      </c>
      <c r="G42" s="2">
        <v>-3.7037037037037E-2</v>
      </c>
      <c r="H42" s="2">
        <v>-3.8461538461538498E-2</v>
      </c>
      <c r="I42" s="2">
        <v>-0.12</v>
      </c>
      <c r="J42" s="2">
        <v>-4.5454545454545497E-2</v>
      </c>
      <c r="K42" s="3">
        <v>-0.22222222222222199</v>
      </c>
      <c r="L42" s="3">
        <v>-0.5625</v>
      </c>
    </row>
    <row r="43" spans="1:12" x14ac:dyDescent="0.25">
      <c r="A43" s="8" t="s">
        <v>78</v>
      </c>
      <c r="B43" s="2">
        <v>0</v>
      </c>
      <c r="C43" s="2">
        <v>-9.375E-2</v>
      </c>
      <c r="D43" s="2">
        <v>0.10344827586206901</v>
      </c>
      <c r="E43" s="2">
        <v>-3.125E-2</v>
      </c>
      <c r="F43" s="2">
        <v>-0.16129032258064499</v>
      </c>
      <c r="G43" s="2">
        <v>-0.115384615384615</v>
      </c>
      <c r="H43" s="2">
        <v>0</v>
      </c>
      <c r="I43" s="2">
        <v>4.3478260869565202E-2</v>
      </c>
      <c r="J43" s="2">
        <v>0</v>
      </c>
      <c r="K43" s="3">
        <v>-7.69230769230769E-2</v>
      </c>
      <c r="L43" s="3">
        <v>-0.25</v>
      </c>
    </row>
    <row r="44" spans="1:12" x14ac:dyDescent="0.25">
      <c r="A44" s="8" t="s">
        <v>79</v>
      </c>
      <c r="B44" s="2">
        <v>0</v>
      </c>
      <c r="C44" s="2">
        <v>0</v>
      </c>
      <c r="D44" s="2">
        <v>-0.25</v>
      </c>
      <c r="E44" s="2">
        <v>-0.33333333333333298</v>
      </c>
      <c r="F44" s="2">
        <v>2</v>
      </c>
      <c r="G44" s="2">
        <v>0.33333333333333298</v>
      </c>
      <c r="H44" s="2">
        <v>-0.25</v>
      </c>
      <c r="I44" s="2">
        <v>0.33333333333333298</v>
      </c>
      <c r="J44" s="2">
        <v>-0.25</v>
      </c>
      <c r="K44" s="3">
        <v>0</v>
      </c>
      <c r="L44" s="3">
        <v>0.5</v>
      </c>
    </row>
    <row r="45" spans="1:12" x14ac:dyDescent="0.25">
      <c r="A45" s="8" t="s">
        <v>602</v>
      </c>
      <c r="B45" s="2">
        <v>0.25</v>
      </c>
      <c r="C45" s="2">
        <v>0.2</v>
      </c>
      <c r="D45" s="2">
        <v>0</v>
      </c>
      <c r="E45" s="2">
        <v>-0.16666666666666699</v>
      </c>
      <c r="F45" s="2">
        <v>0.4</v>
      </c>
      <c r="G45" s="2">
        <v>0</v>
      </c>
      <c r="H45" s="2">
        <v>0.14285714285714299</v>
      </c>
      <c r="I45" s="2">
        <v>-0.125</v>
      </c>
      <c r="J45" s="2">
        <v>0.14285714285714299</v>
      </c>
      <c r="K45" s="3">
        <v>0.14285714285714299</v>
      </c>
      <c r="L45" s="3">
        <v>1</v>
      </c>
    </row>
    <row r="46" spans="1:12" x14ac:dyDescent="0.25">
      <c r="A46" s="8" t="s">
        <v>603</v>
      </c>
      <c r="B46" s="2">
        <v>4.1666666666666699E-2</v>
      </c>
      <c r="C46" s="2">
        <v>0.08</v>
      </c>
      <c r="D46" s="2">
        <v>-7.4074074074074098E-2</v>
      </c>
      <c r="E46" s="2">
        <v>-0.12</v>
      </c>
      <c r="F46" s="2">
        <v>-9.0909090909090898E-2</v>
      </c>
      <c r="G46" s="2">
        <v>-0.1</v>
      </c>
      <c r="H46" s="2">
        <v>-0.33333333333333298</v>
      </c>
      <c r="I46" s="2">
        <v>-0.16666666666666699</v>
      </c>
      <c r="J46" s="2">
        <v>-0.1</v>
      </c>
      <c r="K46" s="3">
        <v>-0.55000000000000004</v>
      </c>
      <c r="L46" s="3">
        <v>-0.625</v>
      </c>
    </row>
    <row r="47" spans="1:12" x14ac:dyDescent="0.25">
      <c r="A47" s="11" t="s">
        <v>12</v>
      </c>
      <c r="B47" s="3">
        <v>-1.1049723756906099E-2</v>
      </c>
      <c r="C47" s="3">
        <v>0</v>
      </c>
      <c r="D47" s="3">
        <v>-7.8212290502793297E-2</v>
      </c>
      <c r="E47" s="3">
        <v>-2.4242424242424201E-2</v>
      </c>
      <c r="F47" s="3">
        <v>0</v>
      </c>
      <c r="G47" s="3">
        <v>0</v>
      </c>
      <c r="H47" s="3">
        <v>6.2111801242236003E-3</v>
      </c>
      <c r="I47" s="3">
        <v>0</v>
      </c>
      <c r="J47" s="3">
        <v>-3.7037037037037E-2</v>
      </c>
      <c r="K47" s="3">
        <v>-3.1055900621118002E-2</v>
      </c>
      <c r="L47" s="3">
        <v>-0.138121546961326</v>
      </c>
    </row>
    <row r="48" spans="1:12" x14ac:dyDescent="0.25">
      <c r="A48" s="15"/>
    </row>
    <row r="49" spans="1:1" x14ac:dyDescent="0.25">
      <c r="A49" s="13" t="s">
        <v>33</v>
      </c>
    </row>
    <row r="50" spans="1:1" x14ac:dyDescent="0.25">
      <c r="A50" s="14" t="s">
        <v>34</v>
      </c>
    </row>
    <row r="51" spans="1:1" x14ac:dyDescent="0.25">
      <c r="A51" s="14" t="s">
        <v>35</v>
      </c>
    </row>
    <row r="52" spans="1:1" x14ac:dyDescent="0.25">
      <c r="A52" s="14" t="s">
        <v>81</v>
      </c>
    </row>
    <row r="53" spans="1:1" x14ac:dyDescent="0.25">
      <c r="A53" s="14" t="s">
        <v>36</v>
      </c>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1:K21"/>
    <mergeCell ref="B35:J3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0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689</v>
      </c>
    </row>
    <row r="2" spans="1:11" ht="15" x14ac:dyDescent="0.25">
      <c r="A2" s="12" t="s">
        <v>686</v>
      </c>
    </row>
    <row r="3" spans="1:11" ht="15" x14ac:dyDescent="0.25">
      <c r="A3" s="12" t="s">
        <v>89</v>
      </c>
    </row>
    <row r="4" spans="1:11" x14ac:dyDescent="0.25">
      <c r="A4" s="15"/>
    </row>
    <row r="5" spans="1:11" x14ac:dyDescent="0.25">
      <c r="A5" s="17" t="str">
        <f>HYPERLINK("#'Table of contents'!A211",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82</v>
      </c>
      <c r="B8" s="1">
        <v>18</v>
      </c>
      <c r="C8" s="1">
        <v>17</v>
      </c>
      <c r="D8" s="1">
        <v>20</v>
      </c>
      <c r="E8" s="1">
        <v>19</v>
      </c>
      <c r="F8" s="1">
        <v>19</v>
      </c>
      <c r="G8" s="1">
        <v>18</v>
      </c>
      <c r="H8" s="1">
        <v>19</v>
      </c>
      <c r="I8" s="1">
        <v>20</v>
      </c>
      <c r="J8" s="1">
        <v>21</v>
      </c>
      <c r="K8" s="1">
        <v>19</v>
      </c>
    </row>
    <row r="9" spans="1:11" x14ac:dyDescent="0.25">
      <c r="A9" s="16" t="s">
        <v>83</v>
      </c>
      <c r="B9" s="1">
        <v>2</v>
      </c>
      <c r="C9" s="1">
        <v>2</v>
      </c>
      <c r="D9" s="1">
        <v>2</v>
      </c>
      <c r="E9" s="1">
        <v>2</v>
      </c>
      <c r="F9" s="1">
        <v>2</v>
      </c>
      <c r="G9" s="1">
        <v>2</v>
      </c>
      <c r="H9" s="1">
        <v>1</v>
      </c>
      <c r="I9" s="1">
        <v>1</v>
      </c>
      <c r="J9" s="1">
        <v>1</v>
      </c>
      <c r="K9" s="1">
        <v>1</v>
      </c>
    </row>
    <row r="10" spans="1:11" x14ac:dyDescent="0.25">
      <c r="A10" s="16" t="s">
        <v>84</v>
      </c>
      <c r="B10" s="1">
        <v>2</v>
      </c>
      <c r="C10" s="1">
        <v>2</v>
      </c>
      <c r="D10" s="1">
        <v>2</v>
      </c>
      <c r="E10" s="1">
        <v>2</v>
      </c>
      <c r="F10" s="1">
        <v>2</v>
      </c>
      <c r="G10" s="1">
        <v>2</v>
      </c>
      <c r="H10" s="1">
        <v>2</v>
      </c>
      <c r="I10" s="1">
        <v>2</v>
      </c>
      <c r="J10" s="1">
        <v>2</v>
      </c>
      <c r="K10" s="1">
        <v>2</v>
      </c>
    </row>
    <row r="11" spans="1:11" x14ac:dyDescent="0.25">
      <c r="A11" s="16" t="s">
        <v>85</v>
      </c>
      <c r="B11" s="1">
        <v>131</v>
      </c>
      <c r="C11" s="1">
        <v>135</v>
      </c>
      <c r="D11" s="1">
        <v>133</v>
      </c>
      <c r="E11" s="1">
        <v>126</v>
      </c>
      <c r="F11" s="1">
        <v>123</v>
      </c>
      <c r="G11" s="1">
        <v>126</v>
      </c>
      <c r="H11" s="1">
        <v>127</v>
      </c>
      <c r="I11" s="1">
        <v>127</v>
      </c>
      <c r="J11" s="1">
        <v>127</v>
      </c>
      <c r="K11" s="1">
        <v>125</v>
      </c>
    </row>
    <row r="12" spans="1:11" x14ac:dyDescent="0.25">
      <c r="A12" s="16" t="s">
        <v>86</v>
      </c>
      <c r="B12" s="1">
        <v>7</v>
      </c>
      <c r="C12" s="1">
        <v>7</v>
      </c>
      <c r="D12" s="1">
        <v>7</v>
      </c>
      <c r="E12" s="1">
        <v>5</v>
      </c>
      <c r="F12" s="1">
        <v>5</v>
      </c>
      <c r="G12" s="1">
        <v>4</v>
      </c>
      <c r="H12" s="1">
        <v>4</v>
      </c>
      <c r="I12" s="1">
        <v>4</v>
      </c>
      <c r="J12" s="1">
        <v>3</v>
      </c>
      <c r="K12" s="1">
        <v>3</v>
      </c>
    </row>
    <row r="13" spans="1:11" x14ac:dyDescent="0.25">
      <c r="A13" s="16" t="s">
        <v>87</v>
      </c>
      <c r="B13" s="1">
        <v>21</v>
      </c>
      <c r="C13" s="1">
        <v>16</v>
      </c>
      <c r="D13" s="1">
        <v>15</v>
      </c>
      <c r="E13" s="1">
        <v>11</v>
      </c>
      <c r="F13" s="1">
        <v>10</v>
      </c>
      <c r="G13" s="1">
        <v>9</v>
      </c>
      <c r="H13" s="1">
        <v>8</v>
      </c>
      <c r="I13" s="1">
        <v>8</v>
      </c>
      <c r="J13" s="1">
        <v>8</v>
      </c>
      <c r="K13" s="1">
        <v>6</v>
      </c>
    </row>
    <row r="14" spans="1:11" x14ac:dyDescent="0.25">
      <c r="A14" s="10" t="s">
        <v>12</v>
      </c>
      <c r="B14" s="5">
        <v>181</v>
      </c>
      <c r="C14" s="5">
        <v>179</v>
      </c>
      <c r="D14" s="5">
        <v>179</v>
      </c>
      <c r="E14" s="5">
        <v>165</v>
      </c>
      <c r="F14" s="5">
        <v>161</v>
      </c>
      <c r="G14" s="5">
        <v>161</v>
      </c>
      <c r="H14" s="5">
        <v>161</v>
      </c>
      <c r="I14" s="5">
        <v>162</v>
      </c>
      <c r="J14" s="5">
        <v>162</v>
      </c>
      <c r="K14" s="5">
        <v>156</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82</v>
      </c>
      <c r="B19" s="2">
        <v>9.9447513812154706E-2</v>
      </c>
      <c r="C19" s="2">
        <v>9.4972067039106101E-2</v>
      </c>
      <c r="D19" s="2">
        <v>0.111731843575419</v>
      </c>
      <c r="E19" s="2">
        <v>0.115151515151515</v>
      </c>
      <c r="F19" s="2">
        <v>0.118012422360248</v>
      </c>
      <c r="G19" s="2">
        <v>0.111801242236025</v>
      </c>
      <c r="H19" s="2">
        <v>0.118012422360248</v>
      </c>
      <c r="I19" s="2">
        <v>0.12345679012345701</v>
      </c>
      <c r="J19" s="2">
        <v>0.12962962962963001</v>
      </c>
      <c r="K19" s="2">
        <v>0.121794871794872</v>
      </c>
    </row>
    <row r="20" spans="1:12" x14ac:dyDescent="0.25">
      <c r="A20" s="8" t="s">
        <v>83</v>
      </c>
      <c r="B20" s="2">
        <v>1.1049723756906099E-2</v>
      </c>
      <c r="C20" s="2">
        <v>1.11731843575419E-2</v>
      </c>
      <c r="D20" s="2">
        <v>1.11731843575419E-2</v>
      </c>
      <c r="E20" s="2">
        <v>1.21212121212121E-2</v>
      </c>
      <c r="F20" s="2">
        <v>1.2422360248447201E-2</v>
      </c>
      <c r="G20" s="2">
        <v>1.2422360248447201E-2</v>
      </c>
      <c r="H20" s="2">
        <v>6.2111801242236003E-3</v>
      </c>
      <c r="I20" s="2">
        <v>6.17283950617284E-3</v>
      </c>
      <c r="J20" s="2">
        <v>6.17283950617284E-3</v>
      </c>
      <c r="K20" s="2">
        <v>6.41025641025641E-3</v>
      </c>
    </row>
    <row r="21" spans="1:12" x14ac:dyDescent="0.25">
      <c r="A21" s="8" t="s">
        <v>84</v>
      </c>
      <c r="B21" s="2">
        <v>1.1049723756906099E-2</v>
      </c>
      <c r="C21" s="2">
        <v>1.11731843575419E-2</v>
      </c>
      <c r="D21" s="2">
        <v>1.11731843575419E-2</v>
      </c>
      <c r="E21" s="2">
        <v>1.21212121212121E-2</v>
      </c>
      <c r="F21" s="2">
        <v>1.2422360248447201E-2</v>
      </c>
      <c r="G21" s="2">
        <v>1.2422360248447201E-2</v>
      </c>
      <c r="H21" s="2">
        <v>1.2422360248447201E-2</v>
      </c>
      <c r="I21" s="2">
        <v>1.2345679012345699E-2</v>
      </c>
      <c r="J21" s="2">
        <v>1.2345679012345699E-2</v>
      </c>
      <c r="K21" s="2">
        <v>1.2820512820512799E-2</v>
      </c>
    </row>
    <row r="22" spans="1:12" x14ac:dyDescent="0.25">
      <c r="A22" s="8" t="s">
        <v>85</v>
      </c>
      <c r="B22" s="2">
        <v>0.72375690607734799</v>
      </c>
      <c r="C22" s="2">
        <v>0.75418994413407803</v>
      </c>
      <c r="D22" s="2">
        <v>0.74301675977653603</v>
      </c>
      <c r="E22" s="2">
        <v>0.763636363636364</v>
      </c>
      <c r="F22" s="2">
        <v>0.76397515527950299</v>
      </c>
      <c r="G22" s="2">
        <v>0.78260869565217395</v>
      </c>
      <c r="H22" s="2">
        <v>0.78881987577639801</v>
      </c>
      <c r="I22" s="2">
        <v>0.78395061728395099</v>
      </c>
      <c r="J22" s="2">
        <v>0.78395061728395099</v>
      </c>
      <c r="K22" s="2">
        <v>0.80128205128205099</v>
      </c>
    </row>
    <row r="23" spans="1:12" x14ac:dyDescent="0.25">
      <c r="A23" s="8" t="s">
        <v>86</v>
      </c>
      <c r="B23" s="2">
        <v>3.8674033149171297E-2</v>
      </c>
      <c r="C23" s="2">
        <v>3.91061452513966E-2</v>
      </c>
      <c r="D23" s="2">
        <v>3.91061452513966E-2</v>
      </c>
      <c r="E23" s="2">
        <v>3.03030303030303E-2</v>
      </c>
      <c r="F23" s="2">
        <v>3.1055900621118002E-2</v>
      </c>
      <c r="G23" s="2">
        <v>2.4844720496894401E-2</v>
      </c>
      <c r="H23" s="2">
        <v>2.4844720496894401E-2</v>
      </c>
      <c r="I23" s="2">
        <v>2.4691358024691398E-2</v>
      </c>
      <c r="J23" s="2">
        <v>1.85185185185185E-2</v>
      </c>
      <c r="K23" s="2">
        <v>1.9230769230769201E-2</v>
      </c>
    </row>
    <row r="24" spans="1:12" x14ac:dyDescent="0.25">
      <c r="A24" s="8" t="s">
        <v>87</v>
      </c>
      <c r="B24" s="2">
        <v>0.116022099447514</v>
      </c>
      <c r="C24" s="2">
        <v>8.9385474860335198E-2</v>
      </c>
      <c r="D24" s="2">
        <v>8.3798882681564199E-2</v>
      </c>
      <c r="E24" s="2">
        <v>6.6666666666666693E-2</v>
      </c>
      <c r="F24" s="2">
        <v>6.2111801242236003E-2</v>
      </c>
      <c r="G24" s="2">
        <v>5.5900621118012403E-2</v>
      </c>
      <c r="H24" s="2">
        <v>4.9689440993788803E-2</v>
      </c>
      <c r="I24" s="2">
        <v>4.9382716049382699E-2</v>
      </c>
      <c r="J24" s="2">
        <v>4.9382716049382699E-2</v>
      </c>
      <c r="K24" s="2">
        <v>3.8461538461538498E-2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82</v>
      </c>
      <c r="B29" s="2">
        <v>-5.5555555555555601E-2</v>
      </c>
      <c r="C29" s="2">
        <v>0.17647058823529399</v>
      </c>
      <c r="D29" s="2">
        <v>-0.05</v>
      </c>
      <c r="E29" s="2">
        <v>0</v>
      </c>
      <c r="F29" s="2">
        <v>-5.2631578947368397E-2</v>
      </c>
      <c r="G29" s="2">
        <v>5.5555555555555601E-2</v>
      </c>
      <c r="H29" s="2">
        <v>5.2631578947368397E-2</v>
      </c>
      <c r="I29" s="2">
        <v>0.05</v>
      </c>
      <c r="J29" s="2">
        <v>-9.5238095238095205E-2</v>
      </c>
      <c r="K29" s="3">
        <v>5.5555555555555601E-2</v>
      </c>
      <c r="L29" s="3">
        <v>5.5555555555555601E-2</v>
      </c>
    </row>
    <row r="30" spans="1:12" x14ac:dyDescent="0.25">
      <c r="A30" s="8" t="s">
        <v>83</v>
      </c>
      <c r="B30" s="2">
        <v>0</v>
      </c>
      <c r="C30" s="2">
        <v>0</v>
      </c>
      <c r="D30" s="2">
        <v>0</v>
      </c>
      <c r="E30" s="2">
        <v>0</v>
      </c>
      <c r="F30" s="2">
        <v>0</v>
      </c>
      <c r="G30" s="2">
        <v>-0.5</v>
      </c>
      <c r="H30" s="2">
        <v>0</v>
      </c>
      <c r="I30" s="2">
        <v>0</v>
      </c>
      <c r="J30" s="2">
        <v>0</v>
      </c>
      <c r="K30" s="3">
        <v>-0.5</v>
      </c>
      <c r="L30" s="3">
        <v>-0.5</v>
      </c>
    </row>
    <row r="31" spans="1:12" x14ac:dyDescent="0.25">
      <c r="A31" s="8" t="s">
        <v>84</v>
      </c>
      <c r="B31" s="2">
        <v>0</v>
      </c>
      <c r="C31" s="2">
        <v>0</v>
      </c>
      <c r="D31" s="2">
        <v>0</v>
      </c>
      <c r="E31" s="2">
        <v>0</v>
      </c>
      <c r="F31" s="2">
        <v>0</v>
      </c>
      <c r="G31" s="2">
        <v>0</v>
      </c>
      <c r="H31" s="2">
        <v>0</v>
      </c>
      <c r="I31" s="2">
        <v>0</v>
      </c>
      <c r="J31" s="2">
        <v>0</v>
      </c>
      <c r="K31" s="3">
        <v>0</v>
      </c>
      <c r="L31" s="3">
        <v>0</v>
      </c>
    </row>
    <row r="32" spans="1:12" x14ac:dyDescent="0.25">
      <c r="A32" s="8" t="s">
        <v>85</v>
      </c>
      <c r="B32" s="2">
        <v>3.0534351145038201E-2</v>
      </c>
      <c r="C32" s="2">
        <v>-1.48148148148148E-2</v>
      </c>
      <c r="D32" s="2">
        <v>-5.2631578947368397E-2</v>
      </c>
      <c r="E32" s="2">
        <v>-2.3809523809523801E-2</v>
      </c>
      <c r="F32" s="2">
        <v>2.4390243902439001E-2</v>
      </c>
      <c r="G32" s="2">
        <v>7.9365079365079395E-3</v>
      </c>
      <c r="H32" s="2">
        <v>0</v>
      </c>
      <c r="I32" s="2">
        <v>0</v>
      </c>
      <c r="J32" s="2">
        <v>-1.5748031496062999E-2</v>
      </c>
      <c r="K32" s="3">
        <v>-7.9365079365079395E-3</v>
      </c>
      <c r="L32" s="3">
        <v>-4.58015267175573E-2</v>
      </c>
    </row>
    <row r="33" spans="1:12" x14ac:dyDescent="0.25">
      <c r="A33" s="8" t="s">
        <v>86</v>
      </c>
      <c r="B33" s="2">
        <v>0</v>
      </c>
      <c r="C33" s="2">
        <v>0</v>
      </c>
      <c r="D33" s="2">
        <v>-0.28571428571428598</v>
      </c>
      <c r="E33" s="2">
        <v>0</v>
      </c>
      <c r="F33" s="2">
        <v>-0.2</v>
      </c>
      <c r="G33" s="2">
        <v>0</v>
      </c>
      <c r="H33" s="2">
        <v>0</v>
      </c>
      <c r="I33" s="2">
        <v>-0.25</v>
      </c>
      <c r="J33" s="2">
        <v>0</v>
      </c>
      <c r="K33" s="3">
        <v>-0.25</v>
      </c>
      <c r="L33" s="3">
        <v>-0.57142857142857095</v>
      </c>
    </row>
    <row r="34" spans="1:12" x14ac:dyDescent="0.25">
      <c r="A34" s="8" t="s">
        <v>87</v>
      </c>
      <c r="B34" s="2">
        <v>-0.238095238095238</v>
      </c>
      <c r="C34" s="2">
        <v>-6.25E-2</v>
      </c>
      <c r="D34" s="2">
        <v>-0.266666666666667</v>
      </c>
      <c r="E34" s="2">
        <v>-9.0909090909090898E-2</v>
      </c>
      <c r="F34" s="2">
        <v>-0.1</v>
      </c>
      <c r="G34" s="2">
        <v>-0.11111111111111099</v>
      </c>
      <c r="H34" s="2">
        <v>0</v>
      </c>
      <c r="I34" s="2">
        <v>0</v>
      </c>
      <c r="J34" s="2">
        <v>-0.25</v>
      </c>
      <c r="K34" s="3">
        <v>-0.33333333333333298</v>
      </c>
      <c r="L34" s="3">
        <v>-0.71428571428571397</v>
      </c>
    </row>
    <row r="35" spans="1:12" x14ac:dyDescent="0.25">
      <c r="A35" s="11" t="s">
        <v>12</v>
      </c>
      <c r="B35" s="3">
        <v>-1.1049723756906099E-2</v>
      </c>
      <c r="C35" s="3">
        <v>0</v>
      </c>
      <c r="D35" s="3">
        <v>-7.8212290502793297E-2</v>
      </c>
      <c r="E35" s="3">
        <v>-2.4242424242424201E-2</v>
      </c>
      <c r="F35" s="3">
        <v>0</v>
      </c>
      <c r="G35" s="3">
        <v>0</v>
      </c>
      <c r="H35" s="3">
        <v>6.2111801242236003E-3</v>
      </c>
      <c r="I35" s="3">
        <v>0</v>
      </c>
      <c r="J35" s="3">
        <v>-3.7037037037037E-2</v>
      </c>
      <c r="K35" s="3">
        <v>-3.1055900621118002E-2</v>
      </c>
      <c r="L35" s="3">
        <v>-0.138121546961326</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1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690</v>
      </c>
    </row>
    <row r="2" spans="1:11" ht="15" x14ac:dyDescent="0.25">
      <c r="A2" s="12" t="s">
        <v>686</v>
      </c>
    </row>
    <row r="3" spans="1:11" ht="15" x14ac:dyDescent="0.25">
      <c r="A3" s="12" t="s">
        <v>94</v>
      </c>
    </row>
    <row r="4" spans="1:11" x14ac:dyDescent="0.25">
      <c r="A4" s="15"/>
    </row>
    <row r="5" spans="1:11" x14ac:dyDescent="0.25">
      <c r="A5" s="17" t="str">
        <f>HYPERLINK("#'Table of contents'!A212",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90</v>
      </c>
      <c r="B8" s="1">
        <v>108</v>
      </c>
      <c r="C8" s="1">
        <v>107</v>
      </c>
      <c r="D8" s="1">
        <v>108</v>
      </c>
      <c r="E8" s="1">
        <v>104</v>
      </c>
      <c r="F8" s="1">
        <v>105</v>
      </c>
      <c r="G8" s="1">
        <v>102</v>
      </c>
      <c r="H8" s="1">
        <v>104</v>
      </c>
      <c r="I8" s="1">
        <v>106</v>
      </c>
      <c r="J8" s="1">
        <v>108</v>
      </c>
      <c r="K8" s="1">
        <v>107</v>
      </c>
    </row>
    <row r="9" spans="1:11" x14ac:dyDescent="0.25">
      <c r="A9" s="16" t="s">
        <v>91</v>
      </c>
      <c r="B9" s="1">
        <v>55</v>
      </c>
      <c r="C9" s="1">
        <v>53</v>
      </c>
      <c r="D9" s="1">
        <v>51</v>
      </c>
      <c r="E9" s="1">
        <v>44</v>
      </c>
      <c r="F9" s="1">
        <v>40</v>
      </c>
      <c r="G9" s="1">
        <v>40</v>
      </c>
      <c r="H9" s="1">
        <v>39</v>
      </c>
      <c r="I9" s="1">
        <v>39</v>
      </c>
      <c r="J9" s="1">
        <v>38</v>
      </c>
      <c r="K9" s="1">
        <v>34</v>
      </c>
    </row>
    <row r="10" spans="1:11" x14ac:dyDescent="0.25">
      <c r="A10" s="16" t="s">
        <v>92</v>
      </c>
      <c r="B10" s="1">
        <v>18</v>
      </c>
      <c r="C10" s="1">
        <v>19</v>
      </c>
      <c r="D10" s="1">
        <v>20</v>
      </c>
      <c r="E10" s="1">
        <v>17</v>
      </c>
      <c r="F10" s="1">
        <v>16</v>
      </c>
      <c r="G10" s="1">
        <v>19</v>
      </c>
      <c r="H10" s="1">
        <v>18</v>
      </c>
      <c r="I10" s="1">
        <v>17</v>
      </c>
      <c r="J10" s="1">
        <v>16</v>
      </c>
      <c r="K10" s="1">
        <v>15</v>
      </c>
    </row>
    <row r="11" spans="1:11" x14ac:dyDescent="0.25">
      <c r="A11" s="10" t="s">
        <v>12</v>
      </c>
      <c r="B11" s="5">
        <v>181</v>
      </c>
      <c r="C11" s="5">
        <v>179</v>
      </c>
      <c r="D11" s="5">
        <v>179</v>
      </c>
      <c r="E11" s="5">
        <v>165</v>
      </c>
      <c r="F11" s="5">
        <v>161</v>
      </c>
      <c r="G11" s="5">
        <v>161</v>
      </c>
      <c r="H11" s="5">
        <v>161</v>
      </c>
      <c r="I11" s="5">
        <v>162</v>
      </c>
      <c r="J11" s="5">
        <v>162</v>
      </c>
      <c r="K11" s="5">
        <v>156</v>
      </c>
    </row>
    <row r="12" spans="1:11" x14ac:dyDescent="0.25">
      <c r="A12" s="15"/>
    </row>
    <row r="13" spans="1:11" x14ac:dyDescent="0.25">
      <c r="A13" s="15"/>
    </row>
    <row r="14" spans="1:11" x14ac:dyDescent="0.25">
      <c r="A14" s="15"/>
      <c r="B14" s="21" t="s">
        <v>28</v>
      </c>
      <c r="C14" s="22"/>
      <c r="D14" s="22"/>
      <c r="E14" s="22"/>
      <c r="F14" s="22"/>
      <c r="G14" s="22"/>
      <c r="H14" s="22"/>
      <c r="I14" s="22"/>
      <c r="J14" s="22"/>
      <c r="K14" s="22"/>
    </row>
    <row r="15" spans="1:11" x14ac:dyDescent="0.25">
      <c r="A15" s="9" t="s">
        <v>32</v>
      </c>
      <c r="B15" s="4" t="s">
        <v>0</v>
      </c>
      <c r="C15" s="4" t="s">
        <v>1</v>
      </c>
      <c r="D15" s="4" t="s">
        <v>2</v>
      </c>
      <c r="E15" s="4" t="s">
        <v>3</v>
      </c>
      <c r="F15" s="4" t="s">
        <v>4</v>
      </c>
      <c r="G15" s="4" t="s">
        <v>5</v>
      </c>
      <c r="H15" s="4" t="s">
        <v>6</v>
      </c>
      <c r="I15" s="4" t="s">
        <v>7</v>
      </c>
      <c r="J15" s="4" t="s">
        <v>8</v>
      </c>
      <c r="K15" s="4" t="s">
        <v>9</v>
      </c>
    </row>
    <row r="16" spans="1:11" x14ac:dyDescent="0.25">
      <c r="A16" s="8" t="s">
        <v>90</v>
      </c>
      <c r="B16" s="2">
        <v>0.59668508287292799</v>
      </c>
      <c r="C16" s="2">
        <v>0.59776536312849204</v>
      </c>
      <c r="D16" s="2">
        <v>0.60335195530726304</v>
      </c>
      <c r="E16" s="2">
        <v>0.63030303030303003</v>
      </c>
      <c r="F16" s="2">
        <v>0.65217391304347805</v>
      </c>
      <c r="G16" s="2">
        <v>0.63354037267080698</v>
      </c>
      <c r="H16" s="2">
        <v>0.64596273291925499</v>
      </c>
      <c r="I16" s="2">
        <v>0.65432098765432101</v>
      </c>
      <c r="J16" s="2">
        <v>0.66666666666666696</v>
      </c>
      <c r="K16" s="2">
        <v>0.68589743589743601</v>
      </c>
    </row>
    <row r="17" spans="1:12" x14ac:dyDescent="0.25">
      <c r="A17" s="8" t="s">
        <v>91</v>
      </c>
      <c r="B17" s="2">
        <v>0.30386740331491702</v>
      </c>
      <c r="C17" s="2">
        <v>0.29608938547486002</v>
      </c>
      <c r="D17" s="2">
        <v>0.28491620111731802</v>
      </c>
      <c r="E17" s="2">
        <v>0.266666666666667</v>
      </c>
      <c r="F17" s="2">
        <v>0.24844720496894401</v>
      </c>
      <c r="G17" s="2">
        <v>0.24844720496894401</v>
      </c>
      <c r="H17" s="2">
        <v>0.24223602484472101</v>
      </c>
      <c r="I17" s="2">
        <v>0.240740740740741</v>
      </c>
      <c r="J17" s="2">
        <v>0.234567901234568</v>
      </c>
      <c r="K17" s="2">
        <v>0.21794871794871801</v>
      </c>
    </row>
    <row r="18" spans="1:12" x14ac:dyDescent="0.25">
      <c r="A18" s="8" t="s">
        <v>92</v>
      </c>
      <c r="B18" s="2">
        <v>9.9447513812154706E-2</v>
      </c>
      <c r="C18" s="2">
        <v>0.106145251396648</v>
      </c>
      <c r="D18" s="2">
        <v>0.111731843575419</v>
      </c>
      <c r="E18" s="2">
        <v>0.103030303030303</v>
      </c>
      <c r="F18" s="2">
        <v>9.9378881987577605E-2</v>
      </c>
      <c r="G18" s="2">
        <v>0.118012422360248</v>
      </c>
      <c r="H18" s="2">
        <v>0.111801242236025</v>
      </c>
      <c r="I18" s="2">
        <v>0.104938271604938</v>
      </c>
      <c r="J18" s="2">
        <v>9.8765432098765399E-2</v>
      </c>
      <c r="K18" s="2">
        <v>9.6153846153846201E-2</v>
      </c>
    </row>
    <row r="19" spans="1:12" x14ac:dyDescent="0.25">
      <c r="A19" s="15"/>
    </row>
    <row r="20" spans="1:12" x14ac:dyDescent="0.25">
      <c r="A20" s="15"/>
    </row>
    <row r="21" spans="1:12" x14ac:dyDescent="0.25">
      <c r="A21" s="15"/>
      <c r="B21" s="21" t="s">
        <v>29</v>
      </c>
      <c r="C21" s="21"/>
      <c r="D21" s="21"/>
      <c r="E21" s="21"/>
      <c r="F21" s="21"/>
      <c r="G21" s="21"/>
      <c r="H21" s="21"/>
      <c r="I21" s="21"/>
      <c r="J21" s="21"/>
      <c r="K21" s="6" t="s">
        <v>30</v>
      </c>
      <c r="L21" s="6" t="s">
        <v>31</v>
      </c>
    </row>
    <row r="22" spans="1:12" x14ac:dyDescent="0.25">
      <c r="A22" s="9" t="s">
        <v>32</v>
      </c>
      <c r="B22" s="4" t="s">
        <v>13</v>
      </c>
      <c r="C22" s="4" t="s">
        <v>14</v>
      </c>
      <c r="D22" s="4" t="s">
        <v>15</v>
      </c>
      <c r="E22" s="4" t="s">
        <v>16</v>
      </c>
      <c r="F22" s="4" t="s">
        <v>17</v>
      </c>
      <c r="G22" s="4" t="s">
        <v>18</v>
      </c>
      <c r="H22" s="4" t="s">
        <v>19</v>
      </c>
      <c r="I22" s="4" t="s">
        <v>20</v>
      </c>
      <c r="J22" s="4" t="s">
        <v>21</v>
      </c>
      <c r="K22" s="4" t="s">
        <v>22</v>
      </c>
      <c r="L22" s="4" t="s">
        <v>23</v>
      </c>
    </row>
    <row r="23" spans="1:12" x14ac:dyDescent="0.25">
      <c r="A23" s="8" t="s">
        <v>90</v>
      </c>
      <c r="B23" s="2">
        <v>-9.2592592592592605E-3</v>
      </c>
      <c r="C23" s="2">
        <v>9.3457943925233603E-3</v>
      </c>
      <c r="D23" s="2">
        <v>-3.7037037037037E-2</v>
      </c>
      <c r="E23" s="2">
        <v>9.6153846153846194E-3</v>
      </c>
      <c r="F23" s="2">
        <v>-2.8571428571428598E-2</v>
      </c>
      <c r="G23" s="2">
        <v>1.9607843137254902E-2</v>
      </c>
      <c r="H23" s="2">
        <v>1.9230769230769201E-2</v>
      </c>
      <c r="I23" s="2">
        <v>1.88679245283019E-2</v>
      </c>
      <c r="J23" s="2">
        <v>-9.2592592592592605E-3</v>
      </c>
      <c r="K23" s="3">
        <v>4.9019607843137303E-2</v>
      </c>
      <c r="L23" s="3">
        <v>-9.2592592592592605E-3</v>
      </c>
    </row>
    <row r="24" spans="1:12" x14ac:dyDescent="0.25">
      <c r="A24" s="8" t="s">
        <v>91</v>
      </c>
      <c r="B24" s="2">
        <v>-3.6363636363636397E-2</v>
      </c>
      <c r="C24" s="2">
        <v>-3.77358490566038E-2</v>
      </c>
      <c r="D24" s="2">
        <v>-0.13725490196078399</v>
      </c>
      <c r="E24" s="2">
        <v>-9.0909090909090898E-2</v>
      </c>
      <c r="F24" s="2">
        <v>0</v>
      </c>
      <c r="G24" s="2">
        <v>-2.5000000000000001E-2</v>
      </c>
      <c r="H24" s="2">
        <v>0</v>
      </c>
      <c r="I24" s="2">
        <v>-2.5641025641025599E-2</v>
      </c>
      <c r="J24" s="2">
        <v>-0.105263157894737</v>
      </c>
      <c r="K24" s="3">
        <v>-0.15</v>
      </c>
      <c r="L24" s="3">
        <v>-0.381818181818182</v>
      </c>
    </row>
    <row r="25" spans="1:12" x14ac:dyDescent="0.25">
      <c r="A25" s="8" t="s">
        <v>92</v>
      </c>
      <c r="B25" s="2">
        <v>5.5555555555555601E-2</v>
      </c>
      <c r="C25" s="2">
        <v>5.2631578947368397E-2</v>
      </c>
      <c r="D25" s="2">
        <v>-0.15</v>
      </c>
      <c r="E25" s="2">
        <v>-5.8823529411764698E-2</v>
      </c>
      <c r="F25" s="2">
        <v>0.1875</v>
      </c>
      <c r="G25" s="2">
        <v>-5.2631578947368397E-2</v>
      </c>
      <c r="H25" s="2">
        <v>-5.5555555555555601E-2</v>
      </c>
      <c r="I25" s="2">
        <v>-5.8823529411764698E-2</v>
      </c>
      <c r="J25" s="2">
        <v>-6.25E-2</v>
      </c>
      <c r="K25" s="3">
        <v>-0.21052631578947401</v>
      </c>
      <c r="L25" s="3">
        <v>-0.16666666666666699</v>
      </c>
    </row>
    <row r="26" spans="1:12" x14ac:dyDescent="0.25">
      <c r="A26" s="11" t="s">
        <v>12</v>
      </c>
      <c r="B26" s="3">
        <v>-1.1049723756906099E-2</v>
      </c>
      <c r="C26" s="3">
        <v>0</v>
      </c>
      <c r="D26" s="3">
        <v>-7.8212290502793297E-2</v>
      </c>
      <c r="E26" s="3">
        <v>-2.4242424242424201E-2</v>
      </c>
      <c r="F26" s="3">
        <v>0</v>
      </c>
      <c r="G26" s="3">
        <v>0</v>
      </c>
      <c r="H26" s="3">
        <v>6.2111801242236003E-3</v>
      </c>
      <c r="I26" s="3">
        <v>0</v>
      </c>
      <c r="J26" s="3">
        <v>-3.7037037037037E-2</v>
      </c>
      <c r="K26" s="3">
        <v>-3.1055900621118002E-2</v>
      </c>
      <c r="L26" s="3">
        <v>-0.138121546961326</v>
      </c>
    </row>
    <row r="27" spans="1:12" x14ac:dyDescent="0.25">
      <c r="A27" s="15"/>
    </row>
    <row r="28" spans="1:12" x14ac:dyDescent="0.25">
      <c r="A28" s="13" t="s">
        <v>33</v>
      </c>
    </row>
    <row r="29" spans="1:12" x14ac:dyDescent="0.25">
      <c r="A29" s="14" t="s">
        <v>34</v>
      </c>
    </row>
    <row r="30" spans="1:12" x14ac:dyDescent="0.25">
      <c r="A30" s="14" t="s">
        <v>35</v>
      </c>
    </row>
    <row r="31" spans="1:12" x14ac:dyDescent="0.25">
      <c r="A31" s="14" t="s">
        <v>36</v>
      </c>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2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691</v>
      </c>
    </row>
    <row r="2" spans="1:11" ht="15" x14ac:dyDescent="0.25">
      <c r="A2" s="12" t="s">
        <v>686</v>
      </c>
    </row>
    <row r="3" spans="1:11" ht="15" x14ac:dyDescent="0.25">
      <c r="A3" s="12" t="s">
        <v>94</v>
      </c>
    </row>
    <row r="4" spans="1:11" ht="15" x14ac:dyDescent="0.25">
      <c r="A4" s="12" t="s">
        <v>89</v>
      </c>
    </row>
    <row r="5" spans="1:11" x14ac:dyDescent="0.25">
      <c r="A5" s="17" t="str">
        <f>HYPERLINK("#'Table of contents'!A213",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95</v>
      </c>
      <c r="B8" s="1">
        <v>5</v>
      </c>
      <c r="C8" s="1">
        <v>5</v>
      </c>
      <c r="D8" s="1">
        <v>5</v>
      </c>
      <c r="E8" s="1">
        <v>5</v>
      </c>
      <c r="F8" s="1">
        <v>6</v>
      </c>
      <c r="G8" s="1">
        <v>5</v>
      </c>
      <c r="H8" s="1">
        <v>6</v>
      </c>
      <c r="I8" s="1">
        <v>8</v>
      </c>
      <c r="J8" s="1">
        <v>9</v>
      </c>
      <c r="K8" s="1">
        <v>8</v>
      </c>
    </row>
    <row r="9" spans="1:11" x14ac:dyDescent="0.25">
      <c r="A9" s="16" t="s">
        <v>96</v>
      </c>
      <c r="B9" s="1">
        <v>1</v>
      </c>
      <c r="C9" s="1">
        <v>1</v>
      </c>
      <c r="D9" s="1">
        <v>2</v>
      </c>
      <c r="E9" s="1">
        <v>2</v>
      </c>
      <c r="F9" s="1">
        <v>1</v>
      </c>
      <c r="G9" s="1">
        <v>1</v>
      </c>
      <c r="H9" s="1">
        <v>1</v>
      </c>
      <c r="I9" s="1">
        <v>1</v>
      </c>
      <c r="J9" s="1">
        <v>1</v>
      </c>
      <c r="K9" s="1">
        <v>1</v>
      </c>
    </row>
    <row r="10" spans="1:11" x14ac:dyDescent="0.25">
      <c r="A10" s="16" t="s">
        <v>97</v>
      </c>
      <c r="B10" s="1">
        <v>2</v>
      </c>
      <c r="C10" s="1">
        <v>2</v>
      </c>
      <c r="D10" s="1">
        <v>2</v>
      </c>
      <c r="E10" s="1">
        <v>2</v>
      </c>
      <c r="F10" s="1">
        <v>2</v>
      </c>
      <c r="G10" s="1">
        <v>2</v>
      </c>
      <c r="H10" s="1">
        <v>2</v>
      </c>
      <c r="I10" s="1">
        <v>2</v>
      </c>
      <c r="J10" s="1">
        <v>2</v>
      </c>
      <c r="K10" s="1">
        <v>2</v>
      </c>
    </row>
    <row r="11" spans="1:11" x14ac:dyDescent="0.25">
      <c r="A11" s="16" t="s">
        <v>98</v>
      </c>
      <c r="B11" s="1">
        <v>84</v>
      </c>
      <c r="C11" s="1">
        <v>86</v>
      </c>
      <c r="D11" s="1">
        <v>87</v>
      </c>
      <c r="E11" s="1">
        <v>84</v>
      </c>
      <c r="F11" s="1">
        <v>85</v>
      </c>
      <c r="G11" s="1">
        <v>86</v>
      </c>
      <c r="H11" s="1">
        <v>88</v>
      </c>
      <c r="I11" s="1">
        <v>88</v>
      </c>
      <c r="J11" s="1">
        <v>89</v>
      </c>
      <c r="K11" s="1">
        <v>89</v>
      </c>
    </row>
    <row r="12" spans="1:11" x14ac:dyDescent="0.25">
      <c r="A12" s="16" t="s">
        <v>99</v>
      </c>
      <c r="B12" s="1">
        <v>5</v>
      </c>
      <c r="C12" s="1">
        <v>5</v>
      </c>
      <c r="D12" s="1">
        <v>4</v>
      </c>
      <c r="E12" s="1">
        <v>3</v>
      </c>
      <c r="F12" s="1">
        <v>3</v>
      </c>
      <c r="G12" s="1">
        <v>2</v>
      </c>
      <c r="H12" s="1">
        <v>2</v>
      </c>
      <c r="I12" s="1">
        <v>2</v>
      </c>
      <c r="J12" s="1">
        <v>2</v>
      </c>
      <c r="K12" s="1">
        <v>2</v>
      </c>
    </row>
    <row r="13" spans="1:11" x14ac:dyDescent="0.25">
      <c r="A13" s="16" t="s">
        <v>100</v>
      </c>
      <c r="B13" s="1">
        <v>11</v>
      </c>
      <c r="C13" s="1">
        <v>8</v>
      </c>
      <c r="D13" s="1">
        <v>8</v>
      </c>
      <c r="E13" s="1">
        <v>8</v>
      </c>
      <c r="F13" s="1">
        <v>8</v>
      </c>
      <c r="G13" s="1">
        <v>6</v>
      </c>
      <c r="H13" s="1">
        <v>5</v>
      </c>
      <c r="I13" s="1">
        <v>5</v>
      </c>
      <c r="J13" s="1">
        <v>5</v>
      </c>
      <c r="K13" s="1">
        <v>5</v>
      </c>
    </row>
    <row r="14" spans="1:11" x14ac:dyDescent="0.25">
      <c r="A14" s="16" t="s">
        <v>101</v>
      </c>
      <c r="B14" s="1">
        <v>3</v>
      </c>
      <c r="C14" s="1">
        <v>2</v>
      </c>
      <c r="D14" s="1">
        <v>4</v>
      </c>
      <c r="E14" s="1">
        <v>4</v>
      </c>
      <c r="F14" s="1">
        <v>4</v>
      </c>
      <c r="G14" s="1">
        <v>3</v>
      </c>
      <c r="H14" s="1">
        <v>3</v>
      </c>
      <c r="I14" s="1">
        <v>3</v>
      </c>
      <c r="J14" s="1">
        <v>3</v>
      </c>
      <c r="K14" s="1">
        <v>3</v>
      </c>
    </row>
    <row r="15" spans="1:11" x14ac:dyDescent="0.25">
      <c r="A15" s="16" t="s">
        <v>102</v>
      </c>
      <c r="B15" s="1">
        <v>1</v>
      </c>
      <c r="C15" s="1">
        <v>1</v>
      </c>
      <c r="D15" s="1">
        <v>0</v>
      </c>
      <c r="E15" s="1">
        <v>0</v>
      </c>
      <c r="F15" s="1">
        <v>1</v>
      </c>
      <c r="G15" s="1">
        <v>1</v>
      </c>
      <c r="H15" s="1">
        <v>0</v>
      </c>
      <c r="I15" s="1">
        <v>0</v>
      </c>
      <c r="J15" s="1">
        <v>0</v>
      </c>
      <c r="K15" s="1">
        <v>0</v>
      </c>
    </row>
    <row r="16" spans="1:11" x14ac:dyDescent="0.25">
      <c r="A16" s="16" t="s">
        <v>103</v>
      </c>
      <c r="B16" s="1">
        <v>0</v>
      </c>
      <c r="C16" s="1">
        <v>0</v>
      </c>
      <c r="D16" s="1">
        <v>0</v>
      </c>
      <c r="E16" s="1">
        <v>0</v>
      </c>
      <c r="F16" s="1">
        <v>0</v>
      </c>
      <c r="G16" s="1">
        <v>0</v>
      </c>
      <c r="H16" s="1">
        <v>0</v>
      </c>
      <c r="I16" s="1">
        <v>0</v>
      </c>
      <c r="J16" s="1">
        <v>0</v>
      </c>
      <c r="K16" s="1">
        <v>0</v>
      </c>
    </row>
    <row r="17" spans="1:11" x14ac:dyDescent="0.25">
      <c r="A17" s="16" t="s">
        <v>104</v>
      </c>
      <c r="B17" s="1">
        <v>42</v>
      </c>
      <c r="C17" s="1">
        <v>43</v>
      </c>
      <c r="D17" s="1">
        <v>40</v>
      </c>
      <c r="E17" s="1">
        <v>37</v>
      </c>
      <c r="F17" s="1">
        <v>33</v>
      </c>
      <c r="G17" s="1">
        <v>33</v>
      </c>
      <c r="H17" s="1">
        <v>33</v>
      </c>
      <c r="I17" s="1">
        <v>33</v>
      </c>
      <c r="J17" s="1">
        <v>32</v>
      </c>
      <c r="K17" s="1">
        <v>29</v>
      </c>
    </row>
    <row r="18" spans="1:11" x14ac:dyDescent="0.25">
      <c r="A18" s="16" t="s">
        <v>105</v>
      </c>
      <c r="B18" s="1">
        <v>1</v>
      </c>
      <c r="C18" s="1">
        <v>1</v>
      </c>
      <c r="D18" s="1">
        <v>2</v>
      </c>
      <c r="E18" s="1">
        <v>1</v>
      </c>
      <c r="F18" s="1">
        <v>1</v>
      </c>
      <c r="G18" s="1">
        <v>1</v>
      </c>
      <c r="H18" s="1">
        <v>1</v>
      </c>
      <c r="I18" s="1">
        <v>1</v>
      </c>
      <c r="J18" s="1">
        <v>1</v>
      </c>
      <c r="K18" s="1">
        <v>1</v>
      </c>
    </row>
    <row r="19" spans="1:11" x14ac:dyDescent="0.25">
      <c r="A19" s="16" t="s">
        <v>106</v>
      </c>
      <c r="B19" s="1">
        <v>8</v>
      </c>
      <c r="C19" s="1">
        <v>6</v>
      </c>
      <c r="D19" s="1">
        <v>5</v>
      </c>
      <c r="E19" s="1">
        <v>2</v>
      </c>
      <c r="F19" s="1">
        <v>1</v>
      </c>
      <c r="G19" s="1">
        <v>2</v>
      </c>
      <c r="H19" s="1">
        <v>2</v>
      </c>
      <c r="I19" s="1">
        <v>2</v>
      </c>
      <c r="J19" s="1">
        <v>2</v>
      </c>
      <c r="K19" s="1">
        <v>1</v>
      </c>
    </row>
    <row r="20" spans="1:11" x14ac:dyDescent="0.25">
      <c r="A20" s="16" t="s">
        <v>107</v>
      </c>
      <c r="B20" s="1">
        <v>10</v>
      </c>
      <c r="C20" s="1">
        <v>10</v>
      </c>
      <c r="D20" s="1">
        <v>11</v>
      </c>
      <c r="E20" s="1">
        <v>10</v>
      </c>
      <c r="F20" s="1">
        <v>9</v>
      </c>
      <c r="G20" s="1">
        <v>10</v>
      </c>
      <c r="H20" s="1">
        <v>10</v>
      </c>
      <c r="I20" s="1">
        <v>9</v>
      </c>
      <c r="J20" s="1">
        <v>9</v>
      </c>
      <c r="K20" s="1">
        <v>8</v>
      </c>
    </row>
    <row r="21" spans="1:11" x14ac:dyDescent="0.25">
      <c r="A21" s="16" t="s">
        <v>108</v>
      </c>
      <c r="B21" s="1">
        <v>0</v>
      </c>
      <c r="C21" s="1">
        <v>0</v>
      </c>
      <c r="D21" s="1">
        <v>0</v>
      </c>
      <c r="E21" s="1">
        <v>0</v>
      </c>
      <c r="F21" s="1">
        <v>0</v>
      </c>
      <c r="G21" s="1">
        <v>0</v>
      </c>
      <c r="H21" s="1">
        <v>0</v>
      </c>
      <c r="I21" s="1">
        <v>0</v>
      </c>
      <c r="J21" s="1">
        <v>0</v>
      </c>
      <c r="K21" s="1">
        <v>0</v>
      </c>
    </row>
    <row r="22" spans="1:11" x14ac:dyDescent="0.25">
      <c r="A22" s="16" t="s">
        <v>109</v>
      </c>
      <c r="B22" s="1">
        <v>0</v>
      </c>
      <c r="C22" s="1">
        <v>0</v>
      </c>
      <c r="D22" s="1">
        <v>0</v>
      </c>
      <c r="E22" s="1">
        <v>0</v>
      </c>
      <c r="F22" s="1">
        <v>0</v>
      </c>
      <c r="G22" s="1">
        <v>0</v>
      </c>
      <c r="H22" s="1">
        <v>0</v>
      </c>
      <c r="I22" s="1">
        <v>0</v>
      </c>
      <c r="J22" s="1">
        <v>0</v>
      </c>
      <c r="K22" s="1">
        <v>0</v>
      </c>
    </row>
    <row r="23" spans="1:11" x14ac:dyDescent="0.25">
      <c r="A23" s="16" t="s">
        <v>110</v>
      </c>
      <c r="B23" s="1">
        <v>5</v>
      </c>
      <c r="C23" s="1">
        <v>6</v>
      </c>
      <c r="D23" s="1">
        <v>6</v>
      </c>
      <c r="E23" s="1">
        <v>5</v>
      </c>
      <c r="F23" s="1">
        <v>5</v>
      </c>
      <c r="G23" s="1">
        <v>7</v>
      </c>
      <c r="H23" s="1">
        <v>6</v>
      </c>
      <c r="I23" s="1">
        <v>6</v>
      </c>
      <c r="J23" s="1">
        <v>6</v>
      </c>
      <c r="K23" s="1">
        <v>7</v>
      </c>
    </row>
    <row r="24" spans="1:11" x14ac:dyDescent="0.25">
      <c r="A24" s="16" t="s">
        <v>111</v>
      </c>
      <c r="B24" s="1">
        <v>1</v>
      </c>
      <c r="C24" s="1">
        <v>1</v>
      </c>
      <c r="D24" s="1">
        <v>1</v>
      </c>
      <c r="E24" s="1">
        <v>1</v>
      </c>
      <c r="F24" s="1">
        <v>1</v>
      </c>
      <c r="G24" s="1">
        <v>1</v>
      </c>
      <c r="H24" s="1">
        <v>1</v>
      </c>
      <c r="I24" s="1">
        <v>1</v>
      </c>
      <c r="J24" s="1">
        <v>0</v>
      </c>
      <c r="K24" s="1">
        <v>0</v>
      </c>
    </row>
    <row r="25" spans="1:11" x14ac:dyDescent="0.25">
      <c r="A25" s="16" t="s">
        <v>112</v>
      </c>
      <c r="B25" s="1">
        <v>2</v>
      </c>
      <c r="C25" s="1">
        <v>2</v>
      </c>
      <c r="D25" s="1">
        <v>2</v>
      </c>
      <c r="E25" s="1">
        <v>1</v>
      </c>
      <c r="F25" s="1">
        <v>1</v>
      </c>
      <c r="G25" s="1">
        <v>1</v>
      </c>
      <c r="H25" s="1">
        <v>1</v>
      </c>
      <c r="I25" s="1">
        <v>1</v>
      </c>
      <c r="J25" s="1">
        <v>1</v>
      </c>
      <c r="K25" s="1">
        <v>0</v>
      </c>
    </row>
    <row r="26" spans="1:11" x14ac:dyDescent="0.25">
      <c r="A26" s="10" t="s">
        <v>12</v>
      </c>
      <c r="B26" s="5">
        <v>181</v>
      </c>
      <c r="C26" s="5">
        <v>179</v>
      </c>
      <c r="D26" s="5">
        <v>179</v>
      </c>
      <c r="E26" s="5">
        <v>165</v>
      </c>
      <c r="F26" s="5">
        <v>161</v>
      </c>
      <c r="G26" s="5">
        <v>161</v>
      </c>
      <c r="H26" s="5">
        <v>161</v>
      </c>
      <c r="I26" s="5">
        <v>162</v>
      </c>
      <c r="J26" s="5">
        <v>162</v>
      </c>
      <c r="K26" s="5">
        <v>156</v>
      </c>
    </row>
    <row r="27" spans="1:11" x14ac:dyDescent="0.25">
      <c r="A27" s="15"/>
    </row>
    <row r="28" spans="1:11" x14ac:dyDescent="0.25">
      <c r="A28" s="15"/>
    </row>
    <row r="29" spans="1:11" x14ac:dyDescent="0.25">
      <c r="A29" s="15"/>
      <c r="B29" s="21" t="s">
        <v>28</v>
      </c>
      <c r="C29" s="22"/>
      <c r="D29" s="22"/>
      <c r="E29" s="22"/>
      <c r="F29" s="22"/>
      <c r="G29" s="22"/>
      <c r="H29" s="22"/>
      <c r="I29" s="22"/>
      <c r="J29" s="22"/>
      <c r="K29" s="22"/>
    </row>
    <row r="30" spans="1:11" x14ac:dyDescent="0.25">
      <c r="A30" s="9" t="s">
        <v>32</v>
      </c>
      <c r="B30" s="4" t="s">
        <v>0</v>
      </c>
      <c r="C30" s="4" t="s">
        <v>1</v>
      </c>
      <c r="D30" s="4" t="s">
        <v>2</v>
      </c>
      <c r="E30" s="4" t="s">
        <v>3</v>
      </c>
      <c r="F30" s="4" t="s">
        <v>4</v>
      </c>
      <c r="G30" s="4" t="s">
        <v>5</v>
      </c>
      <c r="H30" s="4" t="s">
        <v>6</v>
      </c>
      <c r="I30" s="4" t="s">
        <v>7</v>
      </c>
      <c r="J30" s="4" t="s">
        <v>8</v>
      </c>
      <c r="K30" s="4" t="s">
        <v>9</v>
      </c>
    </row>
    <row r="31" spans="1:11" x14ac:dyDescent="0.25">
      <c r="A31" s="8" t="s">
        <v>95</v>
      </c>
      <c r="B31" s="2">
        <v>4.6296296296296301E-2</v>
      </c>
      <c r="C31" s="2">
        <v>4.67289719626168E-2</v>
      </c>
      <c r="D31" s="2">
        <v>4.6296296296296301E-2</v>
      </c>
      <c r="E31" s="2">
        <v>4.80769230769231E-2</v>
      </c>
      <c r="F31" s="2">
        <v>5.7142857142857099E-2</v>
      </c>
      <c r="G31" s="2">
        <v>4.9019607843137303E-2</v>
      </c>
      <c r="H31" s="2">
        <v>5.7692307692307702E-2</v>
      </c>
      <c r="I31" s="2">
        <v>7.5471698113207503E-2</v>
      </c>
      <c r="J31" s="2">
        <v>8.3333333333333301E-2</v>
      </c>
      <c r="K31" s="2">
        <v>7.4766355140186896E-2</v>
      </c>
    </row>
    <row r="32" spans="1:11" x14ac:dyDescent="0.25">
      <c r="A32" s="8" t="s">
        <v>96</v>
      </c>
      <c r="B32" s="2">
        <v>9.2592592592592605E-3</v>
      </c>
      <c r="C32" s="2">
        <v>9.3457943925233603E-3</v>
      </c>
      <c r="D32" s="2">
        <v>1.85185185185185E-2</v>
      </c>
      <c r="E32" s="2">
        <v>1.9230769230769201E-2</v>
      </c>
      <c r="F32" s="2">
        <v>9.5238095238095195E-3</v>
      </c>
      <c r="G32" s="2">
        <v>9.8039215686274508E-3</v>
      </c>
      <c r="H32" s="2">
        <v>9.6153846153846194E-3</v>
      </c>
      <c r="I32" s="2">
        <v>9.4339622641509396E-3</v>
      </c>
      <c r="J32" s="2">
        <v>9.2592592592592605E-3</v>
      </c>
      <c r="K32" s="2">
        <v>9.3457943925233603E-3</v>
      </c>
    </row>
    <row r="33" spans="1:11" x14ac:dyDescent="0.25">
      <c r="A33" s="8" t="s">
        <v>97</v>
      </c>
      <c r="B33" s="2">
        <v>1.85185185185185E-2</v>
      </c>
      <c r="C33" s="2">
        <v>1.86915887850467E-2</v>
      </c>
      <c r="D33" s="2">
        <v>1.85185185185185E-2</v>
      </c>
      <c r="E33" s="2">
        <v>1.9230769230769201E-2</v>
      </c>
      <c r="F33" s="2">
        <v>1.9047619047619001E-2</v>
      </c>
      <c r="G33" s="2">
        <v>1.9607843137254902E-2</v>
      </c>
      <c r="H33" s="2">
        <v>1.9230769230769201E-2</v>
      </c>
      <c r="I33" s="2">
        <v>1.88679245283019E-2</v>
      </c>
      <c r="J33" s="2">
        <v>1.85185185185185E-2</v>
      </c>
      <c r="K33" s="2">
        <v>1.86915887850467E-2</v>
      </c>
    </row>
    <row r="34" spans="1:11" x14ac:dyDescent="0.25">
      <c r="A34" s="8" t="s">
        <v>98</v>
      </c>
      <c r="B34" s="2">
        <v>0.77777777777777801</v>
      </c>
      <c r="C34" s="2">
        <v>0.80373831775700899</v>
      </c>
      <c r="D34" s="2">
        <v>0.80555555555555602</v>
      </c>
      <c r="E34" s="2">
        <v>0.80769230769230804</v>
      </c>
      <c r="F34" s="2">
        <v>0.80952380952380998</v>
      </c>
      <c r="G34" s="2">
        <v>0.84313725490196101</v>
      </c>
      <c r="H34" s="2">
        <v>0.84615384615384603</v>
      </c>
      <c r="I34" s="2">
        <v>0.83018867924528295</v>
      </c>
      <c r="J34" s="2">
        <v>0.82407407407407396</v>
      </c>
      <c r="K34" s="2">
        <v>0.83177570093457898</v>
      </c>
    </row>
    <row r="35" spans="1:11" x14ac:dyDescent="0.25">
      <c r="A35" s="8" t="s">
        <v>99</v>
      </c>
      <c r="B35" s="2">
        <v>4.6296296296296301E-2</v>
      </c>
      <c r="C35" s="2">
        <v>4.67289719626168E-2</v>
      </c>
      <c r="D35" s="2">
        <v>3.7037037037037E-2</v>
      </c>
      <c r="E35" s="2">
        <v>2.8846153846153799E-2</v>
      </c>
      <c r="F35" s="2">
        <v>2.8571428571428598E-2</v>
      </c>
      <c r="G35" s="2">
        <v>1.9607843137254902E-2</v>
      </c>
      <c r="H35" s="2">
        <v>1.9230769230769201E-2</v>
      </c>
      <c r="I35" s="2">
        <v>1.88679245283019E-2</v>
      </c>
      <c r="J35" s="2">
        <v>1.85185185185185E-2</v>
      </c>
      <c r="K35" s="2">
        <v>1.86915887850467E-2</v>
      </c>
    </row>
    <row r="36" spans="1:11" x14ac:dyDescent="0.25">
      <c r="A36" s="8" t="s">
        <v>100</v>
      </c>
      <c r="B36" s="2">
        <v>0.101851851851852</v>
      </c>
      <c r="C36" s="2">
        <v>7.4766355140186896E-2</v>
      </c>
      <c r="D36" s="2">
        <v>7.4074074074074098E-2</v>
      </c>
      <c r="E36" s="2">
        <v>7.69230769230769E-2</v>
      </c>
      <c r="F36" s="2">
        <v>7.6190476190476197E-2</v>
      </c>
      <c r="G36" s="2">
        <v>5.8823529411764698E-2</v>
      </c>
      <c r="H36" s="2">
        <v>4.80769230769231E-2</v>
      </c>
      <c r="I36" s="2">
        <v>4.71698113207547E-2</v>
      </c>
      <c r="J36" s="2">
        <v>4.6296296296296301E-2</v>
      </c>
      <c r="K36" s="2">
        <v>4.67289719626168E-2</v>
      </c>
    </row>
    <row r="37" spans="1:11" x14ac:dyDescent="0.25">
      <c r="A37" s="8" t="s">
        <v>101</v>
      </c>
      <c r="B37" s="2">
        <v>5.4545454545454501E-2</v>
      </c>
      <c r="C37" s="2">
        <v>3.77358490566038E-2</v>
      </c>
      <c r="D37" s="2">
        <v>7.8431372549019607E-2</v>
      </c>
      <c r="E37" s="2">
        <v>9.0909090909090898E-2</v>
      </c>
      <c r="F37" s="2">
        <v>0.1</v>
      </c>
      <c r="G37" s="2">
        <v>7.4999999999999997E-2</v>
      </c>
      <c r="H37" s="2">
        <v>7.69230769230769E-2</v>
      </c>
      <c r="I37" s="2">
        <v>7.69230769230769E-2</v>
      </c>
      <c r="J37" s="2">
        <v>7.8947368421052599E-2</v>
      </c>
      <c r="K37" s="2">
        <v>8.8235294117647106E-2</v>
      </c>
    </row>
    <row r="38" spans="1:11" x14ac:dyDescent="0.25">
      <c r="A38" s="8" t="s">
        <v>102</v>
      </c>
      <c r="B38" s="2">
        <v>1.8181818181818198E-2</v>
      </c>
      <c r="C38" s="2">
        <v>1.88679245283019E-2</v>
      </c>
      <c r="D38" s="2">
        <v>0</v>
      </c>
      <c r="E38" s="2">
        <v>0</v>
      </c>
      <c r="F38" s="2">
        <v>2.5000000000000001E-2</v>
      </c>
      <c r="G38" s="2">
        <v>2.5000000000000001E-2</v>
      </c>
      <c r="H38" s="2">
        <v>0</v>
      </c>
      <c r="I38" s="2">
        <v>0</v>
      </c>
      <c r="J38" s="2">
        <v>0</v>
      </c>
      <c r="K38" s="2">
        <v>0</v>
      </c>
    </row>
    <row r="39" spans="1:11" x14ac:dyDescent="0.25">
      <c r="A39" s="8" t="s">
        <v>103</v>
      </c>
      <c r="B39" s="2">
        <v>0</v>
      </c>
      <c r="C39" s="2">
        <v>0</v>
      </c>
      <c r="D39" s="2">
        <v>0</v>
      </c>
      <c r="E39" s="2">
        <v>0</v>
      </c>
      <c r="F39" s="2">
        <v>0</v>
      </c>
      <c r="G39" s="2">
        <v>0</v>
      </c>
      <c r="H39" s="2">
        <v>0</v>
      </c>
      <c r="I39" s="2">
        <v>0</v>
      </c>
      <c r="J39" s="2">
        <v>0</v>
      </c>
      <c r="K39" s="2">
        <v>0</v>
      </c>
    </row>
    <row r="40" spans="1:11" x14ac:dyDescent="0.25">
      <c r="A40" s="8" t="s">
        <v>104</v>
      </c>
      <c r="B40" s="2">
        <v>0.763636363636364</v>
      </c>
      <c r="C40" s="2">
        <v>0.81132075471698095</v>
      </c>
      <c r="D40" s="2">
        <v>0.78431372549019596</v>
      </c>
      <c r="E40" s="2">
        <v>0.84090909090909105</v>
      </c>
      <c r="F40" s="2">
        <v>0.82499999999999996</v>
      </c>
      <c r="G40" s="2">
        <v>0.82499999999999996</v>
      </c>
      <c r="H40" s="2">
        <v>0.84615384615384603</v>
      </c>
      <c r="I40" s="2">
        <v>0.84615384615384603</v>
      </c>
      <c r="J40" s="2">
        <v>0.84210526315789502</v>
      </c>
      <c r="K40" s="2">
        <v>0.85294117647058798</v>
      </c>
    </row>
    <row r="41" spans="1:11" x14ac:dyDescent="0.25">
      <c r="A41" s="8" t="s">
        <v>105</v>
      </c>
      <c r="B41" s="2">
        <v>1.8181818181818198E-2</v>
      </c>
      <c r="C41" s="2">
        <v>1.88679245283019E-2</v>
      </c>
      <c r="D41" s="2">
        <v>3.9215686274509803E-2</v>
      </c>
      <c r="E41" s="2">
        <v>2.27272727272727E-2</v>
      </c>
      <c r="F41" s="2">
        <v>2.5000000000000001E-2</v>
      </c>
      <c r="G41" s="2">
        <v>2.5000000000000001E-2</v>
      </c>
      <c r="H41" s="2">
        <v>2.5641025641025599E-2</v>
      </c>
      <c r="I41" s="2">
        <v>2.5641025641025599E-2</v>
      </c>
      <c r="J41" s="2">
        <v>2.6315789473684199E-2</v>
      </c>
      <c r="K41" s="2">
        <v>2.9411764705882401E-2</v>
      </c>
    </row>
    <row r="42" spans="1:11" x14ac:dyDescent="0.25">
      <c r="A42" s="8" t="s">
        <v>106</v>
      </c>
      <c r="B42" s="2">
        <v>0.145454545454545</v>
      </c>
      <c r="C42" s="2">
        <v>0.113207547169811</v>
      </c>
      <c r="D42" s="2">
        <v>9.8039215686274495E-2</v>
      </c>
      <c r="E42" s="2">
        <v>4.5454545454545497E-2</v>
      </c>
      <c r="F42" s="2">
        <v>2.5000000000000001E-2</v>
      </c>
      <c r="G42" s="2">
        <v>0.05</v>
      </c>
      <c r="H42" s="2">
        <v>5.1282051282051301E-2</v>
      </c>
      <c r="I42" s="2">
        <v>5.1282051282051301E-2</v>
      </c>
      <c r="J42" s="2">
        <v>5.2631578947368397E-2</v>
      </c>
      <c r="K42" s="2">
        <v>2.9411764705882401E-2</v>
      </c>
    </row>
    <row r="43" spans="1:11" x14ac:dyDescent="0.25">
      <c r="A43" s="8" t="s">
        <v>107</v>
      </c>
      <c r="B43" s="2">
        <v>0.55555555555555602</v>
      </c>
      <c r="C43" s="2">
        <v>0.52631578947368396</v>
      </c>
      <c r="D43" s="2">
        <v>0.55000000000000004</v>
      </c>
      <c r="E43" s="2">
        <v>0.58823529411764697</v>
      </c>
      <c r="F43" s="2">
        <v>0.5625</v>
      </c>
      <c r="G43" s="2">
        <v>0.52631578947368396</v>
      </c>
      <c r="H43" s="2">
        <v>0.55555555555555602</v>
      </c>
      <c r="I43" s="2">
        <v>0.52941176470588203</v>
      </c>
      <c r="J43" s="2">
        <v>0.5625</v>
      </c>
      <c r="K43" s="2">
        <v>0.53333333333333299</v>
      </c>
    </row>
    <row r="44" spans="1:11" x14ac:dyDescent="0.25">
      <c r="A44" s="8" t="s">
        <v>108</v>
      </c>
      <c r="B44" s="2">
        <v>0</v>
      </c>
      <c r="C44" s="2">
        <v>0</v>
      </c>
      <c r="D44" s="2">
        <v>0</v>
      </c>
      <c r="E44" s="2">
        <v>0</v>
      </c>
      <c r="F44" s="2">
        <v>0</v>
      </c>
      <c r="G44" s="2">
        <v>0</v>
      </c>
      <c r="H44" s="2">
        <v>0</v>
      </c>
      <c r="I44" s="2">
        <v>0</v>
      </c>
      <c r="J44" s="2">
        <v>0</v>
      </c>
      <c r="K44" s="2">
        <v>0</v>
      </c>
    </row>
    <row r="45" spans="1:11" x14ac:dyDescent="0.25">
      <c r="A45" s="8" t="s">
        <v>109</v>
      </c>
      <c r="B45" s="2">
        <v>0</v>
      </c>
      <c r="C45" s="2">
        <v>0</v>
      </c>
      <c r="D45" s="2">
        <v>0</v>
      </c>
      <c r="E45" s="2">
        <v>0</v>
      </c>
      <c r="F45" s="2">
        <v>0</v>
      </c>
      <c r="G45" s="2">
        <v>0</v>
      </c>
      <c r="H45" s="2">
        <v>0</v>
      </c>
      <c r="I45" s="2">
        <v>0</v>
      </c>
      <c r="J45" s="2">
        <v>0</v>
      </c>
      <c r="K45" s="2">
        <v>0</v>
      </c>
    </row>
    <row r="46" spans="1:11" x14ac:dyDescent="0.25">
      <c r="A46" s="8" t="s">
        <v>110</v>
      </c>
      <c r="B46" s="2">
        <v>0.27777777777777801</v>
      </c>
      <c r="C46" s="2">
        <v>0.31578947368421101</v>
      </c>
      <c r="D46" s="2">
        <v>0.3</v>
      </c>
      <c r="E46" s="2">
        <v>0.29411764705882398</v>
      </c>
      <c r="F46" s="2">
        <v>0.3125</v>
      </c>
      <c r="G46" s="2">
        <v>0.36842105263157898</v>
      </c>
      <c r="H46" s="2">
        <v>0.33333333333333298</v>
      </c>
      <c r="I46" s="2">
        <v>0.35294117647058798</v>
      </c>
      <c r="J46" s="2">
        <v>0.375</v>
      </c>
      <c r="K46" s="2">
        <v>0.46666666666666701</v>
      </c>
    </row>
    <row r="47" spans="1:11" x14ac:dyDescent="0.25">
      <c r="A47" s="8" t="s">
        <v>111</v>
      </c>
      <c r="B47" s="2">
        <v>5.5555555555555601E-2</v>
      </c>
      <c r="C47" s="2">
        <v>5.2631578947368397E-2</v>
      </c>
      <c r="D47" s="2">
        <v>0.05</v>
      </c>
      <c r="E47" s="2">
        <v>5.8823529411764698E-2</v>
      </c>
      <c r="F47" s="2">
        <v>6.25E-2</v>
      </c>
      <c r="G47" s="2">
        <v>5.2631578947368397E-2</v>
      </c>
      <c r="H47" s="2">
        <v>5.5555555555555601E-2</v>
      </c>
      <c r="I47" s="2">
        <v>5.8823529411764698E-2</v>
      </c>
      <c r="J47" s="2">
        <v>0</v>
      </c>
      <c r="K47" s="2">
        <v>0</v>
      </c>
    </row>
    <row r="48" spans="1:11" x14ac:dyDescent="0.25">
      <c r="A48" s="8" t="s">
        <v>112</v>
      </c>
      <c r="B48" s="2">
        <v>0.11111111111111099</v>
      </c>
      <c r="C48" s="2">
        <v>0.105263157894737</v>
      </c>
      <c r="D48" s="2">
        <v>0.1</v>
      </c>
      <c r="E48" s="2">
        <v>5.8823529411764698E-2</v>
      </c>
      <c r="F48" s="2">
        <v>6.25E-2</v>
      </c>
      <c r="G48" s="2">
        <v>5.2631578947368397E-2</v>
      </c>
      <c r="H48" s="2">
        <v>5.5555555555555601E-2</v>
      </c>
      <c r="I48" s="2">
        <v>5.8823529411764698E-2</v>
      </c>
      <c r="J48" s="2">
        <v>6.25E-2</v>
      </c>
      <c r="K48" s="2">
        <v>0</v>
      </c>
    </row>
    <row r="49" spans="1:12" x14ac:dyDescent="0.25">
      <c r="A49" s="15"/>
    </row>
    <row r="50" spans="1:12" x14ac:dyDescent="0.25">
      <c r="A50" s="15"/>
    </row>
    <row r="51" spans="1:12" x14ac:dyDescent="0.25">
      <c r="A51" s="15"/>
      <c r="B51" s="21" t="s">
        <v>29</v>
      </c>
      <c r="C51" s="21"/>
      <c r="D51" s="21"/>
      <c r="E51" s="21"/>
      <c r="F51" s="21"/>
      <c r="G51" s="21"/>
      <c r="H51" s="21"/>
      <c r="I51" s="21"/>
      <c r="J51" s="21"/>
      <c r="K51" s="6" t="s">
        <v>30</v>
      </c>
      <c r="L51" s="6" t="s">
        <v>31</v>
      </c>
    </row>
    <row r="52" spans="1:12" x14ac:dyDescent="0.25">
      <c r="A52" s="9" t="s">
        <v>32</v>
      </c>
      <c r="B52" s="4" t="s">
        <v>13</v>
      </c>
      <c r="C52" s="4" t="s">
        <v>14</v>
      </c>
      <c r="D52" s="4" t="s">
        <v>15</v>
      </c>
      <c r="E52" s="4" t="s">
        <v>16</v>
      </c>
      <c r="F52" s="4" t="s">
        <v>17</v>
      </c>
      <c r="G52" s="4" t="s">
        <v>18</v>
      </c>
      <c r="H52" s="4" t="s">
        <v>19</v>
      </c>
      <c r="I52" s="4" t="s">
        <v>20</v>
      </c>
      <c r="J52" s="4" t="s">
        <v>21</v>
      </c>
      <c r="K52" s="4" t="s">
        <v>22</v>
      </c>
      <c r="L52" s="4" t="s">
        <v>23</v>
      </c>
    </row>
    <row r="53" spans="1:12" x14ac:dyDescent="0.25">
      <c r="A53" s="8" t="s">
        <v>95</v>
      </c>
      <c r="B53" s="2">
        <v>0</v>
      </c>
      <c r="C53" s="2">
        <v>0</v>
      </c>
      <c r="D53" s="2">
        <v>0</v>
      </c>
      <c r="E53" s="2">
        <v>0.2</v>
      </c>
      <c r="F53" s="2">
        <v>-0.16666666666666699</v>
      </c>
      <c r="G53" s="2">
        <v>0.2</v>
      </c>
      <c r="H53" s="2">
        <v>0.33333333333333298</v>
      </c>
      <c r="I53" s="2">
        <v>0.125</v>
      </c>
      <c r="J53" s="2">
        <v>-0.11111111111111099</v>
      </c>
      <c r="K53" s="3">
        <v>0.6</v>
      </c>
      <c r="L53" s="3">
        <v>0.6</v>
      </c>
    </row>
    <row r="54" spans="1:12" x14ac:dyDescent="0.25">
      <c r="A54" s="8" t="s">
        <v>96</v>
      </c>
      <c r="B54" s="2">
        <v>0</v>
      </c>
      <c r="C54" s="2">
        <v>1</v>
      </c>
      <c r="D54" s="2">
        <v>0</v>
      </c>
      <c r="E54" s="2">
        <v>-0.5</v>
      </c>
      <c r="F54" s="2">
        <v>0</v>
      </c>
      <c r="G54" s="2">
        <v>0</v>
      </c>
      <c r="H54" s="2">
        <v>0</v>
      </c>
      <c r="I54" s="2">
        <v>0</v>
      </c>
      <c r="J54" s="2">
        <v>0</v>
      </c>
      <c r="K54" s="3">
        <v>0</v>
      </c>
      <c r="L54" s="3">
        <v>0</v>
      </c>
    </row>
    <row r="55" spans="1:12" x14ac:dyDescent="0.25">
      <c r="A55" s="8" t="s">
        <v>97</v>
      </c>
      <c r="B55" s="2">
        <v>0</v>
      </c>
      <c r="C55" s="2">
        <v>0</v>
      </c>
      <c r="D55" s="2">
        <v>0</v>
      </c>
      <c r="E55" s="2">
        <v>0</v>
      </c>
      <c r="F55" s="2">
        <v>0</v>
      </c>
      <c r="G55" s="2">
        <v>0</v>
      </c>
      <c r="H55" s="2">
        <v>0</v>
      </c>
      <c r="I55" s="2">
        <v>0</v>
      </c>
      <c r="J55" s="2">
        <v>0</v>
      </c>
      <c r="K55" s="3">
        <v>0</v>
      </c>
      <c r="L55" s="3">
        <v>0</v>
      </c>
    </row>
    <row r="56" spans="1:12" x14ac:dyDescent="0.25">
      <c r="A56" s="8" t="s">
        <v>98</v>
      </c>
      <c r="B56" s="2">
        <v>2.3809523809523801E-2</v>
      </c>
      <c r="C56" s="2">
        <v>1.16279069767442E-2</v>
      </c>
      <c r="D56" s="2">
        <v>-3.4482758620689703E-2</v>
      </c>
      <c r="E56" s="2">
        <v>1.1904761904761901E-2</v>
      </c>
      <c r="F56" s="2">
        <v>1.1764705882352899E-2</v>
      </c>
      <c r="G56" s="2">
        <v>2.32558139534884E-2</v>
      </c>
      <c r="H56" s="2">
        <v>0</v>
      </c>
      <c r="I56" s="2">
        <v>1.13636363636364E-2</v>
      </c>
      <c r="J56" s="2">
        <v>0</v>
      </c>
      <c r="K56" s="3">
        <v>3.4883720930232599E-2</v>
      </c>
      <c r="L56" s="3">
        <v>5.95238095238095E-2</v>
      </c>
    </row>
    <row r="57" spans="1:12" x14ac:dyDescent="0.25">
      <c r="A57" s="8" t="s">
        <v>99</v>
      </c>
      <c r="B57" s="2">
        <v>0</v>
      </c>
      <c r="C57" s="2">
        <v>-0.2</v>
      </c>
      <c r="D57" s="2">
        <v>-0.25</v>
      </c>
      <c r="E57" s="2">
        <v>0</v>
      </c>
      <c r="F57" s="2">
        <v>-0.33333333333333298</v>
      </c>
      <c r="G57" s="2">
        <v>0</v>
      </c>
      <c r="H57" s="2">
        <v>0</v>
      </c>
      <c r="I57" s="2">
        <v>0</v>
      </c>
      <c r="J57" s="2">
        <v>0</v>
      </c>
      <c r="K57" s="3">
        <v>0</v>
      </c>
      <c r="L57" s="3">
        <v>-0.6</v>
      </c>
    </row>
    <row r="58" spans="1:12" x14ac:dyDescent="0.25">
      <c r="A58" s="8" t="s">
        <v>100</v>
      </c>
      <c r="B58" s="2">
        <v>-0.27272727272727298</v>
      </c>
      <c r="C58" s="2">
        <v>0</v>
      </c>
      <c r="D58" s="2">
        <v>0</v>
      </c>
      <c r="E58" s="2">
        <v>0</v>
      </c>
      <c r="F58" s="2">
        <v>-0.25</v>
      </c>
      <c r="G58" s="2">
        <v>-0.16666666666666699</v>
      </c>
      <c r="H58" s="2">
        <v>0</v>
      </c>
      <c r="I58" s="2">
        <v>0</v>
      </c>
      <c r="J58" s="2">
        <v>0</v>
      </c>
      <c r="K58" s="3">
        <v>-0.16666666666666699</v>
      </c>
      <c r="L58" s="3">
        <v>-0.54545454545454497</v>
      </c>
    </row>
    <row r="59" spans="1:12" x14ac:dyDescent="0.25">
      <c r="A59" s="8" t="s">
        <v>101</v>
      </c>
      <c r="B59" s="2">
        <v>-0.33333333333333298</v>
      </c>
      <c r="C59" s="2">
        <v>1</v>
      </c>
      <c r="D59" s="2">
        <v>0</v>
      </c>
      <c r="E59" s="2">
        <v>0</v>
      </c>
      <c r="F59" s="2">
        <v>-0.25</v>
      </c>
      <c r="G59" s="2">
        <v>0</v>
      </c>
      <c r="H59" s="2">
        <v>0</v>
      </c>
      <c r="I59" s="2">
        <v>0</v>
      </c>
      <c r="J59" s="2">
        <v>0</v>
      </c>
      <c r="K59" s="3">
        <v>0</v>
      </c>
      <c r="L59" s="3">
        <v>0</v>
      </c>
    </row>
    <row r="60" spans="1:12" x14ac:dyDescent="0.25">
      <c r="A60" s="8" t="s">
        <v>102</v>
      </c>
      <c r="B60" s="2">
        <v>0</v>
      </c>
      <c r="C60" s="2">
        <v>-1</v>
      </c>
      <c r="D60" s="2">
        <v>0</v>
      </c>
      <c r="E60" s="2">
        <v>0</v>
      </c>
      <c r="F60" s="2">
        <v>0</v>
      </c>
      <c r="G60" s="2">
        <v>-1</v>
      </c>
      <c r="H60" s="2">
        <v>0</v>
      </c>
      <c r="I60" s="2">
        <v>0</v>
      </c>
      <c r="J60" s="2">
        <v>0</v>
      </c>
      <c r="K60" s="3">
        <v>-1</v>
      </c>
      <c r="L60" s="3">
        <v>-1</v>
      </c>
    </row>
    <row r="61" spans="1:12" x14ac:dyDescent="0.25">
      <c r="A61" s="8" t="s">
        <v>103</v>
      </c>
      <c r="B61" s="2">
        <v>0</v>
      </c>
      <c r="C61" s="2">
        <v>0</v>
      </c>
      <c r="D61" s="2">
        <v>0</v>
      </c>
      <c r="E61" s="2">
        <v>0</v>
      </c>
      <c r="F61" s="2">
        <v>0</v>
      </c>
      <c r="G61" s="2">
        <v>0</v>
      </c>
      <c r="H61" s="2">
        <v>0</v>
      </c>
      <c r="I61" s="2">
        <v>0</v>
      </c>
      <c r="J61" s="2">
        <v>0</v>
      </c>
      <c r="K61" s="3">
        <v>0</v>
      </c>
      <c r="L61" s="3">
        <v>0</v>
      </c>
    </row>
    <row r="62" spans="1:12" x14ac:dyDescent="0.25">
      <c r="A62" s="8" t="s">
        <v>104</v>
      </c>
      <c r="B62" s="2">
        <v>2.3809523809523801E-2</v>
      </c>
      <c r="C62" s="2">
        <v>-6.9767441860465101E-2</v>
      </c>
      <c r="D62" s="2">
        <v>-7.4999999999999997E-2</v>
      </c>
      <c r="E62" s="2">
        <v>-0.108108108108108</v>
      </c>
      <c r="F62" s="2">
        <v>0</v>
      </c>
      <c r="G62" s="2">
        <v>0</v>
      </c>
      <c r="H62" s="2">
        <v>0</v>
      </c>
      <c r="I62" s="2">
        <v>-3.03030303030303E-2</v>
      </c>
      <c r="J62" s="2">
        <v>-9.375E-2</v>
      </c>
      <c r="K62" s="3">
        <v>-0.12121212121212099</v>
      </c>
      <c r="L62" s="3">
        <v>-0.30952380952380998</v>
      </c>
    </row>
    <row r="63" spans="1:12" x14ac:dyDescent="0.25">
      <c r="A63" s="8" t="s">
        <v>105</v>
      </c>
      <c r="B63" s="2">
        <v>0</v>
      </c>
      <c r="C63" s="2">
        <v>1</v>
      </c>
      <c r="D63" s="2">
        <v>-0.5</v>
      </c>
      <c r="E63" s="2">
        <v>0</v>
      </c>
      <c r="F63" s="2">
        <v>0</v>
      </c>
      <c r="G63" s="2">
        <v>0</v>
      </c>
      <c r="H63" s="2">
        <v>0</v>
      </c>
      <c r="I63" s="2">
        <v>0</v>
      </c>
      <c r="J63" s="2">
        <v>0</v>
      </c>
      <c r="K63" s="3">
        <v>0</v>
      </c>
      <c r="L63" s="3">
        <v>0</v>
      </c>
    </row>
    <row r="64" spans="1:12" x14ac:dyDescent="0.25">
      <c r="A64" s="8" t="s">
        <v>106</v>
      </c>
      <c r="B64" s="2">
        <v>-0.25</v>
      </c>
      <c r="C64" s="2">
        <v>-0.16666666666666699</v>
      </c>
      <c r="D64" s="2">
        <v>-0.6</v>
      </c>
      <c r="E64" s="2">
        <v>-0.5</v>
      </c>
      <c r="F64" s="2">
        <v>1</v>
      </c>
      <c r="G64" s="2">
        <v>0</v>
      </c>
      <c r="H64" s="2">
        <v>0</v>
      </c>
      <c r="I64" s="2">
        <v>0</v>
      </c>
      <c r="J64" s="2">
        <v>-0.5</v>
      </c>
      <c r="K64" s="3">
        <v>-0.5</v>
      </c>
      <c r="L64" s="3">
        <v>-0.875</v>
      </c>
    </row>
    <row r="65" spans="1:12" x14ac:dyDescent="0.25">
      <c r="A65" s="8" t="s">
        <v>107</v>
      </c>
      <c r="B65" s="2">
        <v>0</v>
      </c>
      <c r="C65" s="2">
        <v>0.1</v>
      </c>
      <c r="D65" s="2">
        <v>-9.0909090909090898E-2</v>
      </c>
      <c r="E65" s="2">
        <v>-0.1</v>
      </c>
      <c r="F65" s="2">
        <v>0.11111111111111099</v>
      </c>
      <c r="G65" s="2">
        <v>0</v>
      </c>
      <c r="H65" s="2">
        <v>-0.1</v>
      </c>
      <c r="I65" s="2">
        <v>0</v>
      </c>
      <c r="J65" s="2">
        <v>-0.11111111111111099</v>
      </c>
      <c r="K65" s="3">
        <v>-0.2</v>
      </c>
      <c r="L65" s="3">
        <v>-0.2</v>
      </c>
    </row>
    <row r="66" spans="1:12" x14ac:dyDescent="0.25">
      <c r="A66" s="8" t="s">
        <v>108</v>
      </c>
      <c r="B66" s="2">
        <v>0</v>
      </c>
      <c r="C66" s="2">
        <v>0</v>
      </c>
      <c r="D66" s="2">
        <v>0</v>
      </c>
      <c r="E66" s="2">
        <v>0</v>
      </c>
      <c r="F66" s="2">
        <v>0</v>
      </c>
      <c r="G66" s="2">
        <v>0</v>
      </c>
      <c r="H66" s="2">
        <v>0</v>
      </c>
      <c r="I66" s="2">
        <v>0</v>
      </c>
      <c r="J66" s="2">
        <v>0</v>
      </c>
      <c r="K66" s="3">
        <v>0</v>
      </c>
      <c r="L66" s="3">
        <v>0</v>
      </c>
    </row>
    <row r="67" spans="1:12" x14ac:dyDescent="0.25">
      <c r="A67" s="8" t="s">
        <v>109</v>
      </c>
      <c r="B67" s="2">
        <v>0</v>
      </c>
      <c r="C67" s="2">
        <v>0</v>
      </c>
      <c r="D67" s="2">
        <v>0</v>
      </c>
      <c r="E67" s="2">
        <v>0</v>
      </c>
      <c r="F67" s="2">
        <v>0</v>
      </c>
      <c r="G67" s="2">
        <v>0</v>
      </c>
      <c r="H67" s="2">
        <v>0</v>
      </c>
      <c r="I67" s="2">
        <v>0</v>
      </c>
      <c r="J67" s="2">
        <v>0</v>
      </c>
      <c r="K67" s="3">
        <v>0</v>
      </c>
      <c r="L67" s="3">
        <v>0</v>
      </c>
    </row>
    <row r="68" spans="1:12" x14ac:dyDescent="0.25">
      <c r="A68" s="8" t="s">
        <v>110</v>
      </c>
      <c r="B68" s="2">
        <v>0.2</v>
      </c>
      <c r="C68" s="2">
        <v>0</v>
      </c>
      <c r="D68" s="2">
        <v>-0.16666666666666699</v>
      </c>
      <c r="E68" s="2">
        <v>0</v>
      </c>
      <c r="F68" s="2">
        <v>0.4</v>
      </c>
      <c r="G68" s="2">
        <v>-0.14285714285714299</v>
      </c>
      <c r="H68" s="2">
        <v>0</v>
      </c>
      <c r="I68" s="2">
        <v>0</v>
      </c>
      <c r="J68" s="2">
        <v>0.16666666666666699</v>
      </c>
      <c r="K68" s="3">
        <v>0</v>
      </c>
      <c r="L68" s="3">
        <v>0.4</v>
      </c>
    </row>
    <row r="69" spans="1:12" x14ac:dyDescent="0.25">
      <c r="A69" s="8" t="s">
        <v>111</v>
      </c>
      <c r="B69" s="2">
        <v>0</v>
      </c>
      <c r="C69" s="2">
        <v>0</v>
      </c>
      <c r="D69" s="2">
        <v>0</v>
      </c>
      <c r="E69" s="2">
        <v>0</v>
      </c>
      <c r="F69" s="2">
        <v>0</v>
      </c>
      <c r="G69" s="2">
        <v>0</v>
      </c>
      <c r="H69" s="2">
        <v>0</v>
      </c>
      <c r="I69" s="2">
        <v>-1</v>
      </c>
      <c r="J69" s="2">
        <v>0</v>
      </c>
      <c r="K69" s="3">
        <v>-1</v>
      </c>
      <c r="L69" s="3">
        <v>-1</v>
      </c>
    </row>
    <row r="70" spans="1:12" x14ac:dyDescent="0.25">
      <c r="A70" s="8" t="s">
        <v>112</v>
      </c>
      <c r="B70" s="2">
        <v>0</v>
      </c>
      <c r="C70" s="2">
        <v>0</v>
      </c>
      <c r="D70" s="2">
        <v>-0.5</v>
      </c>
      <c r="E70" s="2">
        <v>0</v>
      </c>
      <c r="F70" s="2">
        <v>0</v>
      </c>
      <c r="G70" s="2">
        <v>0</v>
      </c>
      <c r="H70" s="2">
        <v>0</v>
      </c>
      <c r="I70" s="2">
        <v>0</v>
      </c>
      <c r="J70" s="2">
        <v>-1</v>
      </c>
      <c r="K70" s="3">
        <v>-1</v>
      </c>
      <c r="L70" s="3">
        <v>-1</v>
      </c>
    </row>
    <row r="71" spans="1:12" x14ac:dyDescent="0.25">
      <c r="A71" s="11" t="s">
        <v>12</v>
      </c>
      <c r="B71" s="3">
        <v>-1.1049723756906099E-2</v>
      </c>
      <c r="C71" s="3">
        <v>0</v>
      </c>
      <c r="D71" s="3">
        <v>-7.8212290502793297E-2</v>
      </c>
      <c r="E71" s="3">
        <v>-2.4242424242424201E-2</v>
      </c>
      <c r="F71" s="3">
        <v>0</v>
      </c>
      <c r="G71" s="3">
        <v>0</v>
      </c>
      <c r="H71" s="3">
        <v>6.2111801242236003E-3</v>
      </c>
      <c r="I71" s="3">
        <v>0</v>
      </c>
      <c r="J71" s="3">
        <v>-3.7037037037037E-2</v>
      </c>
      <c r="K71" s="3">
        <v>-3.1055900621118002E-2</v>
      </c>
      <c r="L71" s="3">
        <v>-0.138121546961326</v>
      </c>
    </row>
    <row r="72" spans="1:12" x14ac:dyDescent="0.25">
      <c r="A72" s="15"/>
    </row>
    <row r="73" spans="1:12" x14ac:dyDescent="0.25">
      <c r="A73" s="13" t="s">
        <v>33</v>
      </c>
    </row>
    <row r="74" spans="1:12" x14ac:dyDescent="0.25">
      <c r="A74" s="14" t="s">
        <v>34</v>
      </c>
    </row>
    <row r="75" spans="1:12" x14ac:dyDescent="0.25">
      <c r="A75" s="14" t="s">
        <v>35</v>
      </c>
    </row>
    <row r="76" spans="1:12" x14ac:dyDescent="0.25">
      <c r="A76" s="14" t="s">
        <v>114</v>
      </c>
    </row>
    <row r="77" spans="1:12" x14ac:dyDescent="0.25">
      <c r="A77" s="14" t="s">
        <v>36</v>
      </c>
    </row>
    <row r="78" spans="1:12" x14ac:dyDescent="0.25">
      <c r="A78" s="15"/>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3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694</v>
      </c>
    </row>
    <row r="2" spans="1:11" ht="15" x14ac:dyDescent="0.25">
      <c r="A2" s="12" t="s">
        <v>695</v>
      </c>
    </row>
    <row r="3" spans="1:11" ht="15" x14ac:dyDescent="0.25">
      <c r="A3" s="12" t="s">
        <v>696</v>
      </c>
    </row>
    <row r="4" spans="1:11" x14ac:dyDescent="0.25">
      <c r="A4" s="15"/>
    </row>
    <row r="5" spans="1:11" x14ac:dyDescent="0.25">
      <c r="A5" s="17" t="str">
        <f>HYPERLINK("#'Table of contents'!A214",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692</v>
      </c>
      <c r="B8" s="1">
        <v>13633</v>
      </c>
      <c r="C8" s="1">
        <v>14274</v>
      </c>
      <c r="D8" s="1">
        <v>14542</v>
      </c>
      <c r="E8" s="1">
        <v>13441</v>
      </c>
      <c r="F8" s="1">
        <v>14169</v>
      </c>
      <c r="G8" s="1">
        <v>15104</v>
      </c>
      <c r="H8" s="1">
        <v>17018</v>
      </c>
      <c r="I8" s="1">
        <v>19777</v>
      </c>
      <c r="J8" s="1">
        <v>18829</v>
      </c>
      <c r="K8" s="1">
        <v>21233</v>
      </c>
    </row>
    <row r="9" spans="1:11" x14ac:dyDescent="0.25">
      <c r="A9" s="16" t="s">
        <v>693</v>
      </c>
      <c r="B9" s="1">
        <v>1009</v>
      </c>
      <c r="C9" s="1">
        <v>205</v>
      </c>
      <c r="D9" s="1">
        <v>1713</v>
      </c>
      <c r="E9" s="1">
        <v>448</v>
      </c>
      <c r="F9" s="1">
        <v>511</v>
      </c>
      <c r="G9" s="1">
        <v>576</v>
      </c>
      <c r="H9" s="1">
        <v>602</v>
      </c>
      <c r="I9" s="1">
        <v>722</v>
      </c>
      <c r="J9" s="1">
        <v>3269</v>
      </c>
      <c r="K9" s="1">
        <v>860</v>
      </c>
    </row>
    <row r="10" spans="1:11" x14ac:dyDescent="0.25">
      <c r="A10" s="10" t="s">
        <v>12</v>
      </c>
      <c r="B10" s="5">
        <v>14642</v>
      </c>
      <c r="C10" s="5">
        <v>14479</v>
      </c>
      <c r="D10" s="5">
        <v>16255</v>
      </c>
      <c r="E10" s="5">
        <v>13889</v>
      </c>
      <c r="F10" s="5">
        <v>14680</v>
      </c>
      <c r="G10" s="5">
        <v>15680</v>
      </c>
      <c r="H10" s="5">
        <v>17620</v>
      </c>
      <c r="I10" s="5">
        <v>20499</v>
      </c>
      <c r="J10" s="5">
        <v>22098</v>
      </c>
      <c r="K10" s="5">
        <v>22093</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692</v>
      </c>
      <c r="B15" s="2">
        <v>0.93108864909165401</v>
      </c>
      <c r="C15" s="2">
        <v>0.98584156364389797</v>
      </c>
      <c r="D15" s="2">
        <v>0.89461704091048899</v>
      </c>
      <c r="E15" s="2">
        <v>0.967744258045936</v>
      </c>
      <c r="F15" s="2">
        <v>0.96519073569482305</v>
      </c>
      <c r="G15" s="2">
        <v>0.96326530612244898</v>
      </c>
      <c r="H15" s="2">
        <v>0.96583427922815002</v>
      </c>
      <c r="I15" s="2">
        <v>0.96477876969608301</v>
      </c>
      <c r="J15" s="2">
        <v>0.85206806045796002</v>
      </c>
      <c r="K15" s="2">
        <v>0.961073643235414</v>
      </c>
    </row>
    <row r="16" spans="1:11" x14ac:dyDescent="0.25">
      <c r="A16" s="8" t="s">
        <v>693</v>
      </c>
      <c r="B16" s="2">
        <v>6.8911350908345895E-2</v>
      </c>
      <c r="C16" s="2">
        <v>1.41584363561019E-2</v>
      </c>
      <c r="D16" s="2">
        <v>0.10538295908951099</v>
      </c>
      <c r="E16" s="2">
        <v>3.2255741954064401E-2</v>
      </c>
      <c r="F16" s="2">
        <v>3.4809264305177098E-2</v>
      </c>
      <c r="G16" s="2">
        <v>3.6734693877551003E-2</v>
      </c>
      <c r="H16" s="2">
        <v>3.4165720771850198E-2</v>
      </c>
      <c r="I16" s="2">
        <v>3.52212303039173E-2</v>
      </c>
      <c r="J16" s="2">
        <v>0.14793193954204001</v>
      </c>
      <c r="K16" s="2">
        <v>3.8926356764586098E-2</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692</v>
      </c>
      <c r="B21" s="2">
        <v>4.70182645052446E-2</v>
      </c>
      <c r="C21" s="2">
        <v>1.8775395824576199E-2</v>
      </c>
      <c r="D21" s="2">
        <v>-7.5711731536239904E-2</v>
      </c>
      <c r="E21" s="2">
        <v>5.4162636708578203E-2</v>
      </c>
      <c r="F21" s="2">
        <v>6.5989131201919696E-2</v>
      </c>
      <c r="G21" s="2">
        <v>0.126721398305085</v>
      </c>
      <c r="H21" s="2">
        <v>0.16212245857327501</v>
      </c>
      <c r="I21" s="2">
        <v>-4.7934469333063702E-2</v>
      </c>
      <c r="J21" s="2">
        <v>0.12767539433851999</v>
      </c>
      <c r="K21" s="3">
        <v>0.405786546610169</v>
      </c>
      <c r="L21" s="3">
        <v>0.55747084280789305</v>
      </c>
    </row>
    <row r="22" spans="1:12" x14ac:dyDescent="0.25">
      <c r="A22" s="8" t="s">
        <v>693</v>
      </c>
      <c r="B22" s="2">
        <v>-0.79682854311199203</v>
      </c>
      <c r="C22" s="2">
        <v>7.3560975609756101</v>
      </c>
      <c r="D22" s="2">
        <v>-0.73847051955633403</v>
      </c>
      <c r="E22" s="2">
        <v>0.140625</v>
      </c>
      <c r="F22" s="2">
        <v>0.12720156555772999</v>
      </c>
      <c r="G22" s="2">
        <v>4.5138888888888902E-2</v>
      </c>
      <c r="H22" s="2">
        <v>0.199335548172757</v>
      </c>
      <c r="I22" s="2">
        <v>3.52770083102493</v>
      </c>
      <c r="J22" s="2">
        <v>-0.73692260630162099</v>
      </c>
      <c r="K22" s="3">
        <v>0.49305555555555602</v>
      </c>
      <c r="L22" s="3">
        <v>-0.147670961347869</v>
      </c>
    </row>
    <row r="23" spans="1:12" x14ac:dyDescent="0.25">
      <c r="A23" s="11" t="s">
        <v>12</v>
      </c>
      <c r="B23" s="3">
        <v>-1.11323589673542E-2</v>
      </c>
      <c r="C23" s="3">
        <v>0.122660404724083</v>
      </c>
      <c r="D23" s="3">
        <v>-0.145555213780375</v>
      </c>
      <c r="E23" s="3">
        <v>5.6951544387644902E-2</v>
      </c>
      <c r="F23" s="3">
        <v>6.8119891008174394E-2</v>
      </c>
      <c r="G23" s="3">
        <v>0.12372448979591801</v>
      </c>
      <c r="H23" s="3">
        <v>0.163393870601589</v>
      </c>
      <c r="I23" s="3">
        <v>7.8003805063661599E-2</v>
      </c>
      <c r="J23" s="3">
        <v>-2.2626482034573299E-4</v>
      </c>
      <c r="K23" s="3">
        <v>0.40899234693877601</v>
      </c>
      <c r="L23" s="3">
        <v>0.50887856850157098</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697</v>
      </c>
    </row>
    <row r="29" spans="1:12" x14ac:dyDescent="0.25">
      <c r="A29" s="14" t="s">
        <v>698</v>
      </c>
    </row>
    <row r="30" spans="1:12" x14ac:dyDescent="0.25">
      <c r="A30" s="14" t="s">
        <v>36</v>
      </c>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4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699</v>
      </c>
    </row>
    <row r="2" spans="1:11" ht="15" x14ac:dyDescent="0.25">
      <c r="A2" s="12" t="s">
        <v>695</v>
      </c>
    </row>
    <row r="3" spans="1:11" ht="15" x14ac:dyDescent="0.25">
      <c r="A3" s="12" t="s">
        <v>63</v>
      </c>
    </row>
    <row r="4" spans="1:11" x14ac:dyDescent="0.25">
      <c r="A4" s="15"/>
    </row>
    <row r="5" spans="1:11" x14ac:dyDescent="0.25">
      <c r="A5" s="17" t="str">
        <f>HYPERLINK("#'Table of contents'!A215",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56</v>
      </c>
      <c r="B8" s="1">
        <v>8203</v>
      </c>
      <c r="C8" s="1">
        <v>8638</v>
      </c>
      <c r="D8" s="1">
        <v>8472</v>
      </c>
      <c r="E8" s="1">
        <v>8396</v>
      </c>
      <c r="F8" s="1">
        <v>8476</v>
      </c>
      <c r="G8" s="1">
        <v>8746</v>
      </c>
      <c r="H8" s="1">
        <v>9679</v>
      </c>
      <c r="I8" s="1">
        <v>10654</v>
      </c>
      <c r="J8" s="1">
        <v>10185</v>
      </c>
      <c r="K8" s="1">
        <v>11227</v>
      </c>
    </row>
    <row r="9" spans="1:11" x14ac:dyDescent="0.25">
      <c r="A9" s="16" t="s">
        <v>57</v>
      </c>
      <c r="B9" s="1">
        <v>3721</v>
      </c>
      <c r="C9" s="1">
        <v>3822</v>
      </c>
      <c r="D9" s="1">
        <v>4047</v>
      </c>
      <c r="E9" s="1">
        <v>3451</v>
      </c>
      <c r="F9" s="1">
        <v>3955</v>
      </c>
      <c r="G9" s="1">
        <v>4446</v>
      </c>
      <c r="H9" s="1">
        <v>5246</v>
      </c>
      <c r="I9" s="1">
        <v>6738</v>
      </c>
      <c r="J9" s="1">
        <v>6103</v>
      </c>
      <c r="K9" s="1">
        <v>7321</v>
      </c>
    </row>
    <row r="10" spans="1:11" x14ac:dyDescent="0.25">
      <c r="A10" s="16" t="s">
        <v>58</v>
      </c>
      <c r="B10" s="1">
        <v>1199</v>
      </c>
      <c r="C10" s="1">
        <v>1265</v>
      </c>
      <c r="D10" s="1">
        <v>1364</v>
      </c>
      <c r="E10" s="1">
        <v>1074</v>
      </c>
      <c r="F10" s="1">
        <v>1215</v>
      </c>
      <c r="G10" s="1">
        <v>1312</v>
      </c>
      <c r="H10" s="1">
        <v>1497</v>
      </c>
      <c r="I10" s="1">
        <v>1698</v>
      </c>
      <c r="J10" s="1">
        <v>1817</v>
      </c>
      <c r="K10" s="1">
        <v>1954</v>
      </c>
    </row>
    <row r="11" spans="1:11" x14ac:dyDescent="0.25">
      <c r="A11" s="16" t="s">
        <v>59</v>
      </c>
      <c r="B11" s="1">
        <v>392</v>
      </c>
      <c r="C11" s="1">
        <v>421</v>
      </c>
      <c r="D11" s="1">
        <v>510</v>
      </c>
      <c r="E11" s="1">
        <v>346</v>
      </c>
      <c r="F11" s="1">
        <v>375</v>
      </c>
      <c r="G11" s="1">
        <v>421</v>
      </c>
      <c r="H11" s="1">
        <v>419</v>
      </c>
      <c r="I11" s="1">
        <v>453</v>
      </c>
      <c r="J11" s="1">
        <v>518</v>
      </c>
      <c r="K11" s="1">
        <v>525</v>
      </c>
    </row>
    <row r="12" spans="1:11" x14ac:dyDescent="0.25">
      <c r="A12" s="16" t="s">
        <v>60</v>
      </c>
      <c r="B12" s="1">
        <v>95</v>
      </c>
      <c r="C12" s="1">
        <v>108</v>
      </c>
      <c r="D12" s="1">
        <v>128</v>
      </c>
      <c r="E12" s="1">
        <v>145</v>
      </c>
      <c r="F12" s="1">
        <v>125</v>
      </c>
      <c r="G12" s="1">
        <v>150</v>
      </c>
      <c r="H12" s="1">
        <v>145</v>
      </c>
      <c r="I12" s="1">
        <v>192</v>
      </c>
      <c r="J12" s="1">
        <v>175</v>
      </c>
      <c r="K12" s="1">
        <v>169</v>
      </c>
    </row>
    <row r="13" spans="1:11" x14ac:dyDescent="0.25">
      <c r="A13" s="16" t="s">
        <v>61</v>
      </c>
      <c r="B13" s="1">
        <v>23</v>
      </c>
      <c r="C13" s="1">
        <v>20</v>
      </c>
      <c r="D13" s="1">
        <v>21</v>
      </c>
      <c r="E13" s="1">
        <v>29</v>
      </c>
      <c r="F13" s="1">
        <v>23</v>
      </c>
      <c r="G13" s="1">
        <v>29</v>
      </c>
      <c r="H13" s="1">
        <v>32</v>
      </c>
      <c r="I13" s="1">
        <v>42</v>
      </c>
      <c r="J13" s="1">
        <v>31</v>
      </c>
      <c r="K13" s="1">
        <v>37</v>
      </c>
    </row>
    <row r="14" spans="1:11" x14ac:dyDescent="0.25">
      <c r="A14" s="10" t="s">
        <v>12</v>
      </c>
      <c r="B14" s="5">
        <v>13633</v>
      </c>
      <c r="C14" s="5">
        <v>14274</v>
      </c>
      <c r="D14" s="5">
        <v>14542</v>
      </c>
      <c r="E14" s="5">
        <v>13441</v>
      </c>
      <c r="F14" s="5">
        <v>14169</v>
      </c>
      <c r="G14" s="5">
        <v>15104</v>
      </c>
      <c r="H14" s="5">
        <v>17018</v>
      </c>
      <c r="I14" s="5">
        <v>19777</v>
      </c>
      <c r="J14" s="5">
        <v>18829</v>
      </c>
      <c r="K14" s="5">
        <v>21233</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56</v>
      </c>
      <c r="B19" s="2">
        <v>0.60170175309909801</v>
      </c>
      <c r="C19" s="2">
        <v>0.60515622810704806</v>
      </c>
      <c r="D19" s="2">
        <v>0.58258836473662501</v>
      </c>
      <c r="E19" s="2">
        <v>0.62465590357860301</v>
      </c>
      <c r="F19" s="2">
        <v>0.59820735408285697</v>
      </c>
      <c r="G19" s="2">
        <v>0.57905190677966101</v>
      </c>
      <c r="H19" s="2">
        <v>0.56875073451639402</v>
      </c>
      <c r="I19" s="2">
        <v>0.53870657834858704</v>
      </c>
      <c r="J19" s="2">
        <v>0.54092091985766599</v>
      </c>
      <c r="K19" s="2">
        <v>0.52875241369566195</v>
      </c>
    </row>
    <row r="20" spans="1:12" x14ac:dyDescent="0.25">
      <c r="A20" s="8" t="s">
        <v>57</v>
      </c>
      <c r="B20" s="2">
        <v>0.27294065869581202</v>
      </c>
      <c r="C20" s="2">
        <v>0.26775956284153002</v>
      </c>
      <c r="D20" s="2">
        <v>0.27829734561958502</v>
      </c>
      <c r="E20" s="2">
        <v>0.25675172978201</v>
      </c>
      <c r="F20" s="2">
        <v>0.27913049615357499</v>
      </c>
      <c r="G20" s="2">
        <v>0.29435911016949201</v>
      </c>
      <c r="H20" s="2">
        <v>0.30826184040427801</v>
      </c>
      <c r="I20" s="2">
        <v>0.34069879152550903</v>
      </c>
      <c r="J20" s="2">
        <v>0.32412767539433901</v>
      </c>
      <c r="K20" s="2">
        <v>0.34479348184429898</v>
      </c>
    </row>
    <row r="21" spans="1:12" x14ac:dyDescent="0.25">
      <c r="A21" s="8" t="s">
        <v>58</v>
      </c>
      <c r="B21" s="2">
        <v>8.7948360595613603E-2</v>
      </c>
      <c r="C21" s="2">
        <v>8.8622670589883698E-2</v>
      </c>
      <c r="D21" s="2">
        <v>9.3797276853252606E-2</v>
      </c>
      <c r="E21" s="2">
        <v>7.9904768990402497E-2</v>
      </c>
      <c r="F21" s="2">
        <v>8.5750582257040006E-2</v>
      </c>
      <c r="G21" s="2">
        <v>8.6864406779660994E-2</v>
      </c>
      <c r="H21" s="2">
        <v>8.7965683394053307E-2</v>
      </c>
      <c r="I21" s="2">
        <v>8.5857308995297602E-2</v>
      </c>
      <c r="J21" s="2">
        <v>9.6500079664347593E-2</v>
      </c>
      <c r="K21" s="2">
        <v>9.2026562426411704E-2</v>
      </c>
    </row>
    <row r="22" spans="1:12" x14ac:dyDescent="0.25">
      <c r="A22" s="8" t="s">
        <v>59</v>
      </c>
      <c r="B22" s="2">
        <v>2.8753759260617601E-2</v>
      </c>
      <c r="C22" s="2">
        <v>2.94941852318901E-2</v>
      </c>
      <c r="D22" s="2">
        <v>3.5070829321964002E-2</v>
      </c>
      <c r="E22" s="2">
        <v>2.5742132281824301E-2</v>
      </c>
      <c r="F22" s="2">
        <v>2.6466229091678999E-2</v>
      </c>
      <c r="G22" s="2">
        <v>2.78734110169492E-2</v>
      </c>
      <c r="H22" s="2">
        <v>2.4620989540486499E-2</v>
      </c>
      <c r="I22" s="2">
        <v>2.29053951559893E-2</v>
      </c>
      <c r="J22" s="2">
        <v>2.75107546869191E-2</v>
      </c>
      <c r="K22" s="2">
        <v>2.47256628832478E-2</v>
      </c>
    </row>
    <row r="23" spans="1:12" x14ac:dyDescent="0.25">
      <c r="A23" s="8" t="s">
        <v>60</v>
      </c>
      <c r="B23" s="2">
        <v>6.9683855350986604E-3</v>
      </c>
      <c r="C23" s="2">
        <v>7.5662042875157603E-3</v>
      </c>
      <c r="D23" s="2">
        <v>8.80209049649292E-3</v>
      </c>
      <c r="E23" s="2">
        <v>1.07878878059668E-2</v>
      </c>
      <c r="F23" s="2">
        <v>8.8220763638930094E-3</v>
      </c>
      <c r="G23" s="2">
        <v>9.9311440677966097E-3</v>
      </c>
      <c r="H23" s="2">
        <v>8.5203901751087097E-3</v>
      </c>
      <c r="I23" s="2">
        <v>9.7082469535318804E-3</v>
      </c>
      <c r="J23" s="2">
        <v>9.2941738807159197E-3</v>
      </c>
      <c r="K23" s="2">
        <v>7.9593086233692798E-3</v>
      </c>
    </row>
    <row r="24" spans="1:12" x14ac:dyDescent="0.25">
      <c r="A24" s="8" t="s">
        <v>61</v>
      </c>
      <c r="B24" s="2">
        <v>1.6870828137607299E-3</v>
      </c>
      <c r="C24" s="2">
        <v>1.40114894213255E-3</v>
      </c>
      <c r="D24" s="2">
        <v>1.4440929720808699E-3</v>
      </c>
      <c r="E24" s="2">
        <v>2.1575775611933599E-3</v>
      </c>
      <c r="F24" s="2">
        <v>1.62326205095631E-3</v>
      </c>
      <c r="G24" s="2">
        <v>1.92002118644068E-3</v>
      </c>
      <c r="H24" s="2">
        <v>1.88036196967916E-3</v>
      </c>
      <c r="I24" s="2">
        <v>2.1236790210851001E-3</v>
      </c>
      <c r="J24" s="2">
        <v>1.6463965160125301E-3</v>
      </c>
      <c r="K24" s="2">
        <v>1.74257052700984E-3</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56</v>
      </c>
      <c r="B29" s="2">
        <v>5.3029379495306603E-2</v>
      </c>
      <c r="C29" s="2">
        <v>-1.9217411437832801E-2</v>
      </c>
      <c r="D29" s="2">
        <v>-8.9707271010387203E-3</v>
      </c>
      <c r="E29" s="2">
        <v>9.5283468318246804E-3</v>
      </c>
      <c r="F29" s="2">
        <v>3.1854648419065601E-2</v>
      </c>
      <c r="G29" s="2">
        <v>0.106677338211754</v>
      </c>
      <c r="H29" s="2">
        <v>0.10073354685401401</v>
      </c>
      <c r="I29" s="2">
        <v>-4.4021024967148499E-2</v>
      </c>
      <c r="J29" s="2">
        <v>0.102307314678449</v>
      </c>
      <c r="K29" s="3">
        <v>0.28367253601646503</v>
      </c>
      <c r="L29" s="3">
        <v>0.36864561745702801</v>
      </c>
    </row>
    <row r="30" spans="1:12" x14ac:dyDescent="0.25">
      <c r="A30" s="8" t="s">
        <v>57</v>
      </c>
      <c r="B30" s="2">
        <v>2.7143241064229998E-2</v>
      </c>
      <c r="C30" s="2">
        <v>5.8869701726844602E-2</v>
      </c>
      <c r="D30" s="2">
        <v>-0.147269582406721</v>
      </c>
      <c r="E30" s="2">
        <v>0.14604462474645</v>
      </c>
      <c r="F30" s="2">
        <v>0.12414664981036699</v>
      </c>
      <c r="G30" s="2">
        <v>0.17993702204228501</v>
      </c>
      <c r="H30" s="2">
        <v>0.284407167365612</v>
      </c>
      <c r="I30" s="2">
        <v>-9.4241614722469599E-2</v>
      </c>
      <c r="J30" s="2">
        <v>0.19957398000983101</v>
      </c>
      <c r="K30" s="3">
        <v>0.64664867296446205</v>
      </c>
      <c r="L30" s="3">
        <v>0.96748185971513001</v>
      </c>
    </row>
    <row r="31" spans="1:12" x14ac:dyDescent="0.25">
      <c r="A31" s="8" t="s">
        <v>58</v>
      </c>
      <c r="B31" s="2">
        <v>5.5045871559633003E-2</v>
      </c>
      <c r="C31" s="2">
        <v>7.8260869565217397E-2</v>
      </c>
      <c r="D31" s="2">
        <v>-0.212609970674487</v>
      </c>
      <c r="E31" s="2">
        <v>0.13128491620111701</v>
      </c>
      <c r="F31" s="2">
        <v>7.9835390946502105E-2</v>
      </c>
      <c r="G31" s="2">
        <v>0.14100609756097601</v>
      </c>
      <c r="H31" s="2">
        <v>0.13426853707414799</v>
      </c>
      <c r="I31" s="2">
        <v>7.0082449941107197E-2</v>
      </c>
      <c r="J31" s="2">
        <v>7.5399009356081501E-2</v>
      </c>
      <c r="K31" s="3">
        <v>0.48932926829268297</v>
      </c>
      <c r="L31" s="3">
        <v>0.62969140950792302</v>
      </c>
    </row>
    <row r="32" spans="1:12" x14ac:dyDescent="0.25">
      <c r="A32" s="8" t="s">
        <v>59</v>
      </c>
      <c r="B32" s="2">
        <v>7.3979591836734707E-2</v>
      </c>
      <c r="C32" s="2">
        <v>0.211401425178147</v>
      </c>
      <c r="D32" s="2">
        <v>-0.32156862745098003</v>
      </c>
      <c r="E32" s="2">
        <v>8.3815028901734104E-2</v>
      </c>
      <c r="F32" s="2">
        <v>0.12266666666666701</v>
      </c>
      <c r="G32" s="2">
        <v>-4.7505938242280296E-3</v>
      </c>
      <c r="H32" s="2">
        <v>8.1145584725536998E-2</v>
      </c>
      <c r="I32" s="2">
        <v>0.143487858719647</v>
      </c>
      <c r="J32" s="2">
        <v>1.35135135135135E-2</v>
      </c>
      <c r="K32" s="3">
        <v>0.247030878859857</v>
      </c>
      <c r="L32" s="3">
        <v>0.33928571428571402</v>
      </c>
    </row>
    <row r="33" spans="1:12" x14ac:dyDescent="0.25">
      <c r="A33" s="8" t="s">
        <v>60</v>
      </c>
      <c r="B33" s="2">
        <v>0.13684210526315799</v>
      </c>
      <c r="C33" s="2">
        <v>0.18518518518518501</v>
      </c>
      <c r="D33" s="2">
        <v>0.1328125</v>
      </c>
      <c r="E33" s="2">
        <v>-0.13793103448275901</v>
      </c>
      <c r="F33" s="2">
        <v>0.2</v>
      </c>
      <c r="G33" s="2">
        <v>-3.3333333333333298E-2</v>
      </c>
      <c r="H33" s="2">
        <v>0.32413793103448302</v>
      </c>
      <c r="I33" s="2">
        <v>-8.8541666666666699E-2</v>
      </c>
      <c r="J33" s="2">
        <v>-3.4285714285714301E-2</v>
      </c>
      <c r="K33" s="3">
        <v>0.12666666666666701</v>
      </c>
      <c r="L33" s="3">
        <v>0.77894736842105305</v>
      </c>
    </row>
    <row r="34" spans="1:12" x14ac:dyDescent="0.25">
      <c r="A34" s="8" t="s">
        <v>61</v>
      </c>
      <c r="B34" s="2">
        <v>-0.13043478260869601</v>
      </c>
      <c r="C34" s="2">
        <v>0.05</v>
      </c>
      <c r="D34" s="2">
        <v>0.38095238095238099</v>
      </c>
      <c r="E34" s="2">
        <v>-0.20689655172413801</v>
      </c>
      <c r="F34" s="2">
        <v>0.26086956521739102</v>
      </c>
      <c r="G34" s="2">
        <v>0.10344827586206901</v>
      </c>
      <c r="H34" s="2">
        <v>0.3125</v>
      </c>
      <c r="I34" s="2">
        <v>-0.26190476190476197</v>
      </c>
      <c r="J34" s="2">
        <v>0.19354838709677399</v>
      </c>
      <c r="K34" s="3">
        <v>0.27586206896551702</v>
      </c>
      <c r="L34" s="3">
        <v>0.60869565217391297</v>
      </c>
    </row>
    <row r="35" spans="1:12" x14ac:dyDescent="0.25">
      <c r="A35" s="11" t="s">
        <v>12</v>
      </c>
      <c r="B35" s="3">
        <v>4.70182645052446E-2</v>
      </c>
      <c r="C35" s="3">
        <v>1.8775395824576199E-2</v>
      </c>
      <c r="D35" s="3">
        <v>-7.5711731536239904E-2</v>
      </c>
      <c r="E35" s="3">
        <v>5.4162636708578203E-2</v>
      </c>
      <c r="F35" s="3">
        <v>6.5989131201919696E-2</v>
      </c>
      <c r="G35" s="3">
        <v>0.126721398305085</v>
      </c>
      <c r="H35" s="3">
        <v>0.16212245857327501</v>
      </c>
      <c r="I35" s="3">
        <v>-4.7934469333063702E-2</v>
      </c>
      <c r="J35" s="3">
        <v>0.12767539433851999</v>
      </c>
      <c r="K35" s="3">
        <v>0.405786546610169</v>
      </c>
      <c r="L35" s="3">
        <v>0.55747084280789305</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697</v>
      </c>
    </row>
    <row r="41" spans="1:12" x14ac:dyDescent="0.25">
      <c r="A41" s="14" t="s">
        <v>698</v>
      </c>
    </row>
    <row r="42" spans="1:12" x14ac:dyDescent="0.25">
      <c r="A42" s="14" t="s">
        <v>36</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5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700</v>
      </c>
    </row>
    <row r="2" spans="1:11" ht="15" x14ac:dyDescent="0.25">
      <c r="A2" s="12" t="s">
        <v>695</v>
      </c>
    </row>
    <row r="3" spans="1:11" ht="15" x14ac:dyDescent="0.25">
      <c r="A3" s="12" t="s">
        <v>67</v>
      </c>
    </row>
    <row r="4" spans="1:11" x14ac:dyDescent="0.25">
      <c r="A4" s="15"/>
    </row>
    <row r="5" spans="1:11" x14ac:dyDescent="0.25">
      <c r="A5" s="17" t="str">
        <f>HYPERLINK("#'Table of contents'!A216",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64</v>
      </c>
      <c r="B8" s="1">
        <v>7036</v>
      </c>
      <c r="C8" s="1">
        <v>7236</v>
      </c>
      <c r="D8" s="1">
        <v>7276</v>
      </c>
      <c r="E8" s="1">
        <v>6900</v>
      </c>
      <c r="F8" s="1">
        <v>7187</v>
      </c>
      <c r="G8" s="1">
        <v>7531</v>
      </c>
      <c r="H8" s="1">
        <v>8307</v>
      </c>
      <c r="I8" s="1">
        <v>9493</v>
      </c>
      <c r="J8" s="1">
        <v>9366</v>
      </c>
      <c r="K8" s="1">
        <v>10703</v>
      </c>
    </row>
    <row r="9" spans="1:11" x14ac:dyDescent="0.25">
      <c r="A9" s="16" t="s">
        <v>65</v>
      </c>
      <c r="B9" s="1">
        <v>6597</v>
      </c>
      <c r="C9" s="1">
        <v>7038</v>
      </c>
      <c r="D9" s="1">
        <v>7266</v>
      </c>
      <c r="E9" s="1">
        <v>6541</v>
      </c>
      <c r="F9" s="1">
        <v>6982</v>
      </c>
      <c r="G9" s="1">
        <v>7573</v>
      </c>
      <c r="H9" s="1">
        <v>8711</v>
      </c>
      <c r="I9" s="1">
        <v>10284</v>
      </c>
      <c r="J9" s="1">
        <v>9463</v>
      </c>
      <c r="K9" s="1">
        <v>10530</v>
      </c>
    </row>
    <row r="10" spans="1:11" x14ac:dyDescent="0.25">
      <c r="A10" s="10" t="s">
        <v>12</v>
      </c>
      <c r="B10" s="5">
        <v>13633</v>
      </c>
      <c r="C10" s="5">
        <v>14274</v>
      </c>
      <c r="D10" s="5">
        <v>14542</v>
      </c>
      <c r="E10" s="5">
        <v>13441</v>
      </c>
      <c r="F10" s="5">
        <v>14169</v>
      </c>
      <c r="G10" s="5">
        <v>15104</v>
      </c>
      <c r="H10" s="5">
        <v>17018</v>
      </c>
      <c r="I10" s="5">
        <v>19777</v>
      </c>
      <c r="J10" s="5">
        <v>18829</v>
      </c>
      <c r="K10" s="5">
        <v>21233</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64</v>
      </c>
      <c r="B15" s="2">
        <v>0.51610063815741203</v>
      </c>
      <c r="C15" s="2">
        <v>0.50693568726355598</v>
      </c>
      <c r="D15" s="2">
        <v>0.50034383166001895</v>
      </c>
      <c r="E15" s="2">
        <v>0.51335466111152395</v>
      </c>
      <c r="F15" s="2">
        <v>0.50723410261839197</v>
      </c>
      <c r="G15" s="2">
        <v>0.49860963983050799</v>
      </c>
      <c r="H15" s="2">
        <v>0.48813021506639998</v>
      </c>
      <c r="I15" s="2">
        <v>0.48000202255144903</v>
      </c>
      <c r="J15" s="2">
        <v>0.49742418609591599</v>
      </c>
      <c r="K15" s="2">
        <v>0.50407384731314497</v>
      </c>
    </row>
    <row r="16" spans="1:11" x14ac:dyDescent="0.25">
      <c r="A16" s="8" t="s">
        <v>65</v>
      </c>
      <c r="B16" s="2">
        <v>0.48389936184258803</v>
      </c>
      <c r="C16" s="2">
        <v>0.49306431273644402</v>
      </c>
      <c r="D16" s="2">
        <v>0.499656168339981</v>
      </c>
      <c r="E16" s="2">
        <v>0.486645338888476</v>
      </c>
      <c r="F16" s="2">
        <v>0.49276589738160798</v>
      </c>
      <c r="G16" s="2">
        <v>0.50139036016949201</v>
      </c>
      <c r="H16" s="2">
        <v>0.51186978493360002</v>
      </c>
      <c r="I16" s="2">
        <v>0.51999797744855103</v>
      </c>
      <c r="J16" s="2">
        <v>0.50257581390408401</v>
      </c>
      <c r="K16" s="2">
        <v>0.49592615268685503</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64</v>
      </c>
      <c r="B21" s="2">
        <v>2.84252416145537E-2</v>
      </c>
      <c r="C21" s="2">
        <v>5.5279159756771697E-3</v>
      </c>
      <c r="D21" s="2">
        <v>-5.1676745464540999E-2</v>
      </c>
      <c r="E21" s="2">
        <v>4.1594202898550703E-2</v>
      </c>
      <c r="F21" s="2">
        <v>4.7864199248643401E-2</v>
      </c>
      <c r="G21" s="2">
        <v>0.103040764838667</v>
      </c>
      <c r="H21" s="2">
        <v>0.14277115685566399</v>
      </c>
      <c r="I21" s="2">
        <v>-1.3378278731697E-2</v>
      </c>
      <c r="J21" s="2">
        <v>0.14275037369207799</v>
      </c>
      <c r="K21" s="3">
        <v>0.42119240472712799</v>
      </c>
      <c r="L21" s="3">
        <v>0.52117680500284203</v>
      </c>
    </row>
    <row r="22" spans="1:12" x14ac:dyDescent="0.25">
      <c r="A22" s="8" t="s">
        <v>65</v>
      </c>
      <c r="B22" s="2">
        <v>6.6848567530695804E-2</v>
      </c>
      <c r="C22" s="2">
        <v>3.2395566922421098E-2</v>
      </c>
      <c r="D22" s="2">
        <v>-9.9779796311588204E-2</v>
      </c>
      <c r="E22" s="2">
        <v>6.7420883656933203E-2</v>
      </c>
      <c r="F22" s="2">
        <v>8.4646233171011206E-2</v>
      </c>
      <c r="G22" s="2">
        <v>0.150270698534266</v>
      </c>
      <c r="H22" s="2">
        <v>0.180576282860751</v>
      </c>
      <c r="I22" s="2">
        <v>-7.9832749902761596E-2</v>
      </c>
      <c r="J22" s="2">
        <v>0.112754940293776</v>
      </c>
      <c r="K22" s="3">
        <v>0.39046612967119998</v>
      </c>
      <c r="L22" s="3">
        <v>0.59618008185538895</v>
      </c>
    </row>
    <row r="23" spans="1:12" x14ac:dyDescent="0.25">
      <c r="A23" s="11" t="s">
        <v>12</v>
      </c>
      <c r="B23" s="3">
        <v>4.70182645052446E-2</v>
      </c>
      <c r="C23" s="3">
        <v>1.8775395824576199E-2</v>
      </c>
      <c r="D23" s="3">
        <v>-7.5711731536239904E-2</v>
      </c>
      <c r="E23" s="3">
        <v>5.4162636708578203E-2</v>
      </c>
      <c r="F23" s="3">
        <v>6.5989131201919696E-2</v>
      </c>
      <c r="G23" s="3">
        <v>0.126721398305085</v>
      </c>
      <c r="H23" s="3">
        <v>0.16212245857327501</v>
      </c>
      <c r="I23" s="3">
        <v>-4.7934469333063702E-2</v>
      </c>
      <c r="J23" s="3">
        <v>0.12767539433851999</v>
      </c>
      <c r="K23" s="3">
        <v>0.405786546610169</v>
      </c>
      <c r="L23" s="3">
        <v>0.55747084280789305</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697</v>
      </c>
    </row>
    <row r="29" spans="1:12" x14ac:dyDescent="0.25">
      <c r="A29" s="14" t="s">
        <v>698</v>
      </c>
    </row>
    <row r="30" spans="1:12" x14ac:dyDescent="0.25">
      <c r="A30" s="14" t="s">
        <v>36</v>
      </c>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6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701</v>
      </c>
    </row>
    <row r="2" spans="1:11" ht="15" x14ac:dyDescent="0.25">
      <c r="A2" s="12" t="s">
        <v>695</v>
      </c>
    </row>
    <row r="3" spans="1:11" ht="15" x14ac:dyDescent="0.25">
      <c r="A3" s="12" t="s">
        <v>67</v>
      </c>
    </row>
    <row r="4" spans="1:11" ht="15" x14ac:dyDescent="0.25">
      <c r="A4" s="12" t="s">
        <v>63</v>
      </c>
    </row>
    <row r="5" spans="1:11" x14ac:dyDescent="0.25">
      <c r="A5" s="17" t="str">
        <f>HYPERLINK("#'Table of contents'!A217",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68</v>
      </c>
      <c r="B8" s="1">
        <v>4790</v>
      </c>
      <c r="C8" s="1">
        <v>4905</v>
      </c>
      <c r="D8" s="1">
        <v>4740</v>
      </c>
      <c r="E8" s="1">
        <v>4722</v>
      </c>
      <c r="F8" s="1">
        <v>4764</v>
      </c>
      <c r="G8" s="1">
        <v>4784</v>
      </c>
      <c r="H8" s="1">
        <v>5221</v>
      </c>
      <c r="I8" s="1">
        <v>5723</v>
      </c>
      <c r="J8" s="1">
        <v>5701</v>
      </c>
      <c r="K8" s="1">
        <v>6201</v>
      </c>
    </row>
    <row r="9" spans="1:11" x14ac:dyDescent="0.25">
      <c r="A9" s="16" t="s">
        <v>69</v>
      </c>
      <c r="B9" s="1">
        <v>1688</v>
      </c>
      <c r="C9" s="1">
        <v>1752</v>
      </c>
      <c r="D9" s="1">
        <v>1868</v>
      </c>
      <c r="E9" s="1">
        <v>1620</v>
      </c>
      <c r="F9" s="1">
        <v>1845</v>
      </c>
      <c r="G9" s="1">
        <v>2045</v>
      </c>
      <c r="H9" s="1">
        <v>2364</v>
      </c>
      <c r="I9" s="1">
        <v>2927</v>
      </c>
      <c r="J9" s="1">
        <v>2690</v>
      </c>
      <c r="K9" s="1">
        <v>3406</v>
      </c>
    </row>
    <row r="10" spans="1:11" x14ac:dyDescent="0.25">
      <c r="A10" s="16" t="s">
        <v>70</v>
      </c>
      <c r="B10" s="1">
        <v>418</v>
      </c>
      <c r="C10" s="1">
        <v>440</v>
      </c>
      <c r="D10" s="1">
        <v>509</v>
      </c>
      <c r="E10" s="1">
        <v>436</v>
      </c>
      <c r="F10" s="1">
        <v>468</v>
      </c>
      <c r="G10" s="1">
        <v>553</v>
      </c>
      <c r="H10" s="1">
        <v>563</v>
      </c>
      <c r="I10" s="1">
        <v>652</v>
      </c>
      <c r="J10" s="1">
        <v>776</v>
      </c>
      <c r="K10" s="1">
        <v>869</v>
      </c>
    </row>
    <row r="11" spans="1:11" x14ac:dyDescent="0.25">
      <c r="A11" s="16" t="s">
        <v>71</v>
      </c>
      <c r="B11" s="1">
        <v>119</v>
      </c>
      <c r="C11" s="1">
        <v>116</v>
      </c>
      <c r="D11" s="1">
        <v>135</v>
      </c>
      <c r="E11" s="1">
        <v>87</v>
      </c>
      <c r="F11" s="1">
        <v>96</v>
      </c>
      <c r="G11" s="1">
        <v>124</v>
      </c>
      <c r="H11" s="1">
        <v>128</v>
      </c>
      <c r="I11" s="1">
        <v>155</v>
      </c>
      <c r="J11" s="1">
        <v>172</v>
      </c>
      <c r="K11" s="1">
        <v>184</v>
      </c>
    </row>
    <row r="12" spans="1:11" x14ac:dyDescent="0.25">
      <c r="A12" s="16" t="s">
        <v>72</v>
      </c>
      <c r="B12" s="1">
        <v>16</v>
      </c>
      <c r="C12" s="1">
        <v>19</v>
      </c>
      <c r="D12" s="1">
        <v>24</v>
      </c>
      <c r="E12" s="1">
        <v>32</v>
      </c>
      <c r="F12" s="1">
        <v>11</v>
      </c>
      <c r="G12" s="1">
        <v>24</v>
      </c>
      <c r="H12" s="1">
        <v>26</v>
      </c>
      <c r="I12" s="1">
        <v>32</v>
      </c>
      <c r="J12" s="1">
        <v>26</v>
      </c>
      <c r="K12" s="1">
        <v>40</v>
      </c>
    </row>
    <row r="13" spans="1:11" x14ac:dyDescent="0.25">
      <c r="A13" s="16" t="s">
        <v>73</v>
      </c>
      <c r="B13" s="1">
        <v>5</v>
      </c>
      <c r="C13" s="1">
        <v>4</v>
      </c>
      <c r="D13" s="1">
        <v>0</v>
      </c>
      <c r="E13" s="1">
        <v>3</v>
      </c>
      <c r="F13" s="1">
        <v>3</v>
      </c>
      <c r="G13" s="1">
        <v>1</v>
      </c>
      <c r="H13" s="1">
        <v>5</v>
      </c>
      <c r="I13" s="1">
        <v>4</v>
      </c>
      <c r="J13" s="1">
        <v>1</v>
      </c>
      <c r="K13" s="1">
        <v>3</v>
      </c>
    </row>
    <row r="14" spans="1:11" x14ac:dyDescent="0.25">
      <c r="A14" s="16" t="s">
        <v>74</v>
      </c>
      <c r="B14" s="1">
        <v>3413</v>
      </c>
      <c r="C14" s="1">
        <v>3733</v>
      </c>
      <c r="D14" s="1">
        <v>3732</v>
      </c>
      <c r="E14" s="1">
        <v>3674</v>
      </c>
      <c r="F14" s="1">
        <v>3712</v>
      </c>
      <c r="G14" s="1">
        <v>3962</v>
      </c>
      <c r="H14" s="1">
        <v>4458</v>
      </c>
      <c r="I14" s="1">
        <v>4931</v>
      </c>
      <c r="J14" s="1">
        <v>4484</v>
      </c>
      <c r="K14" s="1">
        <v>5026</v>
      </c>
    </row>
    <row r="15" spans="1:11" x14ac:dyDescent="0.25">
      <c r="A15" s="16" t="s">
        <v>75</v>
      </c>
      <c r="B15" s="1">
        <v>2033</v>
      </c>
      <c r="C15" s="1">
        <v>2070</v>
      </c>
      <c r="D15" s="1">
        <v>2179</v>
      </c>
      <c r="E15" s="1">
        <v>1831</v>
      </c>
      <c r="F15" s="1">
        <v>2110</v>
      </c>
      <c r="G15" s="1">
        <v>2401</v>
      </c>
      <c r="H15" s="1">
        <v>2882</v>
      </c>
      <c r="I15" s="1">
        <v>3811</v>
      </c>
      <c r="J15" s="1">
        <v>3413</v>
      </c>
      <c r="K15" s="1">
        <v>3915</v>
      </c>
    </row>
    <row r="16" spans="1:11" x14ac:dyDescent="0.25">
      <c r="A16" s="16" t="s">
        <v>76</v>
      </c>
      <c r="B16" s="1">
        <v>781</v>
      </c>
      <c r="C16" s="1">
        <v>825</v>
      </c>
      <c r="D16" s="1">
        <v>855</v>
      </c>
      <c r="E16" s="1">
        <v>638</v>
      </c>
      <c r="F16" s="1">
        <v>747</v>
      </c>
      <c r="G16" s="1">
        <v>759</v>
      </c>
      <c r="H16" s="1">
        <v>934</v>
      </c>
      <c r="I16" s="1">
        <v>1046</v>
      </c>
      <c r="J16" s="1">
        <v>1041</v>
      </c>
      <c r="K16" s="1">
        <v>1085</v>
      </c>
    </row>
    <row r="17" spans="1:11" x14ac:dyDescent="0.25">
      <c r="A17" s="16" t="s">
        <v>77</v>
      </c>
      <c r="B17" s="1">
        <v>273</v>
      </c>
      <c r="C17" s="1">
        <v>305</v>
      </c>
      <c r="D17" s="1">
        <v>375</v>
      </c>
      <c r="E17" s="1">
        <v>259</v>
      </c>
      <c r="F17" s="1">
        <v>279</v>
      </c>
      <c r="G17" s="1">
        <v>297</v>
      </c>
      <c r="H17" s="1">
        <v>291</v>
      </c>
      <c r="I17" s="1">
        <v>298</v>
      </c>
      <c r="J17" s="1">
        <v>346</v>
      </c>
      <c r="K17" s="1">
        <v>341</v>
      </c>
    </row>
    <row r="18" spans="1:11" x14ac:dyDescent="0.25">
      <c r="A18" s="16" t="s">
        <v>78</v>
      </c>
      <c r="B18" s="1">
        <v>79</v>
      </c>
      <c r="C18" s="1">
        <v>89</v>
      </c>
      <c r="D18" s="1">
        <v>104</v>
      </c>
      <c r="E18" s="1">
        <v>113</v>
      </c>
      <c r="F18" s="1">
        <v>114</v>
      </c>
      <c r="G18" s="1">
        <v>126</v>
      </c>
      <c r="H18" s="1">
        <v>119</v>
      </c>
      <c r="I18" s="1">
        <v>160</v>
      </c>
      <c r="J18" s="1">
        <v>149</v>
      </c>
      <c r="K18" s="1">
        <v>129</v>
      </c>
    </row>
    <row r="19" spans="1:11" x14ac:dyDescent="0.25">
      <c r="A19" s="16" t="s">
        <v>79</v>
      </c>
      <c r="B19" s="1">
        <v>18</v>
      </c>
      <c r="C19" s="1">
        <v>16</v>
      </c>
      <c r="D19" s="1">
        <v>21</v>
      </c>
      <c r="E19" s="1">
        <v>26</v>
      </c>
      <c r="F19" s="1">
        <v>20</v>
      </c>
      <c r="G19" s="1">
        <v>28</v>
      </c>
      <c r="H19" s="1">
        <v>27</v>
      </c>
      <c r="I19" s="1">
        <v>38</v>
      </c>
      <c r="J19" s="1">
        <v>30</v>
      </c>
      <c r="K19" s="1">
        <v>34</v>
      </c>
    </row>
    <row r="20" spans="1:11" x14ac:dyDescent="0.25">
      <c r="A20" s="10" t="s">
        <v>12</v>
      </c>
      <c r="B20" s="5">
        <v>13633</v>
      </c>
      <c r="C20" s="5">
        <v>14274</v>
      </c>
      <c r="D20" s="5">
        <v>14542</v>
      </c>
      <c r="E20" s="5">
        <v>13441</v>
      </c>
      <c r="F20" s="5">
        <v>14169</v>
      </c>
      <c r="G20" s="5">
        <v>15104</v>
      </c>
      <c r="H20" s="5">
        <v>17018</v>
      </c>
      <c r="I20" s="5">
        <v>19777</v>
      </c>
      <c r="J20" s="5">
        <v>18829</v>
      </c>
      <c r="K20" s="5">
        <v>21233</v>
      </c>
    </row>
    <row r="21" spans="1:11" x14ac:dyDescent="0.25">
      <c r="A21" s="15"/>
    </row>
    <row r="22" spans="1:11" x14ac:dyDescent="0.25">
      <c r="A22" s="15"/>
    </row>
    <row r="23" spans="1:11" x14ac:dyDescent="0.25">
      <c r="A23" s="15"/>
      <c r="B23" s="21" t="s">
        <v>28</v>
      </c>
      <c r="C23" s="22"/>
      <c r="D23" s="22"/>
      <c r="E23" s="22"/>
      <c r="F23" s="22"/>
      <c r="G23" s="22"/>
      <c r="H23" s="22"/>
      <c r="I23" s="22"/>
      <c r="J23" s="22"/>
      <c r="K23" s="22"/>
    </row>
    <row r="24" spans="1:11" x14ac:dyDescent="0.25">
      <c r="A24" s="9" t="s">
        <v>32</v>
      </c>
      <c r="B24" s="4" t="s">
        <v>0</v>
      </c>
      <c r="C24" s="4" t="s">
        <v>1</v>
      </c>
      <c r="D24" s="4" t="s">
        <v>2</v>
      </c>
      <c r="E24" s="4" t="s">
        <v>3</v>
      </c>
      <c r="F24" s="4" t="s">
        <v>4</v>
      </c>
      <c r="G24" s="4" t="s">
        <v>5</v>
      </c>
      <c r="H24" s="4" t="s">
        <v>6</v>
      </c>
      <c r="I24" s="4" t="s">
        <v>7</v>
      </c>
      <c r="J24" s="4" t="s">
        <v>8</v>
      </c>
      <c r="K24" s="4" t="s">
        <v>9</v>
      </c>
    </row>
    <row r="25" spans="1:11" x14ac:dyDescent="0.25">
      <c r="A25" s="8" t="s">
        <v>68</v>
      </c>
      <c r="B25" s="2">
        <v>0.68078453666856198</v>
      </c>
      <c r="C25" s="2">
        <v>0.67786069651741299</v>
      </c>
      <c r="D25" s="2">
        <v>0.65145684442001095</v>
      </c>
      <c r="E25" s="2">
        <v>0.68434782608695699</v>
      </c>
      <c r="F25" s="2">
        <v>0.662863503548073</v>
      </c>
      <c r="G25" s="2">
        <v>0.63524100385075</v>
      </c>
      <c r="H25" s="2">
        <v>0.62850607921030499</v>
      </c>
      <c r="I25" s="2">
        <v>0.60286526914568594</v>
      </c>
      <c r="J25" s="2">
        <v>0.60869101003630199</v>
      </c>
      <c r="K25" s="2">
        <v>0.57937027001775199</v>
      </c>
    </row>
    <row r="26" spans="1:11" x14ac:dyDescent="0.25">
      <c r="A26" s="8" t="s">
        <v>69</v>
      </c>
      <c r="B26" s="2">
        <v>0.23990903922683299</v>
      </c>
      <c r="C26" s="2">
        <v>0.24212271973466001</v>
      </c>
      <c r="D26" s="2">
        <v>0.25673446948873002</v>
      </c>
      <c r="E26" s="2">
        <v>0.23478260869565201</v>
      </c>
      <c r="F26" s="2">
        <v>0.25671351050507901</v>
      </c>
      <c r="G26" s="2">
        <v>0.27154428362767202</v>
      </c>
      <c r="H26" s="2">
        <v>0.284579270494763</v>
      </c>
      <c r="I26" s="2">
        <v>0.30833245549352201</v>
      </c>
      <c r="J26" s="2">
        <v>0.28720905402519797</v>
      </c>
      <c r="K26" s="2">
        <v>0.31822853405587198</v>
      </c>
    </row>
    <row r="27" spans="1:11" x14ac:dyDescent="0.25">
      <c r="A27" s="8" t="s">
        <v>70</v>
      </c>
      <c r="B27" s="2">
        <v>5.9408754974417298E-2</v>
      </c>
      <c r="C27" s="2">
        <v>6.0807075732448902E-2</v>
      </c>
      <c r="D27" s="2">
        <v>6.9956019791094004E-2</v>
      </c>
      <c r="E27" s="2">
        <v>6.3188405797101402E-2</v>
      </c>
      <c r="F27" s="2">
        <v>6.5117573396410194E-2</v>
      </c>
      <c r="G27" s="2">
        <v>7.3429823396627306E-2</v>
      </c>
      <c r="H27" s="2">
        <v>6.7774166365715705E-2</v>
      </c>
      <c r="I27" s="2">
        <v>6.86821868745391E-2</v>
      </c>
      <c r="J27" s="2">
        <v>8.2852872090540194E-2</v>
      </c>
      <c r="K27" s="2">
        <v>8.1192189105858195E-2</v>
      </c>
    </row>
    <row r="28" spans="1:11" x14ac:dyDescent="0.25">
      <c r="A28" s="8" t="s">
        <v>71</v>
      </c>
      <c r="B28" s="2">
        <v>1.6913018760659499E-2</v>
      </c>
      <c r="C28" s="2">
        <v>1.6030956329463799E-2</v>
      </c>
      <c r="D28" s="2">
        <v>1.8554150632215501E-2</v>
      </c>
      <c r="E28" s="2">
        <v>1.26086956521739E-2</v>
      </c>
      <c r="F28" s="2">
        <v>1.3357450953109799E-2</v>
      </c>
      <c r="G28" s="2">
        <v>1.6465276855663302E-2</v>
      </c>
      <c r="H28" s="2">
        <v>1.54086914650295E-2</v>
      </c>
      <c r="I28" s="2">
        <v>1.6327820499315301E-2</v>
      </c>
      <c r="J28" s="2">
        <v>1.8364296391202201E-2</v>
      </c>
      <c r="K28" s="2">
        <v>1.71914416518733E-2</v>
      </c>
    </row>
    <row r="29" spans="1:11" x14ac:dyDescent="0.25">
      <c r="A29" s="8" t="s">
        <v>72</v>
      </c>
      <c r="B29" s="2">
        <v>2.2740193291642999E-3</v>
      </c>
      <c r="C29" s="2">
        <v>2.6257600884466601E-3</v>
      </c>
      <c r="D29" s="2">
        <v>3.2985156679494199E-3</v>
      </c>
      <c r="E29" s="2">
        <v>4.6376811594202897E-3</v>
      </c>
      <c r="F29" s="2">
        <v>1.5305412550438301E-3</v>
      </c>
      <c r="G29" s="2">
        <v>3.1868277785154701E-3</v>
      </c>
      <c r="H29" s="2">
        <v>3.1298904538341202E-3</v>
      </c>
      <c r="I29" s="2">
        <v>3.3709048772779899E-3</v>
      </c>
      <c r="J29" s="2">
        <v>2.77599829169336E-3</v>
      </c>
      <c r="K29" s="2">
        <v>3.7372699243202801E-3</v>
      </c>
    </row>
    <row r="30" spans="1:11" x14ac:dyDescent="0.25">
      <c r="A30" s="8" t="s">
        <v>73</v>
      </c>
      <c r="B30" s="2">
        <v>7.10631040363843E-4</v>
      </c>
      <c r="C30" s="2">
        <v>5.5279159756771695E-4</v>
      </c>
      <c r="D30" s="2">
        <v>0</v>
      </c>
      <c r="E30" s="2">
        <v>4.3478260869565197E-4</v>
      </c>
      <c r="F30" s="2">
        <v>4.1742034228468101E-4</v>
      </c>
      <c r="G30" s="2">
        <v>1.32784490771478E-4</v>
      </c>
      <c r="H30" s="2">
        <v>6.0190201035271497E-4</v>
      </c>
      <c r="I30" s="2">
        <v>4.2136310965974901E-4</v>
      </c>
      <c r="J30" s="2">
        <v>1.06769165065129E-4</v>
      </c>
      <c r="K30" s="2">
        <v>2.8029524432402099E-4</v>
      </c>
    </row>
    <row r="31" spans="1:11" x14ac:dyDescent="0.25">
      <c r="A31" s="8" t="s">
        <v>74</v>
      </c>
      <c r="B31" s="2">
        <v>0.51735637410944402</v>
      </c>
      <c r="C31" s="2">
        <v>0.53040636544472897</v>
      </c>
      <c r="D31" s="2">
        <v>0.51362510322047905</v>
      </c>
      <c r="E31" s="2">
        <v>0.561687815318759</v>
      </c>
      <c r="F31" s="2">
        <v>0.53165282154110605</v>
      </c>
      <c r="G31" s="2">
        <v>0.52317443549452003</v>
      </c>
      <c r="H31" s="2">
        <v>0.51176673171851705</v>
      </c>
      <c r="I31" s="2">
        <v>0.47948269155970402</v>
      </c>
      <c r="J31" s="2">
        <v>0.47384550354010402</v>
      </c>
      <c r="K31" s="2">
        <v>0.47730294396961098</v>
      </c>
    </row>
    <row r="32" spans="1:11" x14ac:dyDescent="0.25">
      <c r="A32" s="8" t="s">
        <v>75</v>
      </c>
      <c r="B32" s="2">
        <v>0.308170380475974</v>
      </c>
      <c r="C32" s="2">
        <v>0.29411764705882398</v>
      </c>
      <c r="D32" s="2">
        <v>0.29988989815579398</v>
      </c>
      <c r="E32" s="2">
        <v>0.27992661672527103</v>
      </c>
      <c r="F32" s="2">
        <v>0.30220567172729901</v>
      </c>
      <c r="G32" s="2">
        <v>0.317047405255513</v>
      </c>
      <c r="H32" s="2">
        <v>0.33084605670990702</v>
      </c>
      <c r="I32" s="2">
        <v>0.37057565149747201</v>
      </c>
      <c r="J32" s="2">
        <v>0.36066786431364301</v>
      </c>
      <c r="K32" s="2">
        <v>0.37179487179487197</v>
      </c>
    </row>
    <row r="33" spans="1:12" x14ac:dyDescent="0.25">
      <c r="A33" s="8" t="s">
        <v>76</v>
      </c>
      <c r="B33" s="2">
        <v>0.118387145672275</v>
      </c>
      <c r="C33" s="2">
        <v>0.117220801364024</v>
      </c>
      <c r="D33" s="2">
        <v>0.117671345995045</v>
      </c>
      <c r="E33" s="2">
        <v>9.7538602660143706E-2</v>
      </c>
      <c r="F33" s="2">
        <v>0.106989401317674</v>
      </c>
      <c r="G33" s="2">
        <v>0.100224481711343</v>
      </c>
      <c r="H33" s="2">
        <v>0.107220755366778</v>
      </c>
      <c r="I33" s="2">
        <v>0.101711396343835</v>
      </c>
      <c r="J33" s="2">
        <v>0.110007397231322</v>
      </c>
      <c r="K33" s="2">
        <v>0.10303893637227</v>
      </c>
    </row>
    <row r="34" spans="1:12" x14ac:dyDescent="0.25">
      <c r="A34" s="8" t="s">
        <v>77</v>
      </c>
      <c r="B34" s="2">
        <v>4.1382446566621198E-2</v>
      </c>
      <c r="C34" s="2">
        <v>4.3336175049730002E-2</v>
      </c>
      <c r="D34" s="2">
        <v>5.1610239471511103E-2</v>
      </c>
      <c r="E34" s="2">
        <v>3.9596391988992501E-2</v>
      </c>
      <c r="F34" s="2">
        <v>3.9959896877685502E-2</v>
      </c>
      <c r="G34" s="2">
        <v>3.9218275452264598E-2</v>
      </c>
      <c r="H34" s="2">
        <v>3.3406038342325799E-2</v>
      </c>
      <c r="I34" s="2">
        <v>2.8977051730844E-2</v>
      </c>
      <c r="J34" s="2">
        <v>3.6563457677269401E-2</v>
      </c>
      <c r="K34" s="2">
        <v>3.2383665716999001E-2</v>
      </c>
    </row>
    <row r="35" spans="1:12" x14ac:dyDescent="0.25">
      <c r="A35" s="8" t="s">
        <v>78</v>
      </c>
      <c r="B35" s="2">
        <v>1.19751402152494E-2</v>
      </c>
      <c r="C35" s="2">
        <v>1.2645637965331099E-2</v>
      </c>
      <c r="D35" s="2">
        <v>1.43132397467658E-2</v>
      </c>
      <c r="E35" s="2">
        <v>1.7275645925699398E-2</v>
      </c>
      <c r="F35" s="2">
        <v>1.63276997994844E-2</v>
      </c>
      <c r="G35" s="2">
        <v>1.66380562524759E-2</v>
      </c>
      <c r="H35" s="2">
        <v>1.3660888531741499E-2</v>
      </c>
      <c r="I35" s="2">
        <v>1.55581485803189E-2</v>
      </c>
      <c r="J35" s="2">
        <v>1.5745535242523499E-2</v>
      </c>
      <c r="K35" s="2">
        <v>1.22507122507122E-2</v>
      </c>
    </row>
    <row r="36" spans="1:12" x14ac:dyDescent="0.25">
      <c r="A36" s="8" t="s">
        <v>79</v>
      </c>
      <c r="B36" s="2">
        <v>2.7285129604365599E-3</v>
      </c>
      <c r="C36" s="2">
        <v>2.2733731173628902E-3</v>
      </c>
      <c r="D36" s="2">
        <v>2.8901734104046198E-3</v>
      </c>
      <c r="E36" s="2">
        <v>3.9749273811343798E-3</v>
      </c>
      <c r="F36" s="2">
        <v>2.8645087367516501E-3</v>
      </c>
      <c r="G36" s="2">
        <v>3.6973458338835298E-3</v>
      </c>
      <c r="H36" s="2">
        <v>3.0995293307312598E-3</v>
      </c>
      <c r="I36" s="2">
        <v>3.6950602878257498E-3</v>
      </c>
      <c r="J36" s="2">
        <v>3.1702419951389598E-3</v>
      </c>
      <c r="K36" s="2">
        <v>3.2288698955365599E-3</v>
      </c>
    </row>
    <row r="37" spans="1:12" x14ac:dyDescent="0.25">
      <c r="A37" s="15"/>
    </row>
    <row r="38" spans="1:12" x14ac:dyDescent="0.25">
      <c r="A38" s="15"/>
    </row>
    <row r="39" spans="1:12" x14ac:dyDescent="0.25">
      <c r="A39" s="15"/>
      <c r="B39" s="21" t="s">
        <v>29</v>
      </c>
      <c r="C39" s="21"/>
      <c r="D39" s="21"/>
      <c r="E39" s="21"/>
      <c r="F39" s="21"/>
      <c r="G39" s="21"/>
      <c r="H39" s="21"/>
      <c r="I39" s="21"/>
      <c r="J39" s="21"/>
      <c r="K39" s="6" t="s">
        <v>30</v>
      </c>
      <c r="L39" s="6" t="s">
        <v>31</v>
      </c>
    </row>
    <row r="40" spans="1:12" x14ac:dyDescent="0.25">
      <c r="A40" s="9" t="s">
        <v>32</v>
      </c>
      <c r="B40" s="4" t="s">
        <v>13</v>
      </c>
      <c r="C40" s="4" t="s">
        <v>14</v>
      </c>
      <c r="D40" s="4" t="s">
        <v>15</v>
      </c>
      <c r="E40" s="4" t="s">
        <v>16</v>
      </c>
      <c r="F40" s="4" t="s">
        <v>17</v>
      </c>
      <c r="G40" s="4" t="s">
        <v>18</v>
      </c>
      <c r="H40" s="4" t="s">
        <v>19</v>
      </c>
      <c r="I40" s="4" t="s">
        <v>20</v>
      </c>
      <c r="J40" s="4" t="s">
        <v>21</v>
      </c>
      <c r="K40" s="4" t="s">
        <v>22</v>
      </c>
      <c r="L40" s="4" t="s">
        <v>23</v>
      </c>
    </row>
    <row r="41" spans="1:12" x14ac:dyDescent="0.25">
      <c r="A41" s="8" t="s">
        <v>68</v>
      </c>
      <c r="B41" s="2">
        <v>2.4008350730688899E-2</v>
      </c>
      <c r="C41" s="2">
        <v>-3.3639143730886799E-2</v>
      </c>
      <c r="D41" s="2">
        <v>-3.79746835443038E-3</v>
      </c>
      <c r="E41" s="2">
        <v>8.8945362134688708E-3</v>
      </c>
      <c r="F41" s="2">
        <v>4.1981528127623801E-3</v>
      </c>
      <c r="G41" s="2">
        <v>9.1346153846153799E-2</v>
      </c>
      <c r="H41" s="2">
        <v>9.6150162804060496E-2</v>
      </c>
      <c r="I41" s="2">
        <v>-3.84413769002272E-3</v>
      </c>
      <c r="J41" s="2">
        <v>8.7703911594457104E-2</v>
      </c>
      <c r="K41" s="3">
        <v>0.29619565217391303</v>
      </c>
      <c r="L41" s="3">
        <v>0.29457202505219199</v>
      </c>
    </row>
    <row r="42" spans="1:12" x14ac:dyDescent="0.25">
      <c r="A42" s="8" t="s">
        <v>69</v>
      </c>
      <c r="B42" s="2">
        <v>3.7914691943128E-2</v>
      </c>
      <c r="C42" s="2">
        <v>6.6210045662100495E-2</v>
      </c>
      <c r="D42" s="2">
        <v>-0.13276231263383301</v>
      </c>
      <c r="E42" s="2">
        <v>0.13888888888888901</v>
      </c>
      <c r="F42" s="2">
        <v>0.10840108401084</v>
      </c>
      <c r="G42" s="2">
        <v>0.15599022004890001</v>
      </c>
      <c r="H42" s="2">
        <v>0.23815566835871399</v>
      </c>
      <c r="I42" s="2">
        <v>-8.0970276733857205E-2</v>
      </c>
      <c r="J42" s="2">
        <v>0.26617100371747199</v>
      </c>
      <c r="K42" s="3">
        <v>0.66552567237163796</v>
      </c>
      <c r="L42" s="3">
        <v>1.0177725118483401</v>
      </c>
    </row>
    <row r="43" spans="1:12" x14ac:dyDescent="0.25">
      <c r="A43" s="8" t="s">
        <v>70</v>
      </c>
      <c r="B43" s="2">
        <v>5.2631578947368397E-2</v>
      </c>
      <c r="C43" s="2">
        <v>0.156818181818182</v>
      </c>
      <c r="D43" s="2">
        <v>-0.14341846758349699</v>
      </c>
      <c r="E43" s="2">
        <v>7.3394495412843999E-2</v>
      </c>
      <c r="F43" s="2">
        <v>0.18162393162393201</v>
      </c>
      <c r="G43" s="2">
        <v>1.8083182640144701E-2</v>
      </c>
      <c r="H43" s="2">
        <v>0.158081705150977</v>
      </c>
      <c r="I43" s="2">
        <v>0.190184049079755</v>
      </c>
      <c r="J43" s="2">
        <v>0.11984536082474199</v>
      </c>
      <c r="K43" s="3">
        <v>0.57142857142857095</v>
      </c>
      <c r="L43" s="3">
        <v>1.07894736842105</v>
      </c>
    </row>
    <row r="44" spans="1:12" x14ac:dyDescent="0.25">
      <c r="A44" s="8" t="s">
        <v>71</v>
      </c>
      <c r="B44" s="2">
        <v>-2.5210084033613401E-2</v>
      </c>
      <c r="C44" s="2">
        <v>0.163793103448276</v>
      </c>
      <c r="D44" s="2">
        <v>-0.35555555555555601</v>
      </c>
      <c r="E44" s="2">
        <v>0.10344827586206901</v>
      </c>
      <c r="F44" s="2">
        <v>0.29166666666666702</v>
      </c>
      <c r="G44" s="2">
        <v>3.2258064516128997E-2</v>
      </c>
      <c r="H44" s="2">
        <v>0.2109375</v>
      </c>
      <c r="I44" s="2">
        <v>0.109677419354839</v>
      </c>
      <c r="J44" s="2">
        <v>6.9767441860465101E-2</v>
      </c>
      <c r="K44" s="3">
        <v>0.483870967741935</v>
      </c>
      <c r="L44" s="3">
        <v>0.54621848739495804</v>
      </c>
    </row>
    <row r="45" spans="1:12" x14ac:dyDescent="0.25">
      <c r="A45" s="8" t="s">
        <v>72</v>
      </c>
      <c r="B45" s="2">
        <v>0.1875</v>
      </c>
      <c r="C45" s="2">
        <v>0.26315789473684198</v>
      </c>
      <c r="D45" s="2">
        <v>0.33333333333333298</v>
      </c>
      <c r="E45" s="2">
        <v>-0.65625</v>
      </c>
      <c r="F45" s="2">
        <v>1.1818181818181801</v>
      </c>
      <c r="G45" s="2">
        <v>8.3333333333333301E-2</v>
      </c>
      <c r="H45" s="2">
        <v>0.230769230769231</v>
      </c>
      <c r="I45" s="2">
        <v>-0.1875</v>
      </c>
      <c r="J45" s="2">
        <v>0.53846153846153799</v>
      </c>
      <c r="K45" s="3">
        <v>0.66666666666666696</v>
      </c>
      <c r="L45" s="3">
        <v>1.5</v>
      </c>
    </row>
    <row r="46" spans="1:12" x14ac:dyDescent="0.25">
      <c r="A46" s="8" t="s">
        <v>73</v>
      </c>
      <c r="B46" s="2">
        <v>-0.2</v>
      </c>
      <c r="C46" s="2">
        <v>-1</v>
      </c>
      <c r="D46" s="2">
        <v>0</v>
      </c>
      <c r="E46" s="2">
        <v>0</v>
      </c>
      <c r="F46" s="2">
        <v>-0.66666666666666696</v>
      </c>
      <c r="G46" s="2">
        <v>4</v>
      </c>
      <c r="H46" s="2">
        <v>-0.2</v>
      </c>
      <c r="I46" s="2">
        <v>-0.75</v>
      </c>
      <c r="J46" s="2">
        <v>2</v>
      </c>
      <c r="K46" s="3">
        <v>2</v>
      </c>
      <c r="L46" s="3">
        <v>-0.4</v>
      </c>
    </row>
    <row r="47" spans="1:12" x14ac:dyDescent="0.25">
      <c r="A47" s="8" t="s">
        <v>74</v>
      </c>
      <c r="B47" s="2">
        <v>9.3759156167594504E-2</v>
      </c>
      <c r="C47" s="2">
        <v>-2.6788106080900099E-4</v>
      </c>
      <c r="D47" s="2">
        <v>-1.5541264737406199E-2</v>
      </c>
      <c r="E47" s="2">
        <v>1.0342950462710899E-2</v>
      </c>
      <c r="F47" s="2">
        <v>6.7349137931034503E-2</v>
      </c>
      <c r="G47" s="2">
        <v>0.125189298334175</v>
      </c>
      <c r="H47" s="2">
        <v>0.106101390758188</v>
      </c>
      <c r="I47" s="2">
        <v>-9.0650983573311694E-2</v>
      </c>
      <c r="J47" s="2">
        <v>0.120874219446922</v>
      </c>
      <c r="K47" s="3">
        <v>0.26855123674911702</v>
      </c>
      <c r="L47" s="3">
        <v>0.47260474655728102</v>
      </c>
    </row>
    <row r="48" spans="1:12" x14ac:dyDescent="0.25">
      <c r="A48" s="8" t="s">
        <v>75</v>
      </c>
      <c r="B48" s="2">
        <v>1.81997048696508E-2</v>
      </c>
      <c r="C48" s="2">
        <v>5.2657004830917897E-2</v>
      </c>
      <c r="D48" s="2">
        <v>-0.159706287287747</v>
      </c>
      <c r="E48" s="2">
        <v>0.152375750955762</v>
      </c>
      <c r="F48" s="2">
        <v>0.137914691943128</v>
      </c>
      <c r="G48" s="2">
        <v>0.20033319450229101</v>
      </c>
      <c r="H48" s="2">
        <v>0.32234559333795998</v>
      </c>
      <c r="I48" s="2">
        <v>-0.104434531618998</v>
      </c>
      <c r="J48" s="2">
        <v>0.14708467623791399</v>
      </c>
      <c r="K48" s="3">
        <v>0.63057059558517303</v>
      </c>
      <c r="L48" s="3">
        <v>0.92572552877520897</v>
      </c>
    </row>
    <row r="49" spans="1:12" x14ac:dyDescent="0.25">
      <c r="A49" s="8" t="s">
        <v>76</v>
      </c>
      <c r="B49" s="2">
        <v>5.63380281690141E-2</v>
      </c>
      <c r="C49" s="2">
        <v>3.6363636363636397E-2</v>
      </c>
      <c r="D49" s="2">
        <v>-0.25380116959064303</v>
      </c>
      <c r="E49" s="2">
        <v>0.17084639498432599</v>
      </c>
      <c r="F49" s="2">
        <v>1.60642570281124E-2</v>
      </c>
      <c r="G49" s="2">
        <v>0.23056653491436099</v>
      </c>
      <c r="H49" s="2">
        <v>0.11991434689507501</v>
      </c>
      <c r="I49" s="2">
        <v>-4.7801147227533496E-3</v>
      </c>
      <c r="J49" s="2">
        <v>4.2267050912584099E-2</v>
      </c>
      <c r="K49" s="3">
        <v>0.42951251646903799</v>
      </c>
      <c r="L49" s="3">
        <v>0.38924455825864301</v>
      </c>
    </row>
    <row r="50" spans="1:12" x14ac:dyDescent="0.25">
      <c r="A50" s="8" t="s">
        <v>77</v>
      </c>
      <c r="B50" s="2">
        <v>0.11721611721611699</v>
      </c>
      <c r="C50" s="2">
        <v>0.22950819672131101</v>
      </c>
      <c r="D50" s="2">
        <v>-0.30933333333333302</v>
      </c>
      <c r="E50" s="2">
        <v>7.7220077220077205E-2</v>
      </c>
      <c r="F50" s="2">
        <v>6.4516129032258104E-2</v>
      </c>
      <c r="G50" s="2">
        <v>-2.02020202020202E-2</v>
      </c>
      <c r="H50" s="2">
        <v>2.40549828178694E-2</v>
      </c>
      <c r="I50" s="2">
        <v>0.161073825503356</v>
      </c>
      <c r="J50" s="2">
        <v>-1.44508670520231E-2</v>
      </c>
      <c r="K50" s="3">
        <v>0.148148148148148</v>
      </c>
      <c r="L50" s="3">
        <v>0.249084249084249</v>
      </c>
    </row>
    <row r="51" spans="1:12" x14ac:dyDescent="0.25">
      <c r="A51" s="8" t="s">
        <v>78</v>
      </c>
      <c r="B51" s="2">
        <v>0.126582278481013</v>
      </c>
      <c r="C51" s="2">
        <v>0.16853932584269701</v>
      </c>
      <c r="D51" s="2">
        <v>8.6538461538461495E-2</v>
      </c>
      <c r="E51" s="2">
        <v>8.8495575221238902E-3</v>
      </c>
      <c r="F51" s="2">
        <v>0.105263157894737</v>
      </c>
      <c r="G51" s="2">
        <v>-5.5555555555555601E-2</v>
      </c>
      <c r="H51" s="2">
        <v>0.34453781512604997</v>
      </c>
      <c r="I51" s="2">
        <v>-6.8750000000000006E-2</v>
      </c>
      <c r="J51" s="2">
        <v>-0.134228187919463</v>
      </c>
      <c r="K51" s="3">
        <v>2.3809523809523801E-2</v>
      </c>
      <c r="L51" s="3">
        <v>0.632911392405063</v>
      </c>
    </row>
    <row r="52" spans="1:12" x14ac:dyDescent="0.25">
      <c r="A52" s="8" t="s">
        <v>79</v>
      </c>
      <c r="B52" s="2">
        <v>-0.11111111111111099</v>
      </c>
      <c r="C52" s="2">
        <v>0.3125</v>
      </c>
      <c r="D52" s="2">
        <v>0.238095238095238</v>
      </c>
      <c r="E52" s="2">
        <v>-0.230769230769231</v>
      </c>
      <c r="F52" s="2">
        <v>0.4</v>
      </c>
      <c r="G52" s="2">
        <v>-3.5714285714285698E-2</v>
      </c>
      <c r="H52" s="2">
        <v>0.407407407407407</v>
      </c>
      <c r="I52" s="2">
        <v>-0.21052631578947401</v>
      </c>
      <c r="J52" s="2">
        <v>0.133333333333333</v>
      </c>
      <c r="K52" s="3">
        <v>0.214285714285714</v>
      </c>
      <c r="L52" s="3">
        <v>0.88888888888888895</v>
      </c>
    </row>
    <row r="53" spans="1:12" x14ac:dyDescent="0.25">
      <c r="A53" s="11" t="s">
        <v>12</v>
      </c>
      <c r="B53" s="3">
        <v>4.70182645052446E-2</v>
      </c>
      <c r="C53" s="3">
        <v>1.8775395824576199E-2</v>
      </c>
      <c r="D53" s="3">
        <v>-7.5711731536239904E-2</v>
      </c>
      <c r="E53" s="3">
        <v>5.4162636708578203E-2</v>
      </c>
      <c r="F53" s="3">
        <v>6.5989131201919696E-2</v>
      </c>
      <c r="G53" s="3">
        <v>0.126721398305085</v>
      </c>
      <c r="H53" s="3">
        <v>0.16212245857327501</v>
      </c>
      <c r="I53" s="3">
        <v>-4.7934469333063702E-2</v>
      </c>
      <c r="J53" s="3">
        <v>0.12767539433851999</v>
      </c>
      <c r="K53" s="3">
        <v>0.405786546610169</v>
      </c>
      <c r="L53" s="3">
        <v>0.55747084280789305</v>
      </c>
    </row>
    <row r="54" spans="1:12" x14ac:dyDescent="0.25">
      <c r="A54" s="15"/>
    </row>
    <row r="55" spans="1:12" x14ac:dyDescent="0.25">
      <c r="A55" s="13" t="s">
        <v>33</v>
      </c>
    </row>
    <row r="56" spans="1:12" x14ac:dyDescent="0.25">
      <c r="A56" s="14" t="s">
        <v>34</v>
      </c>
    </row>
    <row r="57" spans="1:12" x14ac:dyDescent="0.25">
      <c r="A57" s="14" t="s">
        <v>35</v>
      </c>
    </row>
    <row r="58" spans="1:12" x14ac:dyDescent="0.25">
      <c r="A58" s="14" t="s">
        <v>697</v>
      </c>
    </row>
    <row r="59" spans="1:12" x14ac:dyDescent="0.25">
      <c r="A59" s="14" t="s">
        <v>698</v>
      </c>
    </row>
    <row r="60" spans="1:12" x14ac:dyDescent="0.25">
      <c r="A60" s="14" t="s">
        <v>36</v>
      </c>
    </row>
    <row r="61" spans="1:12" x14ac:dyDescent="0.25">
      <c r="A61" s="15"/>
    </row>
    <row r="62" spans="1:12" x14ac:dyDescent="0.25">
      <c r="A62" s="15"/>
    </row>
    <row r="63" spans="1:12" x14ac:dyDescent="0.25">
      <c r="A63" s="15"/>
    </row>
    <row r="64" spans="1:12"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3:K23"/>
    <mergeCell ref="B39:J3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7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702</v>
      </c>
    </row>
    <row r="2" spans="1:11" ht="15" x14ac:dyDescent="0.25">
      <c r="A2" s="12" t="s">
        <v>695</v>
      </c>
    </row>
    <row r="3" spans="1:11" ht="15" x14ac:dyDescent="0.25">
      <c r="A3" s="12" t="s">
        <v>89</v>
      </c>
    </row>
    <row r="4" spans="1:11" x14ac:dyDescent="0.25">
      <c r="A4" s="15"/>
    </row>
    <row r="5" spans="1:11" x14ac:dyDescent="0.25">
      <c r="A5" s="17" t="str">
        <f>HYPERLINK("#'Table of contents'!A218",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82</v>
      </c>
      <c r="B8" s="1">
        <v>3118</v>
      </c>
      <c r="C8" s="1">
        <v>3243</v>
      </c>
      <c r="D8" s="1">
        <v>3361</v>
      </c>
      <c r="E8" s="1">
        <v>3731</v>
      </c>
      <c r="F8" s="1">
        <v>4091</v>
      </c>
      <c r="G8" s="1">
        <v>4556</v>
      </c>
      <c r="H8" s="1">
        <v>5577</v>
      </c>
      <c r="I8" s="1">
        <v>6640</v>
      </c>
      <c r="J8" s="1">
        <v>6716</v>
      </c>
      <c r="K8" s="1">
        <v>8278</v>
      </c>
    </row>
    <row r="9" spans="1:11" x14ac:dyDescent="0.25">
      <c r="A9" s="16" t="s">
        <v>83</v>
      </c>
      <c r="B9" s="1">
        <v>572</v>
      </c>
      <c r="C9" s="1">
        <v>573</v>
      </c>
      <c r="D9" s="1">
        <v>551</v>
      </c>
      <c r="E9" s="1">
        <v>621</v>
      </c>
      <c r="F9" s="1">
        <v>807</v>
      </c>
      <c r="G9" s="1">
        <v>1016</v>
      </c>
      <c r="H9" s="1">
        <v>1528</v>
      </c>
      <c r="I9" s="1">
        <v>2134</v>
      </c>
      <c r="J9" s="1">
        <v>1777</v>
      </c>
      <c r="K9" s="1">
        <v>2333</v>
      </c>
    </row>
    <row r="10" spans="1:11" x14ac:dyDescent="0.25">
      <c r="A10" s="16" t="s">
        <v>84</v>
      </c>
      <c r="B10" s="1">
        <v>422</v>
      </c>
      <c r="C10" s="1">
        <v>414</v>
      </c>
      <c r="D10" s="1">
        <v>433</v>
      </c>
      <c r="E10" s="1">
        <v>464</v>
      </c>
      <c r="F10" s="1">
        <v>396</v>
      </c>
      <c r="G10" s="1">
        <v>480</v>
      </c>
      <c r="H10" s="1">
        <v>530</v>
      </c>
      <c r="I10" s="1">
        <v>619</v>
      </c>
      <c r="J10" s="1">
        <v>665</v>
      </c>
      <c r="K10" s="1">
        <v>684</v>
      </c>
    </row>
    <row r="11" spans="1:11" x14ac:dyDescent="0.25">
      <c r="A11" s="16" t="s">
        <v>85</v>
      </c>
      <c r="B11" s="1">
        <v>8276</v>
      </c>
      <c r="C11" s="1">
        <v>8771</v>
      </c>
      <c r="D11" s="1">
        <v>8853</v>
      </c>
      <c r="E11" s="1">
        <v>7423</v>
      </c>
      <c r="F11" s="1">
        <v>7484</v>
      </c>
      <c r="G11" s="1">
        <v>7585</v>
      </c>
      <c r="H11" s="1">
        <v>7364</v>
      </c>
      <c r="I11" s="1">
        <v>7581</v>
      </c>
      <c r="J11" s="1">
        <v>7064</v>
      </c>
      <c r="K11" s="1">
        <v>6704</v>
      </c>
    </row>
    <row r="12" spans="1:11" x14ac:dyDescent="0.25">
      <c r="A12" s="16" t="s">
        <v>86</v>
      </c>
      <c r="B12" s="1">
        <v>472</v>
      </c>
      <c r="C12" s="1">
        <v>572</v>
      </c>
      <c r="D12" s="1">
        <v>688</v>
      </c>
      <c r="E12" s="1">
        <v>650</v>
      </c>
      <c r="F12" s="1">
        <v>795</v>
      </c>
      <c r="G12" s="1">
        <v>878</v>
      </c>
      <c r="H12" s="1">
        <v>1329</v>
      </c>
      <c r="I12" s="1">
        <v>1943</v>
      </c>
      <c r="J12" s="1">
        <v>1819</v>
      </c>
      <c r="K12" s="1">
        <v>2338</v>
      </c>
    </row>
    <row r="13" spans="1:11" x14ac:dyDescent="0.25">
      <c r="A13" s="16" t="s">
        <v>87</v>
      </c>
      <c r="B13" s="1">
        <v>773</v>
      </c>
      <c r="C13" s="1">
        <v>701</v>
      </c>
      <c r="D13" s="1">
        <v>656</v>
      </c>
      <c r="E13" s="1">
        <v>552</v>
      </c>
      <c r="F13" s="1">
        <v>596</v>
      </c>
      <c r="G13" s="1">
        <v>589</v>
      </c>
      <c r="H13" s="1">
        <v>690</v>
      </c>
      <c r="I13" s="1">
        <v>860</v>
      </c>
      <c r="J13" s="1">
        <v>788</v>
      </c>
      <c r="K13" s="1">
        <v>896</v>
      </c>
    </row>
    <row r="14" spans="1:11" x14ac:dyDescent="0.25">
      <c r="A14" s="10" t="s">
        <v>12</v>
      </c>
      <c r="B14" s="5">
        <v>13633</v>
      </c>
      <c r="C14" s="5">
        <v>14274</v>
      </c>
      <c r="D14" s="5">
        <v>14542</v>
      </c>
      <c r="E14" s="5">
        <v>13441</v>
      </c>
      <c r="F14" s="5">
        <v>14169</v>
      </c>
      <c r="G14" s="5">
        <v>15104</v>
      </c>
      <c r="H14" s="5">
        <v>17018</v>
      </c>
      <c r="I14" s="5">
        <v>19777</v>
      </c>
      <c r="J14" s="5">
        <v>18829</v>
      </c>
      <c r="K14" s="5">
        <v>21233</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82</v>
      </c>
      <c r="B19" s="2">
        <v>0.22870974840460601</v>
      </c>
      <c r="C19" s="2">
        <v>0.227196300966793</v>
      </c>
      <c r="D19" s="2">
        <v>0.231123641864943</v>
      </c>
      <c r="E19" s="2">
        <v>0.27758351313146301</v>
      </c>
      <c r="F19" s="2">
        <v>0.28872891523749</v>
      </c>
      <c r="G19" s="2">
        <v>0.301641949152542</v>
      </c>
      <c r="H19" s="2">
        <v>0.32771183452814701</v>
      </c>
      <c r="I19" s="2">
        <v>0.335743540476311</v>
      </c>
      <c r="J19" s="2">
        <v>0.35668383875936099</v>
      </c>
      <c r="K19" s="2">
        <v>0.38986483304290498</v>
      </c>
    </row>
    <row r="20" spans="1:12" x14ac:dyDescent="0.25">
      <c r="A20" s="8" t="s">
        <v>83</v>
      </c>
      <c r="B20" s="2">
        <v>4.1957016063962398E-2</v>
      </c>
      <c r="C20" s="2">
        <v>4.0142917192097498E-2</v>
      </c>
      <c r="D20" s="2">
        <v>3.7890248934121899E-2</v>
      </c>
      <c r="E20" s="2">
        <v>4.62019195000372E-2</v>
      </c>
      <c r="F20" s="2">
        <v>5.6955325005293198E-2</v>
      </c>
      <c r="G20" s="2">
        <v>6.7266949152542402E-2</v>
      </c>
      <c r="H20" s="2">
        <v>8.9787284052180005E-2</v>
      </c>
      <c r="I20" s="2">
        <v>0.10790311978561</v>
      </c>
      <c r="J20" s="2">
        <v>9.4375697063041095E-2</v>
      </c>
      <c r="K20" s="2">
        <v>0.10987613620308</v>
      </c>
    </row>
    <row r="21" spans="1:12" x14ac:dyDescent="0.25">
      <c r="A21" s="8" t="s">
        <v>84</v>
      </c>
      <c r="B21" s="2">
        <v>3.0954302061175099E-2</v>
      </c>
      <c r="C21" s="2">
        <v>2.9003783102143799E-2</v>
      </c>
      <c r="D21" s="2">
        <v>2.9775821757667398E-2</v>
      </c>
      <c r="E21" s="2">
        <v>3.4521240979093801E-2</v>
      </c>
      <c r="F21" s="2">
        <v>2.7948337920812999E-2</v>
      </c>
      <c r="G21" s="2">
        <v>3.17796610169492E-2</v>
      </c>
      <c r="H21" s="2">
        <v>3.1143495122811098E-2</v>
      </c>
      <c r="I21" s="2">
        <v>3.1298983667897101E-2</v>
      </c>
      <c r="J21" s="2">
        <v>3.5317860746720497E-2</v>
      </c>
      <c r="K21" s="2">
        <v>3.2214006499317098E-2</v>
      </c>
    </row>
    <row r="22" spans="1:12" x14ac:dyDescent="0.25">
      <c r="A22" s="8" t="s">
        <v>85</v>
      </c>
      <c r="B22" s="2">
        <v>0.60705640724712095</v>
      </c>
      <c r="C22" s="2">
        <v>0.61447386857222897</v>
      </c>
      <c r="D22" s="2">
        <v>0.60878833723009196</v>
      </c>
      <c r="E22" s="2">
        <v>0.55226545643925296</v>
      </c>
      <c r="F22" s="2">
        <v>0.52819535605900203</v>
      </c>
      <c r="G22" s="2">
        <v>0.502184851694915</v>
      </c>
      <c r="H22" s="2">
        <v>0.43271829827241698</v>
      </c>
      <c r="I22" s="2">
        <v>0.38332406330586</v>
      </c>
      <c r="J22" s="2">
        <v>0.375165967390727</v>
      </c>
      <c r="K22" s="2">
        <v>0.31573494089389198</v>
      </c>
    </row>
    <row r="23" spans="1:12" x14ac:dyDescent="0.25">
      <c r="A23" s="8" t="s">
        <v>86</v>
      </c>
      <c r="B23" s="2">
        <v>3.46218733954375E-2</v>
      </c>
      <c r="C23" s="2">
        <v>4.0072859744990898E-2</v>
      </c>
      <c r="D23" s="2">
        <v>4.7311236418649399E-2</v>
      </c>
      <c r="E23" s="2">
        <v>4.8359497061230598E-2</v>
      </c>
      <c r="F23" s="2">
        <v>5.6108405674359499E-2</v>
      </c>
      <c r="G23" s="2">
        <v>5.8130296610169503E-2</v>
      </c>
      <c r="H23" s="2">
        <v>7.8093783053237706E-2</v>
      </c>
      <c r="I23" s="2">
        <v>9.8245436618294005E-2</v>
      </c>
      <c r="J23" s="2">
        <v>9.6606298794412904E-2</v>
      </c>
      <c r="K23" s="2">
        <v>0.11011161870673</v>
      </c>
    </row>
    <row r="24" spans="1:12" x14ac:dyDescent="0.25">
      <c r="A24" s="8" t="s">
        <v>87</v>
      </c>
      <c r="B24" s="2">
        <v>5.6700652827697498E-2</v>
      </c>
      <c r="C24" s="2">
        <v>4.9110270421745802E-2</v>
      </c>
      <c r="D24" s="2">
        <v>4.5110713794526199E-2</v>
      </c>
      <c r="E24" s="2">
        <v>4.1068372888921997E-2</v>
      </c>
      <c r="F24" s="2">
        <v>4.20636601030418E-2</v>
      </c>
      <c r="G24" s="2">
        <v>3.8996292372881401E-2</v>
      </c>
      <c r="H24" s="2">
        <v>4.0545304971207001E-2</v>
      </c>
      <c r="I24" s="2">
        <v>4.3484856146028199E-2</v>
      </c>
      <c r="J24" s="2">
        <v>4.1850337245738001E-2</v>
      </c>
      <c r="K24" s="2">
        <v>4.2198464654076201E-2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82</v>
      </c>
      <c r="B29" s="2">
        <v>4.0089801154586303E-2</v>
      </c>
      <c r="C29" s="2">
        <v>3.6386062288004901E-2</v>
      </c>
      <c r="D29" s="2">
        <v>0.110086283844094</v>
      </c>
      <c r="E29" s="2">
        <v>9.6488876976681903E-2</v>
      </c>
      <c r="F29" s="2">
        <v>0.113664140796871</v>
      </c>
      <c r="G29" s="2">
        <v>0.22410008779631299</v>
      </c>
      <c r="H29" s="2">
        <v>0.190604267527344</v>
      </c>
      <c r="I29" s="2">
        <v>1.1445783132530101E-2</v>
      </c>
      <c r="J29" s="2">
        <v>0.23257891602144101</v>
      </c>
      <c r="K29" s="3">
        <v>0.81694468832308997</v>
      </c>
      <c r="L29" s="3">
        <v>1.6549069916613199</v>
      </c>
    </row>
    <row r="30" spans="1:12" x14ac:dyDescent="0.25">
      <c r="A30" s="8" t="s">
        <v>83</v>
      </c>
      <c r="B30" s="2">
        <v>1.74825174825175E-3</v>
      </c>
      <c r="C30" s="2">
        <v>-3.8394415357766103E-2</v>
      </c>
      <c r="D30" s="2">
        <v>0.127041742286751</v>
      </c>
      <c r="E30" s="2">
        <v>0.29951690821256</v>
      </c>
      <c r="F30" s="2">
        <v>0.25898389095415097</v>
      </c>
      <c r="G30" s="2">
        <v>0.50393700787401596</v>
      </c>
      <c r="H30" s="2">
        <v>0.396596858638743</v>
      </c>
      <c r="I30" s="2">
        <v>-0.167291471415183</v>
      </c>
      <c r="J30" s="2">
        <v>0.312886888013506</v>
      </c>
      <c r="K30" s="3">
        <v>1.2962598425196801</v>
      </c>
      <c r="L30" s="3">
        <v>3.0786713286713301</v>
      </c>
    </row>
    <row r="31" spans="1:12" x14ac:dyDescent="0.25">
      <c r="A31" s="8" t="s">
        <v>84</v>
      </c>
      <c r="B31" s="2">
        <v>-1.8957345971564E-2</v>
      </c>
      <c r="C31" s="2">
        <v>4.5893719806763301E-2</v>
      </c>
      <c r="D31" s="2">
        <v>7.1593533487297897E-2</v>
      </c>
      <c r="E31" s="2">
        <v>-0.14655172413793099</v>
      </c>
      <c r="F31" s="2">
        <v>0.21212121212121199</v>
      </c>
      <c r="G31" s="2">
        <v>0.104166666666667</v>
      </c>
      <c r="H31" s="2">
        <v>0.167924528301887</v>
      </c>
      <c r="I31" s="2">
        <v>7.4313408723748003E-2</v>
      </c>
      <c r="J31" s="2">
        <v>2.8571428571428598E-2</v>
      </c>
      <c r="K31" s="3">
        <v>0.42499999999999999</v>
      </c>
      <c r="L31" s="3">
        <v>0.62085308056872002</v>
      </c>
    </row>
    <row r="32" spans="1:12" x14ac:dyDescent="0.25">
      <c r="A32" s="8" t="s">
        <v>85</v>
      </c>
      <c r="B32" s="2">
        <v>5.9811503141614299E-2</v>
      </c>
      <c r="C32" s="2">
        <v>9.3489909930452603E-3</v>
      </c>
      <c r="D32" s="2">
        <v>-0.161527165932452</v>
      </c>
      <c r="E32" s="2">
        <v>8.2177017378418406E-3</v>
      </c>
      <c r="F32" s="2">
        <v>1.3495456974879701E-2</v>
      </c>
      <c r="G32" s="2">
        <v>-2.9136453526697401E-2</v>
      </c>
      <c r="H32" s="2">
        <v>2.9467680608365E-2</v>
      </c>
      <c r="I32" s="2">
        <v>-6.8196807808996202E-2</v>
      </c>
      <c r="J32" s="2">
        <v>-5.0962627406568498E-2</v>
      </c>
      <c r="K32" s="3">
        <v>-0.116150296638102</v>
      </c>
      <c r="L32" s="3">
        <v>-0.18994683421943001</v>
      </c>
    </row>
    <row r="33" spans="1:12" x14ac:dyDescent="0.25">
      <c r="A33" s="8" t="s">
        <v>86</v>
      </c>
      <c r="B33" s="2">
        <v>0.21186440677966101</v>
      </c>
      <c r="C33" s="2">
        <v>0.20279720279720301</v>
      </c>
      <c r="D33" s="2">
        <v>-5.5232558139534899E-2</v>
      </c>
      <c r="E33" s="2">
        <v>0.22307692307692301</v>
      </c>
      <c r="F33" s="2">
        <v>0.10440251572327</v>
      </c>
      <c r="G33" s="2">
        <v>0.51366742596810899</v>
      </c>
      <c r="H33" s="2">
        <v>0.46200150489089498</v>
      </c>
      <c r="I33" s="2">
        <v>-6.3818836850231597E-2</v>
      </c>
      <c r="J33" s="2">
        <v>0.28532160527762501</v>
      </c>
      <c r="K33" s="3">
        <v>1.6628701594533</v>
      </c>
      <c r="L33" s="3">
        <v>3.95338983050847</v>
      </c>
    </row>
    <row r="34" spans="1:12" x14ac:dyDescent="0.25">
      <c r="A34" s="8" t="s">
        <v>87</v>
      </c>
      <c r="B34" s="2">
        <v>-9.3143596377748994E-2</v>
      </c>
      <c r="C34" s="2">
        <v>-6.4194008559201099E-2</v>
      </c>
      <c r="D34" s="2">
        <v>-0.15853658536585399</v>
      </c>
      <c r="E34" s="2">
        <v>7.9710144927536197E-2</v>
      </c>
      <c r="F34" s="2">
        <v>-1.1744966442953E-2</v>
      </c>
      <c r="G34" s="2">
        <v>0.171477079796265</v>
      </c>
      <c r="H34" s="2">
        <v>0.24637681159420299</v>
      </c>
      <c r="I34" s="2">
        <v>-8.3720930232558097E-2</v>
      </c>
      <c r="J34" s="2">
        <v>0.13705583756345199</v>
      </c>
      <c r="K34" s="3">
        <v>0.52122241086587395</v>
      </c>
      <c r="L34" s="3">
        <v>0.15912031047865499</v>
      </c>
    </row>
    <row r="35" spans="1:12" x14ac:dyDescent="0.25">
      <c r="A35" s="11" t="s">
        <v>12</v>
      </c>
      <c r="B35" s="3">
        <v>4.70182645052446E-2</v>
      </c>
      <c r="C35" s="3">
        <v>1.8775395824576199E-2</v>
      </c>
      <c r="D35" s="3">
        <v>-7.5711731536239904E-2</v>
      </c>
      <c r="E35" s="3">
        <v>5.4162636708578203E-2</v>
      </c>
      <c r="F35" s="3">
        <v>6.5989131201919696E-2</v>
      </c>
      <c r="G35" s="3">
        <v>0.126721398305085</v>
      </c>
      <c r="H35" s="3">
        <v>0.16212245857327501</v>
      </c>
      <c r="I35" s="3">
        <v>-4.7934469333063702E-2</v>
      </c>
      <c r="J35" s="3">
        <v>0.12767539433851999</v>
      </c>
      <c r="K35" s="3">
        <v>0.405786546610169</v>
      </c>
      <c r="L35" s="3">
        <v>0.55747084280789305</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697</v>
      </c>
    </row>
    <row r="41" spans="1:12" x14ac:dyDescent="0.25">
      <c r="A41" s="14" t="s">
        <v>698</v>
      </c>
    </row>
    <row r="42" spans="1:12" x14ac:dyDescent="0.25">
      <c r="A42" s="14" t="s">
        <v>36</v>
      </c>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8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703</v>
      </c>
    </row>
    <row r="2" spans="1:11" ht="15" x14ac:dyDescent="0.25">
      <c r="A2" s="12" t="s">
        <v>695</v>
      </c>
    </row>
    <row r="3" spans="1:11" ht="15" x14ac:dyDescent="0.25">
      <c r="A3" s="12" t="s">
        <v>94</v>
      </c>
    </row>
    <row r="4" spans="1:11" x14ac:dyDescent="0.25">
      <c r="A4" s="15"/>
    </row>
    <row r="5" spans="1:11" x14ac:dyDescent="0.25">
      <c r="A5" s="17" t="str">
        <f>HYPERLINK("#'Table of contents'!A219",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90</v>
      </c>
      <c r="B8" s="1">
        <v>7710</v>
      </c>
      <c r="C8" s="1">
        <v>8066</v>
      </c>
      <c r="D8" s="1">
        <v>8020</v>
      </c>
      <c r="E8" s="1">
        <v>8153</v>
      </c>
      <c r="F8" s="1">
        <v>7929</v>
      </c>
      <c r="G8" s="1">
        <v>8037</v>
      </c>
      <c r="H8" s="1">
        <v>8241</v>
      </c>
      <c r="I8" s="1">
        <v>8415</v>
      </c>
      <c r="J8" s="1">
        <v>8430</v>
      </c>
      <c r="K8" s="1">
        <v>8208</v>
      </c>
    </row>
    <row r="9" spans="1:11" x14ac:dyDescent="0.25">
      <c r="A9" s="16" t="s">
        <v>91</v>
      </c>
      <c r="B9" s="1">
        <v>3327</v>
      </c>
      <c r="C9" s="1">
        <v>3470</v>
      </c>
      <c r="D9" s="1">
        <v>3549</v>
      </c>
      <c r="E9" s="1">
        <v>2009</v>
      </c>
      <c r="F9" s="1">
        <v>2283</v>
      </c>
      <c r="G9" s="1">
        <v>2267</v>
      </c>
      <c r="H9" s="1">
        <v>2244</v>
      </c>
      <c r="I9" s="1">
        <v>2270</v>
      </c>
      <c r="J9" s="1">
        <v>2101</v>
      </c>
      <c r="K9" s="1">
        <v>2436</v>
      </c>
    </row>
    <row r="10" spans="1:11" x14ac:dyDescent="0.25">
      <c r="A10" s="16" t="s">
        <v>92</v>
      </c>
      <c r="B10" s="1">
        <v>2596</v>
      </c>
      <c r="C10" s="1">
        <v>2738</v>
      </c>
      <c r="D10" s="1">
        <v>2973</v>
      </c>
      <c r="E10" s="1">
        <v>3279</v>
      </c>
      <c r="F10" s="1">
        <v>3957</v>
      </c>
      <c r="G10" s="1">
        <v>4800</v>
      </c>
      <c r="H10" s="1">
        <v>6533</v>
      </c>
      <c r="I10" s="1">
        <v>9092</v>
      </c>
      <c r="J10" s="1">
        <v>8298</v>
      </c>
      <c r="K10" s="1">
        <v>10589</v>
      </c>
    </row>
    <row r="11" spans="1:11" x14ac:dyDescent="0.25">
      <c r="A11" s="10" t="s">
        <v>12</v>
      </c>
      <c r="B11" s="5">
        <v>13633</v>
      </c>
      <c r="C11" s="5">
        <v>14274</v>
      </c>
      <c r="D11" s="5">
        <v>14542</v>
      </c>
      <c r="E11" s="5">
        <v>13441</v>
      </c>
      <c r="F11" s="5">
        <v>14169</v>
      </c>
      <c r="G11" s="5">
        <v>15104</v>
      </c>
      <c r="H11" s="5">
        <v>17018</v>
      </c>
      <c r="I11" s="5">
        <v>19777</v>
      </c>
      <c r="J11" s="5">
        <v>18829</v>
      </c>
      <c r="K11" s="5">
        <v>21233</v>
      </c>
    </row>
    <row r="12" spans="1:11" x14ac:dyDescent="0.25">
      <c r="A12" s="15"/>
    </row>
    <row r="13" spans="1:11" x14ac:dyDescent="0.25">
      <c r="A13" s="15"/>
    </row>
    <row r="14" spans="1:11" x14ac:dyDescent="0.25">
      <c r="A14" s="15"/>
      <c r="B14" s="21" t="s">
        <v>28</v>
      </c>
      <c r="C14" s="22"/>
      <c r="D14" s="22"/>
      <c r="E14" s="22"/>
      <c r="F14" s="22"/>
      <c r="G14" s="22"/>
      <c r="H14" s="22"/>
      <c r="I14" s="22"/>
      <c r="J14" s="22"/>
      <c r="K14" s="22"/>
    </row>
    <row r="15" spans="1:11" x14ac:dyDescent="0.25">
      <c r="A15" s="9" t="s">
        <v>32</v>
      </c>
      <c r="B15" s="4" t="s">
        <v>0</v>
      </c>
      <c r="C15" s="4" t="s">
        <v>1</v>
      </c>
      <c r="D15" s="4" t="s">
        <v>2</v>
      </c>
      <c r="E15" s="4" t="s">
        <v>3</v>
      </c>
      <c r="F15" s="4" t="s">
        <v>4</v>
      </c>
      <c r="G15" s="4" t="s">
        <v>5</v>
      </c>
      <c r="H15" s="4" t="s">
        <v>6</v>
      </c>
      <c r="I15" s="4" t="s">
        <v>7</v>
      </c>
      <c r="J15" s="4" t="s">
        <v>8</v>
      </c>
      <c r="K15" s="4" t="s">
        <v>9</v>
      </c>
    </row>
    <row r="16" spans="1:11" x14ac:dyDescent="0.25">
      <c r="A16" s="8" t="s">
        <v>90</v>
      </c>
      <c r="B16" s="2">
        <v>0.56553949974327</v>
      </c>
      <c r="C16" s="2">
        <v>0.56508336836205697</v>
      </c>
      <c r="D16" s="2">
        <v>0.55150598267088402</v>
      </c>
      <c r="E16" s="2">
        <v>0.60657689160032702</v>
      </c>
      <c r="F16" s="2">
        <v>0.55960194791446105</v>
      </c>
      <c r="G16" s="2">
        <v>0.53211069915254205</v>
      </c>
      <c r="H16" s="2">
        <v>0.48425196850393698</v>
      </c>
      <c r="I16" s="2">
        <v>0.425494261010264</v>
      </c>
      <c r="J16" s="2">
        <v>0.44771363322534402</v>
      </c>
      <c r="K16" s="2">
        <v>0.38656807799180498</v>
      </c>
    </row>
    <row r="17" spans="1:12" x14ac:dyDescent="0.25">
      <c r="A17" s="8" t="s">
        <v>91</v>
      </c>
      <c r="B17" s="2">
        <v>0.24404019658182399</v>
      </c>
      <c r="C17" s="2">
        <v>0.24309934145999701</v>
      </c>
      <c r="D17" s="2">
        <v>0.244051712281667</v>
      </c>
      <c r="E17" s="2">
        <v>0.14946804553232601</v>
      </c>
      <c r="F17" s="2">
        <v>0.161126402710142</v>
      </c>
      <c r="G17" s="2">
        <v>0.15009269067796599</v>
      </c>
      <c r="H17" s="2">
        <v>0.13186038312375101</v>
      </c>
      <c r="I17" s="2">
        <v>0.114779794711028</v>
      </c>
      <c r="J17" s="2">
        <v>0.111583196133624</v>
      </c>
      <c r="K17" s="2">
        <v>0.11472707577827</v>
      </c>
    </row>
    <row r="18" spans="1:12" x14ac:dyDescent="0.25">
      <c r="A18" s="8" t="s">
        <v>92</v>
      </c>
      <c r="B18" s="2">
        <v>0.19042030367490601</v>
      </c>
      <c r="C18" s="2">
        <v>0.19181729017794599</v>
      </c>
      <c r="D18" s="2">
        <v>0.20444230504744901</v>
      </c>
      <c r="E18" s="2">
        <v>0.243955062867346</v>
      </c>
      <c r="F18" s="2">
        <v>0.279271649375397</v>
      </c>
      <c r="G18" s="2">
        <v>0.31779661016949201</v>
      </c>
      <c r="H18" s="2">
        <v>0.38388764837231198</v>
      </c>
      <c r="I18" s="2">
        <v>0.459725944278708</v>
      </c>
      <c r="J18" s="2">
        <v>0.44070317064103198</v>
      </c>
      <c r="K18" s="2">
        <v>0.498704846229925</v>
      </c>
    </row>
    <row r="19" spans="1:12" x14ac:dyDescent="0.25">
      <c r="A19" s="15"/>
    </row>
    <row r="20" spans="1:12" x14ac:dyDescent="0.25">
      <c r="A20" s="15"/>
    </row>
    <row r="21" spans="1:12" x14ac:dyDescent="0.25">
      <c r="A21" s="15"/>
      <c r="B21" s="21" t="s">
        <v>29</v>
      </c>
      <c r="C21" s="21"/>
      <c r="D21" s="21"/>
      <c r="E21" s="21"/>
      <c r="F21" s="21"/>
      <c r="G21" s="21"/>
      <c r="H21" s="21"/>
      <c r="I21" s="21"/>
      <c r="J21" s="21"/>
      <c r="K21" s="6" t="s">
        <v>30</v>
      </c>
      <c r="L21" s="6" t="s">
        <v>31</v>
      </c>
    </row>
    <row r="22" spans="1:12" x14ac:dyDescent="0.25">
      <c r="A22" s="9" t="s">
        <v>32</v>
      </c>
      <c r="B22" s="4" t="s">
        <v>13</v>
      </c>
      <c r="C22" s="4" t="s">
        <v>14</v>
      </c>
      <c r="D22" s="4" t="s">
        <v>15</v>
      </c>
      <c r="E22" s="4" t="s">
        <v>16</v>
      </c>
      <c r="F22" s="4" t="s">
        <v>17</v>
      </c>
      <c r="G22" s="4" t="s">
        <v>18</v>
      </c>
      <c r="H22" s="4" t="s">
        <v>19</v>
      </c>
      <c r="I22" s="4" t="s">
        <v>20</v>
      </c>
      <c r="J22" s="4" t="s">
        <v>21</v>
      </c>
      <c r="K22" s="4" t="s">
        <v>22</v>
      </c>
      <c r="L22" s="4" t="s">
        <v>23</v>
      </c>
    </row>
    <row r="23" spans="1:12" x14ac:dyDescent="0.25">
      <c r="A23" s="8" t="s">
        <v>90</v>
      </c>
      <c r="B23" s="2">
        <v>4.6173800259403402E-2</v>
      </c>
      <c r="C23" s="2">
        <v>-5.7029506570791004E-3</v>
      </c>
      <c r="D23" s="2">
        <v>1.6583541147132199E-2</v>
      </c>
      <c r="E23" s="2">
        <v>-2.74745492456764E-2</v>
      </c>
      <c r="F23" s="2">
        <v>1.36208853575482E-2</v>
      </c>
      <c r="G23" s="2">
        <v>2.5382605449794701E-2</v>
      </c>
      <c r="H23" s="2">
        <v>2.1113942482708401E-2</v>
      </c>
      <c r="I23" s="2">
        <v>1.7825311942959001E-3</v>
      </c>
      <c r="J23" s="2">
        <v>-2.6334519572953699E-2</v>
      </c>
      <c r="K23" s="3">
        <v>2.1276595744680899E-2</v>
      </c>
      <c r="L23" s="3">
        <v>6.4591439688716001E-2</v>
      </c>
    </row>
    <row r="24" spans="1:12" x14ac:dyDescent="0.25">
      <c r="A24" s="8" t="s">
        <v>91</v>
      </c>
      <c r="B24" s="2">
        <v>4.2981665163811203E-2</v>
      </c>
      <c r="C24" s="2">
        <v>2.2766570605187299E-2</v>
      </c>
      <c r="D24" s="2">
        <v>-0.43392504930966502</v>
      </c>
      <c r="E24" s="2">
        <v>0.136386261821802</v>
      </c>
      <c r="F24" s="2">
        <v>-7.00832238282961E-3</v>
      </c>
      <c r="G24" s="2">
        <v>-1.0145566828407599E-2</v>
      </c>
      <c r="H24" s="2">
        <v>1.15864527629234E-2</v>
      </c>
      <c r="I24" s="2">
        <v>-7.4449339207048507E-2</v>
      </c>
      <c r="J24" s="2">
        <v>0.15944788196097101</v>
      </c>
      <c r="K24" s="3">
        <v>7.4547860608734001E-2</v>
      </c>
      <c r="L24" s="3">
        <v>-0.26780883678990097</v>
      </c>
    </row>
    <row r="25" spans="1:12" x14ac:dyDescent="0.25">
      <c r="A25" s="8" t="s">
        <v>92</v>
      </c>
      <c r="B25" s="2">
        <v>5.4699537750385198E-2</v>
      </c>
      <c r="C25" s="2">
        <v>8.5829072315558794E-2</v>
      </c>
      <c r="D25" s="2">
        <v>0.10292633703329999</v>
      </c>
      <c r="E25" s="2">
        <v>0.20677035681610201</v>
      </c>
      <c r="F25" s="2">
        <v>0.213040181956027</v>
      </c>
      <c r="G25" s="2">
        <v>0.36104166666666698</v>
      </c>
      <c r="H25" s="2">
        <v>0.391703658349916</v>
      </c>
      <c r="I25" s="2">
        <v>-8.7329520457545107E-2</v>
      </c>
      <c r="J25" s="2">
        <v>0.27609062424680603</v>
      </c>
      <c r="K25" s="3">
        <v>1.20604166666667</v>
      </c>
      <c r="L25" s="3">
        <v>3.0789676425269601</v>
      </c>
    </row>
    <row r="26" spans="1:12" x14ac:dyDescent="0.25">
      <c r="A26" s="11" t="s">
        <v>12</v>
      </c>
      <c r="B26" s="3">
        <v>4.70182645052446E-2</v>
      </c>
      <c r="C26" s="3">
        <v>1.8775395824576199E-2</v>
      </c>
      <c r="D26" s="3">
        <v>-7.5711731536239904E-2</v>
      </c>
      <c r="E26" s="3">
        <v>5.4162636708578203E-2</v>
      </c>
      <c r="F26" s="3">
        <v>6.5989131201919696E-2</v>
      </c>
      <c r="G26" s="3">
        <v>0.126721398305085</v>
      </c>
      <c r="H26" s="3">
        <v>0.16212245857327501</v>
      </c>
      <c r="I26" s="3">
        <v>-4.7934469333063702E-2</v>
      </c>
      <c r="J26" s="3">
        <v>0.12767539433851999</v>
      </c>
      <c r="K26" s="3">
        <v>0.405786546610169</v>
      </c>
      <c r="L26" s="3">
        <v>0.55747084280789305</v>
      </c>
    </row>
    <row r="27" spans="1:12" x14ac:dyDescent="0.25">
      <c r="A27" s="15"/>
    </row>
    <row r="28" spans="1:12" x14ac:dyDescent="0.25">
      <c r="A28" s="13" t="s">
        <v>33</v>
      </c>
    </row>
    <row r="29" spans="1:12" x14ac:dyDescent="0.25">
      <c r="A29" s="14" t="s">
        <v>34</v>
      </c>
    </row>
    <row r="30" spans="1:12" x14ac:dyDescent="0.25">
      <c r="A30" s="14" t="s">
        <v>35</v>
      </c>
    </row>
    <row r="31" spans="1:12" x14ac:dyDescent="0.25">
      <c r="A31" s="14" t="s">
        <v>697</v>
      </c>
    </row>
    <row r="32" spans="1:12" x14ac:dyDescent="0.25">
      <c r="A32" s="14" t="s">
        <v>698</v>
      </c>
    </row>
    <row r="33" spans="1:1" x14ac:dyDescent="0.25">
      <c r="A33" s="14" t="s">
        <v>36</v>
      </c>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418</v>
      </c>
    </row>
    <row r="2" spans="1:2" ht="15" x14ac:dyDescent="0.25">
      <c r="A2" s="12" t="s">
        <v>25</v>
      </c>
    </row>
    <row r="3" spans="1:2" ht="15" x14ac:dyDescent="0.25">
      <c r="A3" s="12" t="s">
        <v>308</v>
      </c>
    </row>
    <row r="4" spans="1:2" ht="15" x14ac:dyDescent="0.25">
      <c r="A4" s="12" t="s">
        <v>125</v>
      </c>
    </row>
    <row r="5" spans="1:2" x14ac:dyDescent="0.25">
      <c r="A5" s="17" t="str">
        <f>HYPERLINK("#'Table of contents'!A22", "Back to contents")</f>
        <v>Back to contents</v>
      </c>
    </row>
    <row r="6" spans="1:2" x14ac:dyDescent="0.25">
      <c r="A6" s="15"/>
      <c r="B6" s="6" t="s">
        <v>27</v>
      </c>
    </row>
    <row r="7" spans="1:2" x14ac:dyDescent="0.25">
      <c r="A7" s="9" t="s">
        <v>32</v>
      </c>
      <c r="B7" s="4" t="s">
        <v>9</v>
      </c>
    </row>
    <row r="8" spans="1:2" x14ac:dyDescent="0.25">
      <c r="A8" s="16" t="s">
        <v>368</v>
      </c>
      <c r="B8" s="1">
        <v>67</v>
      </c>
    </row>
    <row r="9" spans="1:2" x14ac:dyDescent="0.25">
      <c r="A9" s="16" t="s">
        <v>369</v>
      </c>
      <c r="B9" s="1">
        <v>509</v>
      </c>
    </row>
    <row r="10" spans="1:2" x14ac:dyDescent="0.25">
      <c r="A10" s="16" t="s">
        <v>370</v>
      </c>
      <c r="B10" s="1">
        <v>144</v>
      </c>
    </row>
    <row r="11" spans="1:2" x14ac:dyDescent="0.25">
      <c r="A11" s="16" t="s">
        <v>371</v>
      </c>
      <c r="B11" s="1">
        <v>18</v>
      </c>
    </row>
    <row r="12" spans="1:2" x14ac:dyDescent="0.25">
      <c r="A12" s="16" t="s">
        <v>372</v>
      </c>
      <c r="B12" s="1">
        <v>300</v>
      </c>
    </row>
    <row r="13" spans="1:2" x14ac:dyDescent="0.25">
      <c r="A13" s="16" t="s">
        <v>373</v>
      </c>
      <c r="B13" s="1">
        <v>16</v>
      </c>
    </row>
    <row r="14" spans="1:2" x14ac:dyDescent="0.25">
      <c r="A14" s="16" t="s">
        <v>374</v>
      </c>
      <c r="B14" s="1">
        <v>1159</v>
      </c>
    </row>
    <row r="15" spans="1:2" x14ac:dyDescent="0.25">
      <c r="A15" s="16" t="s">
        <v>375</v>
      </c>
      <c r="B15" s="1">
        <v>84</v>
      </c>
    </row>
    <row r="16" spans="1:2" x14ac:dyDescent="0.25">
      <c r="A16" s="16" t="s">
        <v>376</v>
      </c>
      <c r="B16" s="1">
        <v>69</v>
      </c>
    </row>
    <row r="17" spans="1:2" x14ac:dyDescent="0.25">
      <c r="A17" s="16" t="s">
        <v>377</v>
      </c>
      <c r="B17" s="1">
        <v>0</v>
      </c>
    </row>
    <row r="18" spans="1:2" x14ac:dyDescent="0.25">
      <c r="A18" s="16" t="s">
        <v>378</v>
      </c>
      <c r="B18" s="1">
        <v>4915</v>
      </c>
    </row>
    <row r="19" spans="1:2" x14ac:dyDescent="0.25">
      <c r="A19" s="16" t="s">
        <v>379</v>
      </c>
      <c r="B19" s="1">
        <v>75475</v>
      </c>
    </row>
    <row r="20" spans="1:2" x14ac:dyDescent="0.25">
      <c r="A20" s="16" t="s">
        <v>380</v>
      </c>
      <c r="B20" s="1">
        <v>22261</v>
      </c>
    </row>
    <row r="21" spans="1:2" x14ac:dyDescent="0.25">
      <c r="A21" s="16" t="s">
        <v>381</v>
      </c>
      <c r="B21" s="1">
        <v>1790</v>
      </c>
    </row>
    <row r="22" spans="1:2" x14ac:dyDescent="0.25">
      <c r="A22" s="16" t="s">
        <v>382</v>
      </c>
      <c r="B22" s="1">
        <v>39281</v>
      </c>
    </row>
    <row r="23" spans="1:2" x14ac:dyDescent="0.25">
      <c r="A23" s="16" t="s">
        <v>383</v>
      </c>
      <c r="B23" s="1">
        <v>2220</v>
      </c>
    </row>
    <row r="24" spans="1:2" x14ac:dyDescent="0.25">
      <c r="A24" s="16" t="s">
        <v>384</v>
      </c>
      <c r="B24" s="1">
        <v>53502</v>
      </c>
    </row>
    <row r="25" spans="1:2" x14ac:dyDescent="0.25">
      <c r="A25" s="16" t="s">
        <v>385</v>
      </c>
      <c r="B25" s="1">
        <v>2055</v>
      </c>
    </row>
    <row r="26" spans="1:2" x14ac:dyDescent="0.25">
      <c r="A26" s="16" t="s">
        <v>386</v>
      </c>
      <c r="B26" s="1">
        <v>7731</v>
      </c>
    </row>
    <row r="27" spans="1:2" x14ac:dyDescent="0.25">
      <c r="A27" s="16" t="s">
        <v>387</v>
      </c>
      <c r="B27" s="1">
        <v>2</v>
      </c>
    </row>
    <row r="28" spans="1:2" x14ac:dyDescent="0.25">
      <c r="A28" s="16" t="s">
        <v>388</v>
      </c>
      <c r="B28" s="1">
        <v>93</v>
      </c>
    </row>
    <row r="29" spans="1:2" x14ac:dyDescent="0.25">
      <c r="A29" s="16" t="s">
        <v>389</v>
      </c>
      <c r="B29" s="1">
        <v>1078</v>
      </c>
    </row>
    <row r="30" spans="1:2" x14ac:dyDescent="0.25">
      <c r="A30" s="16" t="s">
        <v>390</v>
      </c>
      <c r="B30" s="1">
        <v>108</v>
      </c>
    </row>
    <row r="31" spans="1:2" x14ac:dyDescent="0.25">
      <c r="A31" s="16" t="s">
        <v>391</v>
      </c>
      <c r="B31" s="1">
        <v>56</v>
      </c>
    </row>
    <row r="32" spans="1:2" x14ac:dyDescent="0.25">
      <c r="A32" s="16" t="s">
        <v>392</v>
      </c>
      <c r="B32" s="1">
        <v>82</v>
      </c>
    </row>
    <row r="33" spans="1:2" x14ac:dyDescent="0.25">
      <c r="A33" s="16" t="s">
        <v>393</v>
      </c>
      <c r="B33" s="1">
        <v>23</v>
      </c>
    </row>
    <row r="34" spans="1:2" x14ac:dyDescent="0.25">
      <c r="A34" s="16" t="s">
        <v>394</v>
      </c>
      <c r="B34" s="1">
        <v>2937</v>
      </c>
    </row>
    <row r="35" spans="1:2" x14ac:dyDescent="0.25">
      <c r="A35" s="16" t="s">
        <v>395</v>
      </c>
      <c r="B35" s="1">
        <v>80</v>
      </c>
    </row>
    <row r="36" spans="1:2" x14ac:dyDescent="0.25">
      <c r="A36" s="16" t="s">
        <v>396</v>
      </c>
      <c r="B36" s="1">
        <v>137</v>
      </c>
    </row>
    <row r="37" spans="1:2" x14ac:dyDescent="0.25">
      <c r="A37" s="16" t="s">
        <v>397</v>
      </c>
      <c r="B37" s="1">
        <v>0</v>
      </c>
    </row>
    <row r="38" spans="1:2" x14ac:dyDescent="0.25">
      <c r="A38" s="16" t="s">
        <v>271</v>
      </c>
      <c r="B38" s="1">
        <v>24</v>
      </c>
    </row>
    <row r="39" spans="1:2" x14ac:dyDescent="0.25">
      <c r="A39" s="16" t="s">
        <v>271</v>
      </c>
      <c r="B39" s="1">
        <v>24</v>
      </c>
    </row>
    <row r="40" spans="1:2" x14ac:dyDescent="0.25">
      <c r="A40" s="16" t="s">
        <v>282</v>
      </c>
      <c r="B40" s="1">
        <v>143</v>
      </c>
    </row>
    <row r="41" spans="1:2" x14ac:dyDescent="0.25">
      <c r="A41" s="16" t="s">
        <v>283</v>
      </c>
      <c r="B41" s="1">
        <v>22</v>
      </c>
    </row>
    <row r="42" spans="1:2" x14ac:dyDescent="0.25">
      <c r="A42" s="16" t="s">
        <v>284</v>
      </c>
      <c r="B42" s="1">
        <v>7</v>
      </c>
    </row>
    <row r="43" spans="1:2" x14ac:dyDescent="0.25">
      <c r="A43" s="16" t="s">
        <v>285</v>
      </c>
      <c r="B43" s="1">
        <v>157</v>
      </c>
    </row>
    <row r="44" spans="1:2" x14ac:dyDescent="0.25">
      <c r="A44" s="16" t="s">
        <v>286</v>
      </c>
      <c r="B44" s="1">
        <v>1</v>
      </c>
    </row>
    <row r="45" spans="1:2" x14ac:dyDescent="0.25">
      <c r="A45" s="16" t="s">
        <v>287</v>
      </c>
      <c r="B45" s="1">
        <v>172</v>
      </c>
    </row>
    <row r="46" spans="1:2" x14ac:dyDescent="0.25">
      <c r="A46" s="16" t="s">
        <v>288</v>
      </c>
      <c r="B46" s="1">
        <v>309</v>
      </c>
    </row>
    <row r="47" spans="1:2" x14ac:dyDescent="0.25">
      <c r="A47" s="16" t="s">
        <v>289</v>
      </c>
      <c r="B47" s="1">
        <v>34</v>
      </c>
    </row>
    <row r="48" spans="1:2" x14ac:dyDescent="0.25">
      <c r="A48" s="16" t="s">
        <v>290</v>
      </c>
      <c r="B48" s="1">
        <v>0</v>
      </c>
    </row>
    <row r="49" spans="1:2" x14ac:dyDescent="0.25">
      <c r="A49" s="16" t="s">
        <v>398</v>
      </c>
      <c r="B49" s="1">
        <v>378</v>
      </c>
    </row>
    <row r="50" spans="1:2" x14ac:dyDescent="0.25">
      <c r="A50" s="16" t="s">
        <v>399</v>
      </c>
      <c r="B50" s="1">
        <v>2920</v>
      </c>
    </row>
    <row r="51" spans="1:2" x14ac:dyDescent="0.25">
      <c r="A51" s="16" t="s">
        <v>400</v>
      </c>
      <c r="B51" s="1">
        <v>865</v>
      </c>
    </row>
    <row r="52" spans="1:2" x14ac:dyDescent="0.25">
      <c r="A52" s="16" t="s">
        <v>401</v>
      </c>
      <c r="B52" s="1">
        <v>92</v>
      </c>
    </row>
    <row r="53" spans="1:2" x14ac:dyDescent="0.25">
      <c r="A53" s="16" t="s">
        <v>402</v>
      </c>
      <c r="B53" s="1">
        <v>2094</v>
      </c>
    </row>
    <row r="54" spans="1:2" x14ac:dyDescent="0.25">
      <c r="A54" s="16" t="s">
        <v>403</v>
      </c>
      <c r="B54" s="1">
        <v>76</v>
      </c>
    </row>
    <row r="55" spans="1:2" x14ac:dyDescent="0.25">
      <c r="A55" s="16" t="s">
        <v>404</v>
      </c>
      <c r="B55" s="1">
        <v>5717</v>
      </c>
    </row>
    <row r="56" spans="1:2" x14ac:dyDescent="0.25">
      <c r="A56" s="16" t="s">
        <v>405</v>
      </c>
      <c r="B56" s="1">
        <v>252</v>
      </c>
    </row>
    <row r="57" spans="1:2" x14ac:dyDescent="0.25">
      <c r="A57" s="16" t="s">
        <v>406</v>
      </c>
      <c r="B57" s="1">
        <v>15393</v>
      </c>
    </row>
    <row r="58" spans="1:2" x14ac:dyDescent="0.25">
      <c r="A58" s="16" t="s">
        <v>407</v>
      </c>
      <c r="B58" s="1">
        <v>1</v>
      </c>
    </row>
    <row r="59" spans="1:2" x14ac:dyDescent="0.25">
      <c r="A59" s="16" t="s">
        <v>408</v>
      </c>
      <c r="B59" s="1">
        <v>0</v>
      </c>
    </row>
    <row r="60" spans="1:2" x14ac:dyDescent="0.25">
      <c r="A60" s="16" t="s">
        <v>409</v>
      </c>
      <c r="B60" s="1">
        <v>1</v>
      </c>
    </row>
    <row r="61" spans="1:2" x14ac:dyDescent="0.25">
      <c r="A61" s="16" t="s">
        <v>410</v>
      </c>
      <c r="B61" s="1">
        <v>2</v>
      </c>
    </row>
    <row r="62" spans="1:2" x14ac:dyDescent="0.25">
      <c r="A62" s="16" t="s">
        <v>411</v>
      </c>
      <c r="B62" s="1">
        <v>0</v>
      </c>
    </row>
    <row r="63" spans="1:2" x14ac:dyDescent="0.25">
      <c r="A63" s="16" t="s">
        <v>412</v>
      </c>
      <c r="B63" s="1">
        <v>1</v>
      </c>
    </row>
    <row r="64" spans="1:2" x14ac:dyDescent="0.25">
      <c r="A64" s="16" t="s">
        <v>413</v>
      </c>
      <c r="B64" s="1">
        <v>0</v>
      </c>
    </row>
    <row r="65" spans="1:2" x14ac:dyDescent="0.25">
      <c r="A65" s="16" t="s">
        <v>414</v>
      </c>
      <c r="B65" s="1">
        <v>2</v>
      </c>
    </row>
    <row r="66" spans="1:2" x14ac:dyDescent="0.25">
      <c r="A66" s="16" t="s">
        <v>415</v>
      </c>
      <c r="B66" s="1">
        <v>0</v>
      </c>
    </row>
    <row r="67" spans="1:2" x14ac:dyDescent="0.25">
      <c r="A67" s="16" t="s">
        <v>416</v>
      </c>
      <c r="B67" s="1">
        <v>1</v>
      </c>
    </row>
    <row r="68" spans="1:2" x14ac:dyDescent="0.25">
      <c r="A68" s="16" t="s">
        <v>417</v>
      </c>
      <c r="B68" s="1">
        <v>82867</v>
      </c>
    </row>
    <row r="69" spans="1:2" x14ac:dyDescent="0.25">
      <c r="A69" s="10" t="s">
        <v>12</v>
      </c>
      <c r="B69" s="5">
        <v>327747</v>
      </c>
    </row>
    <row r="70" spans="1:2" x14ac:dyDescent="0.25">
      <c r="A70" s="15"/>
    </row>
    <row r="71" spans="1:2" x14ac:dyDescent="0.25">
      <c r="A71" s="15"/>
    </row>
    <row r="72" spans="1:2" x14ac:dyDescent="0.25">
      <c r="A72" s="15"/>
      <c r="B72" s="6" t="s">
        <v>28</v>
      </c>
    </row>
    <row r="73" spans="1:2" x14ac:dyDescent="0.25">
      <c r="A73" s="9" t="s">
        <v>32</v>
      </c>
      <c r="B73" s="4" t="s">
        <v>9</v>
      </c>
    </row>
    <row r="74" spans="1:2" x14ac:dyDescent="0.25">
      <c r="A74" s="8" t="s">
        <v>368</v>
      </c>
      <c r="B74" s="2">
        <v>2.8317836010143701E-2</v>
      </c>
    </row>
    <row r="75" spans="1:2" x14ac:dyDescent="0.25">
      <c r="A75" s="8" t="s">
        <v>369</v>
      </c>
      <c r="B75" s="2">
        <v>0.21513102282333099</v>
      </c>
    </row>
    <row r="76" spans="1:2" x14ac:dyDescent="0.25">
      <c r="A76" s="8" t="s">
        <v>370</v>
      </c>
      <c r="B76" s="2">
        <v>6.0862214708368598E-2</v>
      </c>
    </row>
    <row r="77" spans="1:2" x14ac:dyDescent="0.25">
      <c r="A77" s="8" t="s">
        <v>371</v>
      </c>
      <c r="B77" s="2">
        <v>7.6077768385460704E-3</v>
      </c>
    </row>
    <row r="78" spans="1:2" x14ac:dyDescent="0.25">
      <c r="A78" s="8" t="s">
        <v>372</v>
      </c>
      <c r="B78" s="2">
        <v>0.12679628064243401</v>
      </c>
    </row>
    <row r="79" spans="1:2" x14ac:dyDescent="0.25">
      <c r="A79" s="8" t="s">
        <v>373</v>
      </c>
      <c r="B79" s="2">
        <v>6.7624683009298399E-3</v>
      </c>
    </row>
    <row r="80" spans="1:2" x14ac:dyDescent="0.25">
      <c r="A80" s="8" t="s">
        <v>374</v>
      </c>
      <c r="B80" s="2">
        <v>0.48985629754860499</v>
      </c>
    </row>
    <row r="81" spans="1:2" x14ac:dyDescent="0.25">
      <c r="A81" s="8" t="s">
        <v>375</v>
      </c>
      <c r="B81" s="2">
        <v>3.5502958579881699E-2</v>
      </c>
    </row>
    <row r="82" spans="1:2" x14ac:dyDescent="0.25">
      <c r="A82" s="8" t="s">
        <v>376</v>
      </c>
      <c r="B82" s="2">
        <v>2.9163144547759898E-2</v>
      </c>
    </row>
    <row r="83" spans="1:2" x14ac:dyDescent="0.25">
      <c r="A83" s="8" t="s">
        <v>377</v>
      </c>
      <c r="B83" s="2">
        <v>0</v>
      </c>
    </row>
    <row r="84" spans="1:2" x14ac:dyDescent="0.25">
      <c r="A84" s="8" t="s">
        <v>378</v>
      </c>
      <c r="B84" s="2">
        <v>2.3490670643113901E-2</v>
      </c>
    </row>
    <row r="85" spans="1:2" x14ac:dyDescent="0.25">
      <c r="A85" s="8" t="s">
        <v>379</v>
      </c>
      <c r="B85" s="2">
        <v>0.36072398103540598</v>
      </c>
    </row>
    <row r="86" spans="1:2" x14ac:dyDescent="0.25">
      <c r="A86" s="8" t="s">
        <v>380</v>
      </c>
      <c r="B86" s="2">
        <v>0.106393859447886</v>
      </c>
    </row>
    <row r="87" spans="1:2" x14ac:dyDescent="0.25">
      <c r="A87" s="8" t="s">
        <v>381</v>
      </c>
      <c r="B87" s="2">
        <v>8.5550967347250897E-3</v>
      </c>
    </row>
    <row r="88" spans="1:2" x14ac:dyDescent="0.25">
      <c r="A88" s="8" t="s">
        <v>382</v>
      </c>
      <c r="B88" s="2">
        <v>0.18773896918253399</v>
      </c>
    </row>
    <row r="89" spans="1:2" x14ac:dyDescent="0.25">
      <c r="A89" s="8" t="s">
        <v>383</v>
      </c>
      <c r="B89" s="2">
        <v>1.0610231704519401E-2</v>
      </c>
    </row>
    <row r="90" spans="1:2" x14ac:dyDescent="0.25">
      <c r="A90" s="8" t="s">
        <v>384</v>
      </c>
      <c r="B90" s="2">
        <v>0.255706584078917</v>
      </c>
    </row>
    <row r="91" spans="1:2" x14ac:dyDescent="0.25">
      <c r="A91" s="8" t="s">
        <v>385</v>
      </c>
      <c r="B91" s="2">
        <v>9.8216334021564607E-3</v>
      </c>
    </row>
    <row r="92" spans="1:2" x14ac:dyDescent="0.25">
      <c r="A92" s="8" t="s">
        <v>386</v>
      </c>
      <c r="B92" s="2">
        <v>3.6949415003441198E-2</v>
      </c>
    </row>
    <row r="93" spans="1:2" x14ac:dyDescent="0.25">
      <c r="A93" s="8" t="s">
        <v>387</v>
      </c>
      <c r="B93" s="2">
        <v>9.5587673013688207E-6</v>
      </c>
    </row>
    <row r="94" spans="1:2" x14ac:dyDescent="0.25">
      <c r="A94" s="8" t="s">
        <v>388</v>
      </c>
      <c r="B94" s="2">
        <v>2.0243796255986098E-2</v>
      </c>
    </row>
    <row r="95" spans="1:2" x14ac:dyDescent="0.25">
      <c r="A95" s="8" t="s">
        <v>389</v>
      </c>
      <c r="B95" s="2">
        <v>0.23465389638659101</v>
      </c>
    </row>
    <row r="96" spans="1:2" x14ac:dyDescent="0.25">
      <c r="A96" s="8" t="s">
        <v>390</v>
      </c>
      <c r="B96" s="2">
        <v>2.3508924684370901E-2</v>
      </c>
    </row>
    <row r="97" spans="1:2" x14ac:dyDescent="0.25">
      <c r="A97" s="8" t="s">
        <v>391</v>
      </c>
      <c r="B97" s="2">
        <v>1.2189812799303401E-2</v>
      </c>
    </row>
    <row r="98" spans="1:2" x14ac:dyDescent="0.25">
      <c r="A98" s="8" t="s">
        <v>392</v>
      </c>
      <c r="B98" s="2">
        <v>1.78493687418372E-2</v>
      </c>
    </row>
    <row r="99" spans="1:2" x14ac:dyDescent="0.25">
      <c r="A99" s="8" t="s">
        <v>393</v>
      </c>
      <c r="B99" s="2">
        <v>5.0065302568567697E-3</v>
      </c>
    </row>
    <row r="100" spans="1:2" x14ac:dyDescent="0.25">
      <c r="A100" s="8" t="s">
        <v>394</v>
      </c>
      <c r="B100" s="2">
        <v>0.63931214627775401</v>
      </c>
    </row>
    <row r="101" spans="1:2" x14ac:dyDescent="0.25">
      <c r="A101" s="8" t="s">
        <v>395</v>
      </c>
      <c r="B101" s="2">
        <v>1.7414018284719199E-2</v>
      </c>
    </row>
    <row r="102" spans="1:2" x14ac:dyDescent="0.25">
      <c r="A102" s="8" t="s">
        <v>396</v>
      </c>
      <c r="B102" s="2">
        <v>2.9821506312581601E-2</v>
      </c>
    </row>
    <row r="103" spans="1:2" x14ac:dyDescent="0.25">
      <c r="A103" s="8" t="s">
        <v>397</v>
      </c>
      <c r="B103" s="2">
        <v>0</v>
      </c>
    </row>
    <row r="104" spans="1:2" x14ac:dyDescent="0.25">
      <c r="A104" s="8" t="s">
        <v>271</v>
      </c>
      <c r="B104" s="2">
        <v>2.7617951668584599E-2</v>
      </c>
    </row>
    <row r="105" spans="1:2" x14ac:dyDescent="0.25">
      <c r="A105" s="8" t="s">
        <v>271</v>
      </c>
      <c r="B105" s="2">
        <v>2.7617951668584599E-2</v>
      </c>
    </row>
    <row r="106" spans="1:2" x14ac:dyDescent="0.25">
      <c r="A106" s="8" t="s">
        <v>282</v>
      </c>
      <c r="B106" s="2">
        <v>0.164556962025316</v>
      </c>
    </row>
    <row r="107" spans="1:2" x14ac:dyDescent="0.25">
      <c r="A107" s="8" t="s">
        <v>283</v>
      </c>
      <c r="B107" s="2">
        <v>2.53164556962025E-2</v>
      </c>
    </row>
    <row r="108" spans="1:2" x14ac:dyDescent="0.25">
      <c r="A108" s="8" t="s">
        <v>284</v>
      </c>
      <c r="B108" s="2">
        <v>8.0552359033371698E-3</v>
      </c>
    </row>
    <row r="109" spans="1:2" x14ac:dyDescent="0.25">
      <c r="A109" s="8" t="s">
        <v>285</v>
      </c>
      <c r="B109" s="2">
        <v>0.18066743383199099</v>
      </c>
    </row>
    <row r="110" spans="1:2" x14ac:dyDescent="0.25">
      <c r="A110" s="8" t="s">
        <v>286</v>
      </c>
      <c r="B110" s="2">
        <v>1.15074798619102E-3</v>
      </c>
    </row>
    <row r="111" spans="1:2" x14ac:dyDescent="0.25">
      <c r="A111" s="8" t="s">
        <v>287</v>
      </c>
      <c r="B111" s="2">
        <v>0.19792865362485601</v>
      </c>
    </row>
    <row r="112" spans="1:2" x14ac:dyDescent="0.25">
      <c r="A112" s="8" t="s">
        <v>288</v>
      </c>
      <c r="B112" s="2">
        <v>0.35558112773302603</v>
      </c>
    </row>
    <row r="113" spans="1:2" x14ac:dyDescent="0.25">
      <c r="A113" s="8" t="s">
        <v>289</v>
      </c>
      <c r="B113" s="2">
        <v>3.9125431530494803E-2</v>
      </c>
    </row>
    <row r="114" spans="1:2" x14ac:dyDescent="0.25">
      <c r="A114" s="8" t="s">
        <v>290</v>
      </c>
      <c r="B114" s="2">
        <v>0</v>
      </c>
    </row>
    <row r="115" spans="1:2" x14ac:dyDescent="0.25">
      <c r="A115" s="8" t="s">
        <v>398</v>
      </c>
      <c r="B115" s="2">
        <v>1.36029940981719E-2</v>
      </c>
    </row>
    <row r="116" spans="1:2" x14ac:dyDescent="0.25">
      <c r="A116" s="8" t="s">
        <v>399</v>
      </c>
      <c r="B116" s="2">
        <v>0.105081330070534</v>
      </c>
    </row>
    <row r="117" spans="1:2" x14ac:dyDescent="0.25">
      <c r="A117" s="8" t="s">
        <v>400</v>
      </c>
      <c r="B117" s="2">
        <v>3.1128544695551999E-2</v>
      </c>
    </row>
    <row r="118" spans="1:2" x14ac:dyDescent="0.25">
      <c r="A118" s="8" t="s">
        <v>401</v>
      </c>
      <c r="B118" s="2">
        <v>3.31078163235929E-3</v>
      </c>
    </row>
    <row r="119" spans="1:2" x14ac:dyDescent="0.25">
      <c r="A119" s="8" t="s">
        <v>402</v>
      </c>
      <c r="B119" s="2">
        <v>7.5356268893047404E-2</v>
      </c>
    </row>
    <row r="120" spans="1:2" x14ac:dyDescent="0.25">
      <c r="A120" s="8" t="s">
        <v>403</v>
      </c>
      <c r="B120" s="2">
        <v>2.7349935223837602E-3</v>
      </c>
    </row>
    <row r="121" spans="1:2" x14ac:dyDescent="0.25">
      <c r="A121" s="8" t="s">
        <v>404</v>
      </c>
      <c r="B121" s="2">
        <v>0.20573628904563099</v>
      </c>
    </row>
    <row r="122" spans="1:2" x14ac:dyDescent="0.25">
      <c r="A122" s="8" t="s">
        <v>405</v>
      </c>
      <c r="B122" s="2">
        <v>9.0686627321145807E-3</v>
      </c>
    </row>
    <row r="123" spans="1:2" x14ac:dyDescent="0.25">
      <c r="A123" s="8" t="s">
        <v>406</v>
      </c>
      <c r="B123" s="2">
        <v>0.55394414855333196</v>
      </c>
    </row>
    <row r="124" spans="1:2" x14ac:dyDescent="0.25">
      <c r="A124" s="8" t="s">
        <v>407</v>
      </c>
      <c r="B124" s="2">
        <v>3.5986756873470599E-5</v>
      </c>
    </row>
    <row r="125" spans="1:2" x14ac:dyDescent="0.25">
      <c r="A125" s="8" t="s">
        <v>408</v>
      </c>
      <c r="B125" s="2">
        <v>0</v>
      </c>
    </row>
    <row r="126" spans="1:2" x14ac:dyDescent="0.25">
      <c r="A126" s="8" t="s">
        <v>409</v>
      </c>
      <c r="B126" s="2">
        <v>1.2066510606462799E-5</v>
      </c>
    </row>
    <row r="127" spans="1:2" x14ac:dyDescent="0.25">
      <c r="A127" s="8" t="s">
        <v>410</v>
      </c>
      <c r="B127" s="2">
        <v>2.4133021212925599E-5</v>
      </c>
    </row>
    <row r="128" spans="1:2" x14ac:dyDescent="0.25">
      <c r="A128" s="8" t="s">
        <v>411</v>
      </c>
      <c r="B128" s="2">
        <v>0</v>
      </c>
    </row>
    <row r="129" spans="1:2" x14ac:dyDescent="0.25">
      <c r="A129" s="8" t="s">
        <v>412</v>
      </c>
      <c r="B129" s="2">
        <v>1.2066510606462799E-5</v>
      </c>
    </row>
    <row r="130" spans="1:2" x14ac:dyDescent="0.25">
      <c r="A130" s="8" t="s">
        <v>413</v>
      </c>
      <c r="B130" s="2">
        <v>0</v>
      </c>
    </row>
    <row r="131" spans="1:2" x14ac:dyDescent="0.25">
      <c r="A131" s="8" t="s">
        <v>414</v>
      </c>
      <c r="B131" s="2">
        <v>2.4133021212925599E-5</v>
      </c>
    </row>
    <row r="132" spans="1:2" x14ac:dyDescent="0.25">
      <c r="A132" s="8" t="s">
        <v>415</v>
      </c>
      <c r="B132" s="2">
        <v>0</v>
      </c>
    </row>
    <row r="133" spans="1:2" x14ac:dyDescent="0.25">
      <c r="A133" s="8" t="s">
        <v>416</v>
      </c>
      <c r="B133" s="2">
        <v>1.2066510606462799E-5</v>
      </c>
    </row>
    <row r="134" spans="1:2" x14ac:dyDescent="0.25">
      <c r="A134" s="8" t="s">
        <v>417</v>
      </c>
      <c r="B134" s="2">
        <v>0.99991553442575498</v>
      </c>
    </row>
    <row r="135" spans="1:2" x14ac:dyDescent="0.25">
      <c r="A135" s="15"/>
    </row>
    <row r="136" spans="1:2" x14ac:dyDescent="0.25">
      <c r="A136" s="13" t="s">
        <v>33</v>
      </c>
    </row>
    <row r="137" spans="1:2" x14ac:dyDescent="0.25">
      <c r="A137" s="14" t="s">
        <v>34</v>
      </c>
    </row>
    <row r="138" spans="1:2" x14ac:dyDescent="0.25">
      <c r="A138" s="14" t="s">
        <v>126</v>
      </c>
    </row>
    <row r="139" spans="1:2" x14ac:dyDescent="0.25">
      <c r="A139" s="14" t="s">
        <v>419</v>
      </c>
    </row>
    <row r="140" spans="1:2" x14ac:dyDescent="0.25">
      <c r="A140" s="14" t="s">
        <v>36</v>
      </c>
    </row>
    <row r="141" spans="1:2" x14ac:dyDescent="0.25">
      <c r="A141" s="15"/>
    </row>
    <row r="142" spans="1:2" x14ac:dyDescent="0.25">
      <c r="A142" s="15"/>
    </row>
    <row r="143" spans="1:2" x14ac:dyDescent="0.25">
      <c r="A143" s="15"/>
    </row>
    <row r="144" spans="1:2"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9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704</v>
      </c>
    </row>
    <row r="2" spans="1:11" ht="15" x14ac:dyDescent="0.25">
      <c r="A2" s="12" t="s">
        <v>695</v>
      </c>
    </row>
    <row r="3" spans="1:11" ht="15" x14ac:dyDescent="0.25">
      <c r="A3" s="12" t="s">
        <v>94</v>
      </c>
    </row>
    <row r="4" spans="1:11" ht="15" x14ac:dyDescent="0.25">
      <c r="A4" s="12" t="s">
        <v>89</v>
      </c>
    </row>
    <row r="5" spans="1:11" x14ac:dyDescent="0.25">
      <c r="A5" s="17" t="str">
        <f>HYPERLINK("#'Table of contents'!A220",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95</v>
      </c>
      <c r="B8" s="1">
        <v>1631</v>
      </c>
      <c r="C8" s="1">
        <v>1651</v>
      </c>
      <c r="D8" s="1">
        <v>1657</v>
      </c>
      <c r="E8" s="1">
        <v>1725</v>
      </c>
      <c r="F8" s="1">
        <v>1717</v>
      </c>
      <c r="G8" s="1">
        <v>1723</v>
      </c>
      <c r="H8" s="1">
        <v>2017</v>
      </c>
      <c r="I8" s="1">
        <v>2072</v>
      </c>
      <c r="J8" s="1">
        <v>2233</v>
      </c>
      <c r="K8" s="1">
        <v>2303</v>
      </c>
    </row>
    <row r="9" spans="1:11" x14ac:dyDescent="0.25">
      <c r="A9" s="16" t="s">
        <v>96</v>
      </c>
      <c r="B9" s="1">
        <v>164</v>
      </c>
      <c r="C9" s="1">
        <v>190</v>
      </c>
      <c r="D9" s="1">
        <v>187</v>
      </c>
      <c r="E9" s="1">
        <v>212</v>
      </c>
      <c r="F9" s="1">
        <v>224</v>
      </c>
      <c r="G9" s="1">
        <v>217</v>
      </c>
      <c r="H9" s="1">
        <v>251</v>
      </c>
      <c r="I9" s="1">
        <v>214</v>
      </c>
      <c r="J9" s="1">
        <v>300</v>
      </c>
      <c r="K9" s="1">
        <v>295</v>
      </c>
    </row>
    <row r="10" spans="1:11" x14ac:dyDescent="0.25">
      <c r="A10" s="16" t="s">
        <v>97</v>
      </c>
      <c r="B10" s="1">
        <v>292</v>
      </c>
      <c r="C10" s="1">
        <v>279</v>
      </c>
      <c r="D10" s="1">
        <v>294</v>
      </c>
      <c r="E10" s="1">
        <v>340</v>
      </c>
      <c r="F10" s="1">
        <v>272</v>
      </c>
      <c r="G10" s="1">
        <v>299</v>
      </c>
      <c r="H10" s="1">
        <v>333</v>
      </c>
      <c r="I10" s="1">
        <v>342</v>
      </c>
      <c r="J10" s="1">
        <v>372</v>
      </c>
      <c r="K10" s="1">
        <v>377</v>
      </c>
    </row>
    <row r="11" spans="1:11" x14ac:dyDescent="0.25">
      <c r="A11" s="16" t="s">
        <v>98</v>
      </c>
      <c r="B11" s="1">
        <v>4995</v>
      </c>
      <c r="C11" s="1">
        <v>5305</v>
      </c>
      <c r="D11" s="1">
        <v>5283</v>
      </c>
      <c r="E11" s="1">
        <v>5348</v>
      </c>
      <c r="F11" s="1">
        <v>5201</v>
      </c>
      <c r="G11" s="1">
        <v>5298</v>
      </c>
      <c r="H11" s="1">
        <v>5145</v>
      </c>
      <c r="I11" s="1">
        <v>5271</v>
      </c>
      <c r="J11" s="1">
        <v>5053</v>
      </c>
      <c r="K11" s="1">
        <v>4751</v>
      </c>
    </row>
    <row r="12" spans="1:11" x14ac:dyDescent="0.25">
      <c r="A12" s="16" t="s">
        <v>99</v>
      </c>
      <c r="B12" s="1">
        <v>176</v>
      </c>
      <c r="C12" s="1">
        <v>218</v>
      </c>
      <c r="D12" s="1">
        <v>262</v>
      </c>
      <c r="E12" s="1">
        <v>253</v>
      </c>
      <c r="F12" s="1">
        <v>263</v>
      </c>
      <c r="G12" s="1">
        <v>227</v>
      </c>
      <c r="H12" s="1">
        <v>237</v>
      </c>
      <c r="I12" s="1">
        <v>250</v>
      </c>
      <c r="J12" s="1">
        <v>252</v>
      </c>
      <c r="K12" s="1">
        <v>290</v>
      </c>
    </row>
    <row r="13" spans="1:11" x14ac:dyDescent="0.25">
      <c r="A13" s="16" t="s">
        <v>100</v>
      </c>
      <c r="B13" s="1">
        <v>452</v>
      </c>
      <c r="C13" s="1">
        <v>423</v>
      </c>
      <c r="D13" s="1">
        <v>337</v>
      </c>
      <c r="E13" s="1">
        <v>275</v>
      </c>
      <c r="F13" s="1">
        <v>252</v>
      </c>
      <c r="G13" s="1">
        <v>273</v>
      </c>
      <c r="H13" s="1">
        <v>258</v>
      </c>
      <c r="I13" s="1">
        <v>266</v>
      </c>
      <c r="J13" s="1">
        <v>220</v>
      </c>
      <c r="K13" s="1">
        <v>192</v>
      </c>
    </row>
    <row r="14" spans="1:11" x14ac:dyDescent="0.25">
      <c r="A14" s="16" t="s">
        <v>101</v>
      </c>
      <c r="B14" s="1">
        <v>170</v>
      </c>
      <c r="C14" s="1">
        <v>171</v>
      </c>
      <c r="D14" s="1">
        <v>132</v>
      </c>
      <c r="E14" s="1">
        <v>125</v>
      </c>
      <c r="F14" s="1">
        <v>170</v>
      </c>
      <c r="G14" s="1">
        <v>214</v>
      </c>
      <c r="H14" s="1">
        <v>285</v>
      </c>
      <c r="I14" s="1">
        <v>353</v>
      </c>
      <c r="J14" s="1">
        <v>387</v>
      </c>
      <c r="K14" s="1">
        <v>622</v>
      </c>
    </row>
    <row r="15" spans="1:11" x14ac:dyDescent="0.25">
      <c r="A15" s="16" t="s">
        <v>102</v>
      </c>
      <c r="B15" s="1">
        <v>40</v>
      </c>
      <c r="C15" s="1">
        <v>41</v>
      </c>
      <c r="D15" s="1">
        <v>48</v>
      </c>
      <c r="E15" s="1">
        <v>32</v>
      </c>
      <c r="F15" s="1">
        <v>45</v>
      </c>
      <c r="G15" s="1">
        <v>56</v>
      </c>
      <c r="H15" s="1">
        <v>76</v>
      </c>
      <c r="I15" s="1">
        <v>69</v>
      </c>
      <c r="J15" s="1">
        <v>96</v>
      </c>
      <c r="K15" s="1">
        <v>192</v>
      </c>
    </row>
    <row r="16" spans="1:11" x14ac:dyDescent="0.25">
      <c r="A16" s="16" t="s">
        <v>103</v>
      </c>
      <c r="B16" s="1">
        <v>41</v>
      </c>
      <c r="C16" s="1">
        <v>39</v>
      </c>
      <c r="D16" s="1">
        <v>41</v>
      </c>
      <c r="E16" s="1">
        <v>41</v>
      </c>
      <c r="F16" s="1">
        <v>41</v>
      </c>
      <c r="G16" s="1">
        <v>52</v>
      </c>
      <c r="H16" s="1">
        <v>48</v>
      </c>
      <c r="I16" s="1">
        <v>50</v>
      </c>
      <c r="J16" s="1">
        <v>63</v>
      </c>
      <c r="K16" s="1">
        <v>58</v>
      </c>
    </row>
    <row r="17" spans="1:11" x14ac:dyDescent="0.25">
      <c r="A17" s="16" t="s">
        <v>104</v>
      </c>
      <c r="B17" s="1">
        <v>2902</v>
      </c>
      <c r="C17" s="1">
        <v>3025</v>
      </c>
      <c r="D17" s="1">
        <v>3105</v>
      </c>
      <c r="E17" s="1">
        <v>1676</v>
      </c>
      <c r="F17" s="1">
        <v>1868</v>
      </c>
      <c r="G17" s="1">
        <v>1799</v>
      </c>
      <c r="H17" s="1">
        <v>1684</v>
      </c>
      <c r="I17" s="1">
        <v>1653</v>
      </c>
      <c r="J17" s="1">
        <v>1421</v>
      </c>
      <c r="K17" s="1">
        <v>1310</v>
      </c>
    </row>
    <row r="18" spans="1:11" x14ac:dyDescent="0.25">
      <c r="A18" s="16" t="s">
        <v>105</v>
      </c>
      <c r="B18" s="1">
        <v>41</v>
      </c>
      <c r="C18" s="1">
        <v>68</v>
      </c>
      <c r="D18" s="1">
        <v>66</v>
      </c>
      <c r="E18" s="1">
        <v>28</v>
      </c>
      <c r="F18" s="1">
        <v>39</v>
      </c>
      <c r="G18" s="1">
        <v>42</v>
      </c>
      <c r="H18" s="1">
        <v>63</v>
      </c>
      <c r="I18" s="1">
        <v>53</v>
      </c>
      <c r="J18" s="1">
        <v>60</v>
      </c>
      <c r="K18" s="1">
        <v>166</v>
      </c>
    </row>
    <row r="19" spans="1:11" x14ac:dyDescent="0.25">
      <c r="A19" s="16" t="s">
        <v>106</v>
      </c>
      <c r="B19" s="1">
        <v>133</v>
      </c>
      <c r="C19" s="1">
        <v>126</v>
      </c>
      <c r="D19" s="1">
        <v>157</v>
      </c>
      <c r="E19" s="1">
        <v>107</v>
      </c>
      <c r="F19" s="1">
        <v>120</v>
      </c>
      <c r="G19" s="1">
        <v>104</v>
      </c>
      <c r="H19" s="1">
        <v>88</v>
      </c>
      <c r="I19" s="1">
        <v>92</v>
      </c>
      <c r="J19" s="1">
        <v>74</v>
      </c>
      <c r="K19" s="1">
        <v>88</v>
      </c>
    </row>
    <row r="20" spans="1:11" x14ac:dyDescent="0.25">
      <c r="A20" s="16" t="s">
        <v>107</v>
      </c>
      <c r="B20" s="1">
        <v>1317</v>
      </c>
      <c r="C20" s="1">
        <v>1421</v>
      </c>
      <c r="D20" s="1">
        <v>1572</v>
      </c>
      <c r="E20" s="1">
        <v>1881</v>
      </c>
      <c r="F20" s="1">
        <v>2204</v>
      </c>
      <c r="G20" s="1">
        <v>2619</v>
      </c>
      <c r="H20" s="1">
        <v>3275</v>
      </c>
      <c r="I20" s="1">
        <v>4215</v>
      </c>
      <c r="J20" s="1">
        <v>4096</v>
      </c>
      <c r="K20" s="1">
        <v>5353</v>
      </c>
    </row>
    <row r="21" spans="1:11" x14ac:dyDescent="0.25">
      <c r="A21" s="16" t="s">
        <v>108</v>
      </c>
      <c r="B21" s="1">
        <v>368</v>
      </c>
      <c r="C21" s="1">
        <v>342</v>
      </c>
      <c r="D21" s="1">
        <v>316</v>
      </c>
      <c r="E21" s="1">
        <v>377</v>
      </c>
      <c r="F21" s="1">
        <v>538</v>
      </c>
      <c r="G21" s="1">
        <v>743</v>
      </c>
      <c r="H21" s="1">
        <v>1201</v>
      </c>
      <c r="I21" s="1">
        <v>1851</v>
      </c>
      <c r="J21" s="1">
        <v>1381</v>
      </c>
      <c r="K21" s="1">
        <v>1846</v>
      </c>
    </row>
    <row r="22" spans="1:11" x14ac:dyDescent="0.25">
      <c r="A22" s="16" t="s">
        <v>109</v>
      </c>
      <c r="B22" s="1">
        <v>89</v>
      </c>
      <c r="C22" s="1">
        <v>96</v>
      </c>
      <c r="D22" s="1">
        <v>98</v>
      </c>
      <c r="E22" s="1">
        <v>83</v>
      </c>
      <c r="F22" s="1">
        <v>83</v>
      </c>
      <c r="G22" s="1">
        <v>129</v>
      </c>
      <c r="H22" s="1">
        <v>149</v>
      </c>
      <c r="I22" s="1">
        <v>227</v>
      </c>
      <c r="J22" s="1">
        <v>230</v>
      </c>
      <c r="K22" s="1">
        <v>249</v>
      </c>
    </row>
    <row r="23" spans="1:11" x14ac:dyDescent="0.25">
      <c r="A23" s="16" t="s">
        <v>110</v>
      </c>
      <c r="B23" s="1">
        <v>379</v>
      </c>
      <c r="C23" s="1">
        <v>441</v>
      </c>
      <c r="D23" s="1">
        <v>465</v>
      </c>
      <c r="E23" s="1">
        <v>399</v>
      </c>
      <c r="F23" s="1">
        <v>415</v>
      </c>
      <c r="G23" s="1">
        <v>488</v>
      </c>
      <c r="H23" s="1">
        <v>535</v>
      </c>
      <c r="I23" s="1">
        <v>657</v>
      </c>
      <c r="J23" s="1">
        <v>590</v>
      </c>
      <c r="K23" s="1">
        <v>643</v>
      </c>
    </row>
    <row r="24" spans="1:11" x14ac:dyDescent="0.25">
      <c r="A24" s="16" t="s">
        <v>111</v>
      </c>
      <c r="B24" s="1">
        <v>255</v>
      </c>
      <c r="C24" s="1">
        <v>286</v>
      </c>
      <c r="D24" s="1">
        <v>360</v>
      </c>
      <c r="E24" s="1">
        <v>369</v>
      </c>
      <c r="F24" s="1">
        <v>493</v>
      </c>
      <c r="G24" s="1">
        <v>609</v>
      </c>
      <c r="H24" s="1">
        <v>1029</v>
      </c>
      <c r="I24" s="1">
        <v>1640</v>
      </c>
      <c r="J24" s="1">
        <v>1507</v>
      </c>
      <c r="K24" s="1">
        <v>1882</v>
      </c>
    </row>
    <row r="25" spans="1:11" x14ac:dyDescent="0.25">
      <c r="A25" s="16" t="s">
        <v>112</v>
      </c>
      <c r="B25" s="1">
        <v>188</v>
      </c>
      <c r="C25" s="1">
        <v>152</v>
      </c>
      <c r="D25" s="1">
        <v>162</v>
      </c>
      <c r="E25" s="1">
        <v>170</v>
      </c>
      <c r="F25" s="1">
        <v>224</v>
      </c>
      <c r="G25" s="1">
        <v>212</v>
      </c>
      <c r="H25" s="1">
        <v>344</v>
      </c>
      <c r="I25" s="1">
        <v>502</v>
      </c>
      <c r="J25" s="1">
        <v>494</v>
      </c>
      <c r="K25" s="1">
        <v>616</v>
      </c>
    </row>
    <row r="26" spans="1:11" x14ac:dyDescent="0.25">
      <c r="A26" s="10" t="s">
        <v>12</v>
      </c>
      <c r="B26" s="5">
        <v>13633</v>
      </c>
      <c r="C26" s="5">
        <v>14274</v>
      </c>
      <c r="D26" s="5">
        <v>14542</v>
      </c>
      <c r="E26" s="5">
        <v>13441</v>
      </c>
      <c r="F26" s="5">
        <v>14169</v>
      </c>
      <c r="G26" s="5">
        <v>15104</v>
      </c>
      <c r="H26" s="5">
        <v>17018</v>
      </c>
      <c r="I26" s="5">
        <v>19777</v>
      </c>
      <c r="J26" s="5">
        <v>18829</v>
      </c>
      <c r="K26" s="5">
        <v>21233</v>
      </c>
    </row>
    <row r="27" spans="1:11" x14ac:dyDescent="0.25">
      <c r="A27" s="15"/>
    </row>
    <row r="28" spans="1:11" x14ac:dyDescent="0.25">
      <c r="A28" s="15"/>
    </row>
    <row r="29" spans="1:11" x14ac:dyDescent="0.25">
      <c r="A29" s="15"/>
      <c r="B29" s="21" t="s">
        <v>28</v>
      </c>
      <c r="C29" s="22"/>
      <c r="D29" s="22"/>
      <c r="E29" s="22"/>
      <c r="F29" s="22"/>
      <c r="G29" s="22"/>
      <c r="H29" s="22"/>
      <c r="I29" s="22"/>
      <c r="J29" s="22"/>
      <c r="K29" s="22"/>
    </row>
    <row r="30" spans="1:11" x14ac:dyDescent="0.25">
      <c r="A30" s="9" t="s">
        <v>32</v>
      </c>
      <c r="B30" s="4" t="s">
        <v>0</v>
      </c>
      <c r="C30" s="4" t="s">
        <v>1</v>
      </c>
      <c r="D30" s="4" t="s">
        <v>2</v>
      </c>
      <c r="E30" s="4" t="s">
        <v>3</v>
      </c>
      <c r="F30" s="4" t="s">
        <v>4</v>
      </c>
      <c r="G30" s="4" t="s">
        <v>5</v>
      </c>
      <c r="H30" s="4" t="s">
        <v>6</v>
      </c>
      <c r="I30" s="4" t="s">
        <v>7</v>
      </c>
      <c r="J30" s="4" t="s">
        <v>8</v>
      </c>
      <c r="K30" s="4" t="s">
        <v>9</v>
      </c>
    </row>
    <row r="31" spans="1:11" x14ac:dyDescent="0.25">
      <c r="A31" s="8" t="s">
        <v>95</v>
      </c>
      <c r="B31" s="2">
        <v>0.21154345006485101</v>
      </c>
      <c r="C31" s="2">
        <v>0.20468633771386099</v>
      </c>
      <c r="D31" s="2">
        <v>0.20660847880299299</v>
      </c>
      <c r="E31" s="2">
        <v>0.21157856003924899</v>
      </c>
      <c r="F31" s="2">
        <v>0.216546853323244</v>
      </c>
      <c r="G31" s="2">
        <v>0.21438347642155001</v>
      </c>
      <c r="H31" s="2">
        <v>0.24475185050358</v>
      </c>
      <c r="I31" s="2">
        <v>0.24622697563873999</v>
      </c>
      <c r="J31" s="2">
        <v>0.26488730723606202</v>
      </c>
      <c r="K31" s="2">
        <v>0.28057992202728999</v>
      </c>
    </row>
    <row r="32" spans="1:11" x14ac:dyDescent="0.25">
      <c r="A32" s="8" t="s">
        <v>96</v>
      </c>
      <c r="B32" s="2">
        <v>2.1271076523994799E-2</v>
      </c>
      <c r="C32" s="2">
        <v>2.35556657575006E-2</v>
      </c>
      <c r="D32" s="2">
        <v>2.33167082294264E-2</v>
      </c>
      <c r="E32" s="2">
        <v>2.6002698393229499E-2</v>
      </c>
      <c r="F32" s="2">
        <v>2.8250725186026001E-2</v>
      </c>
      <c r="G32" s="2">
        <v>2.70001244245365E-2</v>
      </c>
      <c r="H32" s="2">
        <v>3.0457468753791999E-2</v>
      </c>
      <c r="I32" s="2">
        <v>2.5430778371954801E-2</v>
      </c>
      <c r="J32" s="2">
        <v>3.5587188612099599E-2</v>
      </c>
      <c r="K32" s="2">
        <v>3.5940545808966898E-2</v>
      </c>
    </row>
    <row r="33" spans="1:11" x14ac:dyDescent="0.25">
      <c r="A33" s="8" t="s">
        <v>97</v>
      </c>
      <c r="B33" s="2">
        <v>3.7872892347600502E-2</v>
      </c>
      <c r="C33" s="2">
        <v>3.4589635507066702E-2</v>
      </c>
      <c r="D33" s="2">
        <v>3.6658354114713201E-2</v>
      </c>
      <c r="E33" s="2">
        <v>4.1702440819330298E-2</v>
      </c>
      <c r="F33" s="2">
        <v>3.4304452011603002E-2</v>
      </c>
      <c r="G33" s="2">
        <v>3.7202936419061798E-2</v>
      </c>
      <c r="H33" s="2">
        <v>4.0407717510010897E-2</v>
      </c>
      <c r="I33" s="2">
        <v>4.0641711229946503E-2</v>
      </c>
      <c r="J33" s="2">
        <v>4.4128113879003603E-2</v>
      </c>
      <c r="K33" s="2">
        <v>4.5930799220272898E-2</v>
      </c>
    </row>
    <row r="34" spans="1:11" x14ac:dyDescent="0.25">
      <c r="A34" s="8" t="s">
        <v>98</v>
      </c>
      <c r="B34" s="2">
        <v>0.64785992217898802</v>
      </c>
      <c r="C34" s="2">
        <v>0.65769898338705701</v>
      </c>
      <c r="D34" s="2">
        <v>0.65872817955112195</v>
      </c>
      <c r="E34" s="2">
        <v>0.65595486324052499</v>
      </c>
      <c r="F34" s="2">
        <v>0.65594652541304099</v>
      </c>
      <c r="G34" s="2">
        <v>0.65920119447555103</v>
      </c>
      <c r="H34" s="2">
        <v>0.62431743720422295</v>
      </c>
      <c r="I34" s="2">
        <v>0.62638146167557895</v>
      </c>
      <c r="J34" s="2">
        <v>0.59940688018979804</v>
      </c>
      <c r="K34" s="2">
        <v>0.57882553606237797</v>
      </c>
    </row>
    <row r="35" spans="1:11" x14ac:dyDescent="0.25">
      <c r="A35" s="8" t="s">
        <v>99</v>
      </c>
      <c r="B35" s="2">
        <v>2.2827496757457801E-2</v>
      </c>
      <c r="C35" s="2">
        <v>2.7027027027027001E-2</v>
      </c>
      <c r="D35" s="2">
        <v>3.2668329177057399E-2</v>
      </c>
      <c r="E35" s="2">
        <v>3.1031522139089902E-2</v>
      </c>
      <c r="F35" s="2">
        <v>3.3169378231807302E-2</v>
      </c>
      <c r="G35" s="2">
        <v>2.8244369789722501E-2</v>
      </c>
      <c r="H35" s="2">
        <v>2.87586457954132E-2</v>
      </c>
      <c r="I35" s="2">
        <v>2.9708853238264998E-2</v>
      </c>
      <c r="J35" s="2">
        <v>2.9893238434163701E-2</v>
      </c>
      <c r="K35" s="2">
        <v>3.5331384015594498E-2</v>
      </c>
    </row>
    <row r="36" spans="1:11" x14ac:dyDescent="0.25">
      <c r="A36" s="8" t="s">
        <v>100</v>
      </c>
      <c r="B36" s="2">
        <v>5.8625162127107701E-2</v>
      </c>
      <c r="C36" s="2">
        <v>5.2442350607488197E-2</v>
      </c>
      <c r="D36" s="2">
        <v>4.2019950124688302E-2</v>
      </c>
      <c r="E36" s="2">
        <v>3.3729915368576002E-2</v>
      </c>
      <c r="F36" s="2">
        <v>3.17820658342792E-2</v>
      </c>
      <c r="G36" s="2">
        <v>3.3967898469578199E-2</v>
      </c>
      <c r="H36" s="2">
        <v>3.13068802329814E-2</v>
      </c>
      <c r="I36" s="2">
        <v>3.1610219845514001E-2</v>
      </c>
      <c r="J36" s="2">
        <v>2.6097271648873099E-2</v>
      </c>
      <c r="K36" s="2">
        <v>2.3391812865497099E-2</v>
      </c>
    </row>
    <row r="37" spans="1:11" x14ac:dyDescent="0.25">
      <c r="A37" s="8" t="s">
        <v>101</v>
      </c>
      <c r="B37" s="2">
        <v>5.1097084460474902E-2</v>
      </c>
      <c r="C37" s="2">
        <v>4.9279538904899098E-2</v>
      </c>
      <c r="D37" s="2">
        <v>3.7193575655114101E-2</v>
      </c>
      <c r="E37" s="2">
        <v>6.2220009955201598E-2</v>
      </c>
      <c r="F37" s="2">
        <v>7.4463425317564599E-2</v>
      </c>
      <c r="G37" s="2">
        <v>9.4397882664314106E-2</v>
      </c>
      <c r="H37" s="2">
        <v>0.12700534759358301</v>
      </c>
      <c r="I37" s="2">
        <v>0.15550660792951501</v>
      </c>
      <c r="J37" s="2">
        <v>0.18419800095192801</v>
      </c>
      <c r="K37" s="2">
        <v>0.255336617405583</v>
      </c>
    </row>
    <row r="38" spans="1:11" x14ac:dyDescent="0.25">
      <c r="A38" s="8" t="s">
        <v>102</v>
      </c>
      <c r="B38" s="2">
        <v>1.2022843402464701E-2</v>
      </c>
      <c r="C38" s="2">
        <v>1.18155619596542E-2</v>
      </c>
      <c r="D38" s="2">
        <v>1.3524936601859701E-2</v>
      </c>
      <c r="E38" s="2">
        <v>1.59283225485316E-2</v>
      </c>
      <c r="F38" s="2">
        <v>1.9710906701708299E-2</v>
      </c>
      <c r="G38" s="2">
        <v>2.4702249669166301E-2</v>
      </c>
      <c r="H38" s="2">
        <v>3.3868092691622102E-2</v>
      </c>
      <c r="I38" s="2">
        <v>3.0396475770925101E-2</v>
      </c>
      <c r="J38" s="2">
        <v>4.5692527367919997E-2</v>
      </c>
      <c r="K38" s="2">
        <v>7.8817733990147798E-2</v>
      </c>
    </row>
    <row r="39" spans="1:11" x14ac:dyDescent="0.25">
      <c r="A39" s="8" t="s">
        <v>103</v>
      </c>
      <c r="B39" s="2">
        <v>1.23234144875263E-2</v>
      </c>
      <c r="C39" s="2">
        <v>1.12391930835735E-2</v>
      </c>
      <c r="D39" s="2">
        <v>1.1552550014088499E-2</v>
      </c>
      <c r="E39" s="2">
        <v>2.04081632653061E-2</v>
      </c>
      <c r="F39" s="2">
        <v>1.79588261060009E-2</v>
      </c>
      <c r="G39" s="2">
        <v>2.2937803264225801E-2</v>
      </c>
      <c r="H39" s="2">
        <v>2.1390374331550801E-2</v>
      </c>
      <c r="I39" s="2">
        <v>2.2026431718061699E-2</v>
      </c>
      <c r="J39" s="2">
        <v>2.9985721085197502E-2</v>
      </c>
      <c r="K39" s="2">
        <v>2.3809523809523801E-2</v>
      </c>
    </row>
    <row r="40" spans="1:11" x14ac:dyDescent="0.25">
      <c r="A40" s="8" t="s">
        <v>104</v>
      </c>
      <c r="B40" s="2">
        <v>0.87225728884881304</v>
      </c>
      <c r="C40" s="2">
        <v>0.87175792507204597</v>
      </c>
      <c r="D40" s="2">
        <v>0.87489433643279801</v>
      </c>
      <c r="E40" s="2">
        <v>0.83424589347934297</v>
      </c>
      <c r="F40" s="2">
        <v>0.81822163819535698</v>
      </c>
      <c r="G40" s="2">
        <v>0.79355977062196703</v>
      </c>
      <c r="H40" s="2">
        <v>0.75044563279857401</v>
      </c>
      <c r="I40" s="2">
        <v>0.72819383259911896</v>
      </c>
      <c r="J40" s="2">
        <v>0.676344597810566</v>
      </c>
      <c r="K40" s="2">
        <v>0.53776683087027899</v>
      </c>
    </row>
    <row r="41" spans="1:11" x14ac:dyDescent="0.25">
      <c r="A41" s="8" t="s">
        <v>105</v>
      </c>
      <c r="B41" s="2">
        <v>1.23234144875263E-2</v>
      </c>
      <c r="C41" s="2">
        <v>1.9596541786743499E-2</v>
      </c>
      <c r="D41" s="2">
        <v>1.8596787827557099E-2</v>
      </c>
      <c r="E41" s="2">
        <v>1.39372822299652E-2</v>
      </c>
      <c r="F41" s="2">
        <v>1.7082785808147202E-2</v>
      </c>
      <c r="G41" s="2">
        <v>1.8526687251874702E-2</v>
      </c>
      <c r="H41" s="2">
        <v>2.8074866310160401E-2</v>
      </c>
      <c r="I41" s="2">
        <v>2.3348017621145401E-2</v>
      </c>
      <c r="J41" s="2">
        <v>2.855782960495E-2</v>
      </c>
      <c r="K41" s="2">
        <v>6.8144499178981896E-2</v>
      </c>
    </row>
    <row r="42" spans="1:11" x14ac:dyDescent="0.25">
      <c r="A42" s="8" t="s">
        <v>106</v>
      </c>
      <c r="B42" s="2">
        <v>3.9975954313195103E-2</v>
      </c>
      <c r="C42" s="2">
        <v>3.63112391930836E-2</v>
      </c>
      <c r="D42" s="2">
        <v>4.4237813468582701E-2</v>
      </c>
      <c r="E42" s="2">
        <v>5.3260328521652599E-2</v>
      </c>
      <c r="F42" s="2">
        <v>5.2562417871222102E-2</v>
      </c>
      <c r="G42" s="2">
        <v>4.5875606528451698E-2</v>
      </c>
      <c r="H42" s="2">
        <v>3.9215686274509803E-2</v>
      </c>
      <c r="I42" s="2">
        <v>4.0528634361233502E-2</v>
      </c>
      <c r="J42" s="2">
        <v>3.52213231794384E-2</v>
      </c>
      <c r="K42" s="2">
        <v>3.6124794745484398E-2</v>
      </c>
    </row>
    <row r="43" spans="1:11" x14ac:dyDescent="0.25">
      <c r="A43" s="8" t="s">
        <v>107</v>
      </c>
      <c r="B43" s="2">
        <v>0.50731895223420598</v>
      </c>
      <c r="C43" s="2">
        <v>0.518991964937911</v>
      </c>
      <c r="D43" s="2">
        <v>0.52875882946518704</v>
      </c>
      <c r="E43" s="2">
        <v>0.57365050320219602</v>
      </c>
      <c r="F43" s="2">
        <v>0.55698761688147602</v>
      </c>
      <c r="G43" s="2">
        <v>0.54562500000000003</v>
      </c>
      <c r="H43" s="2">
        <v>0.50130108679014196</v>
      </c>
      <c r="I43" s="2">
        <v>0.46359436867575898</v>
      </c>
      <c r="J43" s="2">
        <v>0.49361291877560898</v>
      </c>
      <c r="K43" s="2">
        <v>0.50552460100103902</v>
      </c>
    </row>
    <row r="44" spans="1:11" x14ac:dyDescent="0.25">
      <c r="A44" s="8" t="s">
        <v>108</v>
      </c>
      <c r="B44" s="2">
        <v>0.14175654853621</v>
      </c>
      <c r="C44" s="2">
        <v>0.12490869247626001</v>
      </c>
      <c r="D44" s="2">
        <v>0.10628994281870199</v>
      </c>
      <c r="E44" s="2">
        <v>0.114974077462641</v>
      </c>
      <c r="F44" s="2">
        <v>0.135961587060905</v>
      </c>
      <c r="G44" s="2">
        <v>0.15479166666666699</v>
      </c>
      <c r="H44" s="2">
        <v>0.183835909995408</v>
      </c>
      <c r="I44" s="2">
        <v>0.203585569731632</v>
      </c>
      <c r="J44" s="2">
        <v>0.166425644733671</v>
      </c>
      <c r="K44" s="2">
        <v>0.17433185381055799</v>
      </c>
    </row>
    <row r="45" spans="1:11" x14ac:dyDescent="0.25">
      <c r="A45" s="8" t="s">
        <v>109</v>
      </c>
      <c r="B45" s="2">
        <v>3.42835130970724E-2</v>
      </c>
      <c r="C45" s="2">
        <v>3.5062089116143197E-2</v>
      </c>
      <c r="D45" s="2">
        <v>3.29633366969391E-2</v>
      </c>
      <c r="E45" s="2">
        <v>2.5312595303446199E-2</v>
      </c>
      <c r="F45" s="2">
        <v>2.0975486479656299E-2</v>
      </c>
      <c r="G45" s="2">
        <v>2.6875E-2</v>
      </c>
      <c r="H45" s="2">
        <v>2.2807286086024801E-2</v>
      </c>
      <c r="I45" s="2">
        <v>2.4967003959524899E-2</v>
      </c>
      <c r="J45" s="2">
        <v>2.7717522294528799E-2</v>
      </c>
      <c r="K45" s="2">
        <v>2.3514968363396001E-2</v>
      </c>
    </row>
    <row r="46" spans="1:11" x14ac:dyDescent="0.25">
      <c r="A46" s="8" t="s">
        <v>110</v>
      </c>
      <c r="B46" s="2">
        <v>0.14599383667180299</v>
      </c>
      <c r="C46" s="2">
        <v>0.16106647187728301</v>
      </c>
      <c r="D46" s="2">
        <v>0.15640766902119099</v>
      </c>
      <c r="E46" s="2">
        <v>0.121683440073193</v>
      </c>
      <c r="F46" s="2">
        <v>0.104877432398282</v>
      </c>
      <c r="G46" s="2">
        <v>0.101666666666667</v>
      </c>
      <c r="H46" s="2">
        <v>8.1891933261901098E-2</v>
      </c>
      <c r="I46" s="2">
        <v>7.2261328640563102E-2</v>
      </c>
      <c r="J46" s="2">
        <v>7.1101470233791306E-2</v>
      </c>
      <c r="K46" s="2">
        <v>6.0723392199452303E-2</v>
      </c>
    </row>
    <row r="47" spans="1:11" x14ac:dyDescent="0.25">
      <c r="A47" s="8" t="s">
        <v>111</v>
      </c>
      <c r="B47" s="2">
        <v>9.8228043143297403E-2</v>
      </c>
      <c r="C47" s="2">
        <v>0.10445580715850999</v>
      </c>
      <c r="D47" s="2">
        <v>0.12108980827447</v>
      </c>
      <c r="E47" s="2">
        <v>0.11253430924062199</v>
      </c>
      <c r="F47" s="2">
        <v>0.124589335355067</v>
      </c>
      <c r="G47" s="2">
        <v>0.12687499999999999</v>
      </c>
      <c r="H47" s="2">
        <v>0.15750803612429201</v>
      </c>
      <c r="I47" s="2">
        <v>0.180378354597448</v>
      </c>
      <c r="J47" s="2">
        <v>0.18161002651241301</v>
      </c>
      <c r="K47" s="2">
        <v>0.17773160827273601</v>
      </c>
    </row>
    <row r="48" spans="1:11" x14ac:dyDescent="0.25">
      <c r="A48" s="8" t="s">
        <v>112</v>
      </c>
      <c r="B48" s="2">
        <v>7.24191063174114E-2</v>
      </c>
      <c r="C48" s="2">
        <v>5.5514974433893402E-2</v>
      </c>
      <c r="D48" s="2">
        <v>5.4490413723511599E-2</v>
      </c>
      <c r="E48" s="2">
        <v>5.1845074717901798E-2</v>
      </c>
      <c r="F48" s="2">
        <v>5.6608541824614597E-2</v>
      </c>
      <c r="G48" s="2">
        <v>4.4166666666666701E-2</v>
      </c>
      <c r="H48" s="2">
        <v>5.2655747742231702E-2</v>
      </c>
      <c r="I48" s="2">
        <v>5.5213374395072602E-2</v>
      </c>
      <c r="J48" s="2">
        <v>5.9532417449987898E-2</v>
      </c>
      <c r="K48" s="2">
        <v>5.8173576352819001E-2</v>
      </c>
    </row>
    <row r="49" spans="1:12" x14ac:dyDescent="0.25">
      <c r="A49" s="15"/>
    </row>
    <row r="50" spans="1:12" x14ac:dyDescent="0.25">
      <c r="A50" s="15"/>
    </row>
    <row r="51" spans="1:12" x14ac:dyDescent="0.25">
      <c r="A51" s="15"/>
      <c r="B51" s="21" t="s">
        <v>29</v>
      </c>
      <c r="C51" s="21"/>
      <c r="D51" s="21"/>
      <c r="E51" s="21"/>
      <c r="F51" s="21"/>
      <c r="G51" s="21"/>
      <c r="H51" s="21"/>
      <c r="I51" s="21"/>
      <c r="J51" s="21"/>
      <c r="K51" s="6" t="s">
        <v>30</v>
      </c>
      <c r="L51" s="6" t="s">
        <v>31</v>
      </c>
    </row>
    <row r="52" spans="1:12" x14ac:dyDescent="0.25">
      <c r="A52" s="9" t="s">
        <v>32</v>
      </c>
      <c r="B52" s="4" t="s">
        <v>13</v>
      </c>
      <c r="C52" s="4" t="s">
        <v>14</v>
      </c>
      <c r="D52" s="4" t="s">
        <v>15</v>
      </c>
      <c r="E52" s="4" t="s">
        <v>16</v>
      </c>
      <c r="F52" s="4" t="s">
        <v>17</v>
      </c>
      <c r="G52" s="4" t="s">
        <v>18</v>
      </c>
      <c r="H52" s="4" t="s">
        <v>19</v>
      </c>
      <c r="I52" s="4" t="s">
        <v>20</v>
      </c>
      <c r="J52" s="4" t="s">
        <v>21</v>
      </c>
      <c r="K52" s="4" t="s">
        <v>22</v>
      </c>
      <c r="L52" s="4" t="s">
        <v>23</v>
      </c>
    </row>
    <row r="53" spans="1:12" x14ac:dyDescent="0.25">
      <c r="A53" s="8" t="s">
        <v>95</v>
      </c>
      <c r="B53" s="2">
        <v>1.22624156958921E-2</v>
      </c>
      <c r="C53" s="2">
        <v>3.63416111447608E-3</v>
      </c>
      <c r="D53" s="2">
        <v>4.1038020519010301E-2</v>
      </c>
      <c r="E53" s="2">
        <v>-4.6376811594202897E-3</v>
      </c>
      <c r="F53" s="2">
        <v>3.4944670937682E-3</v>
      </c>
      <c r="G53" s="2">
        <v>0.170632617527568</v>
      </c>
      <c r="H53" s="2">
        <v>2.72682201289043E-2</v>
      </c>
      <c r="I53" s="2">
        <v>7.77027027027027E-2</v>
      </c>
      <c r="J53" s="2">
        <v>3.1347962382445103E-2</v>
      </c>
      <c r="K53" s="3">
        <v>0.33662217063261801</v>
      </c>
      <c r="L53" s="3">
        <v>0.41201716738197403</v>
      </c>
    </row>
    <row r="54" spans="1:12" x14ac:dyDescent="0.25">
      <c r="A54" s="8" t="s">
        <v>96</v>
      </c>
      <c r="B54" s="2">
        <v>0.15853658536585399</v>
      </c>
      <c r="C54" s="2">
        <v>-1.5789473684210499E-2</v>
      </c>
      <c r="D54" s="2">
        <v>0.13368983957219299</v>
      </c>
      <c r="E54" s="2">
        <v>5.6603773584905703E-2</v>
      </c>
      <c r="F54" s="2">
        <v>-3.125E-2</v>
      </c>
      <c r="G54" s="2">
        <v>0.15668202764976999</v>
      </c>
      <c r="H54" s="2">
        <v>-0.147410358565737</v>
      </c>
      <c r="I54" s="2">
        <v>0.401869158878505</v>
      </c>
      <c r="J54" s="2">
        <v>-1.6666666666666701E-2</v>
      </c>
      <c r="K54" s="3">
        <v>0.35944700460829498</v>
      </c>
      <c r="L54" s="3">
        <v>0.79878048780487798</v>
      </c>
    </row>
    <row r="55" spans="1:12" x14ac:dyDescent="0.25">
      <c r="A55" s="8" t="s">
        <v>97</v>
      </c>
      <c r="B55" s="2">
        <v>-4.4520547945205498E-2</v>
      </c>
      <c r="C55" s="2">
        <v>5.3763440860215103E-2</v>
      </c>
      <c r="D55" s="2">
        <v>0.156462585034014</v>
      </c>
      <c r="E55" s="2">
        <v>-0.2</v>
      </c>
      <c r="F55" s="2">
        <v>9.9264705882352894E-2</v>
      </c>
      <c r="G55" s="2">
        <v>0.11371237458194</v>
      </c>
      <c r="H55" s="2">
        <v>2.7027027027027001E-2</v>
      </c>
      <c r="I55" s="2">
        <v>8.7719298245614002E-2</v>
      </c>
      <c r="J55" s="2">
        <v>1.34408602150538E-2</v>
      </c>
      <c r="K55" s="3">
        <v>0.26086956521739102</v>
      </c>
      <c r="L55" s="3">
        <v>0.29109589041095901</v>
      </c>
    </row>
    <row r="56" spans="1:12" x14ac:dyDescent="0.25">
      <c r="A56" s="8" t="s">
        <v>98</v>
      </c>
      <c r="B56" s="2">
        <v>6.20620620620621E-2</v>
      </c>
      <c r="C56" s="2">
        <v>-4.1470311027332696E-3</v>
      </c>
      <c r="D56" s="2">
        <v>1.23036153700549E-2</v>
      </c>
      <c r="E56" s="2">
        <v>-2.7486910994764399E-2</v>
      </c>
      <c r="F56" s="2">
        <v>1.8650259565468199E-2</v>
      </c>
      <c r="G56" s="2">
        <v>-2.8878822197055499E-2</v>
      </c>
      <c r="H56" s="2">
        <v>2.4489795918367301E-2</v>
      </c>
      <c r="I56" s="2">
        <v>-4.1358376019730601E-2</v>
      </c>
      <c r="J56" s="2">
        <v>-5.9766475361171599E-2</v>
      </c>
      <c r="K56" s="3">
        <v>-0.10324650811626999</v>
      </c>
      <c r="L56" s="3">
        <v>-4.8848848848848797E-2</v>
      </c>
    </row>
    <row r="57" spans="1:12" x14ac:dyDescent="0.25">
      <c r="A57" s="8" t="s">
        <v>99</v>
      </c>
      <c r="B57" s="2">
        <v>0.23863636363636401</v>
      </c>
      <c r="C57" s="2">
        <v>0.201834862385321</v>
      </c>
      <c r="D57" s="2">
        <v>-3.4351145038167899E-2</v>
      </c>
      <c r="E57" s="2">
        <v>3.9525691699604702E-2</v>
      </c>
      <c r="F57" s="2">
        <v>-0.13688212927756699</v>
      </c>
      <c r="G57" s="2">
        <v>4.4052863436123399E-2</v>
      </c>
      <c r="H57" s="2">
        <v>5.4852320675105502E-2</v>
      </c>
      <c r="I57" s="2">
        <v>8.0000000000000002E-3</v>
      </c>
      <c r="J57" s="2">
        <v>0.15079365079365101</v>
      </c>
      <c r="K57" s="3">
        <v>0.27753303964757697</v>
      </c>
      <c r="L57" s="3">
        <v>0.64772727272727304</v>
      </c>
    </row>
    <row r="58" spans="1:12" x14ac:dyDescent="0.25">
      <c r="A58" s="8" t="s">
        <v>100</v>
      </c>
      <c r="B58" s="2">
        <v>-6.4159292035398205E-2</v>
      </c>
      <c r="C58" s="2">
        <v>-0.20330969267139501</v>
      </c>
      <c r="D58" s="2">
        <v>-0.18397626112759599</v>
      </c>
      <c r="E58" s="2">
        <v>-8.3636363636363606E-2</v>
      </c>
      <c r="F58" s="2">
        <v>8.3333333333333301E-2</v>
      </c>
      <c r="G58" s="2">
        <v>-5.4945054945054903E-2</v>
      </c>
      <c r="H58" s="2">
        <v>3.1007751937984499E-2</v>
      </c>
      <c r="I58" s="2">
        <v>-0.17293233082706799</v>
      </c>
      <c r="J58" s="2">
        <v>-0.12727272727272701</v>
      </c>
      <c r="K58" s="3">
        <v>-0.29670329670329698</v>
      </c>
      <c r="L58" s="3">
        <v>-0.57522123893805299</v>
      </c>
    </row>
    <row r="59" spans="1:12" x14ac:dyDescent="0.25">
      <c r="A59" s="8" t="s">
        <v>101</v>
      </c>
      <c r="B59" s="2">
        <v>5.8823529411764696E-3</v>
      </c>
      <c r="C59" s="2">
        <v>-0.22807017543859601</v>
      </c>
      <c r="D59" s="2">
        <v>-5.3030303030302997E-2</v>
      </c>
      <c r="E59" s="2">
        <v>0.36</v>
      </c>
      <c r="F59" s="2">
        <v>0.25882352941176501</v>
      </c>
      <c r="G59" s="2">
        <v>0.33177570093457898</v>
      </c>
      <c r="H59" s="2">
        <v>0.23859649122807</v>
      </c>
      <c r="I59" s="2">
        <v>9.6317280453257798E-2</v>
      </c>
      <c r="J59" s="2">
        <v>0.60723514211886298</v>
      </c>
      <c r="K59" s="3">
        <v>1.9065420560747699</v>
      </c>
      <c r="L59" s="3">
        <v>2.6588235294117601</v>
      </c>
    </row>
    <row r="60" spans="1:12" x14ac:dyDescent="0.25">
      <c r="A60" s="8" t="s">
        <v>102</v>
      </c>
      <c r="B60" s="2">
        <v>2.5000000000000001E-2</v>
      </c>
      <c r="C60" s="2">
        <v>0.17073170731707299</v>
      </c>
      <c r="D60" s="2">
        <v>-0.33333333333333298</v>
      </c>
      <c r="E60" s="2">
        <v>0.40625</v>
      </c>
      <c r="F60" s="2">
        <v>0.24444444444444399</v>
      </c>
      <c r="G60" s="2">
        <v>0.35714285714285698</v>
      </c>
      <c r="H60" s="2">
        <v>-9.2105263157894704E-2</v>
      </c>
      <c r="I60" s="2">
        <v>0.39130434782608697</v>
      </c>
      <c r="J60" s="2">
        <v>1</v>
      </c>
      <c r="K60" s="3">
        <v>2.4285714285714302</v>
      </c>
      <c r="L60" s="3">
        <v>3.8</v>
      </c>
    </row>
    <row r="61" spans="1:12" x14ac:dyDescent="0.25">
      <c r="A61" s="8" t="s">
        <v>103</v>
      </c>
      <c r="B61" s="2">
        <v>-4.8780487804878099E-2</v>
      </c>
      <c r="C61" s="2">
        <v>5.1282051282051301E-2</v>
      </c>
      <c r="D61" s="2">
        <v>0</v>
      </c>
      <c r="E61" s="2">
        <v>0</v>
      </c>
      <c r="F61" s="2">
        <v>0.26829268292682901</v>
      </c>
      <c r="G61" s="2">
        <v>-7.69230769230769E-2</v>
      </c>
      <c r="H61" s="2">
        <v>4.1666666666666699E-2</v>
      </c>
      <c r="I61" s="2">
        <v>0.26</v>
      </c>
      <c r="J61" s="2">
        <v>-7.9365079365079402E-2</v>
      </c>
      <c r="K61" s="3">
        <v>0.115384615384615</v>
      </c>
      <c r="L61" s="3">
        <v>0.41463414634146301</v>
      </c>
    </row>
    <row r="62" spans="1:12" x14ac:dyDescent="0.25">
      <c r="A62" s="8" t="s">
        <v>104</v>
      </c>
      <c r="B62" s="2">
        <v>4.2384562370778797E-2</v>
      </c>
      <c r="C62" s="2">
        <v>2.6446280991735498E-2</v>
      </c>
      <c r="D62" s="2">
        <v>-0.46022544283413802</v>
      </c>
      <c r="E62" s="2">
        <v>0.114558472553699</v>
      </c>
      <c r="F62" s="2">
        <v>-3.6937901498929303E-2</v>
      </c>
      <c r="G62" s="2">
        <v>-6.3924402445803205E-2</v>
      </c>
      <c r="H62" s="2">
        <v>-1.8408551068883599E-2</v>
      </c>
      <c r="I62" s="2">
        <v>-0.140350877192982</v>
      </c>
      <c r="J62" s="2">
        <v>-7.8114004222378602E-2</v>
      </c>
      <c r="K62" s="3">
        <v>-0.271817676486937</v>
      </c>
      <c r="L62" s="3">
        <v>-0.54858718125430705</v>
      </c>
    </row>
    <row r="63" spans="1:12" x14ac:dyDescent="0.25">
      <c r="A63" s="8" t="s">
        <v>105</v>
      </c>
      <c r="B63" s="2">
        <v>0.65853658536585402</v>
      </c>
      <c r="C63" s="2">
        <v>-2.9411764705882401E-2</v>
      </c>
      <c r="D63" s="2">
        <v>-0.57575757575757602</v>
      </c>
      <c r="E63" s="2">
        <v>0.39285714285714302</v>
      </c>
      <c r="F63" s="2">
        <v>7.69230769230769E-2</v>
      </c>
      <c r="G63" s="2">
        <v>0.5</v>
      </c>
      <c r="H63" s="2">
        <v>-0.158730158730159</v>
      </c>
      <c r="I63" s="2">
        <v>0.13207547169811301</v>
      </c>
      <c r="J63" s="2">
        <v>1.7666666666666699</v>
      </c>
      <c r="K63" s="3">
        <v>2.9523809523809499</v>
      </c>
      <c r="L63" s="3">
        <v>3.0487804878048799</v>
      </c>
    </row>
    <row r="64" spans="1:12" x14ac:dyDescent="0.25">
      <c r="A64" s="8" t="s">
        <v>106</v>
      </c>
      <c r="B64" s="2">
        <v>-5.2631578947368397E-2</v>
      </c>
      <c r="C64" s="2">
        <v>0.24603174603174599</v>
      </c>
      <c r="D64" s="2">
        <v>-0.31847133757961799</v>
      </c>
      <c r="E64" s="2">
        <v>0.121495327102804</v>
      </c>
      <c r="F64" s="2">
        <v>-0.133333333333333</v>
      </c>
      <c r="G64" s="2">
        <v>-0.15384615384615399</v>
      </c>
      <c r="H64" s="2">
        <v>4.5454545454545497E-2</v>
      </c>
      <c r="I64" s="2">
        <v>-0.19565217391304299</v>
      </c>
      <c r="J64" s="2">
        <v>0.18918918918918901</v>
      </c>
      <c r="K64" s="3">
        <v>-0.15384615384615399</v>
      </c>
      <c r="L64" s="3">
        <v>-0.33834586466165401</v>
      </c>
    </row>
    <row r="65" spans="1:12" x14ac:dyDescent="0.25">
      <c r="A65" s="8" t="s">
        <v>107</v>
      </c>
      <c r="B65" s="2">
        <v>7.8967350037965095E-2</v>
      </c>
      <c r="C65" s="2">
        <v>0.106263194933146</v>
      </c>
      <c r="D65" s="2">
        <v>0.19656488549618301</v>
      </c>
      <c r="E65" s="2">
        <v>0.17171717171717199</v>
      </c>
      <c r="F65" s="2">
        <v>0.18829401088929201</v>
      </c>
      <c r="G65" s="2">
        <v>0.25047728140511599</v>
      </c>
      <c r="H65" s="2">
        <v>0.28702290076335901</v>
      </c>
      <c r="I65" s="2">
        <v>-2.82325029655991E-2</v>
      </c>
      <c r="J65" s="2">
        <v>0.306884765625</v>
      </c>
      <c r="K65" s="3">
        <v>1.0439098892707099</v>
      </c>
      <c r="L65" s="3">
        <v>3.0645406226271801</v>
      </c>
    </row>
    <row r="66" spans="1:12" x14ac:dyDescent="0.25">
      <c r="A66" s="8" t="s">
        <v>108</v>
      </c>
      <c r="B66" s="2">
        <v>-7.0652173913043501E-2</v>
      </c>
      <c r="C66" s="2">
        <v>-7.6023391812865507E-2</v>
      </c>
      <c r="D66" s="2">
        <v>0.193037974683544</v>
      </c>
      <c r="E66" s="2">
        <v>0.42705570291777201</v>
      </c>
      <c r="F66" s="2">
        <v>0.381040892193309</v>
      </c>
      <c r="G66" s="2">
        <v>0.61641991924629902</v>
      </c>
      <c r="H66" s="2">
        <v>0.54121565362198198</v>
      </c>
      <c r="I66" s="2">
        <v>-0.25391680172879499</v>
      </c>
      <c r="J66" s="2">
        <v>0.336712527154236</v>
      </c>
      <c r="K66" s="3">
        <v>1.4845222072678299</v>
      </c>
      <c r="L66" s="3">
        <v>4.0163043478260896</v>
      </c>
    </row>
    <row r="67" spans="1:12" x14ac:dyDescent="0.25">
      <c r="A67" s="8" t="s">
        <v>109</v>
      </c>
      <c r="B67" s="2">
        <v>7.8651685393258397E-2</v>
      </c>
      <c r="C67" s="2">
        <v>2.0833333333333301E-2</v>
      </c>
      <c r="D67" s="2">
        <v>-0.15306122448979601</v>
      </c>
      <c r="E67" s="2">
        <v>0</v>
      </c>
      <c r="F67" s="2">
        <v>0.55421686746987997</v>
      </c>
      <c r="G67" s="2">
        <v>0.15503875968992201</v>
      </c>
      <c r="H67" s="2">
        <v>0.52348993288590595</v>
      </c>
      <c r="I67" s="2">
        <v>1.3215859030837E-2</v>
      </c>
      <c r="J67" s="2">
        <v>8.2608695652173894E-2</v>
      </c>
      <c r="K67" s="3">
        <v>0.93023255813953498</v>
      </c>
      <c r="L67" s="3">
        <v>1.79775280898876</v>
      </c>
    </row>
    <row r="68" spans="1:12" x14ac:dyDescent="0.25">
      <c r="A68" s="8" t="s">
        <v>110</v>
      </c>
      <c r="B68" s="2">
        <v>0.16358839050131899</v>
      </c>
      <c r="C68" s="2">
        <v>5.4421768707482998E-2</v>
      </c>
      <c r="D68" s="2">
        <v>-0.14193548387096799</v>
      </c>
      <c r="E68" s="2">
        <v>4.01002506265664E-2</v>
      </c>
      <c r="F68" s="2">
        <v>0.17590361445783101</v>
      </c>
      <c r="G68" s="2">
        <v>9.6311475409836103E-2</v>
      </c>
      <c r="H68" s="2">
        <v>0.22803738317757</v>
      </c>
      <c r="I68" s="2">
        <v>-0.101978691019787</v>
      </c>
      <c r="J68" s="2">
        <v>8.9830508474576298E-2</v>
      </c>
      <c r="K68" s="3">
        <v>0.31762295081967201</v>
      </c>
      <c r="L68" s="3">
        <v>0.69656992084432701</v>
      </c>
    </row>
    <row r="69" spans="1:12" x14ac:dyDescent="0.25">
      <c r="A69" s="8" t="s">
        <v>111</v>
      </c>
      <c r="B69" s="2">
        <v>0.12156862745098</v>
      </c>
      <c r="C69" s="2">
        <v>0.25874125874125897</v>
      </c>
      <c r="D69" s="2">
        <v>2.5000000000000001E-2</v>
      </c>
      <c r="E69" s="2">
        <v>0.336043360433604</v>
      </c>
      <c r="F69" s="2">
        <v>0.23529411764705899</v>
      </c>
      <c r="G69" s="2">
        <v>0.68965517241379304</v>
      </c>
      <c r="H69" s="2">
        <v>0.59378036929057298</v>
      </c>
      <c r="I69" s="2">
        <v>-8.10975609756098E-2</v>
      </c>
      <c r="J69" s="2">
        <v>0.24883875248838799</v>
      </c>
      <c r="K69" s="3">
        <v>2.0903119868637101</v>
      </c>
      <c r="L69" s="3">
        <v>6.38039215686275</v>
      </c>
    </row>
    <row r="70" spans="1:12" x14ac:dyDescent="0.25">
      <c r="A70" s="8" t="s">
        <v>112</v>
      </c>
      <c r="B70" s="2">
        <v>-0.19148936170212799</v>
      </c>
      <c r="C70" s="2">
        <v>6.5789473684210495E-2</v>
      </c>
      <c r="D70" s="2">
        <v>4.9382716049382699E-2</v>
      </c>
      <c r="E70" s="2">
        <v>0.317647058823529</v>
      </c>
      <c r="F70" s="2">
        <v>-5.3571428571428603E-2</v>
      </c>
      <c r="G70" s="2">
        <v>0.62264150943396201</v>
      </c>
      <c r="H70" s="2">
        <v>0.459302325581395</v>
      </c>
      <c r="I70" s="2">
        <v>-1.5936254980079698E-2</v>
      </c>
      <c r="J70" s="2">
        <v>0.24696356275303599</v>
      </c>
      <c r="K70" s="3">
        <v>1.9056603773584899</v>
      </c>
      <c r="L70" s="3">
        <v>2.2765957446808498</v>
      </c>
    </row>
    <row r="71" spans="1:12" x14ac:dyDescent="0.25">
      <c r="A71" s="11" t="s">
        <v>12</v>
      </c>
      <c r="B71" s="3">
        <v>4.70182645052446E-2</v>
      </c>
      <c r="C71" s="3">
        <v>1.8775395824576199E-2</v>
      </c>
      <c r="D71" s="3">
        <v>-7.5711731536239904E-2</v>
      </c>
      <c r="E71" s="3">
        <v>5.4162636708578203E-2</v>
      </c>
      <c r="F71" s="3">
        <v>6.5989131201919696E-2</v>
      </c>
      <c r="G71" s="3">
        <v>0.126721398305085</v>
      </c>
      <c r="H71" s="3">
        <v>0.16212245857327501</v>
      </c>
      <c r="I71" s="3">
        <v>-4.7934469333063702E-2</v>
      </c>
      <c r="J71" s="3">
        <v>0.12767539433851999</v>
      </c>
      <c r="K71" s="3">
        <v>0.405786546610169</v>
      </c>
      <c r="L71" s="3">
        <v>0.55747084280789305</v>
      </c>
    </row>
    <row r="72" spans="1:12" x14ac:dyDescent="0.25">
      <c r="A72" s="15"/>
    </row>
    <row r="73" spans="1:12" x14ac:dyDescent="0.25">
      <c r="A73" s="13" t="s">
        <v>33</v>
      </c>
    </row>
    <row r="74" spans="1:12" x14ac:dyDescent="0.25">
      <c r="A74" s="14" t="s">
        <v>34</v>
      </c>
    </row>
    <row r="75" spans="1:12" x14ac:dyDescent="0.25">
      <c r="A75" s="14" t="s">
        <v>35</v>
      </c>
    </row>
    <row r="76" spans="1:12" x14ac:dyDescent="0.25">
      <c r="A76" s="14" t="s">
        <v>697</v>
      </c>
    </row>
    <row r="77" spans="1:12" x14ac:dyDescent="0.25">
      <c r="A77" s="14" t="s">
        <v>698</v>
      </c>
    </row>
    <row r="78" spans="1:12" x14ac:dyDescent="0.25">
      <c r="A78" s="14" t="s">
        <v>36</v>
      </c>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A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717</v>
      </c>
    </row>
    <row r="2" spans="1:11" ht="15" x14ac:dyDescent="0.25">
      <c r="A2" s="12" t="s">
        <v>695</v>
      </c>
    </row>
    <row r="3" spans="1:11" ht="15" x14ac:dyDescent="0.25">
      <c r="A3" s="12" t="s">
        <v>718</v>
      </c>
    </row>
    <row r="4" spans="1:11" x14ac:dyDescent="0.25">
      <c r="A4" s="15"/>
    </row>
    <row r="5" spans="1:11" x14ac:dyDescent="0.25">
      <c r="A5" s="17" t="str">
        <f>HYPERLINK("#'Table of contents'!A221",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705</v>
      </c>
      <c r="B8" s="1">
        <v>7710</v>
      </c>
      <c r="C8" s="1">
        <v>8066</v>
      </c>
      <c r="D8" s="1">
        <v>8020</v>
      </c>
      <c r="E8" s="1">
        <v>8153</v>
      </c>
      <c r="F8" s="1">
        <v>7929</v>
      </c>
      <c r="G8" s="1">
        <v>8037</v>
      </c>
      <c r="H8" s="1">
        <v>8241</v>
      </c>
      <c r="I8" s="1">
        <v>8415</v>
      </c>
      <c r="J8" s="1">
        <v>8430</v>
      </c>
      <c r="K8" s="1">
        <v>8208</v>
      </c>
    </row>
    <row r="9" spans="1:11" x14ac:dyDescent="0.25">
      <c r="A9" s="16" t="s">
        <v>706</v>
      </c>
      <c r="B9" s="1">
        <v>652</v>
      </c>
      <c r="C9" s="1">
        <v>737</v>
      </c>
      <c r="D9" s="1">
        <v>759</v>
      </c>
      <c r="E9" s="1">
        <v>639</v>
      </c>
      <c r="F9" s="1">
        <v>710</v>
      </c>
      <c r="G9" s="1">
        <v>706</v>
      </c>
      <c r="H9" s="1">
        <v>649</v>
      </c>
      <c r="I9" s="1">
        <v>667</v>
      </c>
      <c r="J9" s="1">
        <v>584</v>
      </c>
      <c r="K9" s="1">
        <v>612</v>
      </c>
    </row>
    <row r="10" spans="1:11" x14ac:dyDescent="0.25">
      <c r="A10" s="16" t="s">
        <v>707</v>
      </c>
      <c r="B10" s="1">
        <v>914</v>
      </c>
      <c r="C10" s="1">
        <v>888</v>
      </c>
      <c r="D10" s="1">
        <v>844</v>
      </c>
      <c r="E10" s="1">
        <v>555</v>
      </c>
      <c r="F10" s="1">
        <v>651</v>
      </c>
      <c r="G10" s="1">
        <v>704</v>
      </c>
      <c r="H10" s="1">
        <v>770</v>
      </c>
      <c r="I10" s="1">
        <v>729</v>
      </c>
      <c r="J10" s="1">
        <v>659</v>
      </c>
      <c r="K10" s="1">
        <v>882</v>
      </c>
    </row>
    <row r="11" spans="1:11" x14ac:dyDescent="0.25">
      <c r="A11" s="16" t="s">
        <v>708</v>
      </c>
      <c r="B11" s="1">
        <v>1761</v>
      </c>
      <c r="C11" s="1">
        <v>1845</v>
      </c>
      <c r="D11" s="1">
        <v>1946</v>
      </c>
      <c r="E11" s="1">
        <v>815</v>
      </c>
      <c r="F11" s="1">
        <v>922</v>
      </c>
      <c r="G11" s="1">
        <v>857</v>
      </c>
      <c r="H11" s="1">
        <v>825</v>
      </c>
      <c r="I11" s="1">
        <v>874</v>
      </c>
      <c r="J11" s="1">
        <v>858</v>
      </c>
      <c r="K11" s="1">
        <v>942</v>
      </c>
    </row>
    <row r="12" spans="1:11" x14ac:dyDescent="0.25">
      <c r="A12" s="16" t="s">
        <v>709</v>
      </c>
      <c r="B12" s="1">
        <v>104</v>
      </c>
      <c r="C12" s="1">
        <v>109</v>
      </c>
      <c r="D12" s="1">
        <v>134</v>
      </c>
      <c r="E12" s="1">
        <v>80</v>
      </c>
      <c r="F12" s="1">
        <v>104</v>
      </c>
      <c r="G12" s="1">
        <v>124</v>
      </c>
      <c r="H12" s="1">
        <v>146</v>
      </c>
      <c r="I12" s="1">
        <v>196</v>
      </c>
      <c r="J12" s="1">
        <v>193</v>
      </c>
      <c r="K12" s="1">
        <v>298</v>
      </c>
    </row>
    <row r="13" spans="1:11" x14ac:dyDescent="0.25">
      <c r="A13" s="16" t="s">
        <v>710</v>
      </c>
      <c r="B13" s="1">
        <v>42</v>
      </c>
      <c r="C13" s="1">
        <v>51</v>
      </c>
      <c r="D13" s="1">
        <v>51</v>
      </c>
      <c r="E13" s="1">
        <v>48</v>
      </c>
      <c r="F13" s="1">
        <v>52</v>
      </c>
      <c r="G13" s="1">
        <v>60</v>
      </c>
      <c r="H13" s="1">
        <v>65</v>
      </c>
      <c r="I13" s="1">
        <v>60</v>
      </c>
      <c r="J13" s="1">
        <v>43</v>
      </c>
      <c r="K13" s="1">
        <v>70</v>
      </c>
    </row>
    <row r="14" spans="1:11" x14ac:dyDescent="0.25">
      <c r="A14" s="16" t="s">
        <v>711</v>
      </c>
      <c r="B14" s="1">
        <v>522</v>
      </c>
      <c r="C14" s="1">
        <v>473</v>
      </c>
      <c r="D14" s="1">
        <v>472</v>
      </c>
      <c r="E14" s="1">
        <v>534</v>
      </c>
      <c r="F14" s="1">
        <v>717</v>
      </c>
      <c r="G14" s="1">
        <v>961</v>
      </c>
      <c r="H14" s="1">
        <v>1516</v>
      </c>
      <c r="I14" s="1">
        <v>2266</v>
      </c>
      <c r="J14" s="1">
        <v>1751</v>
      </c>
      <c r="K14" s="1">
        <v>2188</v>
      </c>
    </row>
    <row r="15" spans="1:11" x14ac:dyDescent="0.25">
      <c r="A15" s="16" t="s">
        <v>712</v>
      </c>
      <c r="B15" s="1">
        <v>335</v>
      </c>
      <c r="C15" s="1">
        <v>355</v>
      </c>
      <c r="D15" s="1">
        <v>421</v>
      </c>
      <c r="E15" s="1">
        <v>421</v>
      </c>
      <c r="F15" s="1">
        <v>566</v>
      </c>
      <c r="G15" s="1">
        <v>702</v>
      </c>
      <c r="H15" s="1">
        <v>1152</v>
      </c>
      <c r="I15" s="1">
        <v>1913</v>
      </c>
      <c r="J15" s="1">
        <v>1844</v>
      </c>
      <c r="K15" s="1">
        <v>2305</v>
      </c>
    </row>
    <row r="16" spans="1:11" x14ac:dyDescent="0.25">
      <c r="A16" s="16" t="s">
        <v>713</v>
      </c>
      <c r="B16" s="1">
        <v>1152</v>
      </c>
      <c r="C16" s="1">
        <v>1231</v>
      </c>
      <c r="D16" s="1">
        <v>1351</v>
      </c>
      <c r="E16" s="1">
        <v>1617</v>
      </c>
      <c r="F16" s="1">
        <v>1936</v>
      </c>
      <c r="G16" s="1">
        <v>2223</v>
      </c>
      <c r="H16" s="1">
        <v>2824</v>
      </c>
      <c r="I16" s="1">
        <v>3558</v>
      </c>
      <c r="J16" s="1">
        <v>3456</v>
      </c>
      <c r="K16" s="1">
        <v>4411</v>
      </c>
    </row>
    <row r="17" spans="1:11" x14ac:dyDescent="0.25">
      <c r="A17" s="16" t="s">
        <v>714</v>
      </c>
      <c r="B17" s="1">
        <v>122</v>
      </c>
      <c r="C17" s="1">
        <v>145</v>
      </c>
      <c r="D17" s="1">
        <v>163</v>
      </c>
      <c r="E17" s="1">
        <v>225</v>
      </c>
      <c r="F17" s="1">
        <v>211</v>
      </c>
      <c r="G17" s="1">
        <v>286</v>
      </c>
      <c r="H17" s="1">
        <v>342</v>
      </c>
      <c r="I17" s="1">
        <v>531</v>
      </c>
      <c r="J17" s="1">
        <v>550</v>
      </c>
      <c r="K17" s="1">
        <v>838</v>
      </c>
    </row>
    <row r="18" spans="1:11" x14ac:dyDescent="0.25">
      <c r="A18" s="16" t="s">
        <v>715</v>
      </c>
      <c r="B18" s="1">
        <v>190</v>
      </c>
      <c r="C18" s="1">
        <v>208</v>
      </c>
      <c r="D18" s="1">
        <v>190</v>
      </c>
      <c r="E18" s="1">
        <v>218</v>
      </c>
      <c r="F18" s="1">
        <v>222</v>
      </c>
      <c r="G18" s="1">
        <v>252</v>
      </c>
      <c r="H18" s="1">
        <v>252</v>
      </c>
      <c r="I18" s="1">
        <v>260</v>
      </c>
      <c r="J18" s="1">
        <v>209</v>
      </c>
      <c r="K18" s="1">
        <v>184</v>
      </c>
    </row>
    <row r="19" spans="1:11" x14ac:dyDescent="0.25">
      <c r="A19" s="16" t="s">
        <v>716</v>
      </c>
      <c r="B19" s="1">
        <v>129</v>
      </c>
      <c r="C19" s="1">
        <v>166</v>
      </c>
      <c r="D19" s="1">
        <v>191</v>
      </c>
      <c r="E19" s="1">
        <v>136</v>
      </c>
      <c r="F19" s="1">
        <v>149</v>
      </c>
      <c r="G19" s="1">
        <v>192</v>
      </c>
      <c r="H19" s="1">
        <v>236</v>
      </c>
      <c r="I19" s="1">
        <v>308</v>
      </c>
      <c r="J19" s="1">
        <v>252</v>
      </c>
      <c r="K19" s="1">
        <v>295</v>
      </c>
    </row>
    <row r="20" spans="1:11" x14ac:dyDescent="0.25">
      <c r="A20" s="10" t="s">
        <v>12</v>
      </c>
      <c r="B20" s="5">
        <v>13633</v>
      </c>
      <c r="C20" s="5">
        <v>14274</v>
      </c>
      <c r="D20" s="5">
        <v>14542</v>
      </c>
      <c r="E20" s="5">
        <v>13441</v>
      </c>
      <c r="F20" s="5">
        <v>14169</v>
      </c>
      <c r="G20" s="5">
        <v>15104</v>
      </c>
      <c r="H20" s="5">
        <v>17018</v>
      </c>
      <c r="I20" s="5">
        <v>19777</v>
      </c>
      <c r="J20" s="5">
        <v>18829</v>
      </c>
      <c r="K20" s="5">
        <v>21233</v>
      </c>
    </row>
    <row r="21" spans="1:11" x14ac:dyDescent="0.25">
      <c r="A21" s="15"/>
    </row>
    <row r="22" spans="1:11" x14ac:dyDescent="0.25">
      <c r="A22" s="15"/>
    </row>
    <row r="23" spans="1:11" x14ac:dyDescent="0.25">
      <c r="A23" s="15"/>
      <c r="B23" s="21" t="s">
        <v>28</v>
      </c>
      <c r="C23" s="22"/>
      <c r="D23" s="22"/>
      <c r="E23" s="22"/>
      <c r="F23" s="22"/>
      <c r="G23" s="22"/>
      <c r="H23" s="22"/>
      <c r="I23" s="22"/>
      <c r="J23" s="22"/>
      <c r="K23" s="22"/>
    </row>
    <row r="24" spans="1:11" x14ac:dyDescent="0.25">
      <c r="A24" s="9" t="s">
        <v>32</v>
      </c>
      <c r="B24" s="4" t="s">
        <v>0</v>
      </c>
      <c r="C24" s="4" t="s">
        <v>1</v>
      </c>
      <c r="D24" s="4" t="s">
        <v>2</v>
      </c>
      <c r="E24" s="4" t="s">
        <v>3</v>
      </c>
      <c r="F24" s="4" t="s">
        <v>4</v>
      </c>
      <c r="G24" s="4" t="s">
        <v>5</v>
      </c>
      <c r="H24" s="4" t="s">
        <v>6</v>
      </c>
      <c r="I24" s="4" t="s">
        <v>7</v>
      </c>
      <c r="J24" s="4" t="s">
        <v>8</v>
      </c>
      <c r="K24" s="4" t="s">
        <v>9</v>
      </c>
    </row>
    <row r="25" spans="1:11" x14ac:dyDescent="0.25">
      <c r="A25" s="8" t="s">
        <v>705</v>
      </c>
      <c r="B25" s="2">
        <v>0.56553949974327</v>
      </c>
      <c r="C25" s="2">
        <v>0.56508336836205697</v>
      </c>
      <c r="D25" s="2">
        <v>0.55150598267088402</v>
      </c>
      <c r="E25" s="2">
        <v>0.60657689160032702</v>
      </c>
      <c r="F25" s="2">
        <v>0.55960194791446105</v>
      </c>
      <c r="G25" s="2">
        <v>0.53211069915254205</v>
      </c>
      <c r="H25" s="2">
        <v>0.48425196850393698</v>
      </c>
      <c r="I25" s="2">
        <v>0.425494261010264</v>
      </c>
      <c r="J25" s="2">
        <v>0.44771363322534402</v>
      </c>
      <c r="K25" s="2">
        <v>0.38656807799180498</v>
      </c>
    </row>
    <row r="26" spans="1:11" x14ac:dyDescent="0.25">
      <c r="A26" s="8" t="s">
        <v>706</v>
      </c>
      <c r="B26" s="2">
        <v>4.7825130198782401E-2</v>
      </c>
      <c r="C26" s="2">
        <v>5.1632338517584399E-2</v>
      </c>
      <c r="D26" s="2">
        <v>5.2193645990922799E-2</v>
      </c>
      <c r="E26" s="2">
        <v>4.7541105572501997E-2</v>
      </c>
      <c r="F26" s="2">
        <v>5.0109393746912298E-2</v>
      </c>
      <c r="G26" s="2">
        <v>4.6742584745762698E-2</v>
      </c>
      <c r="H26" s="2">
        <v>3.8136091197555497E-2</v>
      </c>
      <c r="I26" s="2">
        <v>3.3726045406279999E-2</v>
      </c>
      <c r="J26" s="2">
        <v>3.10159859790748E-2</v>
      </c>
      <c r="K26" s="2">
        <v>2.8823058446757401E-2</v>
      </c>
    </row>
    <row r="27" spans="1:11" x14ac:dyDescent="0.25">
      <c r="A27" s="8" t="s">
        <v>707</v>
      </c>
      <c r="B27" s="2">
        <v>6.7043203990317601E-2</v>
      </c>
      <c r="C27" s="2">
        <v>6.22110130306852E-2</v>
      </c>
      <c r="D27" s="2">
        <v>5.8038784211250201E-2</v>
      </c>
      <c r="E27" s="2">
        <v>4.1291570567666101E-2</v>
      </c>
      <c r="F27" s="2">
        <v>4.5945373703154803E-2</v>
      </c>
      <c r="G27" s="2">
        <v>4.6610169491525397E-2</v>
      </c>
      <c r="H27" s="2">
        <v>4.5246209895404899E-2</v>
      </c>
      <c r="I27" s="2">
        <v>3.68610001516914E-2</v>
      </c>
      <c r="J27" s="2">
        <v>3.4999203356524497E-2</v>
      </c>
      <c r="K27" s="2">
        <v>4.1539113643856297E-2</v>
      </c>
    </row>
    <row r="28" spans="1:11" x14ac:dyDescent="0.25">
      <c r="A28" s="8" t="s">
        <v>708</v>
      </c>
      <c r="B28" s="2">
        <v>0.12917186239272399</v>
      </c>
      <c r="C28" s="2">
        <v>0.12925598991172799</v>
      </c>
      <c r="D28" s="2">
        <v>0.13381928207949401</v>
      </c>
      <c r="E28" s="2">
        <v>6.06353693921583E-2</v>
      </c>
      <c r="F28" s="2">
        <v>6.5071635260074798E-2</v>
      </c>
      <c r="G28" s="2">
        <v>5.6739936440677999E-2</v>
      </c>
      <c r="H28" s="2">
        <v>4.8478082030790903E-2</v>
      </c>
      <c r="I28" s="2">
        <v>4.4192749153056599E-2</v>
      </c>
      <c r="J28" s="2">
        <v>4.5568006798024301E-2</v>
      </c>
      <c r="K28" s="2">
        <v>4.4364903687655999E-2</v>
      </c>
    </row>
    <row r="29" spans="1:11" x14ac:dyDescent="0.25">
      <c r="A29" s="8" t="s">
        <v>709</v>
      </c>
      <c r="B29" s="2">
        <v>7.6285483752658997E-3</v>
      </c>
      <c r="C29" s="2">
        <v>7.6362617346223899E-3</v>
      </c>
      <c r="D29" s="2">
        <v>9.2146884885160197E-3</v>
      </c>
      <c r="E29" s="2">
        <v>5.9519380998437604E-3</v>
      </c>
      <c r="F29" s="2">
        <v>7.3399675347589803E-3</v>
      </c>
      <c r="G29" s="2">
        <v>8.2097457627118703E-3</v>
      </c>
      <c r="H29" s="2">
        <v>8.5791514866611802E-3</v>
      </c>
      <c r="I29" s="2">
        <v>9.9105020983971306E-3</v>
      </c>
      <c r="J29" s="2">
        <v>1.02501460513038E-2</v>
      </c>
      <c r="K29" s="2">
        <v>1.4034757217538701E-2</v>
      </c>
    </row>
    <row r="30" spans="1:11" x14ac:dyDescent="0.25">
      <c r="A30" s="8" t="s">
        <v>710</v>
      </c>
      <c r="B30" s="2">
        <v>3.0807599207804599E-3</v>
      </c>
      <c r="C30" s="2">
        <v>3.572929802438E-3</v>
      </c>
      <c r="D30" s="2">
        <v>3.5070829321963998E-3</v>
      </c>
      <c r="E30" s="2">
        <v>3.57116285990626E-3</v>
      </c>
      <c r="F30" s="2">
        <v>3.6699837673794902E-3</v>
      </c>
      <c r="G30" s="2">
        <v>3.9724576271186404E-3</v>
      </c>
      <c r="H30" s="2">
        <v>3.8194852509108E-3</v>
      </c>
      <c r="I30" s="2">
        <v>3.0338271729787101E-3</v>
      </c>
      <c r="J30" s="2">
        <v>2.2837112964044799E-3</v>
      </c>
      <c r="K30" s="2">
        <v>3.2967550510997002E-3</v>
      </c>
    </row>
    <row r="31" spans="1:11" x14ac:dyDescent="0.25">
      <c r="A31" s="8" t="s">
        <v>711</v>
      </c>
      <c r="B31" s="2">
        <v>3.8289444729700001E-2</v>
      </c>
      <c r="C31" s="2">
        <v>3.3137172481434801E-2</v>
      </c>
      <c r="D31" s="2">
        <v>3.2457708705817601E-2</v>
      </c>
      <c r="E31" s="2">
        <v>3.9729186816457103E-2</v>
      </c>
      <c r="F31" s="2">
        <v>5.0603430023290298E-2</v>
      </c>
      <c r="G31" s="2">
        <v>6.3625529661016894E-2</v>
      </c>
      <c r="H31" s="2">
        <v>8.9082148313550394E-2</v>
      </c>
      <c r="I31" s="2">
        <v>0.114577539566163</v>
      </c>
      <c r="J31" s="2">
        <v>9.2994848372191796E-2</v>
      </c>
      <c r="K31" s="2">
        <v>0.10304714359723099</v>
      </c>
    </row>
    <row r="32" spans="1:11" x14ac:dyDescent="0.25">
      <c r="A32" s="8" t="s">
        <v>712</v>
      </c>
      <c r="B32" s="2">
        <v>2.4572727939558399E-2</v>
      </c>
      <c r="C32" s="2">
        <v>2.4870393722852699E-2</v>
      </c>
      <c r="D32" s="2">
        <v>2.8950625773621199E-2</v>
      </c>
      <c r="E32" s="2">
        <v>3.1322074250427802E-2</v>
      </c>
      <c r="F32" s="2">
        <v>3.9946361775707498E-2</v>
      </c>
      <c r="G32" s="2">
        <v>4.6477754237288102E-2</v>
      </c>
      <c r="H32" s="2">
        <v>6.76930309084499E-2</v>
      </c>
      <c r="I32" s="2">
        <v>9.6728523031804597E-2</v>
      </c>
      <c r="J32" s="2">
        <v>9.7934037920229394E-2</v>
      </c>
      <c r="K32" s="2">
        <v>0.10855743418263999</v>
      </c>
    </row>
    <row r="33" spans="1:12" x14ac:dyDescent="0.25">
      <c r="A33" s="8" t="s">
        <v>713</v>
      </c>
      <c r="B33" s="2">
        <v>8.4500843541406898E-2</v>
      </c>
      <c r="C33" s="2">
        <v>8.6240717388258406E-2</v>
      </c>
      <c r="D33" s="2">
        <v>9.2903314537202603E-2</v>
      </c>
      <c r="E33" s="2">
        <v>0.120303548843092</v>
      </c>
      <c r="F33" s="2">
        <v>0.136636318723975</v>
      </c>
      <c r="G33" s="2">
        <v>0.14717955508474601</v>
      </c>
      <c r="H33" s="2">
        <v>0.16594194382418601</v>
      </c>
      <c r="I33" s="2">
        <v>0.17990595135763801</v>
      </c>
      <c r="J33" s="2">
        <v>0.18354665675288101</v>
      </c>
      <c r="K33" s="2">
        <v>0.20774266472001099</v>
      </c>
    </row>
    <row r="34" spans="1:12" x14ac:dyDescent="0.25">
      <c r="A34" s="8" t="s">
        <v>714</v>
      </c>
      <c r="B34" s="2">
        <v>8.9488740556003792E-3</v>
      </c>
      <c r="C34" s="2">
        <v>1.0158329830460999E-2</v>
      </c>
      <c r="D34" s="2">
        <v>1.12089121166277E-2</v>
      </c>
      <c r="E34" s="2">
        <v>1.67398259058106E-2</v>
      </c>
      <c r="F34" s="2">
        <v>1.4891664902251399E-2</v>
      </c>
      <c r="G34" s="2">
        <v>1.8935381355932202E-2</v>
      </c>
      <c r="H34" s="2">
        <v>2.0096368550946101E-2</v>
      </c>
      <c r="I34" s="2">
        <v>2.6849370480861601E-2</v>
      </c>
      <c r="J34" s="2">
        <v>2.9210260767964302E-2</v>
      </c>
      <c r="K34" s="2">
        <v>3.94668676117364E-2</v>
      </c>
    </row>
    <row r="35" spans="1:12" x14ac:dyDescent="0.25">
      <c r="A35" s="8" t="s">
        <v>715</v>
      </c>
      <c r="B35" s="2">
        <v>1.39367710701973E-2</v>
      </c>
      <c r="C35" s="2">
        <v>1.4571948998178499E-2</v>
      </c>
      <c r="D35" s="2">
        <v>1.3065603080731699E-2</v>
      </c>
      <c r="E35" s="2">
        <v>1.62190313220743E-2</v>
      </c>
      <c r="F35" s="2">
        <v>1.5668007622274001E-2</v>
      </c>
      <c r="G35" s="2">
        <v>1.6684322033898299E-2</v>
      </c>
      <c r="H35" s="2">
        <v>1.48078505112234E-2</v>
      </c>
      <c r="I35" s="2">
        <v>1.31465844162411E-2</v>
      </c>
      <c r="J35" s="2">
        <v>1.1099899091826401E-2</v>
      </c>
      <c r="K35" s="2">
        <v>8.6657561343192208E-3</v>
      </c>
    </row>
    <row r="36" spans="1:12" x14ac:dyDescent="0.25">
      <c r="A36" s="8" t="s">
        <v>716</v>
      </c>
      <c r="B36" s="2">
        <v>9.4623340423971303E-3</v>
      </c>
      <c r="C36" s="2">
        <v>1.16295362197002E-2</v>
      </c>
      <c r="D36" s="2">
        <v>1.31343694127355E-2</v>
      </c>
      <c r="E36" s="2">
        <v>1.0118294769734399E-2</v>
      </c>
      <c r="F36" s="2">
        <v>1.05159150257605E-2</v>
      </c>
      <c r="G36" s="2">
        <v>1.27118644067797E-2</v>
      </c>
      <c r="H36" s="2">
        <v>1.38676695263838E-2</v>
      </c>
      <c r="I36" s="2">
        <v>1.55736461546241E-2</v>
      </c>
      <c r="J36" s="2">
        <v>1.3383610388230899E-2</v>
      </c>
      <c r="K36" s="2">
        <v>1.3893467715348801E-2</v>
      </c>
    </row>
    <row r="37" spans="1:12" x14ac:dyDescent="0.25">
      <c r="A37" s="15"/>
    </row>
    <row r="38" spans="1:12" x14ac:dyDescent="0.25">
      <c r="A38" s="15"/>
    </row>
    <row r="39" spans="1:12" x14ac:dyDescent="0.25">
      <c r="A39" s="15"/>
      <c r="B39" s="21" t="s">
        <v>29</v>
      </c>
      <c r="C39" s="21"/>
      <c r="D39" s="21"/>
      <c r="E39" s="21"/>
      <c r="F39" s="21"/>
      <c r="G39" s="21"/>
      <c r="H39" s="21"/>
      <c r="I39" s="21"/>
      <c r="J39" s="21"/>
      <c r="K39" s="6" t="s">
        <v>30</v>
      </c>
      <c r="L39" s="6" t="s">
        <v>31</v>
      </c>
    </row>
    <row r="40" spans="1:12" x14ac:dyDescent="0.25">
      <c r="A40" s="9" t="s">
        <v>32</v>
      </c>
      <c r="B40" s="4" t="s">
        <v>13</v>
      </c>
      <c r="C40" s="4" t="s">
        <v>14</v>
      </c>
      <c r="D40" s="4" t="s">
        <v>15</v>
      </c>
      <c r="E40" s="4" t="s">
        <v>16</v>
      </c>
      <c r="F40" s="4" t="s">
        <v>17</v>
      </c>
      <c r="G40" s="4" t="s">
        <v>18</v>
      </c>
      <c r="H40" s="4" t="s">
        <v>19</v>
      </c>
      <c r="I40" s="4" t="s">
        <v>20</v>
      </c>
      <c r="J40" s="4" t="s">
        <v>21</v>
      </c>
      <c r="K40" s="4" t="s">
        <v>22</v>
      </c>
      <c r="L40" s="4" t="s">
        <v>23</v>
      </c>
    </row>
    <row r="41" spans="1:12" x14ac:dyDescent="0.25">
      <c r="A41" s="8" t="s">
        <v>705</v>
      </c>
      <c r="B41" s="2">
        <v>4.6173800259403402E-2</v>
      </c>
      <c r="C41" s="2">
        <v>-5.7029506570791004E-3</v>
      </c>
      <c r="D41" s="2">
        <v>1.6583541147132199E-2</v>
      </c>
      <c r="E41" s="2">
        <v>-2.74745492456764E-2</v>
      </c>
      <c r="F41" s="2">
        <v>1.36208853575482E-2</v>
      </c>
      <c r="G41" s="2">
        <v>2.5382605449794701E-2</v>
      </c>
      <c r="H41" s="2">
        <v>2.1113942482708401E-2</v>
      </c>
      <c r="I41" s="2">
        <v>1.7825311942959001E-3</v>
      </c>
      <c r="J41" s="2">
        <v>-2.6334519572953699E-2</v>
      </c>
      <c r="K41" s="3">
        <v>2.1276595744680899E-2</v>
      </c>
      <c r="L41" s="3">
        <v>6.4591439688716001E-2</v>
      </c>
    </row>
    <row r="42" spans="1:12" x14ac:dyDescent="0.25">
      <c r="A42" s="8" t="s">
        <v>706</v>
      </c>
      <c r="B42" s="2">
        <v>0.130368098159509</v>
      </c>
      <c r="C42" s="2">
        <v>2.9850746268656699E-2</v>
      </c>
      <c r="D42" s="2">
        <v>-0.158102766798419</v>
      </c>
      <c r="E42" s="2">
        <v>0.11111111111111099</v>
      </c>
      <c r="F42" s="2">
        <v>-5.6338028169014096E-3</v>
      </c>
      <c r="G42" s="2">
        <v>-8.0736543909348396E-2</v>
      </c>
      <c r="H42" s="2">
        <v>2.7734976887519299E-2</v>
      </c>
      <c r="I42" s="2">
        <v>-0.12443778110944501</v>
      </c>
      <c r="J42" s="2">
        <v>4.7945205479452101E-2</v>
      </c>
      <c r="K42" s="3">
        <v>-0.13314447592067999</v>
      </c>
      <c r="L42" s="3">
        <v>-6.13496932515337E-2</v>
      </c>
    </row>
    <row r="43" spans="1:12" x14ac:dyDescent="0.25">
      <c r="A43" s="8" t="s">
        <v>707</v>
      </c>
      <c r="B43" s="2">
        <v>-2.8446389496717701E-2</v>
      </c>
      <c r="C43" s="2">
        <v>-4.9549549549549501E-2</v>
      </c>
      <c r="D43" s="2">
        <v>-0.34241706161137397</v>
      </c>
      <c r="E43" s="2">
        <v>0.17297297297297301</v>
      </c>
      <c r="F43" s="2">
        <v>8.1413210445468495E-2</v>
      </c>
      <c r="G43" s="2">
        <v>9.375E-2</v>
      </c>
      <c r="H43" s="2">
        <v>-5.3246753246753202E-2</v>
      </c>
      <c r="I43" s="2">
        <v>-9.6021947873799696E-2</v>
      </c>
      <c r="J43" s="2">
        <v>0.33839150227617598</v>
      </c>
      <c r="K43" s="3">
        <v>0.25284090909090901</v>
      </c>
      <c r="L43" s="3">
        <v>-3.5010940919037198E-2</v>
      </c>
    </row>
    <row r="44" spans="1:12" x14ac:dyDescent="0.25">
      <c r="A44" s="8" t="s">
        <v>708</v>
      </c>
      <c r="B44" s="2">
        <v>4.7700170357751301E-2</v>
      </c>
      <c r="C44" s="2">
        <v>5.4742547425474297E-2</v>
      </c>
      <c r="D44" s="2">
        <v>-0.58119218910585801</v>
      </c>
      <c r="E44" s="2">
        <v>0.13128834355828201</v>
      </c>
      <c r="F44" s="2">
        <v>-7.0498915401301501E-2</v>
      </c>
      <c r="G44" s="2">
        <v>-3.7339556592765499E-2</v>
      </c>
      <c r="H44" s="2">
        <v>5.9393939393939402E-2</v>
      </c>
      <c r="I44" s="2">
        <v>-1.83066361556064E-2</v>
      </c>
      <c r="J44" s="2">
        <v>9.7902097902097904E-2</v>
      </c>
      <c r="K44" s="3">
        <v>9.9183197199533293E-2</v>
      </c>
      <c r="L44" s="3">
        <v>-0.46507666098807499</v>
      </c>
    </row>
    <row r="45" spans="1:12" x14ac:dyDescent="0.25">
      <c r="A45" s="8" t="s">
        <v>709</v>
      </c>
      <c r="B45" s="2">
        <v>4.80769230769231E-2</v>
      </c>
      <c r="C45" s="2">
        <v>0.22935779816513799</v>
      </c>
      <c r="D45" s="2">
        <v>-0.402985074626866</v>
      </c>
      <c r="E45" s="2">
        <v>0.3</v>
      </c>
      <c r="F45" s="2">
        <v>0.19230769230769201</v>
      </c>
      <c r="G45" s="2">
        <v>0.17741935483870999</v>
      </c>
      <c r="H45" s="2">
        <v>0.34246575342465801</v>
      </c>
      <c r="I45" s="2">
        <v>-1.53061224489796E-2</v>
      </c>
      <c r="J45" s="2">
        <v>0.54404145077720201</v>
      </c>
      <c r="K45" s="3">
        <v>1.4032258064516101</v>
      </c>
      <c r="L45" s="3">
        <v>1.8653846153846201</v>
      </c>
    </row>
    <row r="46" spans="1:12" x14ac:dyDescent="0.25">
      <c r="A46" s="8" t="s">
        <v>710</v>
      </c>
      <c r="B46" s="2">
        <v>0.214285714285714</v>
      </c>
      <c r="C46" s="2">
        <v>0</v>
      </c>
      <c r="D46" s="2">
        <v>-5.8823529411764698E-2</v>
      </c>
      <c r="E46" s="2">
        <v>8.3333333333333301E-2</v>
      </c>
      <c r="F46" s="2">
        <v>0.15384615384615399</v>
      </c>
      <c r="G46" s="2">
        <v>8.3333333333333301E-2</v>
      </c>
      <c r="H46" s="2">
        <v>-7.69230769230769E-2</v>
      </c>
      <c r="I46" s="2">
        <v>-0.28333333333333299</v>
      </c>
      <c r="J46" s="2">
        <v>0.62790697674418605</v>
      </c>
      <c r="K46" s="3">
        <v>0.16666666666666699</v>
      </c>
      <c r="L46" s="3">
        <v>0.66666666666666696</v>
      </c>
    </row>
    <row r="47" spans="1:12" x14ac:dyDescent="0.25">
      <c r="A47" s="8" t="s">
        <v>711</v>
      </c>
      <c r="B47" s="2">
        <v>-9.3869731800766298E-2</v>
      </c>
      <c r="C47" s="2">
        <v>-2.1141649048625798E-3</v>
      </c>
      <c r="D47" s="2">
        <v>0.13135593220339001</v>
      </c>
      <c r="E47" s="2">
        <v>0.34269662921348298</v>
      </c>
      <c r="F47" s="2">
        <v>0.34030683403068301</v>
      </c>
      <c r="G47" s="2">
        <v>0.57752341311134203</v>
      </c>
      <c r="H47" s="2">
        <v>0.49472295514511899</v>
      </c>
      <c r="I47" s="2">
        <v>-0.22727272727272699</v>
      </c>
      <c r="J47" s="2">
        <v>0.24957167332952601</v>
      </c>
      <c r="K47" s="3">
        <v>1.27679500520291</v>
      </c>
      <c r="L47" s="3">
        <v>3.1915708812260499</v>
      </c>
    </row>
    <row r="48" spans="1:12" x14ac:dyDescent="0.25">
      <c r="A48" s="8" t="s">
        <v>712</v>
      </c>
      <c r="B48" s="2">
        <v>5.9701492537313397E-2</v>
      </c>
      <c r="C48" s="2">
        <v>0.18591549295774601</v>
      </c>
      <c r="D48" s="2">
        <v>0</v>
      </c>
      <c r="E48" s="2">
        <v>0.34441805225653199</v>
      </c>
      <c r="F48" s="2">
        <v>0.24028268551236701</v>
      </c>
      <c r="G48" s="2">
        <v>0.64102564102564097</v>
      </c>
      <c r="H48" s="2">
        <v>0.66059027777777801</v>
      </c>
      <c r="I48" s="2">
        <v>-3.6069001568217497E-2</v>
      </c>
      <c r="J48" s="2">
        <v>0.25</v>
      </c>
      <c r="K48" s="3">
        <v>2.28347578347578</v>
      </c>
      <c r="L48" s="3">
        <v>5.8805970149253701</v>
      </c>
    </row>
    <row r="49" spans="1:12" x14ac:dyDescent="0.25">
      <c r="A49" s="8" t="s">
        <v>713</v>
      </c>
      <c r="B49" s="2">
        <v>6.8576388888888895E-2</v>
      </c>
      <c r="C49" s="2">
        <v>9.7481722177091806E-2</v>
      </c>
      <c r="D49" s="2">
        <v>0.19689119170984501</v>
      </c>
      <c r="E49" s="2">
        <v>0.19727891156462601</v>
      </c>
      <c r="F49" s="2">
        <v>0.148243801652893</v>
      </c>
      <c r="G49" s="2">
        <v>0.27035537561853401</v>
      </c>
      <c r="H49" s="2">
        <v>0.25991501416430601</v>
      </c>
      <c r="I49" s="2">
        <v>-2.8667790893760502E-2</v>
      </c>
      <c r="J49" s="2">
        <v>0.27633101851851899</v>
      </c>
      <c r="K49" s="3">
        <v>0.98425551057130001</v>
      </c>
      <c r="L49" s="3">
        <v>2.8289930555555598</v>
      </c>
    </row>
    <row r="50" spans="1:12" x14ac:dyDescent="0.25">
      <c r="A50" s="8" t="s">
        <v>714</v>
      </c>
      <c r="B50" s="2">
        <v>0.188524590163934</v>
      </c>
      <c r="C50" s="2">
        <v>0.12413793103448301</v>
      </c>
      <c r="D50" s="2">
        <v>0.380368098159509</v>
      </c>
      <c r="E50" s="2">
        <v>-6.22222222222222E-2</v>
      </c>
      <c r="F50" s="2">
        <v>0.35545023696682498</v>
      </c>
      <c r="G50" s="2">
        <v>0.195804195804196</v>
      </c>
      <c r="H50" s="2">
        <v>0.55263157894736803</v>
      </c>
      <c r="I50" s="2">
        <v>3.5781544256120498E-2</v>
      </c>
      <c r="J50" s="2">
        <v>0.52363636363636401</v>
      </c>
      <c r="K50" s="3">
        <v>1.93006993006993</v>
      </c>
      <c r="L50" s="3">
        <v>5.8688524590163897</v>
      </c>
    </row>
    <row r="51" spans="1:12" x14ac:dyDescent="0.25">
      <c r="A51" s="8" t="s">
        <v>715</v>
      </c>
      <c r="B51" s="2">
        <v>9.4736842105263203E-2</v>
      </c>
      <c r="C51" s="2">
        <v>-8.6538461538461495E-2</v>
      </c>
      <c r="D51" s="2">
        <v>0.14736842105263201</v>
      </c>
      <c r="E51" s="2">
        <v>1.8348623853211E-2</v>
      </c>
      <c r="F51" s="2">
        <v>0.135135135135135</v>
      </c>
      <c r="G51" s="2">
        <v>0</v>
      </c>
      <c r="H51" s="2">
        <v>3.1746031746031703E-2</v>
      </c>
      <c r="I51" s="2">
        <v>-0.19615384615384601</v>
      </c>
      <c r="J51" s="2">
        <v>-0.119617224880383</v>
      </c>
      <c r="K51" s="3">
        <v>-0.26984126984126999</v>
      </c>
      <c r="L51" s="3">
        <v>-3.1578947368421102E-2</v>
      </c>
    </row>
    <row r="52" spans="1:12" x14ac:dyDescent="0.25">
      <c r="A52" s="8" t="s">
        <v>716</v>
      </c>
      <c r="B52" s="2">
        <v>0.28682170542635699</v>
      </c>
      <c r="C52" s="2">
        <v>0.15060240963855401</v>
      </c>
      <c r="D52" s="2">
        <v>-0.28795811518324599</v>
      </c>
      <c r="E52" s="2">
        <v>9.5588235294117599E-2</v>
      </c>
      <c r="F52" s="2">
        <v>0.288590604026846</v>
      </c>
      <c r="G52" s="2">
        <v>0.22916666666666699</v>
      </c>
      <c r="H52" s="2">
        <v>0.305084745762712</v>
      </c>
      <c r="I52" s="2">
        <v>-0.18181818181818199</v>
      </c>
      <c r="J52" s="2">
        <v>0.170634920634921</v>
      </c>
      <c r="K52" s="3">
        <v>0.53645833333333304</v>
      </c>
      <c r="L52" s="3">
        <v>1.28682170542636</v>
      </c>
    </row>
    <row r="53" spans="1:12" x14ac:dyDescent="0.25">
      <c r="A53" s="11" t="s">
        <v>12</v>
      </c>
      <c r="B53" s="3">
        <v>4.70182645052446E-2</v>
      </c>
      <c r="C53" s="3">
        <v>1.8775395824576199E-2</v>
      </c>
      <c r="D53" s="3">
        <v>-7.5711731536239904E-2</v>
      </c>
      <c r="E53" s="3">
        <v>5.4162636708578203E-2</v>
      </c>
      <c r="F53" s="3">
        <v>6.5989131201919696E-2</v>
      </c>
      <c r="G53" s="3">
        <v>0.126721398305085</v>
      </c>
      <c r="H53" s="3">
        <v>0.16212245857327501</v>
      </c>
      <c r="I53" s="3">
        <v>-4.7934469333063702E-2</v>
      </c>
      <c r="J53" s="3">
        <v>0.12767539433851999</v>
      </c>
      <c r="K53" s="3">
        <v>0.405786546610169</v>
      </c>
      <c r="L53" s="3">
        <v>0.55747084280789305</v>
      </c>
    </row>
    <row r="54" spans="1:12" x14ac:dyDescent="0.25">
      <c r="A54" s="15"/>
    </row>
    <row r="55" spans="1:12" x14ac:dyDescent="0.25">
      <c r="A55" s="13" t="s">
        <v>33</v>
      </c>
    </row>
    <row r="56" spans="1:12" x14ac:dyDescent="0.25">
      <c r="A56" s="14" t="s">
        <v>34</v>
      </c>
    </row>
    <row r="57" spans="1:12" x14ac:dyDescent="0.25">
      <c r="A57" s="14" t="s">
        <v>35</v>
      </c>
    </row>
    <row r="58" spans="1:12" x14ac:dyDescent="0.25">
      <c r="A58" s="14" t="s">
        <v>719</v>
      </c>
    </row>
    <row r="59" spans="1:12" x14ac:dyDescent="0.25">
      <c r="A59" s="14" t="s">
        <v>720</v>
      </c>
    </row>
    <row r="60" spans="1:12" x14ac:dyDescent="0.25">
      <c r="A60" s="14" t="s">
        <v>721</v>
      </c>
    </row>
    <row r="61" spans="1:12" x14ac:dyDescent="0.25">
      <c r="A61" s="14" t="s">
        <v>36</v>
      </c>
    </row>
    <row r="62" spans="1:12" x14ac:dyDescent="0.25">
      <c r="A62" s="15"/>
    </row>
    <row r="63" spans="1:12" x14ac:dyDescent="0.25">
      <c r="A63" s="15"/>
    </row>
    <row r="64" spans="1:12"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3:K23"/>
    <mergeCell ref="B39:J3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B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724</v>
      </c>
    </row>
    <row r="2" spans="1:11" ht="15" x14ac:dyDescent="0.25">
      <c r="A2" s="12" t="s">
        <v>725</v>
      </c>
    </row>
    <row r="3" spans="1:11" ht="15" x14ac:dyDescent="0.25">
      <c r="A3" s="12" t="s">
        <v>726</v>
      </c>
    </row>
    <row r="4" spans="1:11" x14ac:dyDescent="0.25">
      <c r="A4" s="15"/>
    </row>
    <row r="5" spans="1:11" x14ac:dyDescent="0.25">
      <c r="A5" s="17" t="str">
        <f>HYPERLINK("#'Table of contents'!A222",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722</v>
      </c>
      <c r="B8" s="1">
        <v>10150</v>
      </c>
      <c r="C8" s="1">
        <v>12257</v>
      </c>
      <c r="D8" s="1">
        <v>15882</v>
      </c>
      <c r="E8" s="1">
        <v>15630</v>
      </c>
      <c r="F8" s="1">
        <v>11662</v>
      </c>
      <c r="G8" s="1">
        <v>9701</v>
      </c>
      <c r="H8" s="1">
        <v>9450</v>
      </c>
      <c r="I8" s="1">
        <v>9667</v>
      </c>
      <c r="J8" s="1">
        <v>6894</v>
      </c>
      <c r="K8" s="1">
        <v>9825</v>
      </c>
    </row>
    <row r="9" spans="1:11" x14ac:dyDescent="0.25">
      <c r="A9" s="16" t="s">
        <v>723</v>
      </c>
      <c r="B9" s="1">
        <v>199</v>
      </c>
      <c r="C9" s="1">
        <v>167</v>
      </c>
      <c r="D9" s="1">
        <v>370</v>
      </c>
      <c r="E9" s="1">
        <v>341</v>
      </c>
      <c r="F9" s="1">
        <v>423</v>
      </c>
      <c r="G9" s="1">
        <v>298</v>
      </c>
      <c r="H9" s="1">
        <v>353</v>
      </c>
      <c r="I9" s="1">
        <v>293</v>
      </c>
      <c r="J9" s="1">
        <v>190</v>
      </c>
      <c r="K9" s="1">
        <v>381</v>
      </c>
    </row>
    <row r="10" spans="1:11" x14ac:dyDescent="0.25">
      <c r="A10" s="10" t="s">
        <v>12</v>
      </c>
      <c r="B10" s="5">
        <v>10349</v>
      </c>
      <c r="C10" s="5">
        <v>12424</v>
      </c>
      <c r="D10" s="5">
        <v>16252</v>
      </c>
      <c r="E10" s="5">
        <v>15971</v>
      </c>
      <c r="F10" s="5">
        <v>12085</v>
      </c>
      <c r="G10" s="5">
        <v>9999</v>
      </c>
      <c r="H10" s="5">
        <v>9803</v>
      </c>
      <c r="I10" s="5">
        <v>9960</v>
      </c>
      <c r="J10" s="5">
        <v>7084</v>
      </c>
      <c r="K10" s="5">
        <v>10206</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722</v>
      </c>
      <c r="B15" s="2">
        <v>0.98077108899410603</v>
      </c>
      <c r="C15" s="2">
        <v>0.98655827430779097</v>
      </c>
      <c r="D15" s="2">
        <v>0.977233571252769</v>
      </c>
      <c r="E15" s="2">
        <v>0.97864880095172502</v>
      </c>
      <c r="F15" s="2">
        <v>0.96499793131981804</v>
      </c>
      <c r="G15" s="2">
        <v>0.97019701970197003</v>
      </c>
      <c r="H15" s="2">
        <v>0.96399061511782103</v>
      </c>
      <c r="I15" s="2">
        <v>0.97058232931726895</v>
      </c>
      <c r="J15" s="2">
        <v>0.97317899491812498</v>
      </c>
      <c r="K15" s="2">
        <v>0.96266901822457396</v>
      </c>
    </row>
    <row r="16" spans="1:11" x14ac:dyDescent="0.25">
      <c r="A16" s="8" t="s">
        <v>723</v>
      </c>
      <c r="B16" s="2">
        <v>1.92289110058943E-2</v>
      </c>
      <c r="C16" s="2">
        <v>1.3441725692208599E-2</v>
      </c>
      <c r="D16" s="2">
        <v>2.2766428747231102E-2</v>
      </c>
      <c r="E16" s="2">
        <v>2.1351199048275E-2</v>
      </c>
      <c r="F16" s="2">
        <v>3.5002068680181998E-2</v>
      </c>
      <c r="G16" s="2">
        <v>2.9802980298029799E-2</v>
      </c>
      <c r="H16" s="2">
        <v>3.6009384882178898E-2</v>
      </c>
      <c r="I16" s="2">
        <v>2.94176706827309E-2</v>
      </c>
      <c r="J16" s="2">
        <v>2.6821005081874599E-2</v>
      </c>
      <c r="K16" s="2">
        <v>3.7330981775426202E-2</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722</v>
      </c>
      <c r="B21" s="2">
        <v>0.20758620689655199</v>
      </c>
      <c r="C21" s="2">
        <v>0.295749367708248</v>
      </c>
      <c r="D21" s="2">
        <v>-1.5867019267094801E-2</v>
      </c>
      <c r="E21" s="2">
        <v>-0.25387076135636599</v>
      </c>
      <c r="F21" s="2">
        <v>-0.16815297547590499</v>
      </c>
      <c r="G21" s="2">
        <v>-2.58736212761571E-2</v>
      </c>
      <c r="H21" s="2">
        <v>2.2962962962963001E-2</v>
      </c>
      <c r="I21" s="2">
        <v>-0.28685217751112002</v>
      </c>
      <c r="J21" s="2">
        <v>0.42515230635335099</v>
      </c>
      <c r="K21" s="3">
        <v>1.27821874033605E-2</v>
      </c>
      <c r="L21" s="3">
        <v>-3.2019704433497498E-2</v>
      </c>
    </row>
    <row r="22" spans="1:12" x14ac:dyDescent="0.25">
      <c r="A22" s="8" t="s">
        <v>723</v>
      </c>
      <c r="B22" s="2">
        <v>-0.16080402010050299</v>
      </c>
      <c r="C22" s="2">
        <v>1.2155688622754499</v>
      </c>
      <c r="D22" s="2">
        <v>-7.8378378378378397E-2</v>
      </c>
      <c r="E22" s="2">
        <v>0.24046920821114401</v>
      </c>
      <c r="F22" s="2">
        <v>-0.29550827423167803</v>
      </c>
      <c r="G22" s="2">
        <v>0.18456375838926201</v>
      </c>
      <c r="H22" s="2">
        <v>-0.16997167138810201</v>
      </c>
      <c r="I22" s="2">
        <v>-0.35153583617747403</v>
      </c>
      <c r="J22" s="2">
        <v>1.00526315789474</v>
      </c>
      <c r="K22" s="3">
        <v>0.278523489932886</v>
      </c>
      <c r="L22" s="3">
        <v>0.914572864321608</v>
      </c>
    </row>
    <row r="23" spans="1:12" x14ac:dyDescent="0.25">
      <c r="A23" s="11" t="s">
        <v>12</v>
      </c>
      <c r="B23" s="3">
        <v>0.20050246400618399</v>
      </c>
      <c r="C23" s="3">
        <v>0.30811332904056699</v>
      </c>
      <c r="D23" s="3">
        <v>-1.7290179670194399E-2</v>
      </c>
      <c r="E23" s="3">
        <v>-0.24331601026861199</v>
      </c>
      <c r="F23" s="3">
        <v>-0.17261067438973901</v>
      </c>
      <c r="G23" s="3">
        <v>-1.9601960196019601E-2</v>
      </c>
      <c r="H23" s="3">
        <v>1.6015505457512999E-2</v>
      </c>
      <c r="I23" s="3">
        <v>-0.288755020080321</v>
      </c>
      <c r="J23" s="3">
        <v>0.44071146245059301</v>
      </c>
      <c r="K23" s="3">
        <v>2.0702070207020699E-2</v>
      </c>
      <c r="L23" s="3">
        <v>-1.38177601700647E-2</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719</v>
      </c>
    </row>
    <row r="29" spans="1:12" x14ac:dyDescent="0.25">
      <c r="A29" s="14" t="s">
        <v>720</v>
      </c>
    </row>
    <row r="30" spans="1:12" x14ac:dyDescent="0.25">
      <c r="A30" s="14" t="s">
        <v>721</v>
      </c>
    </row>
    <row r="31" spans="1:12" x14ac:dyDescent="0.25">
      <c r="A31" s="14" t="s">
        <v>36</v>
      </c>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C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727</v>
      </c>
    </row>
    <row r="2" spans="1:11" ht="15" x14ac:dyDescent="0.25">
      <c r="A2" s="12" t="s">
        <v>725</v>
      </c>
    </row>
    <row r="3" spans="1:11" ht="15" x14ac:dyDescent="0.25">
      <c r="A3" s="12" t="s">
        <v>63</v>
      </c>
    </row>
    <row r="4" spans="1:11" x14ac:dyDescent="0.25">
      <c r="A4" s="15"/>
    </row>
    <row r="5" spans="1:11" x14ac:dyDescent="0.25">
      <c r="A5" s="17" t="str">
        <f>HYPERLINK("#'Table of contents'!A223",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56</v>
      </c>
      <c r="B8" s="1">
        <v>1169</v>
      </c>
      <c r="C8" s="1">
        <v>1033</v>
      </c>
      <c r="D8" s="1">
        <v>1178</v>
      </c>
      <c r="E8" s="1">
        <v>1599</v>
      </c>
      <c r="F8" s="1">
        <v>1655</v>
      </c>
      <c r="G8" s="1">
        <v>1441</v>
      </c>
      <c r="H8" s="1">
        <v>1364</v>
      </c>
      <c r="I8" s="1">
        <v>1359</v>
      </c>
      <c r="J8" s="1">
        <v>975</v>
      </c>
      <c r="K8" s="1">
        <v>1412</v>
      </c>
    </row>
    <row r="9" spans="1:11" x14ac:dyDescent="0.25">
      <c r="A9" s="16" t="s">
        <v>57</v>
      </c>
      <c r="B9" s="1">
        <v>2703</v>
      </c>
      <c r="C9" s="1">
        <v>3181</v>
      </c>
      <c r="D9" s="1">
        <v>3636</v>
      </c>
      <c r="E9" s="1">
        <v>3901</v>
      </c>
      <c r="F9" s="1">
        <v>3246</v>
      </c>
      <c r="G9" s="1">
        <v>2585</v>
      </c>
      <c r="H9" s="1">
        <v>2473</v>
      </c>
      <c r="I9" s="1">
        <v>2534</v>
      </c>
      <c r="J9" s="1">
        <v>1869</v>
      </c>
      <c r="K9" s="1">
        <v>2629</v>
      </c>
    </row>
    <row r="10" spans="1:11" x14ac:dyDescent="0.25">
      <c r="A10" s="16" t="s">
        <v>58</v>
      </c>
      <c r="B10" s="1">
        <v>1657</v>
      </c>
      <c r="C10" s="1">
        <v>2375</v>
      </c>
      <c r="D10" s="1">
        <v>3251</v>
      </c>
      <c r="E10" s="1">
        <v>3134</v>
      </c>
      <c r="F10" s="1">
        <v>2086</v>
      </c>
      <c r="G10" s="1">
        <v>1638</v>
      </c>
      <c r="H10" s="1">
        <v>1552</v>
      </c>
      <c r="I10" s="1">
        <v>1678</v>
      </c>
      <c r="J10" s="1">
        <v>1042</v>
      </c>
      <c r="K10" s="1">
        <v>1575</v>
      </c>
    </row>
    <row r="11" spans="1:11" x14ac:dyDescent="0.25">
      <c r="A11" s="16" t="s">
        <v>59</v>
      </c>
      <c r="B11" s="1">
        <v>1649</v>
      </c>
      <c r="C11" s="1">
        <v>2342</v>
      </c>
      <c r="D11" s="1">
        <v>3143</v>
      </c>
      <c r="E11" s="1">
        <v>2817</v>
      </c>
      <c r="F11" s="1">
        <v>2059</v>
      </c>
      <c r="G11" s="1">
        <v>1762</v>
      </c>
      <c r="H11" s="1">
        <v>1775</v>
      </c>
      <c r="I11" s="1">
        <v>1733</v>
      </c>
      <c r="J11" s="1">
        <v>1181</v>
      </c>
      <c r="K11" s="1">
        <v>1663</v>
      </c>
    </row>
    <row r="12" spans="1:11" x14ac:dyDescent="0.25">
      <c r="A12" s="16" t="s">
        <v>60</v>
      </c>
      <c r="B12" s="1">
        <v>2145</v>
      </c>
      <c r="C12" s="1">
        <v>2425</v>
      </c>
      <c r="D12" s="1">
        <v>3389</v>
      </c>
      <c r="E12" s="1">
        <v>2988</v>
      </c>
      <c r="F12" s="1">
        <v>1998</v>
      </c>
      <c r="G12" s="1">
        <v>1817</v>
      </c>
      <c r="H12" s="1">
        <v>1839</v>
      </c>
      <c r="I12" s="1">
        <v>1854</v>
      </c>
      <c r="J12" s="1">
        <v>1388</v>
      </c>
      <c r="K12" s="1">
        <v>1939</v>
      </c>
    </row>
    <row r="13" spans="1:11" x14ac:dyDescent="0.25">
      <c r="A13" s="16" t="s">
        <v>61</v>
      </c>
      <c r="B13" s="1">
        <v>827</v>
      </c>
      <c r="C13" s="1">
        <v>901</v>
      </c>
      <c r="D13" s="1">
        <v>1285</v>
      </c>
      <c r="E13" s="1">
        <v>1191</v>
      </c>
      <c r="F13" s="1">
        <v>618</v>
      </c>
      <c r="G13" s="1">
        <v>458</v>
      </c>
      <c r="H13" s="1">
        <v>447</v>
      </c>
      <c r="I13" s="1">
        <v>509</v>
      </c>
      <c r="J13" s="1">
        <v>439</v>
      </c>
      <c r="K13" s="1">
        <v>607</v>
      </c>
    </row>
    <row r="14" spans="1:11" x14ac:dyDescent="0.25">
      <c r="A14" s="10" t="s">
        <v>12</v>
      </c>
      <c r="B14" s="5">
        <v>10150</v>
      </c>
      <c r="C14" s="5">
        <v>12257</v>
      </c>
      <c r="D14" s="5">
        <v>15882</v>
      </c>
      <c r="E14" s="5">
        <v>15630</v>
      </c>
      <c r="F14" s="5">
        <v>11662</v>
      </c>
      <c r="G14" s="5">
        <v>9701</v>
      </c>
      <c r="H14" s="5">
        <v>9450</v>
      </c>
      <c r="I14" s="5">
        <v>9667</v>
      </c>
      <c r="J14" s="5">
        <v>6894</v>
      </c>
      <c r="K14" s="5">
        <v>9825</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56</v>
      </c>
      <c r="B19" s="2">
        <v>0.115172413793103</v>
      </c>
      <c r="C19" s="2">
        <v>8.4278371542791899E-2</v>
      </c>
      <c r="D19" s="2">
        <v>7.4172018637451195E-2</v>
      </c>
      <c r="E19" s="2">
        <v>0.102303262955854</v>
      </c>
      <c r="F19" s="2">
        <v>0.14191390842051099</v>
      </c>
      <c r="G19" s="2">
        <v>0.14854138748582599</v>
      </c>
      <c r="H19" s="2">
        <v>0.14433862433862399</v>
      </c>
      <c r="I19" s="2">
        <v>0.14058135926347401</v>
      </c>
      <c r="J19" s="2">
        <v>0.14142732811140099</v>
      </c>
      <c r="K19" s="2">
        <v>0.143715012722646</v>
      </c>
    </row>
    <row r="20" spans="1:12" x14ac:dyDescent="0.25">
      <c r="A20" s="8" t="s">
        <v>57</v>
      </c>
      <c r="B20" s="2">
        <v>0.26630541871921198</v>
      </c>
      <c r="C20" s="2">
        <v>0.25952516929101699</v>
      </c>
      <c r="D20" s="2">
        <v>0.22893842085379701</v>
      </c>
      <c r="E20" s="2">
        <v>0.249584133077415</v>
      </c>
      <c r="F20" s="2">
        <v>0.27833990739152797</v>
      </c>
      <c r="G20" s="2">
        <v>0.26646737449747399</v>
      </c>
      <c r="H20" s="2">
        <v>0.26169312169312198</v>
      </c>
      <c r="I20" s="2">
        <v>0.262128892107169</v>
      </c>
      <c r="J20" s="2">
        <v>0.271105308964317</v>
      </c>
      <c r="K20" s="2">
        <v>0.26758269720101802</v>
      </c>
    </row>
    <row r="21" spans="1:12" x14ac:dyDescent="0.25">
      <c r="A21" s="8" t="s">
        <v>58</v>
      </c>
      <c r="B21" s="2">
        <v>0.163251231527094</v>
      </c>
      <c r="C21" s="2">
        <v>0.19376682711919699</v>
      </c>
      <c r="D21" s="2">
        <v>0.204697141417957</v>
      </c>
      <c r="E21" s="2">
        <v>0.200511836212412</v>
      </c>
      <c r="F21" s="2">
        <v>0.17887154861944801</v>
      </c>
      <c r="G21" s="2">
        <v>0.16884857231213299</v>
      </c>
      <c r="H21" s="2">
        <v>0.16423280423280401</v>
      </c>
      <c r="I21" s="2">
        <v>0.173580221371677</v>
      </c>
      <c r="J21" s="2">
        <v>0.15114592399187701</v>
      </c>
      <c r="K21" s="2">
        <v>0.16030534351145001</v>
      </c>
    </row>
    <row r="22" spans="1:12" x14ac:dyDescent="0.25">
      <c r="A22" s="8" t="s">
        <v>59</v>
      </c>
      <c r="B22" s="2">
        <v>0.16246305418719201</v>
      </c>
      <c r="C22" s="2">
        <v>0.19107448804764601</v>
      </c>
      <c r="D22" s="2">
        <v>0.19789699030348801</v>
      </c>
      <c r="E22" s="2">
        <v>0.180230326295585</v>
      </c>
      <c r="F22" s="2">
        <v>0.176556336820442</v>
      </c>
      <c r="G22" s="2">
        <v>0.181630759715493</v>
      </c>
      <c r="H22" s="2">
        <v>0.18783068783068799</v>
      </c>
      <c r="I22" s="2">
        <v>0.17926968035585</v>
      </c>
      <c r="J22" s="2">
        <v>0.17130838410211799</v>
      </c>
      <c r="K22" s="2">
        <v>0.16926208651399499</v>
      </c>
    </row>
    <row r="23" spans="1:12" x14ac:dyDescent="0.25">
      <c r="A23" s="8" t="s">
        <v>60</v>
      </c>
      <c r="B23" s="2">
        <v>0.21133004926108401</v>
      </c>
      <c r="C23" s="2">
        <v>0.197846128742759</v>
      </c>
      <c r="D23" s="2">
        <v>0.213386223397557</v>
      </c>
      <c r="E23" s="2">
        <v>0.191170825335893</v>
      </c>
      <c r="F23" s="2">
        <v>0.17132567312639299</v>
      </c>
      <c r="G23" s="2">
        <v>0.187300278321822</v>
      </c>
      <c r="H23" s="2">
        <v>0.194603174603175</v>
      </c>
      <c r="I23" s="2">
        <v>0.19178649012103</v>
      </c>
      <c r="J23" s="2">
        <v>0.201334493762692</v>
      </c>
      <c r="K23" s="2">
        <v>0.19735368956742999</v>
      </c>
    </row>
    <row r="24" spans="1:12" x14ac:dyDescent="0.25">
      <c r="A24" s="8" t="s">
        <v>61</v>
      </c>
      <c r="B24" s="2">
        <v>8.1477832512315301E-2</v>
      </c>
      <c r="C24" s="2">
        <v>7.3509015256588095E-2</v>
      </c>
      <c r="D24" s="2">
        <v>8.0909205389749397E-2</v>
      </c>
      <c r="E24" s="2">
        <v>7.6199616122840694E-2</v>
      </c>
      <c r="F24" s="2">
        <v>5.2992625621677197E-2</v>
      </c>
      <c r="G24" s="2">
        <v>4.7211627667250802E-2</v>
      </c>
      <c r="H24" s="2">
        <v>4.7301587301587303E-2</v>
      </c>
      <c r="I24" s="2">
        <v>5.26533567808007E-2</v>
      </c>
      <c r="J24" s="2">
        <v>6.3678561067594994E-2</v>
      </c>
      <c r="K24" s="2">
        <v>6.1781170483460601E-2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56</v>
      </c>
      <c r="B29" s="2">
        <v>-0.11633875106928999</v>
      </c>
      <c r="C29" s="2">
        <v>0.14036786060019399</v>
      </c>
      <c r="D29" s="2">
        <v>0.35738539898132399</v>
      </c>
      <c r="E29" s="2">
        <v>3.50218886804253E-2</v>
      </c>
      <c r="F29" s="2">
        <v>-0.12930513595166199</v>
      </c>
      <c r="G29" s="2">
        <v>-5.34351145038168E-2</v>
      </c>
      <c r="H29" s="2">
        <v>-3.6656891495601201E-3</v>
      </c>
      <c r="I29" s="2">
        <v>-0.282560706401766</v>
      </c>
      <c r="J29" s="2">
        <v>0.44820512820512798</v>
      </c>
      <c r="K29" s="3">
        <v>-2.0124913254684199E-2</v>
      </c>
      <c r="L29" s="3">
        <v>0.20786997433703999</v>
      </c>
    </row>
    <row r="30" spans="1:12" x14ac:dyDescent="0.25">
      <c r="A30" s="8" t="s">
        <v>57</v>
      </c>
      <c r="B30" s="2">
        <v>0.17684054753977099</v>
      </c>
      <c r="C30" s="2">
        <v>0.143036780886514</v>
      </c>
      <c r="D30" s="2">
        <v>7.2882288228822895E-2</v>
      </c>
      <c r="E30" s="2">
        <v>-0.16790566521404801</v>
      </c>
      <c r="F30" s="2">
        <v>-0.20363524337646299</v>
      </c>
      <c r="G30" s="2">
        <v>-4.3326885880077402E-2</v>
      </c>
      <c r="H30" s="2">
        <v>2.4666397088556401E-2</v>
      </c>
      <c r="I30" s="2">
        <v>-0.262430939226519</v>
      </c>
      <c r="J30" s="2">
        <v>0.40663456393793501</v>
      </c>
      <c r="K30" s="3">
        <v>1.7021276595744698E-2</v>
      </c>
      <c r="L30" s="3">
        <v>-2.7376988531261599E-2</v>
      </c>
    </row>
    <row r="31" spans="1:12" x14ac:dyDescent="0.25">
      <c r="A31" s="8" t="s">
        <v>58</v>
      </c>
      <c r="B31" s="2">
        <v>0.43331321665660799</v>
      </c>
      <c r="C31" s="2">
        <v>0.36884210526315803</v>
      </c>
      <c r="D31" s="2">
        <v>-3.5988926484158697E-2</v>
      </c>
      <c r="E31" s="2">
        <v>-0.33439693682195298</v>
      </c>
      <c r="F31" s="2">
        <v>-0.21476510067114099</v>
      </c>
      <c r="G31" s="2">
        <v>-5.2503052503052497E-2</v>
      </c>
      <c r="H31" s="2">
        <v>8.1185567010309295E-2</v>
      </c>
      <c r="I31" s="2">
        <v>-0.37902264600715102</v>
      </c>
      <c r="J31" s="2">
        <v>0.51151631477927095</v>
      </c>
      <c r="K31" s="3">
        <v>-3.8461538461538498E-2</v>
      </c>
      <c r="L31" s="3">
        <v>-4.9487024743512402E-2</v>
      </c>
    </row>
    <row r="32" spans="1:12" x14ac:dyDescent="0.25">
      <c r="A32" s="8" t="s">
        <v>59</v>
      </c>
      <c r="B32" s="2">
        <v>0.42025469981807201</v>
      </c>
      <c r="C32" s="2">
        <v>0.34201537147736999</v>
      </c>
      <c r="D32" s="2">
        <v>-0.10372255806554199</v>
      </c>
      <c r="E32" s="2">
        <v>-0.26908058217962399</v>
      </c>
      <c r="F32" s="2">
        <v>-0.14424477901894101</v>
      </c>
      <c r="G32" s="2">
        <v>7.37797956867196E-3</v>
      </c>
      <c r="H32" s="2">
        <v>-2.3661971830985899E-2</v>
      </c>
      <c r="I32" s="2">
        <v>-0.31852279284477802</v>
      </c>
      <c r="J32" s="2">
        <v>0.40812870448772198</v>
      </c>
      <c r="K32" s="3">
        <v>-5.6186152099886498E-2</v>
      </c>
      <c r="L32" s="3">
        <v>8.4899939357186201E-3</v>
      </c>
    </row>
    <row r="33" spans="1:12" x14ac:dyDescent="0.25">
      <c r="A33" s="8" t="s">
        <v>60</v>
      </c>
      <c r="B33" s="2">
        <v>0.130536130536131</v>
      </c>
      <c r="C33" s="2">
        <v>0.39752577319587601</v>
      </c>
      <c r="D33" s="2">
        <v>-0.11832398937739699</v>
      </c>
      <c r="E33" s="2">
        <v>-0.33132530120481901</v>
      </c>
      <c r="F33" s="2">
        <v>-9.0590590590590603E-2</v>
      </c>
      <c r="G33" s="2">
        <v>1.21078701155751E-2</v>
      </c>
      <c r="H33" s="2">
        <v>8.1566068515497494E-3</v>
      </c>
      <c r="I33" s="2">
        <v>-0.25134843581445498</v>
      </c>
      <c r="J33" s="2">
        <v>0.396974063400576</v>
      </c>
      <c r="K33" s="3">
        <v>6.7143643368189301E-2</v>
      </c>
      <c r="L33" s="3">
        <v>-9.6037296037295994E-2</v>
      </c>
    </row>
    <row r="34" spans="1:12" x14ac:dyDescent="0.25">
      <c r="A34" s="8" t="s">
        <v>61</v>
      </c>
      <c r="B34" s="2">
        <v>8.9480048367593698E-2</v>
      </c>
      <c r="C34" s="2">
        <v>0.42619311875693699</v>
      </c>
      <c r="D34" s="2">
        <v>-7.3151750972762594E-2</v>
      </c>
      <c r="E34" s="2">
        <v>-0.48110831234256901</v>
      </c>
      <c r="F34" s="2">
        <v>-0.25889967637540501</v>
      </c>
      <c r="G34" s="2">
        <v>-2.4017467248908301E-2</v>
      </c>
      <c r="H34" s="2">
        <v>0.13870246085011201</v>
      </c>
      <c r="I34" s="2">
        <v>-0.13752455795677801</v>
      </c>
      <c r="J34" s="2">
        <v>0.38268792710706201</v>
      </c>
      <c r="K34" s="3">
        <v>0.32532751091703099</v>
      </c>
      <c r="L34" s="3">
        <v>-0.26602176541716999</v>
      </c>
    </row>
    <row r="35" spans="1:12" x14ac:dyDescent="0.25">
      <c r="A35" s="11" t="s">
        <v>12</v>
      </c>
      <c r="B35" s="3">
        <v>0.20758620689655199</v>
      </c>
      <c r="C35" s="3">
        <v>0.295749367708248</v>
      </c>
      <c r="D35" s="3">
        <v>-1.5867019267094801E-2</v>
      </c>
      <c r="E35" s="3">
        <v>-0.25387076135636599</v>
      </c>
      <c r="F35" s="3">
        <v>-0.16815297547590499</v>
      </c>
      <c r="G35" s="3">
        <v>-2.58736212761571E-2</v>
      </c>
      <c r="H35" s="3">
        <v>2.2962962962963001E-2</v>
      </c>
      <c r="I35" s="3">
        <v>-0.28685217751112002</v>
      </c>
      <c r="J35" s="3">
        <v>0.42515230635335099</v>
      </c>
      <c r="K35" s="3">
        <v>1.27821874033605E-2</v>
      </c>
      <c r="L35" s="3">
        <v>-3.2019704433497498E-2</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719</v>
      </c>
    </row>
    <row r="41" spans="1:12" x14ac:dyDescent="0.25">
      <c r="A41" s="14" t="s">
        <v>720</v>
      </c>
    </row>
    <row r="42" spans="1:12" x14ac:dyDescent="0.25">
      <c r="A42" s="14" t="s">
        <v>721</v>
      </c>
    </row>
    <row r="43" spans="1:12" x14ac:dyDescent="0.25">
      <c r="A43" s="14" t="s">
        <v>36</v>
      </c>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D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728</v>
      </c>
    </row>
    <row r="2" spans="1:11" ht="15" x14ac:dyDescent="0.25">
      <c r="A2" s="12" t="s">
        <v>725</v>
      </c>
    </row>
    <row r="3" spans="1:11" ht="15" x14ac:dyDescent="0.25">
      <c r="A3" s="12" t="s">
        <v>67</v>
      </c>
    </row>
    <row r="4" spans="1:11" x14ac:dyDescent="0.25">
      <c r="A4" s="15"/>
    </row>
    <row r="5" spans="1:11" x14ac:dyDescent="0.25">
      <c r="A5" s="17" t="str">
        <f>HYPERLINK("#'Table of contents'!A224",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64</v>
      </c>
      <c r="B8" s="1">
        <v>3702</v>
      </c>
      <c r="C8" s="1">
        <v>4485</v>
      </c>
      <c r="D8" s="1">
        <v>5609</v>
      </c>
      <c r="E8" s="1">
        <v>5762</v>
      </c>
      <c r="F8" s="1">
        <v>4673</v>
      </c>
      <c r="G8" s="1">
        <v>3854</v>
      </c>
      <c r="H8" s="1">
        <v>3876</v>
      </c>
      <c r="I8" s="1">
        <v>3978</v>
      </c>
      <c r="J8" s="1">
        <v>2954</v>
      </c>
      <c r="K8" s="1">
        <v>4135</v>
      </c>
    </row>
    <row r="9" spans="1:11" x14ac:dyDescent="0.25">
      <c r="A9" s="16" t="s">
        <v>65</v>
      </c>
      <c r="B9" s="1">
        <v>6448</v>
      </c>
      <c r="C9" s="1">
        <v>7772</v>
      </c>
      <c r="D9" s="1">
        <v>10273</v>
      </c>
      <c r="E9" s="1">
        <v>9868</v>
      </c>
      <c r="F9" s="1">
        <v>6989</v>
      </c>
      <c r="G9" s="1">
        <v>5847</v>
      </c>
      <c r="H9" s="1">
        <v>5574</v>
      </c>
      <c r="I9" s="1">
        <v>5689</v>
      </c>
      <c r="J9" s="1">
        <v>3940</v>
      </c>
      <c r="K9" s="1">
        <v>5690</v>
      </c>
    </row>
    <row r="10" spans="1:11" x14ac:dyDescent="0.25">
      <c r="A10" s="10" t="s">
        <v>12</v>
      </c>
      <c r="B10" s="5">
        <v>10150</v>
      </c>
      <c r="C10" s="5">
        <v>12257</v>
      </c>
      <c r="D10" s="5">
        <v>15882</v>
      </c>
      <c r="E10" s="5">
        <v>15630</v>
      </c>
      <c r="F10" s="5">
        <v>11662</v>
      </c>
      <c r="G10" s="5">
        <v>9701</v>
      </c>
      <c r="H10" s="5">
        <v>9450</v>
      </c>
      <c r="I10" s="5">
        <v>9667</v>
      </c>
      <c r="J10" s="5">
        <v>6894</v>
      </c>
      <c r="K10" s="5">
        <v>9825</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64</v>
      </c>
      <c r="B15" s="2">
        <v>0.36472906403940902</v>
      </c>
      <c r="C15" s="2">
        <v>0.36591335563351601</v>
      </c>
      <c r="D15" s="2">
        <v>0.35316710741720198</v>
      </c>
      <c r="E15" s="2">
        <v>0.36865003198976298</v>
      </c>
      <c r="F15" s="2">
        <v>0.40070313839821597</v>
      </c>
      <c r="G15" s="2">
        <v>0.397278631068962</v>
      </c>
      <c r="H15" s="2">
        <v>0.41015873015873</v>
      </c>
      <c r="I15" s="2">
        <v>0.41150305161890999</v>
      </c>
      <c r="J15" s="2">
        <v>0.42848854076008103</v>
      </c>
      <c r="K15" s="2">
        <v>0.42086513994910901</v>
      </c>
    </row>
    <row r="16" spans="1:11" x14ac:dyDescent="0.25">
      <c r="A16" s="8" t="s">
        <v>65</v>
      </c>
      <c r="B16" s="2">
        <v>0.63527093596059103</v>
      </c>
      <c r="C16" s="2">
        <v>0.63408664436648399</v>
      </c>
      <c r="D16" s="2">
        <v>0.64683289258279797</v>
      </c>
      <c r="E16" s="2">
        <v>0.63134996801023702</v>
      </c>
      <c r="F16" s="2">
        <v>0.59929686160178397</v>
      </c>
      <c r="G16" s="2">
        <v>0.602721368931038</v>
      </c>
      <c r="H16" s="2">
        <v>0.58984126984127005</v>
      </c>
      <c r="I16" s="2">
        <v>0.58849694838109001</v>
      </c>
      <c r="J16" s="2">
        <v>0.57151145923991897</v>
      </c>
      <c r="K16" s="2">
        <v>0.57913486005089099</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64</v>
      </c>
      <c r="B21" s="2">
        <v>0.211507293354943</v>
      </c>
      <c r="C21" s="2">
        <v>0.25061315496098102</v>
      </c>
      <c r="D21" s="2">
        <v>2.7277589588161899E-2</v>
      </c>
      <c r="E21" s="2">
        <v>-0.18899687608469301</v>
      </c>
      <c r="F21" s="2">
        <v>-0.17526214423282699</v>
      </c>
      <c r="G21" s="2">
        <v>5.7083549558899797E-3</v>
      </c>
      <c r="H21" s="2">
        <v>2.6315789473684199E-2</v>
      </c>
      <c r="I21" s="2">
        <v>-0.25741578682755201</v>
      </c>
      <c r="J21" s="2">
        <v>0.39979688557887599</v>
      </c>
      <c r="K21" s="3">
        <v>7.2911261027503907E-2</v>
      </c>
      <c r="L21" s="3">
        <v>0.116963803349541</v>
      </c>
    </row>
    <row r="22" spans="1:12" x14ac:dyDescent="0.25">
      <c r="A22" s="8" t="s">
        <v>65</v>
      </c>
      <c r="B22" s="2">
        <v>0.20533498759305199</v>
      </c>
      <c r="C22" s="2">
        <v>0.321796191456511</v>
      </c>
      <c r="D22" s="2">
        <v>-3.94237321133067E-2</v>
      </c>
      <c r="E22" s="2">
        <v>-0.29175111471422799</v>
      </c>
      <c r="F22" s="2">
        <v>-0.16339962798683599</v>
      </c>
      <c r="G22" s="2">
        <v>-4.6690610569522797E-2</v>
      </c>
      <c r="H22" s="2">
        <v>2.0631503408683201E-2</v>
      </c>
      <c r="I22" s="2">
        <v>-0.30743540165231098</v>
      </c>
      <c r="J22" s="2">
        <v>0.44416243654822302</v>
      </c>
      <c r="K22" s="3">
        <v>-2.6851376774414199E-2</v>
      </c>
      <c r="L22" s="3">
        <v>-0.117555831265509</v>
      </c>
    </row>
    <row r="23" spans="1:12" x14ac:dyDescent="0.25">
      <c r="A23" s="11" t="s">
        <v>12</v>
      </c>
      <c r="B23" s="3">
        <v>0.20758620689655199</v>
      </c>
      <c r="C23" s="3">
        <v>0.295749367708248</v>
      </c>
      <c r="D23" s="3">
        <v>-1.5867019267094801E-2</v>
      </c>
      <c r="E23" s="3">
        <v>-0.25387076135636599</v>
      </c>
      <c r="F23" s="3">
        <v>-0.16815297547590499</v>
      </c>
      <c r="G23" s="3">
        <v>-2.58736212761571E-2</v>
      </c>
      <c r="H23" s="3">
        <v>2.2962962962963001E-2</v>
      </c>
      <c r="I23" s="3">
        <v>-0.28685217751112002</v>
      </c>
      <c r="J23" s="3">
        <v>0.42515230635335099</v>
      </c>
      <c r="K23" s="3">
        <v>1.27821874033605E-2</v>
      </c>
      <c r="L23" s="3">
        <v>-3.2019704433497498E-2</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719</v>
      </c>
    </row>
    <row r="29" spans="1:12" x14ac:dyDescent="0.25">
      <c r="A29" s="14" t="s">
        <v>720</v>
      </c>
    </row>
    <row r="30" spans="1:12" x14ac:dyDescent="0.25">
      <c r="A30" s="14" t="s">
        <v>721</v>
      </c>
    </row>
    <row r="31" spans="1:12" x14ac:dyDescent="0.25">
      <c r="A31" s="14" t="s">
        <v>36</v>
      </c>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E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729</v>
      </c>
    </row>
    <row r="2" spans="1:11" ht="15" x14ac:dyDescent="0.25">
      <c r="A2" s="12" t="s">
        <v>725</v>
      </c>
    </row>
    <row r="3" spans="1:11" ht="15" x14ac:dyDescent="0.25">
      <c r="A3" s="12" t="s">
        <v>67</v>
      </c>
    </row>
    <row r="4" spans="1:11" ht="15" x14ac:dyDescent="0.25">
      <c r="A4" s="12" t="s">
        <v>63</v>
      </c>
    </row>
    <row r="5" spans="1:11" x14ac:dyDescent="0.25">
      <c r="A5" s="17" t="str">
        <f>HYPERLINK("#'Table of contents'!A225",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68</v>
      </c>
      <c r="B8" s="1">
        <v>692</v>
      </c>
      <c r="C8" s="1">
        <v>616</v>
      </c>
      <c r="D8" s="1">
        <v>692</v>
      </c>
      <c r="E8" s="1">
        <v>957</v>
      </c>
      <c r="F8" s="1">
        <v>929</v>
      </c>
      <c r="G8" s="1">
        <v>783</v>
      </c>
      <c r="H8" s="1">
        <v>759</v>
      </c>
      <c r="I8" s="1">
        <v>785</v>
      </c>
      <c r="J8" s="1">
        <v>559</v>
      </c>
      <c r="K8" s="1">
        <v>795</v>
      </c>
    </row>
    <row r="9" spans="1:11" x14ac:dyDescent="0.25">
      <c r="A9" s="16" t="s">
        <v>69</v>
      </c>
      <c r="B9" s="1">
        <v>1188</v>
      </c>
      <c r="C9" s="1">
        <v>1482</v>
      </c>
      <c r="D9" s="1">
        <v>1697</v>
      </c>
      <c r="E9" s="1">
        <v>1842</v>
      </c>
      <c r="F9" s="1">
        <v>1550</v>
      </c>
      <c r="G9" s="1">
        <v>1186</v>
      </c>
      <c r="H9" s="1">
        <v>1195</v>
      </c>
      <c r="I9" s="1">
        <v>1236</v>
      </c>
      <c r="J9" s="1">
        <v>914</v>
      </c>
      <c r="K9" s="1">
        <v>1292</v>
      </c>
    </row>
    <row r="10" spans="1:11" x14ac:dyDescent="0.25">
      <c r="A10" s="16" t="s">
        <v>70</v>
      </c>
      <c r="B10" s="1">
        <v>573</v>
      </c>
      <c r="C10" s="1">
        <v>821</v>
      </c>
      <c r="D10" s="1">
        <v>1106</v>
      </c>
      <c r="E10" s="1">
        <v>1085</v>
      </c>
      <c r="F10" s="1">
        <v>759</v>
      </c>
      <c r="G10" s="1">
        <v>593</v>
      </c>
      <c r="H10" s="1">
        <v>580</v>
      </c>
      <c r="I10" s="1">
        <v>617</v>
      </c>
      <c r="J10" s="1">
        <v>427</v>
      </c>
      <c r="K10" s="1">
        <v>595</v>
      </c>
    </row>
    <row r="11" spans="1:11" x14ac:dyDescent="0.25">
      <c r="A11" s="16" t="s">
        <v>71</v>
      </c>
      <c r="B11" s="1">
        <v>588</v>
      </c>
      <c r="C11" s="1">
        <v>797</v>
      </c>
      <c r="D11" s="1">
        <v>1033</v>
      </c>
      <c r="E11" s="1">
        <v>963</v>
      </c>
      <c r="F11" s="1">
        <v>759</v>
      </c>
      <c r="G11" s="1">
        <v>714</v>
      </c>
      <c r="H11" s="1">
        <v>753</v>
      </c>
      <c r="I11" s="1">
        <v>724</v>
      </c>
      <c r="J11" s="1">
        <v>539</v>
      </c>
      <c r="K11" s="1">
        <v>731</v>
      </c>
    </row>
    <row r="12" spans="1:11" x14ac:dyDescent="0.25">
      <c r="A12" s="16" t="s">
        <v>72</v>
      </c>
      <c r="B12" s="1">
        <v>538</v>
      </c>
      <c r="C12" s="1">
        <v>607</v>
      </c>
      <c r="D12" s="1">
        <v>869</v>
      </c>
      <c r="E12" s="1">
        <v>728</v>
      </c>
      <c r="F12" s="1">
        <v>579</v>
      </c>
      <c r="G12" s="1">
        <v>504</v>
      </c>
      <c r="H12" s="1">
        <v>515</v>
      </c>
      <c r="I12" s="1">
        <v>539</v>
      </c>
      <c r="J12" s="1">
        <v>441</v>
      </c>
      <c r="K12" s="1">
        <v>615</v>
      </c>
    </row>
    <row r="13" spans="1:11" x14ac:dyDescent="0.25">
      <c r="A13" s="16" t="s">
        <v>73</v>
      </c>
      <c r="B13" s="1">
        <v>123</v>
      </c>
      <c r="C13" s="1">
        <v>162</v>
      </c>
      <c r="D13" s="1">
        <v>212</v>
      </c>
      <c r="E13" s="1">
        <v>187</v>
      </c>
      <c r="F13" s="1">
        <v>97</v>
      </c>
      <c r="G13" s="1">
        <v>74</v>
      </c>
      <c r="H13" s="1">
        <v>74</v>
      </c>
      <c r="I13" s="1">
        <v>77</v>
      </c>
      <c r="J13" s="1">
        <v>74</v>
      </c>
      <c r="K13" s="1">
        <v>107</v>
      </c>
    </row>
    <row r="14" spans="1:11" x14ac:dyDescent="0.25">
      <c r="A14" s="16" t="s">
        <v>74</v>
      </c>
      <c r="B14" s="1">
        <v>477</v>
      </c>
      <c r="C14" s="1">
        <v>417</v>
      </c>
      <c r="D14" s="1">
        <v>486</v>
      </c>
      <c r="E14" s="1">
        <v>642</v>
      </c>
      <c r="F14" s="1">
        <v>726</v>
      </c>
      <c r="G14" s="1">
        <v>658</v>
      </c>
      <c r="H14" s="1">
        <v>605</v>
      </c>
      <c r="I14" s="1">
        <v>574</v>
      </c>
      <c r="J14" s="1">
        <v>416</v>
      </c>
      <c r="K14" s="1">
        <v>617</v>
      </c>
    </row>
    <row r="15" spans="1:11" x14ac:dyDescent="0.25">
      <c r="A15" s="16" t="s">
        <v>75</v>
      </c>
      <c r="B15" s="1">
        <v>1515</v>
      </c>
      <c r="C15" s="1">
        <v>1699</v>
      </c>
      <c r="D15" s="1">
        <v>1939</v>
      </c>
      <c r="E15" s="1">
        <v>2059</v>
      </c>
      <c r="F15" s="1">
        <v>1696</v>
      </c>
      <c r="G15" s="1">
        <v>1399</v>
      </c>
      <c r="H15" s="1">
        <v>1278</v>
      </c>
      <c r="I15" s="1">
        <v>1298</v>
      </c>
      <c r="J15" s="1">
        <v>955</v>
      </c>
      <c r="K15" s="1">
        <v>1337</v>
      </c>
    </row>
    <row r="16" spans="1:11" x14ac:dyDescent="0.25">
      <c r="A16" s="16" t="s">
        <v>76</v>
      </c>
      <c r="B16" s="1">
        <v>1084</v>
      </c>
      <c r="C16" s="1">
        <v>1554</v>
      </c>
      <c r="D16" s="1">
        <v>2145</v>
      </c>
      <c r="E16" s="1">
        <v>2049</v>
      </c>
      <c r="F16" s="1">
        <v>1327</v>
      </c>
      <c r="G16" s="1">
        <v>1045</v>
      </c>
      <c r="H16" s="1">
        <v>972</v>
      </c>
      <c r="I16" s="1">
        <v>1061</v>
      </c>
      <c r="J16" s="1">
        <v>615</v>
      </c>
      <c r="K16" s="1">
        <v>980</v>
      </c>
    </row>
    <row r="17" spans="1:11" x14ac:dyDescent="0.25">
      <c r="A17" s="16" t="s">
        <v>77</v>
      </c>
      <c r="B17" s="1">
        <v>1061</v>
      </c>
      <c r="C17" s="1">
        <v>1545</v>
      </c>
      <c r="D17" s="1">
        <v>2110</v>
      </c>
      <c r="E17" s="1">
        <v>1854</v>
      </c>
      <c r="F17" s="1">
        <v>1300</v>
      </c>
      <c r="G17" s="1">
        <v>1048</v>
      </c>
      <c r="H17" s="1">
        <v>1022</v>
      </c>
      <c r="I17" s="1">
        <v>1009</v>
      </c>
      <c r="J17" s="1">
        <v>642</v>
      </c>
      <c r="K17" s="1">
        <v>932</v>
      </c>
    </row>
    <row r="18" spans="1:11" x14ac:dyDescent="0.25">
      <c r="A18" s="16" t="s">
        <v>78</v>
      </c>
      <c r="B18" s="1">
        <v>1607</v>
      </c>
      <c r="C18" s="1">
        <v>1818</v>
      </c>
      <c r="D18" s="1">
        <v>2520</v>
      </c>
      <c r="E18" s="1">
        <v>2260</v>
      </c>
      <c r="F18" s="1">
        <v>1419</v>
      </c>
      <c r="G18" s="1">
        <v>1313</v>
      </c>
      <c r="H18" s="1">
        <v>1324</v>
      </c>
      <c r="I18" s="1">
        <v>1315</v>
      </c>
      <c r="J18" s="1">
        <v>947</v>
      </c>
      <c r="K18" s="1">
        <v>1324</v>
      </c>
    </row>
    <row r="19" spans="1:11" x14ac:dyDescent="0.25">
      <c r="A19" s="16" t="s">
        <v>79</v>
      </c>
      <c r="B19" s="1">
        <v>704</v>
      </c>
      <c r="C19" s="1">
        <v>739</v>
      </c>
      <c r="D19" s="1">
        <v>1073</v>
      </c>
      <c r="E19" s="1">
        <v>1004</v>
      </c>
      <c r="F19" s="1">
        <v>521</v>
      </c>
      <c r="G19" s="1">
        <v>384</v>
      </c>
      <c r="H19" s="1">
        <v>373</v>
      </c>
      <c r="I19" s="1">
        <v>432</v>
      </c>
      <c r="J19" s="1">
        <v>365</v>
      </c>
      <c r="K19" s="1">
        <v>500</v>
      </c>
    </row>
    <row r="20" spans="1:11" x14ac:dyDescent="0.25">
      <c r="A20" s="10" t="s">
        <v>12</v>
      </c>
      <c r="B20" s="5">
        <v>10150</v>
      </c>
      <c r="C20" s="5">
        <v>12257</v>
      </c>
      <c r="D20" s="5">
        <v>15882</v>
      </c>
      <c r="E20" s="5">
        <v>15630</v>
      </c>
      <c r="F20" s="5">
        <v>11662</v>
      </c>
      <c r="G20" s="5">
        <v>9701</v>
      </c>
      <c r="H20" s="5">
        <v>9450</v>
      </c>
      <c r="I20" s="5">
        <v>9667</v>
      </c>
      <c r="J20" s="5">
        <v>6894</v>
      </c>
      <c r="K20" s="5">
        <v>9825</v>
      </c>
    </row>
    <row r="21" spans="1:11" x14ac:dyDescent="0.25">
      <c r="A21" s="15"/>
    </row>
    <row r="22" spans="1:11" x14ac:dyDescent="0.25">
      <c r="A22" s="15"/>
    </row>
    <row r="23" spans="1:11" x14ac:dyDescent="0.25">
      <c r="A23" s="15"/>
      <c r="B23" s="21" t="s">
        <v>28</v>
      </c>
      <c r="C23" s="22"/>
      <c r="D23" s="22"/>
      <c r="E23" s="22"/>
      <c r="F23" s="22"/>
      <c r="G23" s="22"/>
      <c r="H23" s="22"/>
      <c r="I23" s="22"/>
      <c r="J23" s="22"/>
      <c r="K23" s="22"/>
    </row>
    <row r="24" spans="1:11" x14ac:dyDescent="0.25">
      <c r="A24" s="9" t="s">
        <v>32</v>
      </c>
      <c r="B24" s="4" t="s">
        <v>0</v>
      </c>
      <c r="C24" s="4" t="s">
        <v>1</v>
      </c>
      <c r="D24" s="4" t="s">
        <v>2</v>
      </c>
      <c r="E24" s="4" t="s">
        <v>3</v>
      </c>
      <c r="F24" s="4" t="s">
        <v>4</v>
      </c>
      <c r="G24" s="4" t="s">
        <v>5</v>
      </c>
      <c r="H24" s="4" t="s">
        <v>6</v>
      </c>
      <c r="I24" s="4" t="s">
        <v>7</v>
      </c>
      <c r="J24" s="4" t="s">
        <v>8</v>
      </c>
      <c r="K24" s="4" t="s">
        <v>9</v>
      </c>
    </row>
    <row r="25" spans="1:11" x14ac:dyDescent="0.25">
      <c r="A25" s="8" t="s">
        <v>68</v>
      </c>
      <c r="B25" s="2">
        <v>0.18692598595353899</v>
      </c>
      <c r="C25" s="2">
        <v>0.13734671125975501</v>
      </c>
      <c r="D25" s="2">
        <v>0.12337315029416999</v>
      </c>
      <c r="E25" s="2">
        <v>0.16608816383200301</v>
      </c>
      <c r="F25" s="2">
        <v>0.19880162636422</v>
      </c>
      <c r="G25" s="2">
        <v>0.203165542293721</v>
      </c>
      <c r="H25" s="2">
        <v>0.19582043343653299</v>
      </c>
      <c r="I25" s="2">
        <v>0.197335344394168</v>
      </c>
      <c r="J25" s="2">
        <v>0.18923493568043301</v>
      </c>
      <c r="K25" s="2">
        <v>0.192261185006046</v>
      </c>
    </row>
    <row r="26" spans="1:11" x14ac:dyDescent="0.25">
      <c r="A26" s="8" t="s">
        <v>69</v>
      </c>
      <c r="B26" s="2">
        <v>0.320907617504052</v>
      </c>
      <c r="C26" s="2">
        <v>0.33043478260869602</v>
      </c>
      <c r="D26" s="2">
        <v>0.30254947405954702</v>
      </c>
      <c r="E26" s="2">
        <v>0.31968066643526599</v>
      </c>
      <c r="F26" s="2">
        <v>0.33169270276053903</v>
      </c>
      <c r="G26" s="2">
        <v>0.30773222625843299</v>
      </c>
      <c r="H26" s="2">
        <v>0.308307533539732</v>
      </c>
      <c r="I26" s="2">
        <v>0.31070889894419301</v>
      </c>
      <c r="J26" s="2">
        <v>0.30941096817874097</v>
      </c>
      <c r="K26" s="2">
        <v>0.31245465538089501</v>
      </c>
    </row>
    <row r="27" spans="1:11" x14ac:dyDescent="0.25">
      <c r="A27" s="8" t="s">
        <v>70</v>
      </c>
      <c r="B27" s="2">
        <v>0.15478119935170201</v>
      </c>
      <c r="C27" s="2">
        <v>0.18305462653288701</v>
      </c>
      <c r="D27" s="2">
        <v>0.19718309859154901</v>
      </c>
      <c r="E27" s="2">
        <v>0.188302672683096</v>
      </c>
      <c r="F27" s="2">
        <v>0.162422426706612</v>
      </c>
      <c r="G27" s="2">
        <v>0.153866113129216</v>
      </c>
      <c r="H27" s="2">
        <v>0.14963880288957701</v>
      </c>
      <c r="I27" s="2">
        <v>0.155103066867773</v>
      </c>
      <c r="J27" s="2">
        <v>0.14454976303317499</v>
      </c>
      <c r="K27" s="2">
        <v>0.143893591293833</v>
      </c>
    </row>
    <row r="28" spans="1:11" x14ac:dyDescent="0.25">
      <c r="A28" s="8" t="s">
        <v>71</v>
      </c>
      <c r="B28" s="2">
        <v>0.158833063209076</v>
      </c>
      <c r="C28" s="2">
        <v>0.17770345596432599</v>
      </c>
      <c r="D28" s="2">
        <v>0.18416830094490999</v>
      </c>
      <c r="E28" s="2">
        <v>0.16712946893439801</v>
      </c>
      <c r="F28" s="2">
        <v>0.162422426706612</v>
      </c>
      <c r="G28" s="2">
        <v>0.185262065386611</v>
      </c>
      <c r="H28" s="2">
        <v>0.19427244582043299</v>
      </c>
      <c r="I28" s="2">
        <v>0.18200100553041701</v>
      </c>
      <c r="J28" s="2">
        <v>0.18246445497630301</v>
      </c>
      <c r="K28" s="2">
        <v>0.176783555018138</v>
      </c>
    </row>
    <row r="29" spans="1:11" x14ac:dyDescent="0.25">
      <c r="A29" s="8" t="s">
        <v>72</v>
      </c>
      <c r="B29" s="2">
        <v>0.145326850351162</v>
      </c>
      <c r="C29" s="2">
        <v>0.13534002229654399</v>
      </c>
      <c r="D29" s="2">
        <v>0.154929577464789</v>
      </c>
      <c r="E29" s="2">
        <v>0.12634501909059401</v>
      </c>
      <c r="F29" s="2">
        <v>0.123903274127969</v>
      </c>
      <c r="G29" s="2">
        <v>0.13077322262584301</v>
      </c>
      <c r="H29" s="2">
        <v>0.132868937048504</v>
      </c>
      <c r="I29" s="2">
        <v>0.13549522373051801</v>
      </c>
      <c r="J29" s="2">
        <v>0.149289099526066</v>
      </c>
      <c r="K29" s="2">
        <v>0.148730350665054</v>
      </c>
    </row>
    <row r="30" spans="1:11" x14ac:dyDescent="0.25">
      <c r="A30" s="8" t="s">
        <v>73</v>
      </c>
      <c r="B30" s="2">
        <v>3.3225283630469997E-2</v>
      </c>
      <c r="C30" s="2">
        <v>3.6120401337792603E-2</v>
      </c>
      <c r="D30" s="2">
        <v>3.7796398645034798E-2</v>
      </c>
      <c r="E30" s="2">
        <v>3.2454009024644202E-2</v>
      </c>
      <c r="F30" s="2">
        <v>2.07575433340467E-2</v>
      </c>
      <c r="G30" s="2">
        <v>1.92008303061754E-2</v>
      </c>
      <c r="H30" s="2">
        <v>1.9091847265221899E-2</v>
      </c>
      <c r="I30" s="2">
        <v>1.9356460532931101E-2</v>
      </c>
      <c r="J30" s="2">
        <v>2.5050778605281002E-2</v>
      </c>
      <c r="K30" s="2">
        <v>2.5876662636033901E-2</v>
      </c>
    </row>
    <row r="31" spans="1:11" x14ac:dyDescent="0.25">
      <c r="A31" s="8" t="s">
        <v>74</v>
      </c>
      <c r="B31" s="2">
        <v>7.39764267990074E-2</v>
      </c>
      <c r="C31" s="2">
        <v>5.3654143077714898E-2</v>
      </c>
      <c r="D31" s="2">
        <v>4.7308478535968097E-2</v>
      </c>
      <c r="E31" s="2">
        <v>6.5058775841102506E-2</v>
      </c>
      <c r="F31" s="2">
        <v>0.103877521820003</v>
      </c>
      <c r="G31" s="2">
        <v>0.112536343423978</v>
      </c>
      <c r="H31" s="2">
        <v>0.10853964836742</v>
      </c>
      <c r="I31" s="2">
        <v>0.100896466865882</v>
      </c>
      <c r="J31" s="2">
        <v>0.105583756345178</v>
      </c>
      <c r="K31" s="2">
        <v>0.10843585237258301</v>
      </c>
    </row>
    <row r="32" spans="1:11" x14ac:dyDescent="0.25">
      <c r="A32" s="8" t="s">
        <v>75</v>
      </c>
      <c r="B32" s="2">
        <v>0.23495657568238201</v>
      </c>
      <c r="C32" s="2">
        <v>0.21860524961399899</v>
      </c>
      <c r="D32" s="2">
        <v>0.18874720140173301</v>
      </c>
      <c r="E32" s="2">
        <v>0.20865423591406601</v>
      </c>
      <c r="F32" s="2">
        <v>0.242667048218629</v>
      </c>
      <c r="G32" s="2">
        <v>0.239268000684111</v>
      </c>
      <c r="H32" s="2">
        <v>0.229278794402583</v>
      </c>
      <c r="I32" s="2">
        <v>0.22815960625769</v>
      </c>
      <c r="J32" s="2">
        <v>0.24238578680202999</v>
      </c>
      <c r="K32" s="2">
        <v>0.234973637961336</v>
      </c>
    </row>
    <row r="33" spans="1:12" x14ac:dyDescent="0.25">
      <c r="A33" s="8" t="s">
        <v>76</v>
      </c>
      <c r="B33" s="2">
        <v>0.16811414392059601</v>
      </c>
      <c r="C33" s="2">
        <v>0.19994853319608899</v>
      </c>
      <c r="D33" s="2">
        <v>0.208799766377884</v>
      </c>
      <c r="E33" s="2">
        <v>0.20764085934333201</v>
      </c>
      <c r="F33" s="2">
        <v>0.18986979539276</v>
      </c>
      <c r="G33" s="2">
        <v>0.178724132033521</v>
      </c>
      <c r="H33" s="2">
        <v>0.17438105489774</v>
      </c>
      <c r="I33" s="2">
        <v>0.18650026366672501</v>
      </c>
      <c r="J33" s="2">
        <v>0.15609137055837599</v>
      </c>
      <c r="K33" s="2">
        <v>0.172231985940246</v>
      </c>
    </row>
    <row r="34" spans="1:12" x14ac:dyDescent="0.25">
      <c r="A34" s="8" t="s">
        <v>77</v>
      </c>
      <c r="B34" s="2">
        <v>0.16454714640198501</v>
      </c>
      <c r="C34" s="2">
        <v>0.19879053010808001</v>
      </c>
      <c r="D34" s="2">
        <v>0.20539277718290699</v>
      </c>
      <c r="E34" s="2">
        <v>0.187880016214025</v>
      </c>
      <c r="F34" s="2">
        <v>0.18600658177135501</v>
      </c>
      <c r="G34" s="2">
        <v>0.179237215666154</v>
      </c>
      <c r="H34" s="2">
        <v>0.18335127377107999</v>
      </c>
      <c r="I34" s="2">
        <v>0.17735981719107</v>
      </c>
      <c r="J34" s="2">
        <v>0.162944162436548</v>
      </c>
      <c r="K34" s="2">
        <v>0.16379613356766301</v>
      </c>
    </row>
    <row r="35" spans="1:12" x14ac:dyDescent="0.25">
      <c r="A35" s="8" t="s">
        <v>78</v>
      </c>
      <c r="B35" s="2">
        <v>0.249224565756824</v>
      </c>
      <c r="C35" s="2">
        <v>0.23391662377766301</v>
      </c>
      <c r="D35" s="2">
        <v>0.245303222038353</v>
      </c>
      <c r="E35" s="2">
        <v>0.22902310498581299</v>
      </c>
      <c r="F35" s="2">
        <v>0.203033338102733</v>
      </c>
      <c r="G35" s="2">
        <v>0.22455960321532401</v>
      </c>
      <c r="H35" s="2">
        <v>0.237531395766057</v>
      </c>
      <c r="I35" s="2">
        <v>0.23114782914396201</v>
      </c>
      <c r="J35" s="2">
        <v>0.240355329949239</v>
      </c>
      <c r="K35" s="2">
        <v>0.232688927943761</v>
      </c>
    </row>
    <row r="36" spans="1:12" x14ac:dyDescent="0.25">
      <c r="A36" s="8" t="s">
        <v>79</v>
      </c>
      <c r="B36" s="2">
        <v>0.109181141439206</v>
      </c>
      <c r="C36" s="2">
        <v>9.5084920226453901E-2</v>
      </c>
      <c r="D36" s="2">
        <v>0.104448554463156</v>
      </c>
      <c r="E36" s="2">
        <v>0.101743007701662</v>
      </c>
      <c r="F36" s="2">
        <v>7.4545714694519996E-2</v>
      </c>
      <c r="G36" s="2">
        <v>6.5674704976911205E-2</v>
      </c>
      <c r="H36" s="2">
        <v>6.6917832795120202E-2</v>
      </c>
      <c r="I36" s="2">
        <v>7.5936016874670401E-2</v>
      </c>
      <c r="J36" s="2">
        <v>9.26395939086294E-2</v>
      </c>
      <c r="K36" s="2">
        <v>8.7873462214411294E-2</v>
      </c>
    </row>
    <row r="37" spans="1:12" x14ac:dyDescent="0.25">
      <c r="A37" s="15"/>
    </row>
    <row r="38" spans="1:12" x14ac:dyDescent="0.25">
      <c r="A38" s="15"/>
    </row>
    <row r="39" spans="1:12" x14ac:dyDescent="0.25">
      <c r="A39" s="15"/>
      <c r="B39" s="21" t="s">
        <v>29</v>
      </c>
      <c r="C39" s="21"/>
      <c r="D39" s="21"/>
      <c r="E39" s="21"/>
      <c r="F39" s="21"/>
      <c r="G39" s="21"/>
      <c r="H39" s="21"/>
      <c r="I39" s="21"/>
      <c r="J39" s="21"/>
      <c r="K39" s="6" t="s">
        <v>30</v>
      </c>
      <c r="L39" s="6" t="s">
        <v>31</v>
      </c>
    </row>
    <row r="40" spans="1:12" x14ac:dyDescent="0.25">
      <c r="A40" s="9" t="s">
        <v>32</v>
      </c>
      <c r="B40" s="4" t="s">
        <v>13</v>
      </c>
      <c r="C40" s="4" t="s">
        <v>14</v>
      </c>
      <c r="D40" s="4" t="s">
        <v>15</v>
      </c>
      <c r="E40" s="4" t="s">
        <v>16</v>
      </c>
      <c r="F40" s="4" t="s">
        <v>17</v>
      </c>
      <c r="G40" s="4" t="s">
        <v>18</v>
      </c>
      <c r="H40" s="4" t="s">
        <v>19</v>
      </c>
      <c r="I40" s="4" t="s">
        <v>20</v>
      </c>
      <c r="J40" s="4" t="s">
        <v>21</v>
      </c>
      <c r="K40" s="4" t="s">
        <v>22</v>
      </c>
      <c r="L40" s="4" t="s">
        <v>23</v>
      </c>
    </row>
    <row r="41" spans="1:12" x14ac:dyDescent="0.25">
      <c r="A41" s="8" t="s">
        <v>68</v>
      </c>
      <c r="B41" s="2">
        <v>-0.109826589595376</v>
      </c>
      <c r="C41" s="2">
        <v>0.123376623376623</v>
      </c>
      <c r="D41" s="2">
        <v>0.38294797687861298</v>
      </c>
      <c r="E41" s="2">
        <v>-2.9258098223615501E-2</v>
      </c>
      <c r="F41" s="2">
        <v>-0.15715823466092599</v>
      </c>
      <c r="G41" s="2">
        <v>-3.0651340996168602E-2</v>
      </c>
      <c r="H41" s="2">
        <v>3.4255599472990797E-2</v>
      </c>
      <c r="I41" s="2">
        <v>-0.28789808917197501</v>
      </c>
      <c r="J41" s="2">
        <v>0.42218246869409698</v>
      </c>
      <c r="K41" s="3">
        <v>1.5325670498084301E-2</v>
      </c>
      <c r="L41" s="3">
        <v>0.14884393063583801</v>
      </c>
    </row>
    <row r="42" spans="1:12" x14ac:dyDescent="0.25">
      <c r="A42" s="8" t="s">
        <v>69</v>
      </c>
      <c r="B42" s="2">
        <v>0.24747474747474699</v>
      </c>
      <c r="C42" s="2">
        <v>0.14507422402159201</v>
      </c>
      <c r="D42" s="2">
        <v>8.5444902769593406E-2</v>
      </c>
      <c r="E42" s="2">
        <v>-0.15852334419109701</v>
      </c>
      <c r="F42" s="2">
        <v>-0.23483870967741899</v>
      </c>
      <c r="G42" s="2">
        <v>7.5885328836424997E-3</v>
      </c>
      <c r="H42" s="2">
        <v>3.4309623430962298E-2</v>
      </c>
      <c r="I42" s="2">
        <v>-0.26051779935275099</v>
      </c>
      <c r="J42" s="2">
        <v>0.413566739606127</v>
      </c>
      <c r="K42" s="3">
        <v>8.9376053962900506E-2</v>
      </c>
      <c r="L42" s="3">
        <v>8.7542087542087504E-2</v>
      </c>
    </row>
    <row r="43" spans="1:12" x14ac:dyDescent="0.25">
      <c r="A43" s="8" t="s">
        <v>70</v>
      </c>
      <c r="B43" s="2">
        <v>0.432809773123909</v>
      </c>
      <c r="C43" s="2">
        <v>0.34713763702801498</v>
      </c>
      <c r="D43" s="2">
        <v>-1.8987341772151899E-2</v>
      </c>
      <c r="E43" s="2">
        <v>-0.300460829493088</v>
      </c>
      <c r="F43" s="2">
        <v>-0.21870882740448</v>
      </c>
      <c r="G43" s="2">
        <v>-2.1922428330522801E-2</v>
      </c>
      <c r="H43" s="2">
        <v>6.3793103448275906E-2</v>
      </c>
      <c r="I43" s="2">
        <v>-0.30794165316045402</v>
      </c>
      <c r="J43" s="2">
        <v>0.39344262295082</v>
      </c>
      <c r="K43" s="3">
        <v>3.3726812816188899E-3</v>
      </c>
      <c r="L43" s="3">
        <v>3.8394415357766103E-2</v>
      </c>
    </row>
    <row r="44" spans="1:12" x14ac:dyDescent="0.25">
      <c r="A44" s="8" t="s">
        <v>71</v>
      </c>
      <c r="B44" s="2">
        <v>0.35544217687074797</v>
      </c>
      <c r="C44" s="2">
        <v>0.296110414052698</v>
      </c>
      <c r="D44" s="2">
        <v>-6.7763794772507296E-2</v>
      </c>
      <c r="E44" s="2">
        <v>-0.21183800623053001</v>
      </c>
      <c r="F44" s="2">
        <v>-5.9288537549407098E-2</v>
      </c>
      <c r="G44" s="2">
        <v>5.4621848739495799E-2</v>
      </c>
      <c r="H44" s="2">
        <v>-3.8512616201859202E-2</v>
      </c>
      <c r="I44" s="2">
        <v>-0.25552486187845302</v>
      </c>
      <c r="J44" s="2">
        <v>0.35621521335806999</v>
      </c>
      <c r="K44" s="3">
        <v>2.3809523809523801E-2</v>
      </c>
      <c r="L44" s="3">
        <v>0.24319727891156501</v>
      </c>
    </row>
    <row r="45" spans="1:12" x14ac:dyDescent="0.25">
      <c r="A45" s="8" t="s">
        <v>72</v>
      </c>
      <c r="B45" s="2">
        <v>0.12825278810408899</v>
      </c>
      <c r="C45" s="2">
        <v>0.43163097199341</v>
      </c>
      <c r="D45" s="2">
        <v>-0.16225546605293401</v>
      </c>
      <c r="E45" s="2">
        <v>-0.20467032967033</v>
      </c>
      <c r="F45" s="2">
        <v>-0.12953367875647701</v>
      </c>
      <c r="G45" s="2">
        <v>2.18253968253968E-2</v>
      </c>
      <c r="H45" s="2">
        <v>4.6601941747572803E-2</v>
      </c>
      <c r="I45" s="2">
        <v>-0.18181818181818199</v>
      </c>
      <c r="J45" s="2">
        <v>0.39455782312925203</v>
      </c>
      <c r="K45" s="3">
        <v>0.22023809523809501</v>
      </c>
      <c r="L45" s="3">
        <v>0.143122676579926</v>
      </c>
    </row>
    <row r="46" spans="1:12" x14ac:dyDescent="0.25">
      <c r="A46" s="8" t="s">
        <v>73</v>
      </c>
      <c r="B46" s="2">
        <v>0.31707317073170699</v>
      </c>
      <c r="C46" s="2">
        <v>0.30864197530864201</v>
      </c>
      <c r="D46" s="2">
        <v>-0.117924528301887</v>
      </c>
      <c r="E46" s="2">
        <v>-0.48128342245989297</v>
      </c>
      <c r="F46" s="2">
        <v>-0.23711340206185599</v>
      </c>
      <c r="G46" s="2">
        <v>0</v>
      </c>
      <c r="H46" s="2">
        <v>4.0540540540540501E-2</v>
      </c>
      <c r="I46" s="2">
        <v>-3.8961038961039002E-2</v>
      </c>
      <c r="J46" s="2">
        <v>0.445945945945946</v>
      </c>
      <c r="K46" s="3">
        <v>0.445945945945946</v>
      </c>
      <c r="L46" s="3">
        <v>-0.13008130081300801</v>
      </c>
    </row>
    <row r="47" spans="1:12" x14ac:dyDescent="0.25">
      <c r="A47" s="8" t="s">
        <v>74</v>
      </c>
      <c r="B47" s="2">
        <v>-0.12578616352201299</v>
      </c>
      <c r="C47" s="2">
        <v>0.16546762589928099</v>
      </c>
      <c r="D47" s="2">
        <v>0.32098765432098803</v>
      </c>
      <c r="E47" s="2">
        <v>0.13084112149532701</v>
      </c>
      <c r="F47" s="2">
        <v>-9.3663911845730002E-2</v>
      </c>
      <c r="G47" s="2">
        <v>-8.0547112462006104E-2</v>
      </c>
      <c r="H47" s="2">
        <v>-5.1239669421487603E-2</v>
      </c>
      <c r="I47" s="2">
        <v>-0.27526132404181203</v>
      </c>
      <c r="J47" s="2">
        <v>0.48317307692307698</v>
      </c>
      <c r="K47" s="3">
        <v>-6.2310030395136801E-2</v>
      </c>
      <c r="L47" s="3">
        <v>0.29350104821802903</v>
      </c>
    </row>
    <row r="48" spans="1:12" x14ac:dyDescent="0.25">
      <c r="A48" s="8" t="s">
        <v>75</v>
      </c>
      <c r="B48" s="2">
        <v>0.121452145214521</v>
      </c>
      <c r="C48" s="2">
        <v>0.141259564449676</v>
      </c>
      <c r="D48" s="2">
        <v>6.1887570912841701E-2</v>
      </c>
      <c r="E48" s="2">
        <v>-0.17629917435648401</v>
      </c>
      <c r="F48" s="2">
        <v>-0.17511792452830199</v>
      </c>
      <c r="G48" s="2">
        <v>-8.6490350250178705E-2</v>
      </c>
      <c r="H48" s="2">
        <v>1.56494522691706E-2</v>
      </c>
      <c r="I48" s="2">
        <v>-0.26425269645608601</v>
      </c>
      <c r="J48" s="2">
        <v>0.4</v>
      </c>
      <c r="K48" s="3">
        <v>-4.4317369549678298E-2</v>
      </c>
      <c r="L48" s="3">
        <v>-0.117491749174917</v>
      </c>
    </row>
    <row r="49" spans="1:12" x14ac:dyDescent="0.25">
      <c r="A49" s="8" t="s">
        <v>76</v>
      </c>
      <c r="B49" s="2">
        <v>0.433579335793358</v>
      </c>
      <c r="C49" s="2">
        <v>0.38030888030887999</v>
      </c>
      <c r="D49" s="2">
        <v>-4.4755244755244797E-2</v>
      </c>
      <c r="E49" s="2">
        <v>-0.35236700829673001</v>
      </c>
      <c r="F49" s="2">
        <v>-0.21250941974378301</v>
      </c>
      <c r="G49" s="2">
        <v>-6.9856459330143506E-2</v>
      </c>
      <c r="H49" s="2">
        <v>9.1563786008230494E-2</v>
      </c>
      <c r="I49" s="2">
        <v>-0.42035815268614501</v>
      </c>
      <c r="J49" s="2">
        <v>0.59349593495935005</v>
      </c>
      <c r="K49" s="3">
        <v>-6.2200956937799E-2</v>
      </c>
      <c r="L49" s="3">
        <v>-9.5940959409594101E-2</v>
      </c>
    </row>
    <row r="50" spans="1:12" x14ac:dyDescent="0.25">
      <c r="A50" s="8" t="s">
        <v>77</v>
      </c>
      <c r="B50" s="2">
        <v>0.45617342130066002</v>
      </c>
      <c r="C50" s="2">
        <v>0.365695792880259</v>
      </c>
      <c r="D50" s="2">
        <v>-0.121327014218009</v>
      </c>
      <c r="E50" s="2">
        <v>-0.29881337648327899</v>
      </c>
      <c r="F50" s="2">
        <v>-0.193846153846154</v>
      </c>
      <c r="G50" s="2">
        <v>-2.4809160305343501E-2</v>
      </c>
      <c r="H50" s="2">
        <v>-1.2720156555773E-2</v>
      </c>
      <c r="I50" s="2">
        <v>-0.36372646184340901</v>
      </c>
      <c r="J50" s="2">
        <v>0.451713395638629</v>
      </c>
      <c r="K50" s="3">
        <v>-0.110687022900763</v>
      </c>
      <c r="L50" s="3">
        <v>-0.12158341187558901</v>
      </c>
    </row>
    <row r="51" spans="1:12" x14ac:dyDescent="0.25">
      <c r="A51" s="8" t="s">
        <v>78</v>
      </c>
      <c r="B51" s="2">
        <v>0.13130056004978199</v>
      </c>
      <c r="C51" s="2">
        <v>0.38613861386138598</v>
      </c>
      <c r="D51" s="2">
        <v>-0.103174603174603</v>
      </c>
      <c r="E51" s="2">
        <v>-0.37212389380531002</v>
      </c>
      <c r="F51" s="2">
        <v>-7.47004933051445E-2</v>
      </c>
      <c r="G51" s="2">
        <v>8.3777608530083807E-3</v>
      </c>
      <c r="H51" s="2">
        <v>-6.7975830815710002E-3</v>
      </c>
      <c r="I51" s="2">
        <v>-0.27984790874524701</v>
      </c>
      <c r="J51" s="2">
        <v>0.39809926082365399</v>
      </c>
      <c r="K51" s="3">
        <v>8.3777608530083807E-3</v>
      </c>
      <c r="L51" s="3">
        <v>-0.176104542626011</v>
      </c>
    </row>
    <row r="52" spans="1:12" x14ac:dyDescent="0.25">
      <c r="A52" s="8" t="s">
        <v>79</v>
      </c>
      <c r="B52" s="2">
        <v>4.9715909090909102E-2</v>
      </c>
      <c r="C52" s="2">
        <v>0.451962110960758</v>
      </c>
      <c r="D52" s="2">
        <v>-6.4305684995340201E-2</v>
      </c>
      <c r="E52" s="2">
        <v>-0.48107569721115501</v>
      </c>
      <c r="F52" s="2">
        <v>-0.26295585412667899</v>
      </c>
      <c r="G52" s="2">
        <v>-2.8645833333333301E-2</v>
      </c>
      <c r="H52" s="2">
        <v>0.15817694369973201</v>
      </c>
      <c r="I52" s="2">
        <v>-0.155092592592593</v>
      </c>
      <c r="J52" s="2">
        <v>0.36986301369863001</v>
      </c>
      <c r="K52" s="3">
        <v>0.30208333333333298</v>
      </c>
      <c r="L52" s="3">
        <v>-0.28977272727272702</v>
      </c>
    </row>
    <row r="53" spans="1:12" x14ac:dyDescent="0.25">
      <c r="A53" s="11" t="s">
        <v>12</v>
      </c>
      <c r="B53" s="3">
        <v>0.20758620689655199</v>
      </c>
      <c r="C53" s="3">
        <v>0.295749367708248</v>
      </c>
      <c r="D53" s="3">
        <v>-1.5867019267094801E-2</v>
      </c>
      <c r="E53" s="3">
        <v>-0.25387076135636599</v>
      </c>
      <c r="F53" s="3">
        <v>-0.16815297547590499</v>
      </c>
      <c r="G53" s="3">
        <v>-2.58736212761571E-2</v>
      </c>
      <c r="H53" s="3">
        <v>2.2962962962963001E-2</v>
      </c>
      <c r="I53" s="3">
        <v>-0.28685217751112002</v>
      </c>
      <c r="J53" s="3">
        <v>0.42515230635335099</v>
      </c>
      <c r="K53" s="3">
        <v>1.27821874033605E-2</v>
      </c>
      <c r="L53" s="3">
        <v>-3.2019704433497498E-2</v>
      </c>
    </row>
    <row r="54" spans="1:12" x14ac:dyDescent="0.25">
      <c r="A54" s="15"/>
    </row>
    <row r="55" spans="1:12" x14ac:dyDescent="0.25">
      <c r="A55" s="13" t="s">
        <v>33</v>
      </c>
    </row>
    <row r="56" spans="1:12" x14ac:dyDescent="0.25">
      <c r="A56" s="14" t="s">
        <v>34</v>
      </c>
    </row>
    <row r="57" spans="1:12" x14ac:dyDescent="0.25">
      <c r="A57" s="14" t="s">
        <v>35</v>
      </c>
    </row>
    <row r="58" spans="1:12" x14ac:dyDescent="0.25">
      <c r="A58" s="14" t="s">
        <v>719</v>
      </c>
    </row>
    <row r="59" spans="1:12" x14ac:dyDescent="0.25">
      <c r="A59" s="14" t="s">
        <v>720</v>
      </c>
    </row>
    <row r="60" spans="1:12" x14ac:dyDescent="0.25">
      <c r="A60" s="14" t="s">
        <v>721</v>
      </c>
    </row>
    <row r="61" spans="1:12" x14ac:dyDescent="0.25">
      <c r="A61" s="14" t="s">
        <v>36</v>
      </c>
    </row>
    <row r="62" spans="1:12" x14ac:dyDescent="0.25">
      <c r="A62" s="15"/>
    </row>
    <row r="63" spans="1:12" x14ac:dyDescent="0.25">
      <c r="A63" s="15"/>
    </row>
    <row r="64" spans="1:12"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3:K23"/>
    <mergeCell ref="B39:J3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F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730</v>
      </c>
    </row>
    <row r="2" spans="1:11" ht="15" x14ac:dyDescent="0.25">
      <c r="A2" s="12" t="s">
        <v>725</v>
      </c>
    </row>
    <row r="3" spans="1:11" ht="15" x14ac:dyDescent="0.25">
      <c r="A3" s="12" t="s">
        <v>89</v>
      </c>
    </row>
    <row r="4" spans="1:11" x14ac:dyDescent="0.25">
      <c r="A4" s="15"/>
    </row>
    <row r="5" spans="1:11" x14ac:dyDescent="0.25">
      <c r="A5" s="17" t="str">
        <f>HYPERLINK("#'Table of contents'!A226",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82</v>
      </c>
      <c r="B8" s="1">
        <v>1719</v>
      </c>
      <c r="C8" s="1">
        <v>2309</v>
      </c>
      <c r="D8" s="1">
        <v>3117</v>
      </c>
      <c r="E8" s="1">
        <v>3170</v>
      </c>
      <c r="F8" s="1">
        <v>2473</v>
      </c>
      <c r="G8" s="1">
        <v>2240</v>
      </c>
      <c r="H8" s="1">
        <v>2125</v>
      </c>
      <c r="I8" s="1">
        <v>2238</v>
      </c>
      <c r="J8" s="1">
        <v>1657</v>
      </c>
      <c r="K8" s="1">
        <v>2405</v>
      </c>
    </row>
    <row r="9" spans="1:11" x14ac:dyDescent="0.25">
      <c r="A9" s="16" t="s">
        <v>83</v>
      </c>
      <c r="B9" s="1">
        <v>202</v>
      </c>
      <c r="C9" s="1">
        <v>358</v>
      </c>
      <c r="D9" s="1">
        <v>465</v>
      </c>
      <c r="E9" s="1">
        <v>481</v>
      </c>
      <c r="F9" s="1">
        <v>323</v>
      </c>
      <c r="G9" s="1">
        <v>303</v>
      </c>
      <c r="H9" s="1">
        <v>291</v>
      </c>
      <c r="I9" s="1">
        <v>343</v>
      </c>
      <c r="J9" s="1">
        <v>269</v>
      </c>
      <c r="K9" s="1">
        <v>386</v>
      </c>
    </row>
    <row r="10" spans="1:11" x14ac:dyDescent="0.25">
      <c r="A10" s="16" t="s">
        <v>84</v>
      </c>
      <c r="B10" s="1">
        <v>115</v>
      </c>
      <c r="C10" s="1">
        <v>175</v>
      </c>
      <c r="D10" s="1">
        <v>238</v>
      </c>
      <c r="E10" s="1">
        <v>243</v>
      </c>
      <c r="F10" s="1">
        <v>224</v>
      </c>
      <c r="G10" s="1">
        <v>180</v>
      </c>
      <c r="H10" s="1">
        <v>176</v>
      </c>
      <c r="I10" s="1">
        <v>183</v>
      </c>
      <c r="J10" s="1">
        <v>139</v>
      </c>
      <c r="K10" s="1">
        <v>221</v>
      </c>
    </row>
    <row r="11" spans="1:11" x14ac:dyDescent="0.25">
      <c r="A11" s="16" t="s">
        <v>85</v>
      </c>
      <c r="B11" s="1">
        <v>5552</v>
      </c>
      <c r="C11" s="1">
        <v>6679</v>
      </c>
      <c r="D11" s="1">
        <v>8382</v>
      </c>
      <c r="E11" s="1">
        <v>8606</v>
      </c>
      <c r="F11" s="1">
        <v>6823</v>
      </c>
      <c r="G11" s="1">
        <v>5666</v>
      </c>
      <c r="H11" s="1">
        <v>5565</v>
      </c>
      <c r="I11" s="1">
        <v>5752</v>
      </c>
      <c r="J11" s="1">
        <v>3939</v>
      </c>
      <c r="K11" s="1">
        <v>5672</v>
      </c>
    </row>
    <row r="12" spans="1:11" x14ac:dyDescent="0.25">
      <c r="A12" s="16" t="s">
        <v>86</v>
      </c>
      <c r="B12" s="1">
        <v>209</v>
      </c>
      <c r="C12" s="1">
        <v>350</v>
      </c>
      <c r="D12" s="1">
        <v>526</v>
      </c>
      <c r="E12" s="1">
        <v>507</v>
      </c>
      <c r="F12" s="1">
        <v>427</v>
      </c>
      <c r="G12" s="1">
        <v>323</v>
      </c>
      <c r="H12" s="1">
        <v>369</v>
      </c>
      <c r="I12" s="1">
        <v>382</v>
      </c>
      <c r="J12" s="1">
        <v>399</v>
      </c>
      <c r="K12" s="1">
        <v>537</v>
      </c>
    </row>
    <row r="13" spans="1:11" x14ac:dyDescent="0.25">
      <c r="A13" s="16" t="s">
        <v>87</v>
      </c>
      <c r="B13" s="1">
        <v>2353</v>
      </c>
      <c r="C13" s="1">
        <v>2386</v>
      </c>
      <c r="D13" s="1">
        <v>3154</v>
      </c>
      <c r="E13" s="1">
        <v>2623</v>
      </c>
      <c r="F13" s="1">
        <v>1392</v>
      </c>
      <c r="G13" s="1">
        <v>989</v>
      </c>
      <c r="H13" s="1">
        <v>924</v>
      </c>
      <c r="I13" s="1">
        <v>769</v>
      </c>
      <c r="J13" s="1">
        <v>491</v>
      </c>
      <c r="K13" s="1">
        <v>604</v>
      </c>
    </row>
    <row r="14" spans="1:11" x14ac:dyDescent="0.25">
      <c r="A14" s="10" t="s">
        <v>12</v>
      </c>
      <c r="B14" s="5">
        <v>10150</v>
      </c>
      <c r="C14" s="5">
        <v>12257</v>
      </c>
      <c r="D14" s="5">
        <v>15882</v>
      </c>
      <c r="E14" s="5">
        <v>15630</v>
      </c>
      <c r="F14" s="5">
        <v>11662</v>
      </c>
      <c r="G14" s="5">
        <v>9701</v>
      </c>
      <c r="H14" s="5">
        <v>9450</v>
      </c>
      <c r="I14" s="5">
        <v>9667</v>
      </c>
      <c r="J14" s="5">
        <v>6894</v>
      </c>
      <c r="K14" s="5">
        <v>9825</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82</v>
      </c>
      <c r="B19" s="2">
        <v>0.16935960591133001</v>
      </c>
      <c r="C19" s="2">
        <v>0.18838214897609501</v>
      </c>
      <c r="D19" s="2">
        <v>0.196259916887042</v>
      </c>
      <c r="E19" s="2">
        <v>0.20281509916826601</v>
      </c>
      <c r="F19" s="2">
        <v>0.21205625107185699</v>
      </c>
      <c r="G19" s="2">
        <v>0.230904030512318</v>
      </c>
      <c r="H19" s="2">
        <v>0.22486772486772499</v>
      </c>
      <c r="I19" s="2">
        <v>0.23150925830143801</v>
      </c>
      <c r="J19" s="2">
        <v>0.24035393095445301</v>
      </c>
      <c r="K19" s="2">
        <v>0.244783715012723</v>
      </c>
    </row>
    <row r="20" spans="1:12" x14ac:dyDescent="0.25">
      <c r="A20" s="8" t="s">
        <v>83</v>
      </c>
      <c r="B20" s="2">
        <v>1.9901477832512299E-2</v>
      </c>
      <c r="C20" s="2">
        <v>2.9207799624704201E-2</v>
      </c>
      <c r="D20" s="2">
        <v>2.9278428409520201E-2</v>
      </c>
      <c r="E20" s="2">
        <v>3.0774152271273201E-2</v>
      </c>
      <c r="F20" s="2">
        <v>2.7696793002915499E-2</v>
      </c>
      <c r="G20" s="2">
        <v>3.12338934130502E-2</v>
      </c>
      <c r="H20" s="2">
        <v>3.07936507936508E-2</v>
      </c>
      <c r="I20" s="2">
        <v>3.5481535119478602E-2</v>
      </c>
      <c r="J20" s="2">
        <v>3.9019437191761E-2</v>
      </c>
      <c r="K20" s="2">
        <v>3.9287531806615802E-2</v>
      </c>
    </row>
    <row r="21" spans="1:12" x14ac:dyDescent="0.25">
      <c r="A21" s="8" t="s">
        <v>84</v>
      </c>
      <c r="B21" s="2">
        <v>1.13300492610837E-2</v>
      </c>
      <c r="C21" s="2">
        <v>1.42775556824672E-2</v>
      </c>
      <c r="D21" s="2">
        <v>1.4985518196700701E-2</v>
      </c>
      <c r="E21" s="2">
        <v>1.55470249520154E-2</v>
      </c>
      <c r="F21" s="2">
        <v>1.9207683073229301E-2</v>
      </c>
      <c r="G21" s="2">
        <v>1.8554788166168401E-2</v>
      </c>
      <c r="H21" s="2">
        <v>1.8624338624338599E-2</v>
      </c>
      <c r="I21" s="2">
        <v>1.89303817109755E-2</v>
      </c>
      <c r="J21" s="2">
        <v>2.0162460110240799E-2</v>
      </c>
      <c r="K21" s="2">
        <v>2.2493638676844799E-2</v>
      </c>
    </row>
    <row r="22" spans="1:12" x14ac:dyDescent="0.25">
      <c r="A22" s="8" t="s">
        <v>85</v>
      </c>
      <c r="B22" s="2">
        <v>0.54699507389162605</v>
      </c>
      <c r="C22" s="2">
        <v>0.54491311087541805</v>
      </c>
      <c r="D22" s="2">
        <v>0.52776728371741599</v>
      </c>
      <c r="E22" s="2">
        <v>0.55060780550223898</v>
      </c>
      <c r="F22" s="2">
        <v>0.58506259646715797</v>
      </c>
      <c r="G22" s="2">
        <v>0.58406349860839102</v>
      </c>
      <c r="H22" s="2">
        <v>0.58888888888888902</v>
      </c>
      <c r="I22" s="2">
        <v>0.59501396503568804</v>
      </c>
      <c r="J22" s="2">
        <v>0.57136640557006102</v>
      </c>
      <c r="K22" s="2">
        <v>0.57730279898218795</v>
      </c>
    </row>
    <row r="23" spans="1:12" x14ac:dyDescent="0.25">
      <c r="A23" s="8" t="s">
        <v>86</v>
      </c>
      <c r="B23" s="2">
        <v>2.0591133004926099E-2</v>
      </c>
      <c r="C23" s="2">
        <v>2.8555111364934299E-2</v>
      </c>
      <c r="D23" s="2">
        <v>3.3119254501951897E-2</v>
      </c>
      <c r="E23" s="2">
        <v>3.2437619961612298E-2</v>
      </c>
      <c r="F23" s="2">
        <v>3.66146458583433E-2</v>
      </c>
      <c r="G23" s="2">
        <v>3.3295536542624501E-2</v>
      </c>
      <c r="H23" s="2">
        <v>3.9047619047618998E-2</v>
      </c>
      <c r="I23" s="2">
        <v>3.9515878762801299E-2</v>
      </c>
      <c r="J23" s="2">
        <v>5.78764142732811E-2</v>
      </c>
      <c r="K23" s="2">
        <v>5.4656488549618298E-2</v>
      </c>
    </row>
    <row r="24" spans="1:12" x14ac:dyDescent="0.25">
      <c r="A24" s="8" t="s">
        <v>87</v>
      </c>
      <c r="B24" s="2">
        <v>0.23182266009852201</v>
      </c>
      <c r="C24" s="2">
        <v>0.19466427347638099</v>
      </c>
      <c r="D24" s="2">
        <v>0.198589598287369</v>
      </c>
      <c r="E24" s="2">
        <v>0.16781829814459401</v>
      </c>
      <c r="F24" s="2">
        <v>0.11936203052649599</v>
      </c>
      <c r="G24" s="2">
        <v>0.101948252757448</v>
      </c>
      <c r="H24" s="2">
        <v>9.7777777777777797E-2</v>
      </c>
      <c r="I24" s="2">
        <v>7.9548981069618302E-2</v>
      </c>
      <c r="J24" s="2">
        <v>7.1221351900203095E-2</v>
      </c>
      <c r="K24" s="2">
        <v>6.1475826972010199E-2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82</v>
      </c>
      <c r="B29" s="2">
        <v>0.34322280395578803</v>
      </c>
      <c r="C29" s="2">
        <v>0.34993503681247301</v>
      </c>
      <c r="D29" s="2">
        <v>1.7003529034327901E-2</v>
      </c>
      <c r="E29" s="2">
        <v>-0.21987381703469999</v>
      </c>
      <c r="F29" s="2">
        <v>-9.4217549534977796E-2</v>
      </c>
      <c r="G29" s="2">
        <v>-5.1339285714285698E-2</v>
      </c>
      <c r="H29" s="2">
        <v>5.3176470588235297E-2</v>
      </c>
      <c r="I29" s="2">
        <v>-0.25960679177837398</v>
      </c>
      <c r="J29" s="2">
        <v>0.451418225709113</v>
      </c>
      <c r="K29" s="3">
        <v>7.3660714285714302E-2</v>
      </c>
      <c r="L29" s="3">
        <v>0.39906922629435698</v>
      </c>
    </row>
    <row r="30" spans="1:12" x14ac:dyDescent="0.25">
      <c r="A30" s="8" t="s">
        <v>83</v>
      </c>
      <c r="B30" s="2">
        <v>0.77227722772277196</v>
      </c>
      <c r="C30" s="2">
        <v>0.29888268156424602</v>
      </c>
      <c r="D30" s="2">
        <v>3.44086021505376E-2</v>
      </c>
      <c r="E30" s="2">
        <v>-0.328482328482329</v>
      </c>
      <c r="F30" s="2">
        <v>-6.19195046439628E-2</v>
      </c>
      <c r="G30" s="2">
        <v>-3.9603960396039598E-2</v>
      </c>
      <c r="H30" s="2">
        <v>0.17869415807560099</v>
      </c>
      <c r="I30" s="2">
        <v>-0.21574344023323599</v>
      </c>
      <c r="J30" s="2">
        <v>0.43494423791821601</v>
      </c>
      <c r="K30" s="3">
        <v>0.27392739273927402</v>
      </c>
      <c r="L30" s="3">
        <v>0.91089108910891103</v>
      </c>
    </row>
    <row r="31" spans="1:12" x14ac:dyDescent="0.25">
      <c r="A31" s="8" t="s">
        <v>84</v>
      </c>
      <c r="B31" s="2">
        <v>0.52173913043478304</v>
      </c>
      <c r="C31" s="2">
        <v>0.36</v>
      </c>
      <c r="D31" s="2">
        <v>2.1008403361344501E-2</v>
      </c>
      <c r="E31" s="2">
        <v>-7.8189300411522597E-2</v>
      </c>
      <c r="F31" s="2">
        <v>-0.19642857142857101</v>
      </c>
      <c r="G31" s="2">
        <v>-2.2222222222222199E-2</v>
      </c>
      <c r="H31" s="2">
        <v>3.97727272727273E-2</v>
      </c>
      <c r="I31" s="2">
        <v>-0.24043715846994501</v>
      </c>
      <c r="J31" s="2">
        <v>0.58992805755395705</v>
      </c>
      <c r="K31" s="3">
        <v>0.227777777777778</v>
      </c>
      <c r="L31" s="3">
        <v>0.92173913043478295</v>
      </c>
    </row>
    <row r="32" spans="1:12" x14ac:dyDescent="0.25">
      <c r="A32" s="8" t="s">
        <v>85</v>
      </c>
      <c r="B32" s="2">
        <v>0.202989913544669</v>
      </c>
      <c r="C32" s="2">
        <v>0.25497829016319801</v>
      </c>
      <c r="D32" s="2">
        <v>2.6723932235743299E-2</v>
      </c>
      <c r="E32" s="2">
        <v>-0.207181036486172</v>
      </c>
      <c r="F32" s="2">
        <v>-0.169573501392349</v>
      </c>
      <c r="G32" s="2">
        <v>-1.7825626544299301E-2</v>
      </c>
      <c r="H32" s="2">
        <v>3.3602875112309097E-2</v>
      </c>
      <c r="I32" s="2">
        <v>-0.31519471488178002</v>
      </c>
      <c r="J32" s="2">
        <v>0.43995938055344003</v>
      </c>
      <c r="K32" s="3">
        <v>1.0589481115425301E-3</v>
      </c>
      <c r="L32" s="3">
        <v>2.1613832853025899E-2</v>
      </c>
    </row>
    <row r="33" spans="1:12" x14ac:dyDescent="0.25">
      <c r="A33" s="8" t="s">
        <v>86</v>
      </c>
      <c r="B33" s="2">
        <v>0.67464114832535904</v>
      </c>
      <c r="C33" s="2">
        <v>0.502857142857143</v>
      </c>
      <c r="D33" s="2">
        <v>-3.6121673003802299E-2</v>
      </c>
      <c r="E33" s="2">
        <v>-0.157790927021696</v>
      </c>
      <c r="F33" s="2">
        <v>-0.243559718969555</v>
      </c>
      <c r="G33" s="2">
        <v>0.142414860681115</v>
      </c>
      <c r="H33" s="2">
        <v>3.5230352303522998E-2</v>
      </c>
      <c r="I33" s="2">
        <v>4.4502617801047098E-2</v>
      </c>
      <c r="J33" s="2">
        <v>0.34586466165413499</v>
      </c>
      <c r="K33" s="3">
        <v>0.66253869969040202</v>
      </c>
      <c r="L33" s="3">
        <v>1.56937799043062</v>
      </c>
    </row>
    <row r="34" spans="1:12" x14ac:dyDescent="0.25">
      <c r="A34" s="8" t="s">
        <v>87</v>
      </c>
      <c r="B34" s="2">
        <v>1.40246493837654E-2</v>
      </c>
      <c r="C34" s="2">
        <v>0.32187761944677301</v>
      </c>
      <c r="D34" s="2">
        <v>-0.168357641090678</v>
      </c>
      <c r="E34" s="2">
        <v>-0.46930995043842899</v>
      </c>
      <c r="F34" s="2">
        <v>-0.28951149425287398</v>
      </c>
      <c r="G34" s="2">
        <v>-6.5722952477249699E-2</v>
      </c>
      <c r="H34" s="2">
        <v>-0.16774891774891801</v>
      </c>
      <c r="I34" s="2">
        <v>-0.36150845253576103</v>
      </c>
      <c r="J34" s="2">
        <v>0.23014256619144599</v>
      </c>
      <c r="K34" s="3">
        <v>-0.38928210313447897</v>
      </c>
      <c r="L34" s="3">
        <v>-0.74330641733956604</v>
      </c>
    </row>
    <row r="35" spans="1:12" x14ac:dyDescent="0.25">
      <c r="A35" s="11" t="s">
        <v>12</v>
      </c>
      <c r="B35" s="3">
        <v>0.20758620689655199</v>
      </c>
      <c r="C35" s="3">
        <v>0.295749367708248</v>
      </c>
      <c r="D35" s="3">
        <v>-1.5867019267094801E-2</v>
      </c>
      <c r="E35" s="3">
        <v>-0.25387076135636599</v>
      </c>
      <c r="F35" s="3">
        <v>-0.16815297547590499</v>
      </c>
      <c r="G35" s="3">
        <v>-2.58736212761571E-2</v>
      </c>
      <c r="H35" s="3">
        <v>2.2962962962963001E-2</v>
      </c>
      <c r="I35" s="3">
        <v>-0.28685217751112002</v>
      </c>
      <c r="J35" s="3">
        <v>0.42515230635335099</v>
      </c>
      <c r="K35" s="3">
        <v>1.27821874033605E-2</v>
      </c>
      <c r="L35" s="3">
        <v>-3.2019704433497498E-2</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719</v>
      </c>
    </row>
    <row r="41" spans="1:12" x14ac:dyDescent="0.25">
      <c r="A41" s="14" t="s">
        <v>720</v>
      </c>
    </row>
    <row r="42" spans="1:12" x14ac:dyDescent="0.25">
      <c r="A42" s="14" t="s">
        <v>721</v>
      </c>
    </row>
    <row r="43" spans="1:12" x14ac:dyDescent="0.25">
      <c r="A43" s="14" t="s">
        <v>36</v>
      </c>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0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731</v>
      </c>
    </row>
    <row r="2" spans="1:11" ht="15" x14ac:dyDescent="0.25">
      <c r="A2" s="12" t="s">
        <v>725</v>
      </c>
    </row>
    <row r="3" spans="1:11" ht="15" x14ac:dyDescent="0.25">
      <c r="A3" s="12" t="s">
        <v>94</v>
      </c>
    </row>
    <row r="4" spans="1:11" x14ac:dyDescent="0.25">
      <c r="A4" s="15"/>
    </row>
    <row r="5" spans="1:11" x14ac:dyDescent="0.25">
      <c r="A5" s="17" t="str">
        <f>HYPERLINK("#'Table of contents'!A227",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90</v>
      </c>
      <c r="B8" s="1">
        <v>4538</v>
      </c>
      <c r="C8" s="1">
        <v>5264</v>
      </c>
      <c r="D8" s="1">
        <v>6915</v>
      </c>
      <c r="E8" s="1">
        <v>6649</v>
      </c>
      <c r="F8" s="1">
        <v>5441</v>
      </c>
      <c r="G8" s="1">
        <v>4916</v>
      </c>
      <c r="H8" s="1">
        <v>4930</v>
      </c>
      <c r="I8" s="1">
        <v>4819</v>
      </c>
      <c r="J8" s="1">
        <v>3360</v>
      </c>
      <c r="K8" s="1">
        <v>4646</v>
      </c>
    </row>
    <row r="9" spans="1:11" x14ac:dyDescent="0.25">
      <c r="A9" s="16" t="s">
        <v>91</v>
      </c>
      <c r="B9" s="1">
        <v>2415</v>
      </c>
      <c r="C9" s="1">
        <v>2823</v>
      </c>
      <c r="D9" s="1">
        <v>3593</v>
      </c>
      <c r="E9" s="1">
        <v>3943</v>
      </c>
      <c r="F9" s="1">
        <v>2874</v>
      </c>
      <c r="G9" s="1">
        <v>1922</v>
      </c>
      <c r="H9" s="1">
        <v>1802</v>
      </c>
      <c r="I9" s="1">
        <v>1933</v>
      </c>
      <c r="J9" s="1">
        <v>1204</v>
      </c>
      <c r="K9" s="1">
        <v>1865</v>
      </c>
    </row>
    <row r="10" spans="1:11" x14ac:dyDescent="0.25">
      <c r="A10" s="16" t="s">
        <v>92</v>
      </c>
      <c r="B10" s="1">
        <v>3197</v>
      </c>
      <c r="C10" s="1">
        <v>4170</v>
      </c>
      <c r="D10" s="1">
        <v>5374</v>
      </c>
      <c r="E10" s="1">
        <v>5038</v>
      </c>
      <c r="F10" s="1">
        <v>3347</v>
      </c>
      <c r="G10" s="1">
        <v>2863</v>
      </c>
      <c r="H10" s="1">
        <v>2718</v>
      </c>
      <c r="I10" s="1">
        <v>2915</v>
      </c>
      <c r="J10" s="1">
        <v>2330</v>
      </c>
      <c r="K10" s="1">
        <v>3314</v>
      </c>
    </row>
    <row r="11" spans="1:11" x14ac:dyDescent="0.25">
      <c r="A11" s="10" t="s">
        <v>12</v>
      </c>
      <c r="B11" s="5">
        <v>10150</v>
      </c>
      <c r="C11" s="5">
        <v>12257</v>
      </c>
      <c r="D11" s="5">
        <v>15882</v>
      </c>
      <c r="E11" s="5">
        <v>15630</v>
      </c>
      <c r="F11" s="5">
        <v>11662</v>
      </c>
      <c r="G11" s="5">
        <v>9701</v>
      </c>
      <c r="H11" s="5">
        <v>9450</v>
      </c>
      <c r="I11" s="5">
        <v>9667</v>
      </c>
      <c r="J11" s="5">
        <v>6894</v>
      </c>
      <c r="K11" s="5">
        <v>9825</v>
      </c>
    </row>
    <row r="12" spans="1:11" x14ac:dyDescent="0.25">
      <c r="A12" s="15"/>
    </row>
    <row r="13" spans="1:11" x14ac:dyDescent="0.25">
      <c r="A13" s="15"/>
    </row>
    <row r="14" spans="1:11" x14ac:dyDescent="0.25">
      <c r="A14" s="15"/>
      <c r="B14" s="21" t="s">
        <v>28</v>
      </c>
      <c r="C14" s="22"/>
      <c r="D14" s="22"/>
      <c r="E14" s="22"/>
      <c r="F14" s="22"/>
      <c r="G14" s="22"/>
      <c r="H14" s="22"/>
      <c r="I14" s="22"/>
      <c r="J14" s="22"/>
      <c r="K14" s="22"/>
    </row>
    <row r="15" spans="1:11" x14ac:dyDescent="0.25">
      <c r="A15" s="9" t="s">
        <v>32</v>
      </c>
      <c r="B15" s="4" t="s">
        <v>0</v>
      </c>
      <c r="C15" s="4" t="s">
        <v>1</v>
      </c>
      <c r="D15" s="4" t="s">
        <v>2</v>
      </c>
      <c r="E15" s="4" t="s">
        <v>3</v>
      </c>
      <c r="F15" s="4" t="s">
        <v>4</v>
      </c>
      <c r="G15" s="4" t="s">
        <v>5</v>
      </c>
      <c r="H15" s="4" t="s">
        <v>6</v>
      </c>
      <c r="I15" s="4" t="s">
        <v>7</v>
      </c>
      <c r="J15" s="4" t="s">
        <v>8</v>
      </c>
      <c r="K15" s="4" t="s">
        <v>9</v>
      </c>
    </row>
    <row r="16" spans="1:11" x14ac:dyDescent="0.25">
      <c r="A16" s="8" t="s">
        <v>90</v>
      </c>
      <c r="B16" s="2">
        <v>0.44709359605911297</v>
      </c>
      <c r="C16" s="2">
        <v>0.42946887492861202</v>
      </c>
      <c r="D16" s="2">
        <v>0.43539856441254199</v>
      </c>
      <c r="E16" s="2">
        <v>0.42539987204094698</v>
      </c>
      <c r="F16" s="2">
        <v>0.46655805179214499</v>
      </c>
      <c r="G16" s="2">
        <v>0.506751881249356</v>
      </c>
      <c r="H16" s="2">
        <v>0.52169312169312199</v>
      </c>
      <c r="I16" s="2">
        <v>0.49850005172235401</v>
      </c>
      <c r="J16" s="2">
        <v>0.48738033072236697</v>
      </c>
      <c r="K16" s="2">
        <v>0.47287531806615801</v>
      </c>
    </row>
    <row r="17" spans="1:12" x14ac:dyDescent="0.25">
      <c r="A17" s="8" t="s">
        <v>91</v>
      </c>
      <c r="B17" s="2">
        <v>0.23793103448275901</v>
      </c>
      <c r="C17" s="2">
        <v>0.230317369666313</v>
      </c>
      <c r="D17" s="2">
        <v>0.22623095328044299</v>
      </c>
      <c r="E17" s="2">
        <v>0.25227127319257803</v>
      </c>
      <c r="F17" s="2">
        <v>0.246441433716344</v>
      </c>
      <c r="G17" s="2">
        <v>0.19812390475208699</v>
      </c>
      <c r="H17" s="2">
        <v>0.19068783068783099</v>
      </c>
      <c r="I17" s="2">
        <v>0.199958622116479</v>
      </c>
      <c r="J17" s="2">
        <v>0.17464461850884799</v>
      </c>
      <c r="K17" s="2">
        <v>0.189821882951654</v>
      </c>
    </row>
    <row r="18" spans="1:12" x14ac:dyDescent="0.25">
      <c r="A18" s="8" t="s">
        <v>92</v>
      </c>
      <c r="B18" s="2">
        <v>0.31497536945812799</v>
      </c>
      <c r="C18" s="2">
        <v>0.34021375540507498</v>
      </c>
      <c r="D18" s="2">
        <v>0.338370482307014</v>
      </c>
      <c r="E18" s="2">
        <v>0.32232885476647499</v>
      </c>
      <c r="F18" s="2">
        <v>0.28700051449151098</v>
      </c>
      <c r="G18" s="2">
        <v>0.29512421399855698</v>
      </c>
      <c r="H18" s="2">
        <v>0.287619047619048</v>
      </c>
      <c r="I18" s="2">
        <v>0.30154132616116702</v>
      </c>
      <c r="J18" s="2">
        <v>0.33797505076878398</v>
      </c>
      <c r="K18" s="2">
        <v>0.33730279898218801</v>
      </c>
    </row>
    <row r="19" spans="1:12" x14ac:dyDescent="0.25">
      <c r="A19" s="15"/>
    </row>
    <row r="20" spans="1:12" x14ac:dyDescent="0.25">
      <c r="A20" s="15"/>
    </row>
    <row r="21" spans="1:12" x14ac:dyDescent="0.25">
      <c r="A21" s="15"/>
      <c r="B21" s="21" t="s">
        <v>29</v>
      </c>
      <c r="C21" s="21"/>
      <c r="D21" s="21"/>
      <c r="E21" s="21"/>
      <c r="F21" s="21"/>
      <c r="G21" s="21"/>
      <c r="H21" s="21"/>
      <c r="I21" s="21"/>
      <c r="J21" s="21"/>
      <c r="K21" s="6" t="s">
        <v>30</v>
      </c>
      <c r="L21" s="6" t="s">
        <v>31</v>
      </c>
    </row>
    <row r="22" spans="1:12" x14ac:dyDescent="0.25">
      <c r="A22" s="9" t="s">
        <v>32</v>
      </c>
      <c r="B22" s="4" t="s">
        <v>13</v>
      </c>
      <c r="C22" s="4" t="s">
        <v>14</v>
      </c>
      <c r="D22" s="4" t="s">
        <v>15</v>
      </c>
      <c r="E22" s="4" t="s">
        <v>16</v>
      </c>
      <c r="F22" s="4" t="s">
        <v>17</v>
      </c>
      <c r="G22" s="4" t="s">
        <v>18</v>
      </c>
      <c r="H22" s="4" t="s">
        <v>19</v>
      </c>
      <c r="I22" s="4" t="s">
        <v>20</v>
      </c>
      <c r="J22" s="4" t="s">
        <v>21</v>
      </c>
      <c r="K22" s="4" t="s">
        <v>22</v>
      </c>
      <c r="L22" s="4" t="s">
        <v>23</v>
      </c>
    </row>
    <row r="23" spans="1:12" x14ac:dyDescent="0.25">
      <c r="A23" s="8" t="s">
        <v>90</v>
      </c>
      <c r="B23" s="2">
        <v>0.15998237108858501</v>
      </c>
      <c r="C23" s="2">
        <v>0.31363981762917897</v>
      </c>
      <c r="D23" s="2">
        <v>-3.8467100506146101E-2</v>
      </c>
      <c r="E23" s="2">
        <v>-0.181681455858024</v>
      </c>
      <c r="F23" s="2">
        <v>-9.6489615879433902E-2</v>
      </c>
      <c r="G23" s="2">
        <v>2.84784377542718E-3</v>
      </c>
      <c r="H23" s="2">
        <v>-2.2515212981744401E-2</v>
      </c>
      <c r="I23" s="2">
        <v>-0.30275990869475</v>
      </c>
      <c r="J23" s="2">
        <v>0.38273809523809499</v>
      </c>
      <c r="K23" s="3">
        <v>-5.4922701383238397E-2</v>
      </c>
      <c r="L23" s="3">
        <v>2.3799030409872201E-2</v>
      </c>
    </row>
    <row r="24" spans="1:12" x14ac:dyDescent="0.25">
      <c r="A24" s="8" t="s">
        <v>91</v>
      </c>
      <c r="B24" s="2">
        <v>0.168944099378882</v>
      </c>
      <c r="C24" s="2">
        <v>0.27275947573503401</v>
      </c>
      <c r="D24" s="2">
        <v>9.7411633732257197E-2</v>
      </c>
      <c r="E24" s="2">
        <v>-0.27111336545777298</v>
      </c>
      <c r="F24" s="2">
        <v>-0.33124565066110001</v>
      </c>
      <c r="G24" s="2">
        <v>-6.2434963579604603E-2</v>
      </c>
      <c r="H24" s="2">
        <v>7.2697003329633705E-2</v>
      </c>
      <c r="I24" s="2">
        <v>-0.37713398861872699</v>
      </c>
      <c r="J24" s="2">
        <v>0.54900332225913595</v>
      </c>
      <c r="K24" s="3">
        <v>-2.9656607700312199E-2</v>
      </c>
      <c r="L24" s="3">
        <v>-0.22774327122153201</v>
      </c>
    </row>
    <row r="25" spans="1:12" x14ac:dyDescent="0.25">
      <c r="A25" s="8" t="s">
        <v>92</v>
      </c>
      <c r="B25" s="2">
        <v>0.30434782608695699</v>
      </c>
      <c r="C25" s="2">
        <v>0.28872901678657098</v>
      </c>
      <c r="D25" s="2">
        <v>-6.2523260141421705E-2</v>
      </c>
      <c r="E25" s="2">
        <v>-0.33564906709011499</v>
      </c>
      <c r="F25" s="2">
        <v>-0.14460711084553299</v>
      </c>
      <c r="G25" s="2">
        <v>-5.0646175340551901E-2</v>
      </c>
      <c r="H25" s="2">
        <v>7.2479764532744698E-2</v>
      </c>
      <c r="I25" s="2">
        <v>-0.20068610634648401</v>
      </c>
      <c r="J25" s="2">
        <v>0.42231759656652401</v>
      </c>
      <c r="K25" s="3">
        <v>0.15752706950751</v>
      </c>
      <c r="L25" s="3">
        <v>3.6596809508914599E-2</v>
      </c>
    </row>
    <row r="26" spans="1:12" x14ac:dyDescent="0.25">
      <c r="A26" s="11" t="s">
        <v>12</v>
      </c>
      <c r="B26" s="3">
        <v>0.20758620689655199</v>
      </c>
      <c r="C26" s="3">
        <v>0.295749367708248</v>
      </c>
      <c r="D26" s="3">
        <v>-1.5867019267094801E-2</v>
      </c>
      <c r="E26" s="3">
        <v>-0.25387076135636599</v>
      </c>
      <c r="F26" s="3">
        <v>-0.16815297547590499</v>
      </c>
      <c r="G26" s="3">
        <v>-2.58736212761571E-2</v>
      </c>
      <c r="H26" s="3">
        <v>2.2962962962963001E-2</v>
      </c>
      <c r="I26" s="3">
        <v>-0.28685217751112002</v>
      </c>
      <c r="J26" s="3">
        <v>0.42515230635335099</v>
      </c>
      <c r="K26" s="3">
        <v>1.27821874033605E-2</v>
      </c>
      <c r="L26" s="3">
        <v>-3.2019704433497498E-2</v>
      </c>
    </row>
    <row r="27" spans="1:12" x14ac:dyDescent="0.25">
      <c r="A27" s="15"/>
    </row>
    <row r="28" spans="1:12" x14ac:dyDescent="0.25">
      <c r="A28" s="13" t="s">
        <v>33</v>
      </c>
    </row>
    <row r="29" spans="1:12" x14ac:dyDescent="0.25">
      <c r="A29" s="14" t="s">
        <v>34</v>
      </c>
    </row>
    <row r="30" spans="1:12" x14ac:dyDescent="0.25">
      <c r="A30" s="14" t="s">
        <v>35</v>
      </c>
    </row>
    <row r="31" spans="1:12" x14ac:dyDescent="0.25">
      <c r="A31" s="14" t="s">
        <v>719</v>
      </c>
    </row>
    <row r="32" spans="1:12" x14ac:dyDescent="0.25">
      <c r="A32" s="14" t="s">
        <v>720</v>
      </c>
    </row>
    <row r="33" spans="1:1" x14ac:dyDescent="0.25">
      <c r="A33" s="14" t="s">
        <v>721</v>
      </c>
    </row>
    <row r="34" spans="1:1" x14ac:dyDescent="0.25">
      <c r="A34" s="14" t="s">
        <v>36</v>
      </c>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1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732</v>
      </c>
    </row>
    <row r="2" spans="1:11" ht="15" x14ac:dyDescent="0.25">
      <c r="A2" s="12" t="s">
        <v>725</v>
      </c>
    </row>
    <row r="3" spans="1:11" ht="15" x14ac:dyDescent="0.25">
      <c r="A3" s="12" t="s">
        <v>94</v>
      </c>
    </row>
    <row r="4" spans="1:11" ht="15" x14ac:dyDescent="0.25">
      <c r="A4" s="12" t="s">
        <v>89</v>
      </c>
    </row>
    <row r="5" spans="1:11" x14ac:dyDescent="0.25">
      <c r="A5" s="17" t="str">
        <f>HYPERLINK("#'Table of contents'!A228",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95</v>
      </c>
      <c r="B8" s="1">
        <v>313</v>
      </c>
      <c r="C8" s="1">
        <v>441</v>
      </c>
      <c r="D8" s="1">
        <v>607</v>
      </c>
      <c r="E8" s="1">
        <v>622</v>
      </c>
      <c r="F8" s="1">
        <v>613</v>
      </c>
      <c r="G8" s="1">
        <v>514</v>
      </c>
      <c r="H8" s="1">
        <v>570</v>
      </c>
      <c r="I8" s="1">
        <v>530</v>
      </c>
      <c r="J8" s="1">
        <v>382</v>
      </c>
      <c r="K8" s="1">
        <v>557</v>
      </c>
    </row>
    <row r="9" spans="1:11" x14ac:dyDescent="0.25">
      <c r="A9" s="16" t="s">
        <v>96</v>
      </c>
      <c r="B9" s="1">
        <v>31</v>
      </c>
      <c r="C9" s="1">
        <v>34</v>
      </c>
      <c r="D9" s="1">
        <v>65</v>
      </c>
      <c r="E9" s="1">
        <v>73</v>
      </c>
      <c r="F9" s="1">
        <v>52</v>
      </c>
      <c r="G9" s="1">
        <v>57</v>
      </c>
      <c r="H9" s="1">
        <v>36</v>
      </c>
      <c r="I9" s="1">
        <v>46</v>
      </c>
      <c r="J9" s="1">
        <v>39</v>
      </c>
      <c r="K9" s="1">
        <v>37</v>
      </c>
    </row>
    <row r="10" spans="1:11" x14ac:dyDescent="0.25">
      <c r="A10" s="16" t="s">
        <v>97</v>
      </c>
      <c r="B10" s="1">
        <v>54</v>
      </c>
      <c r="C10" s="1">
        <v>59</v>
      </c>
      <c r="D10" s="1">
        <v>79</v>
      </c>
      <c r="E10" s="1">
        <v>77</v>
      </c>
      <c r="F10" s="1">
        <v>94</v>
      </c>
      <c r="G10" s="1">
        <v>89</v>
      </c>
      <c r="H10" s="1">
        <v>89</v>
      </c>
      <c r="I10" s="1">
        <v>88</v>
      </c>
      <c r="J10" s="1">
        <v>60</v>
      </c>
      <c r="K10" s="1">
        <v>116</v>
      </c>
    </row>
    <row r="11" spans="1:11" x14ac:dyDescent="0.25">
      <c r="A11" s="16" t="s">
        <v>98</v>
      </c>
      <c r="B11" s="1">
        <v>3208</v>
      </c>
      <c r="C11" s="1">
        <v>3737</v>
      </c>
      <c r="D11" s="1">
        <v>4786</v>
      </c>
      <c r="E11" s="1">
        <v>4634</v>
      </c>
      <c r="F11" s="1">
        <v>3889</v>
      </c>
      <c r="G11" s="1">
        <v>3632</v>
      </c>
      <c r="H11" s="1">
        <v>3621</v>
      </c>
      <c r="I11" s="1">
        <v>3651</v>
      </c>
      <c r="J11" s="1">
        <v>2579</v>
      </c>
      <c r="K11" s="1">
        <v>3593</v>
      </c>
    </row>
    <row r="12" spans="1:11" x14ac:dyDescent="0.25">
      <c r="A12" s="16" t="s">
        <v>99</v>
      </c>
      <c r="B12" s="1">
        <v>55</v>
      </c>
      <c r="C12" s="1">
        <v>61</v>
      </c>
      <c r="D12" s="1">
        <v>86</v>
      </c>
      <c r="E12" s="1">
        <v>96</v>
      </c>
      <c r="F12" s="1">
        <v>95</v>
      </c>
      <c r="G12" s="1">
        <v>78</v>
      </c>
      <c r="H12" s="1">
        <v>80</v>
      </c>
      <c r="I12" s="1">
        <v>71</v>
      </c>
      <c r="J12" s="1">
        <v>45</v>
      </c>
      <c r="K12" s="1">
        <v>65</v>
      </c>
    </row>
    <row r="13" spans="1:11" x14ac:dyDescent="0.25">
      <c r="A13" s="16" t="s">
        <v>100</v>
      </c>
      <c r="B13" s="1">
        <v>877</v>
      </c>
      <c r="C13" s="1">
        <v>932</v>
      </c>
      <c r="D13" s="1">
        <v>1292</v>
      </c>
      <c r="E13" s="1">
        <v>1147</v>
      </c>
      <c r="F13" s="1">
        <v>698</v>
      </c>
      <c r="G13" s="1">
        <v>546</v>
      </c>
      <c r="H13" s="1">
        <v>534</v>
      </c>
      <c r="I13" s="1">
        <v>433</v>
      </c>
      <c r="J13" s="1">
        <v>255</v>
      </c>
      <c r="K13" s="1">
        <v>278</v>
      </c>
    </row>
    <row r="14" spans="1:11" x14ac:dyDescent="0.25">
      <c r="A14" s="16" t="s">
        <v>101</v>
      </c>
      <c r="B14" s="1">
        <v>45</v>
      </c>
      <c r="C14" s="1">
        <v>84</v>
      </c>
      <c r="D14" s="1">
        <v>109</v>
      </c>
      <c r="E14" s="1">
        <v>119</v>
      </c>
      <c r="F14" s="1">
        <v>82</v>
      </c>
      <c r="G14" s="1">
        <v>70</v>
      </c>
      <c r="H14" s="1">
        <v>57</v>
      </c>
      <c r="I14" s="1">
        <v>67</v>
      </c>
      <c r="J14" s="1">
        <v>51</v>
      </c>
      <c r="K14" s="1">
        <v>67</v>
      </c>
    </row>
    <row r="15" spans="1:11" x14ac:dyDescent="0.25">
      <c r="A15" s="16" t="s">
        <v>102</v>
      </c>
      <c r="B15" s="1">
        <v>23</v>
      </c>
      <c r="C15" s="1">
        <v>43</v>
      </c>
      <c r="D15" s="1">
        <v>36</v>
      </c>
      <c r="E15" s="1">
        <v>45</v>
      </c>
      <c r="F15" s="1">
        <v>29</v>
      </c>
      <c r="G15" s="1">
        <v>25</v>
      </c>
      <c r="H15" s="1">
        <v>23</v>
      </c>
      <c r="I15" s="1">
        <v>30</v>
      </c>
      <c r="J15" s="1">
        <v>12</v>
      </c>
      <c r="K15" s="1">
        <v>26</v>
      </c>
    </row>
    <row r="16" spans="1:11" x14ac:dyDescent="0.25">
      <c r="A16" s="16" t="s">
        <v>103</v>
      </c>
      <c r="B16" s="1">
        <v>30</v>
      </c>
      <c r="C16" s="1">
        <v>25</v>
      </c>
      <c r="D16" s="1">
        <v>29</v>
      </c>
      <c r="E16" s="1">
        <v>43</v>
      </c>
      <c r="F16" s="1">
        <v>49</v>
      </c>
      <c r="G16" s="1">
        <v>19</v>
      </c>
      <c r="H16" s="1">
        <v>23</v>
      </c>
      <c r="I16" s="1">
        <v>28</v>
      </c>
      <c r="J16" s="1">
        <v>16</v>
      </c>
      <c r="K16" s="1">
        <v>29</v>
      </c>
    </row>
    <row r="17" spans="1:11" x14ac:dyDescent="0.25">
      <c r="A17" s="16" t="s">
        <v>104</v>
      </c>
      <c r="B17" s="1">
        <v>1845</v>
      </c>
      <c r="C17" s="1">
        <v>2185</v>
      </c>
      <c r="D17" s="1">
        <v>2719</v>
      </c>
      <c r="E17" s="1">
        <v>3214</v>
      </c>
      <c r="F17" s="1">
        <v>2404</v>
      </c>
      <c r="G17" s="1">
        <v>1621</v>
      </c>
      <c r="H17" s="1">
        <v>1543</v>
      </c>
      <c r="I17" s="1">
        <v>1662</v>
      </c>
      <c r="J17" s="1">
        <v>1037</v>
      </c>
      <c r="K17" s="1">
        <v>1619</v>
      </c>
    </row>
    <row r="18" spans="1:11" x14ac:dyDescent="0.25">
      <c r="A18" s="16" t="s">
        <v>105</v>
      </c>
      <c r="B18" s="1">
        <v>14</v>
      </c>
      <c r="C18" s="1">
        <v>34</v>
      </c>
      <c r="D18" s="1">
        <v>59</v>
      </c>
      <c r="E18" s="1">
        <v>39</v>
      </c>
      <c r="F18" s="1">
        <v>52</v>
      </c>
      <c r="G18" s="1">
        <v>28</v>
      </c>
      <c r="H18" s="1">
        <v>25</v>
      </c>
      <c r="I18" s="1">
        <v>31</v>
      </c>
      <c r="J18" s="1">
        <v>23</v>
      </c>
      <c r="K18" s="1">
        <v>28</v>
      </c>
    </row>
    <row r="19" spans="1:11" x14ac:dyDescent="0.25">
      <c r="A19" s="16" t="s">
        <v>106</v>
      </c>
      <c r="B19" s="1">
        <v>458</v>
      </c>
      <c r="C19" s="1">
        <v>452</v>
      </c>
      <c r="D19" s="1">
        <v>641</v>
      </c>
      <c r="E19" s="1">
        <v>483</v>
      </c>
      <c r="F19" s="1">
        <v>258</v>
      </c>
      <c r="G19" s="1">
        <v>159</v>
      </c>
      <c r="H19" s="1">
        <v>131</v>
      </c>
      <c r="I19" s="1">
        <v>115</v>
      </c>
      <c r="J19" s="1">
        <v>65</v>
      </c>
      <c r="K19" s="1">
        <v>96</v>
      </c>
    </row>
    <row r="20" spans="1:11" x14ac:dyDescent="0.25">
      <c r="A20" s="16" t="s">
        <v>107</v>
      </c>
      <c r="B20" s="1">
        <v>1361</v>
      </c>
      <c r="C20" s="1">
        <v>1784</v>
      </c>
      <c r="D20" s="1">
        <v>2401</v>
      </c>
      <c r="E20" s="1">
        <v>2429</v>
      </c>
      <c r="F20" s="1">
        <v>1778</v>
      </c>
      <c r="G20" s="1">
        <v>1656</v>
      </c>
      <c r="H20" s="1">
        <v>1498</v>
      </c>
      <c r="I20" s="1">
        <v>1641</v>
      </c>
      <c r="J20" s="1">
        <v>1224</v>
      </c>
      <c r="K20" s="1">
        <v>1781</v>
      </c>
    </row>
    <row r="21" spans="1:11" x14ac:dyDescent="0.25">
      <c r="A21" s="16" t="s">
        <v>108</v>
      </c>
      <c r="B21" s="1">
        <v>148</v>
      </c>
      <c r="C21" s="1">
        <v>281</v>
      </c>
      <c r="D21" s="1">
        <v>364</v>
      </c>
      <c r="E21" s="1">
        <v>363</v>
      </c>
      <c r="F21" s="1">
        <v>242</v>
      </c>
      <c r="G21" s="1">
        <v>221</v>
      </c>
      <c r="H21" s="1">
        <v>232</v>
      </c>
      <c r="I21" s="1">
        <v>267</v>
      </c>
      <c r="J21" s="1">
        <v>218</v>
      </c>
      <c r="K21" s="1">
        <v>323</v>
      </c>
    </row>
    <row r="22" spans="1:11" x14ac:dyDescent="0.25">
      <c r="A22" s="16" t="s">
        <v>109</v>
      </c>
      <c r="B22" s="1">
        <v>31</v>
      </c>
      <c r="C22" s="1">
        <v>91</v>
      </c>
      <c r="D22" s="1">
        <v>130</v>
      </c>
      <c r="E22" s="1">
        <v>123</v>
      </c>
      <c r="F22" s="1">
        <v>81</v>
      </c>
      <c r="G22" s="1">
        <v>72</v>
      </c>
      <c r="H22" s="1">
        <v>64</v>
      </c>
      <c r="I22" s="1">
        <v>67</v>
      </c>
      <c r="J22" s="1">
        <v>63</v>
      </c>
      <c r="K22" s="1">
        <v>76</v>
      </c>
    </row>
    <row r="23" spans="1:11" x14ac:dyDescent="0.25">
      <c r="A23" s="16" t="s">
        <v>110</v>
      </c>
      <c r="B23" s="1">
        <v>499</v>
      </c>
      <c r="C23" s="1">
        <v>757</v>
      </c>
      <c r="D23" s="1">
        <v>877</v>
      </c>
      <c r="E23" s="1">
        <v>758</v>
      </c>
      <c r="F23" s="1">
        <v>530</v>
      </c>
      <c r="G23" s="1">
        <v>413</v>
      </c>
      <c r="H23" s="1">
        <v>401</v>
      </c>
      <c r="I23" s="1">
        <v>439</v>
      </c>
      <c r="J23" s="1">
        <v>323</v>
      </c>
      <c r="K23" s="1">
        <v>460</v>
      </c>
    </row>
    <row r="24" spans="1:11" x14ac:dyDescent="0.25">
      <c r="A24" s="16" t="s">
        <v>111</v>
      </c>
      <c r="B24" s="1">
        <v>140</v>
      </c>
      <c r="C24" s="1">
        <v>255</v>
      </c>
      <c r="D24" s="1">
        <v>381</v>
      </c>
      <c r="E24" s="1">
        <v>372</v>
      </c>
      <c r="F24" s="1">
        <v>280</v>
      </c>
      <c r="G24" s="1">
        <v>217</v>
      </c>
      <c r="H24" s="1">
        <v>264</v>
      </c>
      <c r="I24" s="1">
        <v>280</v>
      </c>
      <c r="J24" s="1">
        <v>331</v>
      </c>
      <c r="K24" s="1">
        <v>444</v>
      </c>
    </row>
    <row r="25" spans="1:11" x14ac:dyDescent="0.25">
      <c r="A25" s="16" t="s">
        <v>112</v>
      </c>
      <c r="B25" s="1">
        <v>1018</v>
      </c>
      <c r="C25" s="1">
        <v>1002</v>
      </c>
      <c r="D25" s="1">
        <v>1221</v>
      </c>
      <c r="E25" s="1">
        <v>993</v>
      </c>
      <c r="F25" s="1">
        <v>436</v>
      </c>
      <c r="G25" s="1">
        <v>284</v>
      </c>
      <c r="H25" s="1">
        <v>259</v>
      </c>
      <c r="I25" s="1">
        <v>221</v>
      </c>
      <c r="J25" s="1">
        <v>171</v>
      </c>
      <c r="K25" s="1">
        <v>230</v>
      </c>
    </row>
    <row r="26" spans="1:11" x14ac:dyDescent="0.25">
      <c r="A26" s="10" t="s">
        <v>12</v>
      </c>
      <c r="B26" s="5">
        <v>10150</v>
      </c>
      <c r="C26" s="5">
        <v>12257</v>
      </c>
      <c r="D26" s="5">
        <v>15882</v>
      </c>
      <c r="E26" s="5">
        <v>15630</v>
      </c>
      <c r="F26" s="5">
        <v>11662</v>
      </c>
      <c r="G26" s="5">
        <v>9701</v>
      </c>
      <c r="H26" s="5">
        <v>9450</v>
      </c>
      <c r="I26" s="5">
        <v>9667</v>
      </c>
      <c r="J26" s="5">
        <v>6894</v>
      </c>
      <c r="K26" s="5">
        <v>9825</v>
      </c>
    </row>
    <row r="27" spans="1:11" x14ac:dyDescent="0.25">
      <c r="A27" s="15"/>
    </row>
    <row r="28" spans="1:11" x14ac:dyDescent="0.25">
      <c r="A28" s="15"/>
    </row>
    <row r="29" spans="1:11" x14ac:dyDescent="0.25">
      <c r="A29" s="15"/>
      <c r="B29" s="21" t="s">
        <v>28</v>
      </c>
      <c r="C29" s="22"/>
      <c r="D29" s="22"/>
      <c r="E29" s="22"/>
      <c r="F29" s="22"/>
      <c r="G29" s="22"/>
      <c r="H29" s="22"/>
      <c r="I29" s="22"/>
      <c r="J29" s="22"/>
      <c r="K29" s="22"/>
    </row>
    <row r="30" spans="1:11" x14ac:dyDescent="0.25">
      <c r="A30" s="9" t="s">
        <v>32</v>
      </c>
      <c r="B30" s="4" t="s">
        <v>0</v>
      </c>
      <c r="C30" s="4" t="s">
        <v>1</v>
      </c>
      <c r="D30" s="4" t="s">
        <v>2</v>
      </c>
      <c r="E30" s="4" t="s">
        <v>3</v>
      </c>
      <c r="F30" s="4" t="s">
        <v>4</v>
      </c>
      <c r="G30" s="4" t="s">
        <v>5</v>
      </c>
      <c r="H30" s="4" t="s">
        <v>6</v>
      </c>
      <c r="I30" s="4" t="s">
        <v>7</v>
      </c>
      <c r="J30" s="4" t="s">
        <v>8</v>
      </c>
      <c r="K30" s="4" t="s">
        <v>9</v>
      </c>
    </row>
    <row r="31" spans="1:11" x14ac:dyDescent="0.25">
      <c r="A31" s="8" t="s">
        <v>95</v>
      </c>
      <c r="B31" s="2">
        <v>6.89731159100926E-2</v>
      </c>
      <c r="C31" s="2">
        <v>8.3776595744680896E-2</v>
      </c>
      <c r="D31" s="2">
        <v>8.7780187997107698E-2</v>
      </c>
      <c r="E31" s="2">
        <v>9.3547901940141398E-2</v>
      </c>
      <c r="F31" s="2">
        <v>0.11266311339827199</v>
      </c>
      <c r="G31" s="2">
        <v>0.104556550040683</v>
      </c>
      <c r="H31" s="2">
        <v>0.115618661257606</v>
      </c>
      <c r="I31" s="2">
        <v>0.109981323926126</v>
      </c>
      <c r="J31" s="2">
        <v>0.11369047619047599</v>
      </c>
      <c r="K31" s="2">
        <v>0.119888075764098</v>
      </c>
    </row>
    <row r="32" spans="1:11" x14ac:dyDescent="0.25">
      <c r="A32" s="8" t="s">
        <v>96</v>
      </c>
      <c r="B32" s="2">
        <v>6.8312031732040502E-3</v>
      </c>
      <c r="C32" s="2">
        <v>6.4589665653495398E-3</v>
      </c>
      <c r="D32" s="2">
        <v>9.3998553868402009E-3</v>
      </c>
      <c r="E32" s="2">
        <v>1.09790946006918E-2</v>
      </c>
      <c r="F32" s="2">
        <v>9.5570667156772704E-3</v>
      </c>
      <c r="G32" s="2">
        <v>1.1594792514239199E-2</v>
      </c>
      <c r="H32" s="2">
        <v>7.3022312373225203E-3</v>
      </c>
      <c r="I32" s="2">
        <v>9.5455488690599707E-3</v>
      </c>
      <c r="J32" s="2">
        <v>1.1607142857142899E-2</v>
      </c>
      <c r="K32" s="2">
        <v>7.96383986224709E-3</v>
      </c>
    </row>
    <row r="33" spans="1:11" x14ac:dyDescent="0.25">
      <c r="A33" s="8" t="s">
        <v>97</v>
      </c>
      <c r="B33" s="2">
        <v>1.18995152049361E-2</v>
      </c>
      <c r="C33" s="2">
        <v>1.12082066869301E-2</v>
      </c>
      <c r="D33" s="2">
        <v>1.14244396240058E-2</v>
      </c>
      <c r="E33" s="2">
        <v>1.1580688825387301E-2</v>
      </c>
      <c r="F33" s="2">
        <v>1.7276235986032E-2</v>
      </c>
      <c r="G33" s="2">
        <v>1.8104149715215598E-2</v>
      </c>
      <c r="H33" s="2">
        <v>1.8052738336713999E-2</v>
      </c>
      <c r="I33" s="2">
        <v>1.8261050010375601E-2</v>
      </c>
      <c r="J33" s="2">
        <v>1.7857142857142901E-2</v>
      </c>
      <c r="K33" s="2">
        <v>2.4967714162720599E-2</v>
      </c>
    </row>
    <row r="34" spans="1:11" x14ac:dyDescent="0.25">
      <c r="A34" s="8" t="s">
        <v>98</v>
      </c>
      <c r="B34" s="2">
        <v>0.70691934773027798</v>
      </c>
      <c r="C34" s="2">
        <v>0.70991641337386002</v>
      </c>
      <c r="D34" s="2">
        <v>0.692118582791034</v>
      </c>
      <c r="E34" s="2">
        <v>0.69694690930967096</v>
      </c>
      <c r="F34" s="2">
        <v>0.71475831648594002</v>
      </c>
      <c r="G34" s="2">
        <v>0.73881204231082198</v>
      </c>
      <c r="H34" s="2">
        <v>0.73448275862069001</v>
      </c>
      <c r="I34" s="2">
        <v>0.75762606349865103</v>
      </c>
      <c r="J34" s="2">
        <v>0.76755952380952397</v>
      </c>
      <c r="K34" s="2">
        <v>0.77335342229875204</v>
      </c>
    </row>
    <row r="35" spans="1:11" x14ac:dyDescent="0.25">
      <c r="A35" s="8" t="s">
        <v>99</v>
      </c>
      <c r="B35" s="2">
        <v>1.2119876597620099E-2</v>
      </c>
      <c r="C35" s="2">
        <v>1.15881458966565E-2</v>
      </c>
      <c r="D35" s="2">
        <v>1.2436731742588599E-2</v>
      </c>
      <c r="E35" s="2">
        <v>1.44382613926906E-2</v>
      </c>
      <c r="F35" s="2">
        <v>1.74600257305642E-2</v>
      </c>
      <c r="G35" s="2">
        <v>1.5866558177379999E-2</v>
      </c>
      <c r="H35" s="2">
        <v>1.6227180527383402E-2</v>
      </c>
      <c r="I35" s="2">
        <v>1.4733347167462101E-2</v>
      </c>
      <c r="J35" s="2">
        <v>1.33928571428571E-2</v>
      </c>
      <c r="K35" s="2">
        <v>1.39905294877314E-2</v>
      </c>
    </row>
    <row r="36" spans="1:11" x14ac:dyDescent="0.25">
      <c r="A36" s="8" t="s">
        <v>100</v>
      </c>
      <c r="B36" s="2">
        <v>0.19325694138387001</v>
      </c>
      <c r="C36" s="2">
        <v>0.17705167173252301</v>
      </c>
      <c r="D36" s="2">
        <v>0.186840202458424</v>
      </c>
      <c r="E36" s="2">
        <v>0.172507143931418</v>
      </c>
      <c r="F36" s="2">
        <v>0.12828524168351399</v>
      </c>
      <c r="G36" s="2">
        <v>0.11106590724166</v>
      </c>
      <c r="H36" s="2">
        <v>0.108316430020284</v>
      </c>
      <c r="I36" s="2">
        <v>8.9852666528325395E-2</v>
      </c>
      <c r="J36" s="2">
        <v>7.5892857142857095E-2</v>
      </c>
      <c r="K36" s="2">
        <v>5.9836418424451102E-2</v>
      </c>
    </row>
    <row r="37" spans="1:11" x14ac:dyDescent="0.25">
      <c r="A37" s="8" t="s">
        <v>101</v>
      </c>
      <c r="B37" s="2">
        <v>1.8633540372670801E-2</v>
      </c>
      <c r="C37" s="2">
        <v>2.9755579171094601E-2</v>
      </c>
      <c r="D37" s="2">
        <v>3.0336765933760099E-2</v>
      </c>
      <c r="E37" s="2">
        <v>3.01800659396399E-2</v>
      </c>
      <c r="F37" s="2">
        <v>2.8531663187195501E-2</v>
      </c>
      <c r="G37" s="2">
        <v>3.6420395421435998E-2</v>
      </c>
      <c r="H37" s="2">
        <v>3.1631520532741403E-2</v>
      </c>
      <c r="I37" s="2">
        <v>3.4661148473874803E-2</v>
      </c>
      <c r="J37" s="2">
        <v>4.2358803986710998E-2</v>
      </c>
      <c r="K37" s="2">
        <v>3.59249329758713E-2</v>
      </c>
    </row>
    <row r="38" spans="1:11" x14ac:dyDescent="0.25">
      <c r="A38" s="8" t="s">
        <v>102</v>
      </c>
      <c r="B38" s="2">
        <v>9.5238095238095195E-3</v>
      </c>
      <c r="C38" s="2">
        <v>1.52320226709175E-2</v>
      </c>
      <c r="D38" s="2">
        <v>1.0019482326746499E-2</v>
      </c>
      <c r="E38" s="2">
        <v>1.1412629977174699E-2</v>
      </c>
      <c r="F38" s="2">
        <v>1.00904662491301E-2</v>
      </c>
      <c r="G38" s="2">
        <v>1.3007284079084301E-2</v>
      </c>
      <c r="H38" s="2">
        <v>1.2763596004439499E-2</v>
      </c>
      <c r="I38" s="2">
        <v>1.5519917227108101E-2</v>
      </c>
      <c r="J38" s="2">
        <v>9.9667774086378697E-3</v>
      </c>
      <c r="K38" s="2">
        <v>1.3941018766756E-2</v>
      </c>
    </row>
    <row r="39" spans="1:11" x14ac:dyDescent="0.25">
      <c r="A39" s="8" t="s">
        <v>103</v>
      </c>
      <c r="B39" s="2">
        <v>1.2422360248447201E-2</v>
      </c>
      <c r="C39" s="2">
        <v>8.8558271342543404E-3</v>
      </c>
      <c r="D39" s="2">
        <v>8.0712496521013095E-3</v>
      </c>
      <c r="E39" s="2">
        <v>1.09054019781892E-2</v>
      </c>
      <c r="F39" s="2">
        <v>1.70494084899095E-2</v>
      </c>
      <c r="G39" s="2">
        <v>9.8855359001040598E-3</v>
      </c>
      <c r="H39" s="2">
        <v>1.2763596004439499E-2</v>
      </c>
      <c r="I39" s="2">
        <v>1.44852560786342E-2</v>
      </c>
      <c r="J39" s="2">
        <v>1.32890365448505E-2</v>
      </c>
      <c r="K39" s="2">
        <v>1.5549597855227901E-2</v>
      </c>
    </row>
    <row r="40" spans="1:11" x14ac:dyDescent="0.25">
      <c r="A40" s="8" t="s">
        <v>104</v>
      </c>
      <c r="B40" s="2">
        <v>0.76397515527950299</v>
      </c>
      <c r="C40" s="2">
        <v>0.77399929153382896</v>
      </c>
      <c r="D40" s="2">
        <v>0.75674923462287802</v>
      </c>
      <c r="E40" s="2">
        <v>0.81511539436976899</v>
      </c>
      <c r="F40" s="2">
        <v>0.83646485734168396</v>
      </c>
      <c r="G40" s="2">
        <v>0.84339229968782503</v>
      </c>
      <c r="H40" s="2">
        <v>0.85627081021087703</v>
      </c>
      <c r="I40" s="2">
        <v>0.85980341438178998</v>
      </c>
      <c r="J40" s="2">
        <v>0.86129568106312304</v>
      </c>
      <c r="K40" s="2">
        <v>0.86809651474530802</v>
      </c>
    </row>
    <row r="41" spans="1:11" x14ac:dyDescent="0.25">
      <c r="A41" s="8" t="s">
        <v>105</v>
      </c>
      <c r="B41" s="2">
        <v>5.7971014492753598E-3</v>
      </c>
      <c r="C41" s="2">
        <v>1.2043924902585899E-2</v>
      </c>
      <c r="D41" s="2">
        <v>1.6420818257723301E-2</v>
      </c>
      <c r="E41" s="2">
        <v>9.8909459802181098E-3</v>
      </c>
      <c r="F41" s="2">
        <v>1.8093249826026399E-2</v>
      </c>
      <c r="G41" s="2">
        <v>1.45681581685744E-2</v>
      </c>
      <c r="H41" s="2">
        <v>1.3873473917869E-2</v>
      </c>
      <c r="I41" s="2">
        <v>1.6037247801345099E-2</v>
      </c>
      <c r="J41" s="2">
        <v>1.9102990033222599E-2</v>
      </c>
      <c r="K41" s="2">
        <v>1.5013404825737301E-2</v>
      </c>
    </row>
    <row r="42" spans="1:11" x14ac:dyDescent="0.25">
      <c r="A42" s="8" t="s">
        <v>106</v>
      </c>
      <c r="B42" s="2">
        <v>0.189648033126294</v>
      </c>
      <c r="C42" s="2">
        <v>0.16011335458731801</v>
      </c>
      <c r="D42" s="2">
        <v>0.17840244920679099</v>
      </c>
      <c r="E42" s="2">
        <v>0.122495561755009</v>
      </c>
      <c r="F42" s="2">
        <v>8.9770354906054298E-2</v>
      </c>
      <c r="G42" s="2">
        <v>8.27263267429761E-2</v>
      </c>
      <c r="H42" s="2">
        <v>7.2697003329633705E-2</v>
      </c>
      <c r="I42" s="2">
        <v>5.9493016037247798E-2</v>
      </c>
      <c r="J42" s="2">
        <v>5.3986710963455101E-2</v>
      </c>
      <c r="K42" s="2">
        <v>5.1474530831099201E-2</v>
      </c>
    </row>
    <row r="43" spans="1:11" x14ac:dyDescent="0.25">
      <c r="A43" s="8" t="s">
        <v>107</v>
      </c>
      <c r="B43" s="2">
        <v>0.42571160462933999</v>
      </c>
      <c r="C43" s="2">
        <v>0.42781774580335702</v>
      </c>
      <c r="D43" s="2">
        <v>0.446780796427242</v>
      </c>
      <c r="E43" s="2">
        <v>0.48213576816196901</v>
      </c>
      <c r="F43" s="2">
        <v>0.53122198984164903</v>
      </c>
      <c r="G43" s="2">
        <v>0.57841425078588904</v>
      </c>
      <c r="H43" s="2">
        <v>0.55114054451802796</v>
      </c>
      <c r="I43" s="2">
        <v>0.56295025728988002</v>
      </c>
      <c r="J43" s="2">
        <v>0.52532188841201699</v>
      </c>
      <c r="K43" s="2">
        <v>0.537417018708509</v>
      </c>
    </row>
    <row r="44" spans="1:11" x14ac:dyDescent="0.25">
      <c r="A44" s="8" t="s">
        <v>108</v>
      </c>
      <c r="B44" s="2">
        <v>4.62934000625587E-2</v>
      </c>
      <c r="C44" s="2">
        <v>6.7386091127098299E-2</v>
      </c>
      <c r="D44" s="2">
        <v>6.7733531819873502E-2</v>
      </c>
      <c r="E44" s="2">
        <v>7.2052401746724906E-2</v>
      </c>
      <c r="F44" s="2">
        <v>7.2303555422766702E-2</v>
      </c>
      <c r="G44" s="2">
        <v>7.7191756898358402E-2</v>
      </c>
      <c r="H44" s="2">
        <v>8.5356880058866796E-2</v>
      </c>
      <c r="I44" s="2">
        <v>9.1595197255574606E-2</v>
      </c>
      <c r="J44" s="2">
        <v>9.3562231759656694E-2</v>
      </c>
      <c r="K44" s="2">
        <v>9.7465298732649405E-2</v>
      </c>
    </row>
    <row r="45" spans="1:11" x14ac:dyDescent="0.25">
      <c r="A45" s="8" t="s">
        <v>109</v>
      </c>
      <c r="B45" s="2">
        <v>9.6965905536440401E-3</v>
      </c>
      <c r="C45" s="2">
        <v>2.1822541966426901E-2</v>
      </c>
      <c r="D45" s="2">
        <v>2.4190547078526199E-2</v>
      </c>
      <c r="E45" s="2">
        <v>2.44144501786423E-2</v>
      </c>
      <c r="F45" s="2">
        <v>2.4200776815058299E-2</v>
      </c>
      <c r="G45" s="2">
        <v>2.5148445686343002E-2</v>
      </c>
      <c r="H45" s="2">
        <v>2.35467255334805E-2</v>
      </c>
      <c r="I45" s="2">
        <v>2.29845626072041E-2</v>
      </c>
      <c r="J45" s="2">
        <v>2.7038626609442101E-2</v>
      </c>
      <c r="K45" s="2">
        <v>2.2933011466505698E-2</v>
      </c>
    </row>
    <row r="46" spans="1:11" x14ac:dyDescent="0.25">
      <c r="A46" s="8" t="s">
        <v>110</v>
      </c>
      <c r="B46" s="2">
        <v>0.156083828589302</v>
      </c>
      <c r="C46" s="2">
        <v>0.181534772182254</v>
      </c>
      <c r="D46" s="2">
        <v>0.16319315221436501</v>
      </c>
      <c r="E46" s="2">
        <v>0.15045653036919401</v>
      </c>
      <c r="F46" s="2">
        <v>0.15835076187630701</v>
      </c>
      <c r="G46" s="2">
        <v>0.14425427872860599</v>
      </c>
      <c r="H46" s="2">
        <v>0.147534952170714</v>
      </c>
      <c r="I46" s="2">
        <v>0.15060034305317299</v>
      </c>
      <c r="J46" s="2">
        <v>0.13862660944206001</v>
      </c>
      <c r="K46" s="2">
        <v>0.13880506940253501</v>
      </c>
    </row>
    <row r="47" spans="1:11" x14ac:dyDescent="0.25">
      <c r="A47" s="8" t="s">
        <v>111</v>
      </c>
      <c r="B47" s="2">
        <v>4.3791054113231198E-2</v>
      </c>
      <c r="C47" s="2">
        <v>6.11510791366906E-2</v>
      </c>
      <c r="D47" s="2">
        <v>7.08969110532192E-2</v>
      </c>
      <c r="E47" s="2">
        <v>7.3838824930527999E-2</v>
      </c>
      <c r="F47" s="2">
        <v>8.3657006274275497E-2</v>
      </c>
      <c r="G47" s="2">
        <v>7.5794621026894896E-2</v>
      </c>
      <c r="H47" s="2">
        <v>9.7130242825607102E-2</v>
      </c>
      <c r="I47" s="2">
        <v>9.6054888507718705E-2</v>
      </c>
      <c r="J47" s="2">
        <v>0.14206008583690999</v>
      </c>
      <c r="K47" s="2">
        <v>0.13397706698853301</v>
      </c>
    </row>
    <row r="48" spans="1:11" x14ac:dyDescent="0.25">
      <c r="A48" s="8" t="s">
        <v>112</v>
      </c>
      <c r="B48" s="2">
        <v>0.31842352205192398</v>
      </c>
      <c r="C48" s="2">
        <v>0.24028776978417299</v>
      </c>
      <c r="D48" s="2">
        <v>0.22720506140677299</v>
      </c>
      <c r="E48" s="2">
        <v>0.19710202461294199</v>
      </c>
      <c r="F48" s="2">
        <v>0.13026590976994301</v>
      </c>
      <c r="G48" s="2">
        <v>9.9196646873908501E-2</v>
      </c>
      <c r="H48" s="2">
        <v>9.5290654893303905E-2</v>
      </c>
      <c r="I48" s="2">
        <v>7.5814751286449406E-2</v>
      </c>
      <c r="J48" s="2">
        <v>7.3390557939914197E-2</v>
      </c>
      <c r="K48" s="2">
        <v>6.9402534701267393E-2</v>
      </c>
    </row>
    <row r="49" spans="1:12" x14ac:dyDescent="0.25">
      <c r="A49" s="15"/>
    </row>
    <row r="50" spans="1:12" x14ac:dyDescent="0.25">
      <c r="A50" s="15"/>
    </row>
    <row r="51" spans="1:12" x14ac:dyDescent="0.25">
      <c r="A51" s="15"/>
      <c r="B51" s="21" t="s">
        <v>29</v>
      </c>
      <c r="C51" s="21"/>
      <c r="D51" s="21"/>
      <c r="E51" s="21"/>
      <c r="F51" s="21"/>
      <c r="G51" s="21"/>
      <c r="H51" s="21"/>
      <c r="I51" s="21"/>
      <c r="J51" s="21"/>
      <c r="K51" s="6" t="s">
        <v>30</v>
      </c>
      <c r="L51" s="6" t="s">
        <v>31</v>
      </c>
    </row>
    <row r="52" spans="1:12" x14ac:dyDescent="0.25">
      <c r="A52" s="9" t="s">
        <v>32</v>
      </c>
      <c r="B52" s="4" t="s">
        <v>13</v>
      </c>
      <c r="C52" s="4" t="s">
        <v>14</v>
      </c>
      <c r="D52" s="4" t="s">
        <v>15</v>
      </c>
      <c r="E52" s="4" t="s">
        <v>16</v>
      </c>
      <c r="F52" s="4" t="s">
        <v>17</v>
      </c>
      <c r="G52" s="4" t="s">
        <v>18</v>
      </c>
      <c r="H52" s="4" t="s">
        <v>19</v>
      </c>
      <c r="I52" s="4" t="s">
        <v>20</v>
      </c>
      <c r="J52" s="4" t="s">
        <v>21</v>
      </c>
      <c r="K52" s="4" t="s">
        <v>22</v>
      </c>
      <c r="L52" s="4" t="s">
        <v>23</v>
      </c>
    </row>
    <row r="53" spans="1:12" x14ac:dyDescent="0.25">
      <c r="A53" s="8" t="s">
        <v>95</v>
      </c>
      <c r="B53" s="2">
        <v>0.40894568690095801</v>
      </c>
      <c r="C53" s="2">
        <v>0.37641723356009099</v>
      </c>
      <c r="D53" s="2">
        <v>2.4711696869851699E-2</v>
      </c>
      <c r="E53" s="2">
        <v>-1.4469453376205799E-2</v>
      </c>
      <c r="F53" s="2">
        <v>-0.161500815660685</v>
      </c>
      <c r="G53" s="2">
        <v>0.10894941634241199</v>
      </c>
      <c r="H53" s="2">
        <v>-7.0175438596491196E-2</v>
      </c>
      <c r="I53" s="2">
        <v>-0.27924528301886797</v>
      </c>
      <c r="J53" s="2">
        <v>0.45811518324607298</v>
      </c>
      <c r="K53" s="3">
        <v>8.3657587548638099E-2</v>
      </c>
      <c r="L53" s="3">
        <v>0.77955271565495199</v>
      </c>
    </row>
    <row r="54" spans="1:12" x14ac:dyDescent="0.25">
      <c r="A54" s="8" t="s">
        <v>96</v>
      </c>
      <c r="B54" s="2">
        <v>9.6774193548387094E-2</v>
      </c>
      <c r="C54" s="2">
        <v>0.91176470588235303</v>
      </c>
      <c r="D54" s="2">
        <v>0.123076923076923</v>
      </c>
      <c r="E54" s="2">
        <v>-0.28767123287671198</v>
      </c>
      <c r="F54" s="2">
        <v>9.6153846153846201E-2</v>
      </c>
      <c r="G54" s="2">
        <v>-0.36842105263157898</v>
      </c>
      <c r="H54" s="2">
        <v>0.27777777777777801</v>
      </c>
      <c r="I54" s="2">
        <v>-0.15217391304347799</v>
      </c>
      <c r="J54" s="2">
        <v>-5.1282051282051301E-2</v>
      </c>
      <c r="K54" s="3">
        <v>-0.35087719298245601</v>
      </c>
      <c r="L54" s="3">
        <v>0.19354838709677399</v>
      </c>
    </row>
    <row r="55" spans="1:12" x14ac:dyDescent="0.25">
      <c r="A55" s="8" t="s">
        <v>97</v>
      </c>
      <c r="B55" s="2">
        <v>9.2592592592592601E-2</v>
      </c>
      <c r="C55" s="2">
        <v>0.338983050847458</v>
      </c>
      <c r="D55" s="2">
        <v>-2.53164556962025E-2</v>
      </c>
      <c r="E55" s="2">
        <v>0.22077922077922099</v>
      </c>
      <c r="F55" s="2">
        <v>-5.31914893617021E-2</v>
      </c>
      <c r="G55" s="2">
        <v>0</v>
      </c>
      <c r="H55" s="2">
        <v>-1.1235955056179799E-2</v>
      </c>
      <c r="I55" s="2">
        <v>-0.31818181818181801</v>
      </c>
      <c r="J55" s="2">
        <v>0.93333333333333302</v>
      </c>
      <c r="K55" s="3">
        <v>0.30337078651685401</v>
      </c>
      <c r="L55" s="3">
        <v>1.1481481481481499</v>
      </c>
    </row>
    <row r="56" spans="1:12" x14ac:dyDescent="0.25">
      <c r="A56" s="8" t="s">
        <v>98</v>
      </c>
      <c r="B56" s="2">
        <v>0.164900249376559</v>
      </c>
      <c r="C56" s="2">
        <v>0.28070644902328101</v>
      </c>
      <c r="D56" s="2">
        <v>-3.1759297952361001E-2</v>
      </c>
      <c r="E56" s="2">
        <v>-0.16076823478636201</v>
      </c>
      <c r="F56" s="2">
        <v>-6.6083826176394994E-2</v>
      </c>
      <c r="G56" s="2">
        <v>-3.0286343612334799E-3</v>
      </c>
      <c r="H56" s="2">
        <v>8.2850041425020695E-3</v>
      </c>
      <c r="I56" s="2">
        <v>-0.293618186798138</v>
      </c>
      <c r="J56" s="2">
        <v>0.39317564947654099</v>
      </c>
      <c r="K56" s="3">
        <v>-1.0737885462555099E-2</v>
      </c>
      <c r="L56" s="3">
        <v>0.12001246882793</v>
      </c>
    </row>
    <row r="57" spans="1:12" x14ac:dyDescent="0.25">
      <c r="A57" s="8" t="s">
        <v>99</v>
      </c>
      <c r="B57" s="2">
        <v>0.109090909090909</v>
      </c>
      <c r="C57" s="2">
        <v>0.409836065573771</v>
      </c>
      <c r="D57" s="2">
        <v>0.116279069767442</v>
      </c>
      <c r="E57" s="2">
        <v>-1.0416666666666701E-2</v>
      </c>
      <c r="F57" s="2">
        <v>-0.17894736842105299</v>
      </c>
      <c r="G57" s="2">
        <v>2.5641025641025599E-2</v>
      </c>
      <c r="H57" s="2">
        <v>-0.1125</v>
      </c>
      <c r="I57" s="2">
        <v>-0.36619718309859201</v>
      </c>
      <c r="J57" s="2">
        <v>0.44444444444444398</v>
      </c>
      <c r="K57" s="3">
        <v>-0.16666666666666699</v>
      </c>
      <c r="L57" s="3">
        <v>0.18181818181818199</v>
      </c>
    </row>
    <row r="58" spans="1:12" x14ac:dyDescent="0.25">
      <c r="A58" s="8" t="s">
        <v>100</v>
      </c>
      <c r="B58" s="2">
        <v>6.2713797035347796E-2</v>
      </c>
      <c r="C58" s="2">
        <v>0.386266094420601</v>
      </c>
      <c r="D58" s="2">
        <v>-0.112229102167183</v>
      </c>
      <c r="E58" s="2">
        <v>-0.39145597210113298</v>
      </c>
      <c r="F58" s="2">
        <v>-0.21776504297994301</v>
      </c>
      <c r="G58" s="2">
        <v>-2.1978021978022001E-2</v>
      </c>
      <c r="H58" s="2">
        <v>-0.18913857677902601</v>
      </c>
      <c r="I58" s="2">
        <v>-0.41108545034642002</v>
      </c>
      <c r="J58" s="2">
        <v>9.0196078431372506E-2</v>
      </c>
      <c r="K58" s="3">
        <v>-0.49084249084249099</v>
      </c>
      <c r="L58" s="3">
        <v>-0.68301026225769701</v>
      </c>
    </row>
    <row r="59" spans="1:12" x14ac:dyDescent="0.25">
      <c r="A59" s="8" t="s">
        <v>101</v>
      </c>
      <c r="B59" s="2">
        <v>0.86666666666666703</v>
      </c>
      <c r="C59" s="2">
        <v>0.297619047619048</v>
      </c>
      <c r="D59" s="2">
        <v>9.1743119266055106E-2</v>
      </c>
      <c r="E59" s="2">
        <v>-0.310924369747899</v>
      </c>
      <c r="F59" s="2">
        <v>-0.146341463414634</v>
      </c>
      <c r="G59" s="2">
        <v>-0.185714285714286</v>
      </c>
      <c r="H59" s="2">
        <v>0.175438596491228</v>
      </c>
      <c r="I59" s="2">
        <v>-0.238805970149254</v>
      </c>
      <c r="J59" s="2">
        <v>0.31372549019607798</v>
      </c>
      <c r="K59" s="3">
        <v>-4.2857142857142899E-2</v>
      </c>
      <c r="L59" s="3">
        <v>0.48888888888888898</v>
      </c>
    </row>
    <row r="60" spans="1:12" x14ac:dyDescent="0.25">
      <c r="A60" s="8" t="s">
        <v>102</v>
      </c>
      <c r="B60" s="2">
        <v>0.86956521739130399</v>
      </c>
      <c r="C60" s="2">
        <v>-0.162790697674419</v>
      </c>
      <c r="D60" s="2">
        <v>0.25</v>
      </c>
      <c r="E60" s="2">
        <v>-0.35555555555555601</v>
      </c>
      <c r="F60" s="2">
        <v>-0.13793103448275901</v>
      </c>
      <c r="G60" s="2">
        <v>-0.08</v>
      </c>
      <c r="H60" s="2">
        <v>0.30434782608695699</v>
      </c>
      <c r="I60" s="2">
        <v>-0.6</v>
      </c>
      <c r="J60" s="2">
        <v>1.1666666666666701</v>
      </c>
      <c r="K60" s="3">
        <v>0.04</v>
      </c>
      <c r="L60" s="3">
        <v>0.13043478260869601</v>
      </c>
    </row>
    <row r="61" spans="1:12" x14ac:dyDescent="0.25">
      <c r="A61" s="8" t="s">
        <v>103</v>
      </c>
      <c r="B61" s="2">
        <v>-0.16666666666666699</v>
      </c>
      <c r="C61" s="2">
        <v>0.16</v>
      </c>
      <c r="D61" s="2">
        <v>0.48275862068965503</v>
      </c>
      <c r="E61" s="2">
        <v>0.13953488372093001</v>
      </c>
      <c r="F61" s="2">
        <v>-0.61224489795918402</v>
      </c>
      <c r="G61" s="2">
        <v>0.21052631578947401</v>
      </c>
      <c r="H61" s="2">
        <v>0.217391304347826</v>
      </c>
      <c r="I61" s="2">
        <v>-0.42857142857142899</v>
      </c>
      <c r="J61" s="2">
        <v>0.8125</v>
      </c>
      <c r="K61" s="3">
        <v>0.52631578947368396</v>
      </c>
      <c r="L61" s="3">
        <v>-3.3333333333333298E-2</v>
      </c>
    </row>
    <row r="62" spans="1:12" x14ac:dyDescent="0.25">
      <c r="A62" s="8" t="s">
        <v>104</v>
      </c>
      <c r="B62" s="2">
        <v>0.18428184281842799</v>
      </c>
      <c r="C62" s="2">
        <v>0.24439359267734601</v>
      </c>
      <c r="D62" s="2">
        <v>0.18205222508275101</v>
      </c>
      <c r="E62" s="2">
        <v>-0.252022401991288</v>
      </c>
      <c r="F62" s="2">
        <v>-0.32570715474209599</v>
      </c>
      <c r="G62" s="2">
        <v>-4.8118445404071598E-2</v>
      </c>
      <c r="H62" s="2">
        <v>7.7122488658457597E-2</v>
      </c>
      <c r="I62" s="2">
        <v>-0.37605294825511398</v>
      </c>
      <c r="J62" s="2">
        <v>0.56123432979749299</v>
      </c>
      <c r="K62" s="3">
        <v>-1.23380629241209E-3</v>
      </c>
      <c r="L62" s="3">
        <v>-0.122493224932249</v>
      </c>
    </row>
    <row r="63" spans="1:12" x14ac:dyDescent="0.25">
      <c r="A63" s="8" t="s">
        <v>105</v>
      </c>
      <c r="B63" s="2">
        <v>1.4285714285714299</v>
      </c>
      <c r="C63" s="2">
        <v>0.73529411764705899</v>
      </c>
      <c r="D63" s="2">
        <v>-0.338983050847458</v>
      </c>
      <c r="E63" s="2">
        <v>0.33333333333333298</v>
      </c>
      <c r="F63" s="2">
        <v>-0.46153846153846201</v>
      </c>
      <c r="G63" s="2">
        <v>-0.107142857142857</v>
      </c>
      <c r="H63" s="2">
        <v>0.24</v>
      </c>
      <c r="I63" s="2">
        <v>-0.25806451612903197</v>
      </c>
      <c r="J63" s="2">
        <v>0.217391304347826</v>
      </c>
      <c r="K63" s="3">
        <v>0</v>
      </c>
      <c r="L63" s="3">
        <v>1</v>
      </c>
    </row>
    <row r="64" spans="1:12" x14ac:dyDescent="0.25">
      <c r="A64" s="8" t="s">
        <v>106</v>
      </c>
      <c r="B64" s="2">
        <v>-1.31004366812227E-2</v>
      </c>
      <c r="C64" s="2">
        <v>0.41814159292035402</v>
      </c>
      <c r="D64" s="2">
        <v>-0.24648985959438399</v>
      </c>
      <c r="E64" s="2">
        <v>-0.46583850931677001</v>
      </c>
      <c r="F64" s="2">
        <v>-0.38372093023255799</v>
      </c>
      <c r="G64" s="2">
        <v>-0.17610062893081799</v>
      </c>
      <c r="H64" s="2">
        <v>-0.122137404580153</v>
      </c>
      <c r="I64" s="2">
        <v>-0.434782608695652</v>
      </c>
      <c r="J64" s="2">
        <v>0.47692307692307701</v>
      </c>
      <c r="K64" s="3">
        <v>-0.39622641509433998</v>
      </c>
      <c r="L64" s="3">
        <v>-0.79039301310043697</v>
      </c>
    </row>
    <row r="65" spans="1:12" x14ac:dyDescent="0.25">
      <c r="A65" s="8" t="s">
        <v>107</v>
      </c>
      <c r="B65" s="2">
        <v>0.310800881704629</v>
      </c>
      <c r="C65" s="2">
        <v>0.34585201793721998</v>
      </c>
      <c r="D65" s="2">
        <v>1.1661807580174899E-2</v>
      </c>
      <c r="E65" s="2">
        <v>-0.26801152737752199</v>
      </c>
      <c r="F65" s="2">
        <v>-6.8616422947131606E-2</v>
      </c>
      <c r="G65" s="2">
        <v>-9.5410628019323707E-2</v>
      </c>
      <c r="H65" s="2">
        <v>9.5460614152202902E-2</v>
      </c>
      <c r="I65" s="2">
        <v>-0.25411334552102399</v>
      </c>
      <c r="J65" s="2">
        <v>0.45506535947712401</v>
      </c>
      <c r="K65" s="3">
        <v>7.5483091787439602E-2</v>
      </c>
      <c r="L65" s="3">
        <v>0.30859662013225603</v>
      </c>
    </row>
    <row r="66" spans="1:12" x14ac:dyDescent="0.25">
      <c r="A66" s="8" t="s">
        <v>108</v>
      </c>
      <c r="B66" s="2">
        <v>0.89864864864864902</v>
      </c>
      <c r="C66" s="2">
        <v>0.29537366548042698</v>
      </c>
      <c r="D66" s="2">
        <v>-2.7472527472527501E-3</v>
      </c>
      <c r="E66" s="2">
        <v>-0.33333333333333298</v>
      </c>
      <c r="F66" s="2">
        <v>-8.6776859504132206E-2</v>
      </c>
      <c r="G66" s="2">
        <v>4.9773755656108601E-2</v>
      </c>
      <c r="H66" s="2">
        <v>0.15086206896551699</v>
      </c>
      <c r="I66" s="2">
        <v>-0.183520599250936</v>
      </c>
      <c r="J66" s="2">
        <v>0.48165137614678899</v>
      </c>
      <c r="K66" s="3">
        <v>0.46153846153846201</v>
      </c>
      <c r="L66" s="3">
        <v>1.18243243243243</v>
      </c>
    </row>
    <row r="67" spans="1:12" x14ac:dyDescent="0.25">
      <c r="A67" s="8" t="s">
        <v>109</v>
      </c>
      <c r="B67" s="2">
        <v>1.93548387096774</v>
      </c>
      <c r="C67" s="2">
        <v>0.42857142857142899</v>
      </c>
      <c r="D67" s="2">
        <v>-5.3846153846153801E-2</v>
      </c>
      <c r="E67" s="2">
        <v>-0.34146341463414598</v>
      </c>
      <c r="F67" s="2">
        <v>-0.11111111111111099</v>
      </c>
      <c r="G67" s="2">
        <v>-0.11111111111111099</v>
      </c>
      <c r="H67" s="2">
        <v>4.6875E-2</v>
      </c>
      <c r="I67" s="2">
        <v>-5.9701492537313397E-2</v>
      </c>
      <c r="J67" s="2">
        <v>0.206349206349206</v>
      </c>
      <c r="K67" s="3">
        <v>5.5555555555555601E-2</v>
      </c>
      <c r="L67" s="3">
        <v>1.45161290322581</v>
      </c>
    </row>
    <row r="68" spans="1:12" x14ac:dyDescent="0.25">
      <c r="A68" s="8" t="s">
        <v>110</v>
      </c>
      <c r="B68" s="2">
        <v>0.51703406813627295</v>
      </c>
      <c r="C68" s="2">
        <v>0.15852047556142701</v>
      </c>
      <c r="D68" s="2">
        <v>-0.13568985176738901</v>
      </c>
      <c r="E68" s="2">
        <v>-0.30079155672823199</v>
      </c>
      <c r="F68" s="2">
        <v>-0.220754716981132</v>
      </c>
      <c r="G68" s="2">
        <v>-2.9055690072639199E-2</v>
      </c>
      <c r="H68" s="2">
        <v>9.4763092269326707E-2</v>
      </c>
      <c r="I68" s="2">
        <v>-0.26423690205011402</v>
      </c>
      <c r="J68" s="2">
        <v>0.42414860681114602</v>
      </c>
      <c r="K68" s="3">
        <v>0.113801452784504</v>
      </c>
      <c r="L68" s="3">
        <v>-7.8156312625250496E-2</v>
      </c>
    </row>
    <row r="69" spans="1:12" x14ac:dyDescent="0.25">
      <c r="A69" s="8" t="s">
        <v>111</v>
      </c>
      <c r="B69" s="2">
        <v>0.82142857142857095</v>
      </c>
      <c r="C69" s="2">
        <v>0.49411764705882399</v>
      </c>
      <c r="D69" s="2">
        <v>-2.3622047244094498E-2</v>
      </c>
      <c r="E69" s="2">
        <v>-0.247311827956989</v>
      </c>
      <c r="F69" s="2">
        <v>-0.22500000000000001</v>
      </c>
      <c r="G69" s="2">
        <v>0.216589861751152</v>
      </c>
      <c r="H69" s="2">
        <v>6.0606060606060601E-2</v>
      </c>
      <c r="I69" s="2">
        <v>0.182142857142857</v>
      </c>
      <c r="J69" s="2">
        <v>0.341389728096677</v>
      </c>
      <c r="K69" s="3">
        <v>1.04608294930876</v>
      </c>
      <c r="L69" s="3">
        <v>2.1714285714285699</v>
      </c>
    </row>
    <row r="70" spans="1:12" x14ac:dyDescent="0.25">
      <c r="A70" s="8" t="s">
        <v>112</v>
      </c>
      <c r="B70" s="2">
        <v>-1.5717092337917501E-2</v>
      </c>
      <c r="C70" s="2">
        <v>0.21856287425149701</v>
      </c>
      <c r="D70" s="2">
        <v>-0.186732186732187</v>
      </c>
      <c r="E70" s="2">
        <v>-0.560926485397784</v>
      </c>
      <c r="F70" s="2">
        <v>-0.34862385321100903</v>
      </c>
      <c r="G70" s="2">
        <v>-8.8028169014084501E-2</v>
      </c>
      <c r="H70" s="2">
        <v>-0.14671814671814701</v>
      </c>
      <c r="I70" s="2">
        <v>-0.22624434389140299</v>
      </c>
      <c r="J70" s="2">
        <v>0.34502923976608202</v>
      </c>
      <c r="K70" s="3">
        <v>-0.190140845070423</v>
      </c>
      <c r="L70" s="3">
        <v>-0.77406679764243602</v>
      </c>
    </row>
    <row r="71" spans="1:12" x14ac:dyDescent="0.25">
      <c r="A71" s="11" t="s">
        <v>12</v>
      </c>
      <c r="B71" s="3">
        <v>0.20758620689655199</v>
      </c>
      <c r="C71" s="3">
        <v>0.295749367708248</v>
      </c>
      <c r="D71" s="3">
        <v>-1.5867019267094801E-2</v>
      </c>
      <c r="E71" s="3">
        <v>-0.25387076135636599</v>
      </c>
      <c r="F71" s="3">
        <v>-0.16815297547590499</v>
      </c>
      <c r="G71" s="3">
        <v>-2.58736212761571E-2</v>
      </c>
      <c r="H71" s="3">
        <v>2.2962962962963001E-2</v>
      </c>
      <c r="I71" s="3">
        <v>-0.28685217751112002</v>
      </c>
      <c r="J71" s="3">
        <v>0.42515230635335099</v>
      </c>
      <c r="K71" s="3">
        <v>1.27821874033605E-2</v>
      </c>
      <c r="L71" s="3">
        <v>-3.2019704433497498E-2</v>
      </c>
    </row>
    <row r="72" spans="1:12" x14ac:dyDescent="0.25">
      <c r="A72" s="15"/>
    </row>
    <row r="73" spans="1:12" x14ac:dyDescent="0.25">
      <c r="A73" s="13" t="s">
        <v>33</v>
      </c>
    </row>
    <row r="74" spans="1:12" x14ac:dyDescent="0.25">
      <c r="A74" s="14" t="s">
        <v>34</v>
      </c>
    </row>
    <row r="75" spans="1:12" x14ac:dyDescent="0.25">
      <c r="A75" s="14" t="s">
        <v>35</v>
      </c>
    </row>
    <row r="76" spans="1:12" x14ac:dyDescent="0.25">
      <c r="A76" s="14" t="s">
        <v>733</v>
      </c>
    </row>
    <row r="77" spans="1:12" x14ac:dyDescent="0.25">
      <c r="A77" s="15"/>
    </row>
    <row r="78" spans="1:12" x14ac:dyDescent="0.25">
      <c r="A78" s="15"/>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2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734</v>
      </c>
    </row>
    <row r="2" spans="1:11" ht="15" x14ac:dyDescent="0.25">
      <c r="A2" s="12" t="s">
        <v>725</v>
      </c>
    </row>
    <row r="3" spans="1:11" ht="15" x14ac:dyDescent="0.25">
      <c r="A3" s="12" t="s">
        <v>718</v>
      </c>
    </row>
    <row r="4" spans="1:11" x14ac:dyDescent="0.25">
      <c r="A4" s="15"/>
    </row>
    <row r="5" spans="1:11" x14ac:dyDescent="0.25">
      <c r="A5" s="17" t="str">
        <f>HYPERLINK("#'Table of contents'!A229",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705</v>
      </c>
      <c r="B8" s="1">
        <v>4538</v>
      </c>
      <c r="C8" s="1">
        <v>5264</v>
      </c>
      <c r="D8" s="1">
        <v>6915</v>
      </c>
      <c r="E8" s="1">
        <v>6649</v>
      </c>
      <c r="F8" s="1">
        <v>5441</v>
      </c>
      <c r="G8" s="1">
        <v>4916</v>
      </c>
      <c r="H8" s="1">
        <v>4930</v>
      </c>
      <c r="I8" s="1">
        <v>4819</v>
      </c>
      <c r="J8" s="1">
        <v>3360</v>
      </c>
      <c r="K8" s="1">
        <v>4646</v>
      </c>
    </row>
    <row r="9" spans="1:11" x14ac:dyDescent="0.25">
      <c r="A9" s="16" t="s">
        <v>706</v>
      </c>
      <c r="B9" s="1">
        <v>927</v>
      </c>
      <c r="C9" s="1">
        <v>1087</v>
      </c>
      <c r="D9" s="1">
        <v>1255</v>
      </c>
      <c r="E9" s="1">
        <v>1249</v>
      </c>
      <c r="F9" s="1">
        <v>905</v>
      </c>
      <c r="G9" s="1">
        <v>696</v>
      </c>
      <c r="H9" s="1">
        <v>678</v>
      </c>
      <c r="I9" s="1">
        <v>754</v>
      </c>
      <c r="J9" s="1">
        <v>478</v>
      </c>
      <c r="K9" s="1">
        <v>657</v>
      </c>
    </row>
    <row r="10" spans="1:11" x14ac:dyDescent="0.25">
      <c r="A10" s="16" t="s">
        <v>707</v>
      </c>
      <c r="B10" s="1">
        <v>716</v>
      </c>
      <c r="C10" s="1">
        <v>727</v>
      </c>
      <c r="D10" s="1">
        <v>892</v>
      </c>
      <c r="E10" s="1">
        <v>912</v>
      </c>
      <c r="F10" s="1">
        <v>623</v>
      </c>
      <c r="G10" s="1">
        <v>445</v>
      </c>
      <c r="H10" s="1">
        <v>419</v>
      </c>
      <c r="I10" s="1">
        <v>456</v>
      </c>
      <c r="J10" s="1">
        <v>263</v>
      </c>
      <c r="K10" s="1">
        <v>502</v>
      </c>
    </row>
    <row r="11" spans="1:11" x14ac:dyDescent="0.25">
      <c r="A11" s="16" t="s">
        <v>708</v>
      </c>
      <c r="B11" s="1">
        <v>773</v>
      </c>
      <c r="C11" s="1">
        <v>1009</v>
      </c>
      <c r="D11" s="1">
        <v>1446</v>
      </c>
      <c r="E11" s="1">
        <v>1782</v>
      </c>
      <c r="F11" s="1">
        <v>1346</v>
      </c>
      <c r="G11" s="1">
        <v>781</v>
      </c>
      <c r="H11" s="1">
        <v>705</v>
      </c>
      <c r="I11" s="1">
        <v>723</v>
      </c>
      <c r="J11" s="1">
        <v>463</v>
      </c>
      <c r="K11" s="1">
        <v>706</v>
      </c>
    </row>
    <row r="12" spans="1:11" x14ac:dyDescent="0.25">
      <c r="A12" s="16" t="s">
        <v>709</v>
      </c>
      <c r="B12" s="1">
        <v>57</v>
      </c>
      <c r="C12" s="1">
        <v>71</v>
      </c>
      <c r="D12" s="1">
        <v>76</v>
      </c>
      <c r="E12" s="1">
        <v>113</v>
      </c>
      <c r="F12" s="1">
        <v>88</v>
      </c>
      <c r="G12" s="1">
        <v>50</v>
      </c>
      <c r="H12" s="1">
        <v>64</v>
      </c>
      <c r="I12" s="1">
        <v>51</v>
      </c>
      <c r="J12" s="1">
        <v>43</v>
      </c>
      <c r="K12" s="1">
        <v>46</v>
      </c>
    </row>
    <row r="13" spans="1:11" x14ac:dyDescent="0.25">
      <c r="A13" s="16" t="s">
        <v>710</v>
      </c>
      <c r="B13" s="1">
        <v>61</v>
      </c>
      <c r="C13" s="1">
        <v>38</v>
      </c>
      <c r="D13" s="1">
        <v>100</v>
      </c>
      <c r="E13" s="1">
        <v>83</v>
      </c>
      <c r="F13" s="1">
        <v>52</v>
      </c>
      <c r="G13" s="1">
        <v>48</v>
      </c>
      <c r="H13" s="1">
        <v>61</v>
      </c>
      <c r="I13" s="1">
        <v>50</v>
      </c>
      <c r="J13" s="1">
        <v>41</v>
      </c>
      <c r="K13" s="1">
        <v>44</v>
      </c>
    </row>
    <row r="14" spans="1:11" x14ac:dyDescent="0.25">
      <c r="A14" s="16" t="s">
        <v>711</v>
      </c>
      <c r="B14" s="1">
        <v>793</v>
      </c>
      <c r="C14" s="1">
        <v>1122</v>
      </c>
      <c r="D14" s="1">
        <v>1230</v>
      </c>
      <c r="E14" s="1">
        <v>937</v>
      </c>
      <c r="F14" s="1">
        <v>495</v>
      </c>
      <c r="G14" s="1">
        <v>409</v>
      </c>
      <c r="H14" s="1">
        <v>426</v>
      </c>
      <c r="I14" s="1">
        <v>422</v>
      </c>
      <c r="J14" s="1">
        <v>348</v>
      </c>
      <c r="K14" s="1">
        <v>557</v>
      </c>
    </row>
    <row r="15" spans="1:11" x14ac:dyDescent="0.25">
      <c r="A15" s="16" t="s">
        <v>712</v>
      </c>
      <c r="B15" s="1">
        <v>265</v>
      </c>
      <c r="C15" s="1">
        <v>423</v>
      </c>
      <c r="D15" s="1">
        <v>629</v>
      </c>
      <c r="E15" s="1">
        <v>619</v>
      </c>
      <c r="F15" s="1">
        <v>428</v>
      </c>
      <c r="G15" s="1">
        <v>316</v>
      </c>
      <c r="H15" s="1">
        <v>343</v>
      </c>
      <c r="I15" s="1">
        <v>368</v>
      </c>
      <c r="J15" s="1">
        <v>420</v>
      </c>
      <c r="K15" s="1">
        <v>591</v>
      </c>
    </row>
    <row r="16" spans="1:11" x14ac:dyDescent="0.25">
      <c r="A16" s="16" t="s">
        <v>713</v>
      </c>
      <c r="B16" s="1">
        <v>1499</v>
      </c>
      <c r="C16" s="1">
        <v>1826</v>
      </c>
      <c r="D16" s="1">
        <v>2453</v>
      </c>
      <c r="E16" s="1">
        <v>2513</v>
      </c>
      <c r="F16" s="1">
        <v>1714</v>
      </c>
      <c r="G16" s="1">
        <v>1594</v>
      </c>
      <c r="H16" s="1">
        <v>1381</v>
      </c>
      <c r="I16" s="1">
        <v>1502</v>
      </c>
      <c r="J16" s="1">
        <v>1090</v>
      </c>
      <c r="K16" s="1">
        <v>1526</v>
      </c>
    </row>
    <row r="17" spans="1:11" x14ac:dyDescent="0.25">
      <c r="A17" s="16" t="s">
        <v>714</v>
      </c>
      <c r="B17" s="1">
        <v>136</v>
      </c>
      <c r="C17" s="1">
        <v>181</v>
      </c>
      <c r="D17" s="1">
        <v>252</v>
      </c>
      <c r="E17" s="1">
        <v>199</v>
      </c>
      <c r="F17" s="1">
        <v>161</v>
      </c>
      <c r="G17" s="1">
        <v>132</v>
      </c>
      <c r="H17" s="1">
        <v>128</v>
      </c>
      <c r="I17" s="1">
        <v>124</v>
      </c>
      <c r="J17" s="1">
        <v>134</v>
      </c>
      <c r="K17" s="1">
        <v>214</v>
      </c>
    </row>
    <row r="18" spans="1:11" x14ac:dyDescent="0.25">
      <c r="A18" s="16" t="s">
        <v>715</v>
      </c>
      <c r="B18" s="1">
        <v>315</v>
      </c>
      <c r="C18" s="1">
        <v>397</v>
      </c>
      <c r="D18" s="1">
        <v>448</v>
      </c>
      <c r="E18" s="1">
        <v>385</v>
      </c>
      <c r="F18" s="1">
        <v>256</v>
      </c>
      <c r="G18" s="1">
        <v>225</v>
      </c>
      <c r="H18" s="1">
        <v>224</v>
      </c>
      <c r="I18" s="1">
        <v>274</v>
      </c>
      <c r="J18" s="1">
        <v>177</v>
      </c>
      <c r="K18" s="1">
        <v>209</v>
      </c>
    </row>
    <row r="19" spans="1:11" x14ac:dyDescent="0.25">
      <c r="A19" s="16" t="s">
        <v>716</v>
      </c>
      <c r="B19" s="1">
        <v>70</v>
      </c>
      <c r="C19" s="1">
        <v>112</v>
      </c>
      <c r="D19" s="1">
        <v>186</v>
      </c>
      <c r="E19" s="1">
        <v>189</v>
      </c>
      <c r="F19" s="1">
        <v>153</v>
      </c>
      <c r="G19" s="1">
        <v>89</v>
      </c>
      <c r="H19" s="1">
        <v>91</v>
      </c>
      <c r="I19" s="1">
        <v>124</v>
      </c>
      <c r="J19" s="1">
        <v>77</v>
      </c>
      <c r="K19" s="1">
        <v>127</v>
      </c>
    </row>
    <row r="20" spans="1:11" x14ac:dyDescent="0.25">
      <c r="A20" s="10" t="s">
        <v>12</v>
      </c>
      <c r="B20" s="5">
        <v>10150</v>
      </c>
      <c r="C20" s="5">
        <v>12257</v>
      </c>
      <c r="D20" s="5">
        <v>15882</v>
      </c>
      <c r="E20" s="5">
        <v>15630</v>
      </c>
      <c r="F20" s="5">
        <v>11662</v>
      </c>
      <c r="G20" s="5">
        <v>9701</v>
      </c>
      <c r="H20" s="5">
        <v>9450</v>
      </c>
      <c r="I20" s="5">
        <v>9667</v>
      </c>
      <c r="J20" s="5">
        <v>6894</v>
      </c>
      <c r="K20" s="5">
        <v>9825</v>
      </c>
    </row>
    <row r="21" spans="1:11" x14ac:dyDescent="0.25">
      <c r="A21" s="15"/>
    </row>
    <row r="22" spans="1:11" x14ac:dyDescent="0.25">
      <c r="A22" s="15"/>
    </row>
    <row r="23" spans="1:11" x14ac:dyDescent="0.25">
      <c r="A23" s="15"/>
      <c r="B23" s="21" t="s">
        <v>28</v>
      </c>
      <c r="C23" s="22"/>
      <c r="D23" s="22"/>
      <c r="E23" s="22"/>
      <c r="F23" s="22"/>
      <c r="G23" s="22"/>
      <c r="H23" s="22"/>
      <c r="I23" s="22"/>
      <c r="J23" s="22"/>
      <c r="K23" s="22"/>
    </row>
    <row r="24" spans="1:11" x14ac:dyDescent="0.25">
      <c r="A24" s="9" t="s">
        <v>32</v>
      </c>
      <c r="B24" s="4" t="s">
        <v>0</v>
      </c>
      <c r="C24" s="4" t="s">
        <v>1</v>
      </c>
      <c r="D24" s="4" t="s">
        <v>2</v>
      </c>
      <c r="E24" s="4" t="s">
        <v>3</v>
      </c>
      <c r="F24" s="4" t="s">
        <v>4</v>
      </c>
      <c r="G24" s="4" t="s">
        <v>5</v>
      </c>
      <c r="H24" s="4" t="s">
        <v>6</v>
      </c>
      <c r="I24" s="4" t="s">
        <v>7</v>
      </c>
      <c r="J24" s="4" t="s">
        <v>8</v>
      </c>
      <c r="K24" s="4" t="s">
        <v>9</v>
      </c>
    </row>
    <row r="25" spans="1:11" x14ac:dyDescent="0.25">
      <c r="A25" s="8" t="s">
        <v>705</v>
      </c>
      <c r="B25" s="2">
        <v>0.44709359605911297</v>
      </c>
      <c r="C25" s="2">
        <v>0.42946887492861202</v>
      </c>
      <c r="D25" s="2">
        <v>0.43539856441254199</v>
      </c>
      <c r="E25" s="2">
        <v>0.42539987204094698</v>
      </c>
      <c r="F25" s="2">
        <v>0.46655805179214499</v>
      </c>
      <c r="G25" s="2">
        <v>0.506751881249356</v>
      </c>
      <c r="H25" s="2">
        <v>0.52169312169312199</v>
      </c>
      <c r="I25" s="2">
        <v>0.49850005172235401</v>
      </c>
      <c r="J25" s="2">
        <v>0.48738033072236697</v>
      </c>
      <c r="K25" s="2">
        <v>0.47287531806615801</v>
      </c>
    </row>
    <row r="26" spans="1:11" x14ac:dyDescent="0.25">
      <c r="A26" s="8" t="s">
        <v>706</v>
      </c>
      <c r="B26" s="2">
        <v>9.1330049261083707E-2</v>
      </c>
      <c r="C26" s="2">
        <v>8.8684017296238898E-2</v>
      </c>
      <c r="D26" s="2">
        <v>7.90202745246191E-2</v>
      </c>
      <c r="E26" s="2">
        <v>7.9910428662827895E-2</v>
      </c>
      <c r="F26" s="2">
        <v>7.7602469559252304E-2</v>
      </c>
      <c r="G26" s="2">
        <v>7.1745180909184594E-2</v>
      </c>
      <c r="H26" s="2">
        <v>7.1746031746031794E-2</v>
      </c>
      <c r="I26" s="2">
        <v>7.7997310437571105E-2</v>
      </c>
      <c r="J26" s="2">
        <v>6.9335654192051094E-2</v>
      </c>
      <c r="K26" s="2">
        <v>6.6870229007633605E-2</v>
      </c>
    </row>
    <row r="27" spans="1:11" x14ac:dyDescent="0.25">
      <c r="A27" s="8" t="s">
        <v>707</v>
      </c>
      <c r="B27" s="2">
        <v>7.0541871921182303E-2</v>
      </c>
      <c r="C27" s="2">
        <v>5.9313045606592202E-2</v>
      </c>
      <c r="D27" s="2">
        <v>5.6164211056541999E-2</v>
      </c>
      <c r="E27" s="2">
        <v>5.8349328214971199E-2</v>
      </c>
      <c r="F27" s="2">
        <v>5.3421368547419003E-2</v>
      </c>
      <c r="G27" s="2">
        <v>4.5871559633027498E-2</v>
      </c>
      <c r="H27" s="2">
        <v>4.4338624338624302E-2</v>
      </c>
      <c r="I27" s="2">
        <v>4.7170787214233997E-2</v>
      </c>
      <c r="J27" s="2">
        <v>3.81491151726139E-2</v>
      </c>
      <c r="K27" s="2">
        <v>5.1094147582697202E-2</v>
      </c>
    </row>
    <row r="28" spans="1:11" x14ac:dyDescent="0.25">
      <c r="A28" s="8" t="s">
        <v>708</v>
      </c>
      <c r="B28" s="2">
        <v>7.6157635467980295E-2</v>
      </c>
      <c r="C28" s="2">
        <v>8.2320306763482107E-2</v>
      </c>
      <c r="D28" s="2">
        <v>9.1046467699282194E-2</v>
      </c>
      <c r="E28" s="2">
        <v>0.114011516314779</v>
      </c>
      <c r="F28" s="2">
        <v>0.11541759560967201</v>
      </c>
      <c r="G28" s="2">
        <v>8.0507164209875304E-2</v>
      </c>
      <c r="H28" s="2">
        <v>7.4603174603174602E-2</v>
      </c>
      <c r="I28" s="2">
        <v>7.4790524464673602E-2</v>
      </c>
      <c r="J28" s="2">
        <v>6.7159849144183395E-2</v>
      </c>
      <c r="K28" s="2">
        <v>7.1857506361323195E-2</v>
      </c>
    </row>
    <row r="29" spans="1:11" x14ac:dyDescent="0.25">
      <c r="A29" s="8" t="s">
        <v>709</v>
      </c>
      <c r="B29" s="2">
        <v>5.6157635467980298E-3</v>
      </c>
      <c r="C29" s="2">
        <v>5.7926083054581096E-3</v>
      </c>
      <c r="D29" s="2">
        <v>4.7852915249968504E-3</v>
      </c>
      <c r="E29" s="2">
        <v>7.2296865003199E-3</v>
      </c>
      <c r="F29" s="2">
        <v>7.54587549305436E-3</v>
      </c>
      <c r="G29" s="2">
        <v>5.1541078239356799E-3</v>
      </c>
      <c r="H29" s="2">
        <v>6.7724867724867702E-3</v>
      </c>
      <c r="I29" s="2">
        <v>5.2756801489603801E-3</v>
      </c>
      <c r="J29" s="2">
        <v>6.2373078038874402E-3</v>
      </c>
      <c r="K29" s="2">
        <v>4.68193384223919E-3</v>
      </c>
    </row>
    <row r="30" spans="1:11" x14ac:dyDescent="0.25">
      <c r="A30" s="8" t="s">
        <v>710</v>
      </c>
      <c r="B30" s="2">
        <v>6.0098522167487704E-3</v>
      </c>
      <c r="C30" s="2">
        <v>3.1002692339071598E-3</v>
      </c>
      <c r="D30" s="2">
        <v>6.2964362171011199E-3</v>
      </c>
      <c r="E30" s="2">
        <v>5.3103007037747898E-3</v>
      </c>
      <c r="F30" s="2">
        <v>4.45892642771394E-3</v>
      </c>
      <c r="G30" s="2">
        <v>4.9479435109782499E-3</v>
      </c>
      <c r="H30" s="2">
        <v>6.4550264550264497E-3</v>
      </c>
      <c r="I30" s="2">
        <v>5.1722354401572404E-3</v>
      </c>
      <c r="J30" s="2">
        <v>5.9472004641717398E-3</v>
      </c>
      <c r="K30" s="2">
        <v>4.4783715012722599E-3</v>
      </c>
    </row>
    <row r="31" spans="1:11" x14ac:dyDescent="0.25">
      <c r="A31" s="8" t="s">
        <v>711</v>
      </c>
      <c r="B31" s="2">
        <v>7.8128078817733995E-2</v>
      </c>
      <c r="C31" s="2">
        <v>9.1539528432732303E-2</v>
      </c>
      <c r="D31" s="2">
        <v>7.7446165470343803E-2</v>
      </c>
      <c r="E31" s="2">
        <v>5.9948816378758797E-2</v>
      </c>
      <c r="F31" s="2">
        <v>4.2445549648430801E-2</v>
      </c>
      <c r="G31" s="2">
        <v>4.2160601999793802E-2</v>
      </c>
      <c r="H31" s="2">
        <v>4.5079365079365101E-2</v>
      </c>
      <c r="I31" s="2">
        <v>4.3653667114927103E-2</v>
      </c>
      <c r="J31" s="2">
        <v>5.0478677110530903E-2</v>
      </c>
      <c r="K31" s="2">
        <v>5.66921119592875E-2</v>
      </c>
    </row>
    <row r="32" spans="1:11" x14ac:dyDescent="0.25">
      <c r="A32" s="8" t="s">
        <v>712</v>
      </c>
      <c r="B32" s="2">
        <v>2.61083743842365E-2</v>
      </c>
      <c r="C32" s="2">
        <v>3.4510891735334899E-2</v>
      </c>
      <c r="D32" s="2">
        <v>3.9604583805566099E-2</v>
      </c>
      <c r="E32" s="2">
        <v>3.9603326935380698E-2</v>
      </c>
      <c r="F32" s="2">
        <v>3.6700394443491699E-2</v>
      </c>
      <c r="G32" s="2">
        <v>3.2573961447273501E-2</v>
      </c>
      <c r="H32" s="2">
        <v>3.6296296296296299E-2</v>
      </c>
      <c r="I32" s="2">
        <v>3.8067652839557299E-2</v>
      </c>
      <c r="J32" s="2">
        <v>6.0922541340295899E-2</v>
      </c>
      <c r="K32" s="2">
        <v>6.0152671755725202E-2</v>
      </c>
    </row>
    <row r="33" spans="1:12" x14ac:dyDescent="0.25">
      <c r="A33" s="8" t="s">
        <v>713</v>
      </c>
      <c r="B33" s="2">
        <v>0.14768472906403901</v>
      </c>
      <c r="C33" s="2">
        <v>0.14897609529248601</v>
      </c>
      <c r="D33" s="2">
        <v>0.15445158040549001</v>
      </c>
      <c r="E33" s="2">
        <v>0.16078055022392801</v>
      </c>
      <c r="F33" s="2">
        <v>0.14697307494426301</v>
      </c>
      <c r="G33" s="2">
        <v>0.164312957427069</v>
      </c>
      <c r="H33" s="2">
        <v>0.14613756613756601</v>
      </c>
      <c r="I33" s="2">
        <v>0.15537395262232301</v>
      </c>
      <c r="J33" s="2">
        <v>0.15810850014505401</v>
      </c>
      <c r="K33" s="2">
        <v>0.155318066157761</v>
      </c>
    </row>
    <row r="34" spans="1:12" x14ac:dyDescent="0.25">
      <c r="A34" s="8" t="s">
        <v>714</v>
      </c>
      <c r="B34" s="2">
        <v>1.33990147783251E-2</v>
      </c>
      <c r="C34" s="2">
        <v>1.4767071877294599E-2</v>
      </c>
      <c r="D34" s="2">
        <v>1.5867019267094801E-2</v>
      </c>
      <c r="E34" s="2">
        <v>1.2731925783749201E-2</v>
      </c>
      <c r="F34" s="2">
        <v>1.38055222088836E-2</v>
      </c>
      <c r="G34" s="2">
        <v>1.3606844655190201E-2</v>
      </c>
      <c r="H34" s="2">
        <v>1.35449735449735E-2</v>
      </c>
      <c r="I34" s="2">
        <v>1.28271438915899E-2</v>
      </c>
      <c r="J34" s="2">
        <v>1.94371917609516E-2</v>
      </c>
      <c r="K34" s="2">
        <v>2.17811704834606E-2</v>
      </c>
    </row>
    <row r="35" spans="1:12" x14ac:dyDescent="0.25">
      <c r="A35" s="8" t="s">
        <v>715</v>
      </c>
      <c r="B35" s="2">
        <v>3.10344827586207E-2</v>
      </c>
      <c r="C35" s="2">
        <v>3.23896548910826E-2</v>
      </c>
      <c r="D35" s="2">
        <v>2.8208034252613E-2</v>
      </c>
      <c r="E35" s="2">
        <v>2.46321177223289E-2</v>
      </c>
      <c r="F35" s="2">
        <v>2.1951637797976299E-2</v>
      </c>
      <c r="G35" s="2">
        <v>2.3193485207710501E-2</v>
      </c>
      <c r="H35" s="2">
        <v>2.3703703703703699E-2</v>
      </c>
      <c r="I35" s="2">
        <v>2.8343850212061698E-2</v>
      </c>
      <c r="J35" s="2">
        <v>2.5674499564838998E-2</v>
      </c>
      <c r="K35" s="2">
        <v>2.12722646310433E-2</v>
      </c>
    </row>
    <row r="36" spans="1:12" x14ac:dyDescent="0.25">
      <c r="A36" s="8" t="s">
        <v>716</v>
      </c>
      <c r="B36" s="2">
        <v>6.8965517241379301E-3</v>
      </c>
      <c r="C36" s="2">
        <v>9.1376356367789801E-3</v>
      </c>
      <c r="D36" s="2">
        <v>1.17113713638081E-2</v>
      </c>
      <c r="E36" s="2">
        <v>1.20921305182342E-2</v>
      </c>
      <c r="F36" s="2">
        <v>1.31195335276968E-2</v>
      </c>
      <c r="G36" s="2">
        <v>9.1743119266055103E-3</v>
      </c>
      <c r="H36" s="2">
        <v>9.6296296296296303E-3</v>
      </c>
      <c r="I36" s="2">
        <v>1.28271438915899E-2</v>
      </c>
      <c r="J36" s="2">
        <v>1.1169132579054299E-2</v>
      </c>
      <c r="K36" s="2">
        <v>1.29262086513995E-2</v>
      </c>
    </row>
    <row r="37" spans="1:12" x14ac:dyDescent="0.25">
      <c r="A37" s="15"/>
    </row>
    <row r="38" spans="1:12" x14ac:dyDescent="0.25">
      <c r="A38" s="15"/>
    </row>
    <row r="39" spans="1:12" x14ac:dyDescent="0.25">
      <c r="A39" s="15"/>
      <c r="B39" s="21" t="s">
        <v>29</v>
      </c>
      <c r="C39" s="21"/>
      <c r="D39" s="21"/>
      <c r="E39" s="21"/>
      <c r="F39" s="21"/>
      <c r="G39" s="21"/>
      <c r="H39" s="21"/>
      <c r="I39" s="21"/>
      <c r="J39" s="21"/>
      <c r="K39" s="6" t="s">
        <v>30</v>
      </c>
      <c r="L39" s="6" t="s">
        <v>31</v>
      </c>
    </row>
    <row r="40" spans="1:12" x14ac:dyDescent="0.25">
      <c r="A40" s="9" t="s">
        <v>32</v>
      </c>
      <c r="B40" s="4" t="s">
        <v>13</v>
      </c>
      <c r="C40" s="4" t="s">
        <v>14</v>
      </c>
      <c r="D40" s="4" t="s">
        <v>15</v>
      </c>
      <c r="E40" s="4" t="s">
        <v>16</v>
      </c>
      <c r="F40" s="4" t="s">
        <v>17</v>
      </c>
      <c r="G40" s="4" t="s">
        <v>18</v>
      </c>
      <c r="H40" s="4" t="s">
        <v>19</v>
      </c>
      <c r="I40" s="4" t="s">
        <v>20</v>
      </c>
      <c r="J40" s="4" t="s">
        <v>21</v>
      </c>
      <c r="K40" s="4" t="s">
        <v>22</v>
      </c>
      <c r="L40" s="4" t="s">
        <v>23</v>
      </c>
    </row>
    <row r="41" spans="1:12" x14ac:dyDescent="0.25">
      <c r="A41" s="8" t="s">
        <v>705</v>
      </c>
      <c r="B41" s="2">
        <v>0.15998237108858501</v>
      </c>
      <c r="C41" s="2">
        <v>0.31363981762917897</v>
      </c>
      <c r="D41" s="2">
        <v>-3.8467100506146101E-2</v>
      </c>
      <c r="E41" s="2">
        <v>-0.181681455858024</v>
      </c>
      <c r="F41" s="2">
        <v>-9.6489615879433902E-2</v>
      </c>
      <c r="G41" s="2">
        <v>2.84784377542718E-3</v>
      </c>
      <c r="H41" s="2">
        <v>-2.2515212981744401E-2</v>
      </c>
      <c r="I41" s="2">
        <v>-0.30275990869475</v>
      </c>
      <c r="J41" s="2">
        <v>0.38273809523809499</v>
      </c>
      <c r="K41" s="3">
        <v>-5.4922701383238397E-2</v>
      </c>
      <c r="L41" s="3">
        <v>2.3799030409872201E-2</v>
      </c>
    </row>
    <row r="42" spans="1:12" x14ac:dyDescent="0.25">
      <c r="A42" s="8" t="s">
        <v>706</v>
      </c>
      <c r="B42" s="2">
        <v>0.17259978425027001</v>
      </c>
      <c r="C42" s="2">
        <v>0.154553817847286</v>
      </c>
      <c r="D42" s="2">
        <v>-4.7808764940238998E-3</v>
      </c>
      <c r="E42" s="2">
        <v>-0.27542033626901502</v>
      </c>
      <c r="F42" s="2">
        <v>-0.23093922651933699</v>
      </c>
      <c r="G42" s="2">
        <v>-2.5862068965517199E-2</v>
      </c>
      <c r="H42" s="2">
        <v>0.112094395280236</v>
      </c>
      <c r="I42" s="2">
        <v>-0.36604774535808998</v>
      </c>
      <c r="J42" s="2">
        <v>0.37447698744769897</v>
      </c>
      <c r="K42" s="3">
        <v>-5.6034482758620698E-2</v>
      </c>
      <c r="L42" s="3">
        <v>-0.29126213592233002</v>
      </c>
    </row>
    <row r="43" spans="1:12" x14ac:dyDescent="0.25">
      <c r="A43" s="8" t="s">
        <v>707</v>
      </c>
      <c r="B43" s="2">
        <v>1.5363128491620101E-2</v>
      </c>
      <c r="C43" s="2">
        <v>0.22696011004126501</v>
      </c>
      <c r="D43" s="2">
        <v>2.2421524663677101E-2</v>
      </c>
      <c r="E43" s="2">
        <v>-0.31688596491228099</v>
      </c>
      <c r="F43" s="2">
        <v>-0.28571428571428598</v>
      </c>
      <c r="G43" s="2">
        <v>-5.8426966292134799E-2</v>
      </c>
      <c r="H43" s="2">
        <v>8.83054892601432E-2</v>
      </c>
      <c r="I43" s="2">
        <v>-0.42324561403508798</v>
      </c>
      <c r="J43" s="2">
        <v>0.90874524714828897</v>
      </c>
      <c r="K43" s="3">
        <v>0.12808988764044901</v>
      </c>
      <c r="L43" s="3">
        <v>-0.29888268156424602</v>
      </c>
    </row>
    <row r="44" spans="1:12" x14ac:dyDescent="0.25">
      <c r="A44" s="8" t="s">
        <v>708</v>
      </c>
      <c r="B44" s="2">
        <v>0.305304010349289</v>
      </c>
      <c r="C44" s="2">
        <v>0.43310208126858302</v>
      </c>
      <c r="D44" s="2">
        <v>0.232365145228216</v>
      </c>
      <c r="E44" s="2">
        <v>-0.244668911335578</v>
      </c>
      <c r="F44" s="2">
        <v>-0.41976225854383398</v>
      </c>
      <c r="G44" s="2">
        <v>-9.7311139564660698E-2</v>
      </c>
      <c r="H44" s="2">
        <v>2.5531914893616999E-2</v>
      </c>
      <c r="I44" s="2">
        <v>-0.35961272475795297</v>
      </c>
      <c r="J44" s="2">
        <v>0.52483801295896304</v>
      </c>
      <c r="K44" s="3">
        <v>-9.6030729833546699E-2</v>
      </c>
      <c r="L44" s="3">
        <v>-8.6675291073738697E-2</v>
      </c>
    </row>
    <row r="45" spans="1:12" x14ac:dyDescent="0.25">
      <c r="A45" s="8" t="s">
        <v>709</v>
      </c>
      <c r="B45" s="2">
        <v>0.24561403508771901</v>
      </c>
      <c r="C45" s="2">
        <v>7.0422535211267595E-2</v>
      </c>
      <c r="D45" s="2">
        <v>0.48684210526315802</v>
      </c>
      <c r="E45" s="2">
        <v>-0.221238938053097</v>
      </c>
      <c r="F45" s="2">
        <v>-0.43181818181818199</v>
      </c>
      <c r="G45" s="2">
        <v>0.28000000000000003</v>
      </c>
      <c r="H45" s="2">
        <v>-0.203125</v>
      </c>
      <c r="I45" s="2">
        <v>-0.15686274509803899</v>
      </c>
      <c r="J45" s="2">
        <v>6.9767441860465101E-2</v>
      </c>
      <c r="K45" s="3">
        <v>-0.08</v>
      </c>
      <c r="L45" s="3">
        <v>-0.19298245614035101</v>
      </c>
    </row>
    <row r="46" spans="1:12" x14ac:dyDescent="0.25">
      <c r="A46" s="8" t="s">
        <v>710</v>
      </c>
      <c r="B46" s="2">
        <v>-0.37704918032786899</v>
      </c>
      <c r="C46" s="2">
        <v>1.6315789473684199</v>
      </c>
      <c r="D46" s="2">
        <v>-0.17</v>
      </c>
      <c r="E46" s="2">
        <v>-0.373493975903614</v>
      </c>
      <c r="F46" s="2">
        <v>-7.69230769230769E-2</v>
      </c>
      <c r="G46" s="2">
        <v>0.27083333333333298</v>
      </c>
      <c r="H46" s="2">
        <v>-0.18032786885245899</v>
      </c>
      <c r="I46" s="2">
        <v>-0.18</v>
      </c>
      <c r="J46" s="2">
        <v>7.3170731707317097E-2</v>
      </c>
      <c r="K46" s="3">
        <v>-8.3333333333333301E-2</v>
      </c>
      <c r="L46" s="3">
        <v>-0.27868852459016402</v>
      </c>
    </row>
    <row r="47" spans="1:12" x14ac:dyDescent="0.25">
      <c r="A47" s="8" t="s">
        <v>711</v>
      </c>
      <c r="B47" s="2">
        <v>0.41488020176544799</v>
      </c>
      <c r="C47" s="2">
        <v>9.6256684491978606E-2</v>
      </c>
      <c r="D47" s="2">
        <v>-0.23821138211382101</v>
      </c>
      <c r="E47" s="2">
        <v>-0.47171824973319099</v>
      </c>
      <c r="F47" s="2">
        <v>-0.173737373737374</v>
      </c>
      <c r="G47" s="2">
        <v>4.1564792176039103E-2</v>
      </c>
      <c r="H47" s="2">
        <v>-9.3896713615023494E-3</v>
      </c>
      <c r="I47" s="2">
        <v>-0.175355450236967</v>
      </c>
      <c r="J47" s="2">
        <v>0.60057471264367801</v>
      </c>
      <c r="K47" s="3">
        <v>0.36185819070904601</v>
      </c>
      <c r="L47" s="3">
        <v>-0.29760403530895302</v>
      </c>
    </row>
    <row r="48" spans="1:12" x14ac:dyDescent="0.25">
      <c r="A48" s="8" t="s">
        <v>712</v>
      </c>
      <c r="B48" s="2">
        <v>0.59622641509434005</v>
      </c>
      <c r="C48" s="2">
        <v>0.48699763593380602</v>
      </c>
      <c r="D48" s="2">
        <v>-1.58982511923688E-2</v>
      </c>
      <c r="E48" s="2">
        <v>-0.30856219709208399</v>
      </c>
      <c r="F48" s="2">
        <v>-0.26168224299065401</v>
      </c>
      <c r="G48" s="2">
        <v>8.54430379746835E-2</v>
      </c>
      <c r="H48" s="2">
        <v>7.2886297376093298E-2</v>
      </c>
      <c r="I48" s="2">
        <v>0.141304347826087</v>
      </c>
      <c r="J48" s="2">
        <v>0.40714285714285697</v>
      </c>
      <c r="K48" s="3">
        <v>0.870253164556962</v>
      </c>
      <c r="L48" s="3">
        <v>1.2301886792452801</v>
      </c>
    </row>
    <row r="49" spans="1:12" x14ac:dyDescent="0.25">
      <c r="A49" s="8" t="s">
        <v>713</v>
      </c>
      <c r="B49" s="2">
        <v>0.21814543028685801</v>
      </c>
      <c r="C49" s="2">
        <v>0.343373493975904</v>
      </c>
      <c r="D49" s="2">
        <v>2.44598450876478E-2</v>
      </c>
      <c r="E49" s="2">
        <v>-0.31794667727815401</v>
      </c>
      <c r="F49" s="2">
        <v>-7.0011668611435193E-2</v>
      </c>
      <c r="G49" s="2">
        <v>-0.133626097867001</v>
      </c>
      <c r="H49" s="2">
        <v>8.7617668356263598E-2</v>
      </c>
      <c r="I49" s="2">
        <v>-0.27430093209054601</v>
      </c>
      <c r="J49" s="2">
        <v>0.4</v>
      </c>
      <c r="K49" s="3">
        <v>-4.2659974905897097E-2</v>
      </c>
      <c r="L49" s="3">
        <v>1.8012008005336901E-2</v>
      </c>
    </row>
    <row r="50" spans="1:12" x14ac:dyDescent="0.25">
      <c r="A50" s="8" t="s">
        <v>714</v>
      </c>
      <c r="B50" s="2">
        <v>0.33088235294117602</v>
      </c>
      <c r="C50" s="2">
        <v>0.39226519337016602</v>
      </c>
      <c r="D50" s="2">
        <v>-0.21031746031745999</v>
      </c>
      <c r="E50" s="2">
        <v>-0.19095477386934701</v>
      </c>
      <c r="F50" s="2">
        <v>-0.18012422360248401</v>
      </c>
      <c r="G50" s="2">
        <v>-3.03030303030303E-2</v>
      </c>
      <c r="H50" s="2">
        <v>-3.125E-2</v>
      </c>
      <c r="I50" s="2">
        <v>8.0645161290322606E-2</v>
      </c>
      <c r="J50" s="2">
        <v>0.59701492537313405</v>
      </c>
      <c r="K50" s="3">
        <v>0.62121212121212099</v>
      </c>
      <c r="L50" s="3">
        <v>0.57352941176470595</v>
      </c>
    </row>
    <row r="51" spans="1:12" x14ac:dyDescent="0.25">
      <c r="A51" s="8" t="s">
        <v>715</v>
      </c>
      <c r="B51" s="2">
        <v>0.26031746031746</v>
      </c>
      <c r="C51" s="2">
        <v>0.12846347607052899</v>
      </c>
      <c r="D51" s="2">
        <v>-0.140625</v>
      </c>
      <c r="E51" s="2">
        <v>-0.33506493506493501</v>
      </c>
      <c r="F51" s="2">
        <v>-0.12109375</v>
      </c>
      <c r="G51" s="2">
        <v>-4.4444444444444401E-3</v>
      </c>
      <c r="H51" s="2">
        <v>0.223214285714286</v>
      </c>
      <c r="I51" s="2">
        <v>-0.354014598540146</v>
      </c>
      <c r="J51" s="2">
        <v>0.18079096045197701</v>
      </c>
      <c r="K51" s="3">
        <v>-7.1111111111111097E-2</v>
      </c>
      <c r="L51" s="3">
        <v>-0.33650793650793698</v>
      </c>
    </row>
    <row r="52" spans="1:12" x14ac:dyDescent="0.25">
      <c r="A52" s="8" t="s">
        <v>716</v>
      </c>
      <c r="B52" s="2">
        <v>0.6</v>
      </c>
      <c r="C52" s="2">
        <v>0.66071428571428603</v>
      </c>
      <c r="D52" s="2">
        <v>1.6129032258064498E-2</v>
      </c>
      <c r="E52" s="2">
        <v>-0.19047619047618999</v>
      </c>
      <c r="F52" s="2">
        <v>-0.41830065359477098</v>
      </c>
      <c r="G52" s="2">
        <v>2.2471910112359501E-2</v>
      </c>
      <c r="H52" s="2">
        <v>0.36263736263736301</v>
      </c>
      <c r="I52" s="2">
        <v>-0.37903225806451601</v>
      </c>
      <c r="J52" s="2">
        <v>0.64935064935064901</v>
      </c>
      <c r="K52" s="3">
        <v>0.426966292134831</v>
      </c>
      <c r="L52" s="3">
        <v>0.81428571428571395</v>
      </c>
    </row>
    <row r="53" spans="1:12" x14ac:dyDescent="0.25">
      <c r="A53" s="11" t="s">
        <v>12</v>
      </c>
      <c r="B53" s="3">
        <v>0.20758620689655199</v>
      </c>
      <c r="C53" s="3">
        <v>0.295749367708248</v>
      </c>
      <c r="D53" s="3">
        <v>-1.5867019267094801E-2</v>
      </c>
      <c r="E53" s="3">
        <v>-0.25387076135636599</v>
      </c>
      <c r="F53" s="3">
        <v>-0.16815297547590499</v>
      </c>
      <c r="G53" s="3">
        <v>-2.58736212761571E-2</v>
      </c>
      <c r="H53" s="3">
        <v>2.2962962962963001E-2</v>
      </c>
      <c r="I53" s="3">
        <v>-0.28685217751112002</v>
      </c>
      <c r="J53" s="3">
        <v>0.42515230635335099</v>
      </c>
      <c r="K53" s="3">
        <v>1.27821874033605E-2</v>
      </c>
      <c r="L53" s="3">
        <v>-3.2019704433497498E-2</v>
      </c>
    </row>
    <row r="54" spans="1:12" x14ac:dyDescent="0.25">
      <c r="A54" s="15"/>
    </row>
    <row r="55" spans="1:12" x14ac:dyDescent="0.25">
      <c r="A55" s="13" t="s">
        <v>33</v>
      </c>
    </row>
    <row r="56" spans="1:12" x14ac:dyDescent="0.25">
      <c r="A56" s="14" t="s">
        <v>34</v>
      </c>
    </row>
    <row r="57" spans="1:12" x14ac:dyDescent="0.25">
      <c r="A57" s="14" t="s">
        <v>35</v>
      </c>
    </row>
    <row r="58" spans="1:12" x14ac:dyDescent="0.25">
      <c r="A58" s="14" t="s">
        <v>733</v>
      </c>
    </row>
    <row r="59" spans="1:12" x14ac:dyDescent="0.25">
      <c r="A59" s="15"/>
    </row>
    <row r="60" spans="1:12" x14ac:dyDescent="0.25">
      <c r="A60" s="15"/>
    </row>
    <row r="61" spans="1:12" x14ac:dyDescent="0.25">
      <c r="A61" s="15"/>
    </row>
    <row r="62" spans="1:12" x14ac:dyDescent="0.25">
      <c r="A62" s="15"/>
    </row>
    <row r="63" spans="1:12" x14ac:dyDescent="0.25">
      <c r="A63" s="15"/>
    </row>
    <row r="64" spans="1:12"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3:K23"/>
    <mergeCell ref="B39:J3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422</v>
      </c>
    </row>
    <row r="2" spans="1:2" ht="15" x14ac:dyDescent="0.25">
      <c r="A2" s="12" t="s">
        <v>25</v>
      </c>
    </row>
    <row r="3" spans="1:2" ht="15" x14ac:dyDescent="0.25">
      <c r="A3" s="12" t="s">
        <v>423</v>
      </c>
    </row>
    <row r="4" spans="1:2" x14ac:dyDescent="0.25">
      <c r="A4" s="15"/>
    </row>
    <row r="5" spans="1:2" x14ac:dyDescent="0.25">
      <c r="A5" s="17" t="str">
        <f>HYPERLINK("#'Table of contents'!A23", "Back to contents")</f>
        <v>Back to contents</v>
      </c>
    </row>
    <row r="6" spans="1:2" x14ac:dyDescent="0.25">
      <c r="A6" s="15"/>
      <c r="B6" s="6" t="s">
        <v>27</v>
      </c>
    </row>
    <row r="7" spans="1:2" x14ac:dyDescent="0.25">
      <c r="A7" s="9" t="s">
        <v>32</v>
      </c>
      <c r="B7" s="4" t="s">
        <v>9</v>
      </c>
    </row>
    <row r="8" spans="1:2" x14ac:dyDescent="0.25">
      <c r="A8" s="16" t="s">
        <v>420</v>
      </c>
      <c r="B8" s="1">
        <v>13735</v>
      </c>
    </row>
    <row r="9" spans="1:2" x14ac:dyDescent="0.25">
      <c r="A9" s="16" t="s">
        <v>421</v>
      </c>
      <c r="B9" s="1">
        <v>313988</v>
      </c>
    </row>
    <row r="10" spans="1:2" x14ac:dyDescent="0.25">
      <c r="A10" s="10" t="s">
        <v>12</v>
      </c>
      <c r="B10" s="5">
        <v>327723</v>
      </c>
    </row>
    <row r="11" spans="1:2" x14ac:dyDescent="0.25">
      <c r="A11" s="15"/>
    </row>
    <row r="12" spans="1:2" x14ac:dyDescent="0.25">
      <c r="A12" s="15"/>
    </row>
    <row r="13" spans="1:2" x14ac:dyDescent="0.25">
      <c r="A13" s="15"/>
      <c r="B13" s="6" t="s">
        <v>28</v>
      </c>
    </row>
    <row r="14" spans="1:2" x14ac:dyDescent="0.25">
      <c r="A14" s="9" t="s">
        <v>32</v>
      </c>
      <c r="B14" s="4" t="s">
        <v>9</v>
      </c>
    </row>
    <row r="15" spans="1:2" x14ac:dyDescent="0.25">
      <c r="A15" s="8" t="s">
        <v>420</v>
      </c>
      <c r="B15" s="2">
        <v>4.19103938386991E-2</v>
      </c>
    </row>
    <row r="16" spans="1:2" x14ac:dyDescent="0.25">
      <c r="A16" s="8" t="s">
        <v>421</v>
      </c>
      <c r="B16" s="2">
        <v>0.95808960616130101</v>
      </c>
    </row>
    <row r="17" spans="1:1" x14ac:dyDescent="0.25">
      <c r="A17" s="15"/>
    </row>
    <row r="18" spans="1:1" x14ac:dyDescent="0.25">
      <c r="A18" s="13" t="s">
        <v>33</v>
      </c>
    </row>
    <row r="19" spans="1:1" x14ac:dyDescent="0.25">
      <c r="A19" s="14" t="s">
        <v>34</v>
      </c>
    </row>
    <row r="20" spans="1:1" x14ac:dyDescent="0.25">
      <c r="A20" s="14" t="s">
        <v>126</v>
      </c>
    </row>
    <row r="21" spans="1:1" x14ac:dyDescent="0.25">
      <c r="A21" s="14" t="s">
        <v>36</v>
      </c>
    </row>
    <row r="22" spans="1:1" x14ac:dyDescent="0.25">
      <c r="A22" s="15"/>
    </row>
    <row r="23" spans="1:1" x14ac:dyDescent="0.25">
      <c r="A23" s="15"/>
    </row>
    <row r="24" spans="1:1" x14ac:dyDescent="0.25">
      <c r="A24" s="15"/>
    </row>
    <row r="25" spans="1:1" x14ac:dyDescent="0.25">
      <c r="A25" s="15"/>
    </row>
    <row r="26" spans="1:1" x14ac:dyDescent="0.25">
      <c r="A26" s="15"/>
    </row>
    <row r="27" spans="1:1" x14ac:dyDescent="0.25">
      <c r="A27" s="15"/>
    </row>
    <row r="28" spans="1:1" x14ac:dyDescent="0.25">
      <c r="A28" s="15"/>
    </row>
    <row r="29" spans="1:1" x14ac:dyDescent="0.25">
      <c r="A29" s="15"/>
    </row>
    <row r="30" spans="1:1" x14ac:dyDescent="0.25">
      <c r="A30" s="15"/>
    </row>
    <row r="31" spans="1:1" x14ac:dyDescent="0.25">
      <c r="A31" s="15"/>
    </row>
    <row r="32" spans="1:1"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300-000000000000}">
  <sheetPr>
    <pageSetUpPr fitToPage="1"/>
  </sheetPr>
  <dimension ref="A1:C200"/>
  <sheetViews>
    <sheetView showGridLines="0" workbookViewId="0"/>
  </sheetViews>
  <sheetFormatPr defaultColWidth="11.5546875" defaultRowHeight="13.2" x14ac:dyDescent="0.25"/>
  <cols>
    <col min="1" max="1" width="40.6640625" customWidth="1"/>
    <col min="2" max="11" width="10.5546875" customWidth="1"/>
  </cols>
  <sheetData>
    <row r="1" spans="1:3" ht="15" x14ac:dyDescent="0.25">
      <c r="A1" s="12" t="s">
        <v>735</v>
      </c>
    </row>
    <row r="2" spans="1:3" ht="15" x14ac:dyDescent="0.25">
      <c r="A2" s="12" t="s">
        <v>736</v>
      </c>
    </row>
    <row r="3" spans="1:3" ht="15" x14ac:dyDescent="0.25">
      <c r="A3" s="12" t="s">
        <v>63</v>
      </c>
    </row>
    <row r="4" spans="1:3" x14ac:dyDescent="0.25">
      <c r="A4" s="15"/>
    </row>
    <row r="5" spans="1:3" x14ac:dyDescent="0.25">
      <c r="A5" s="17" t="str">
        <f>HYPERLINK("#'Table of contents'!A230", "Back to contents")</f>
        <v>Back to contents</v>
      </c>
    </row>
    <row r="6" spans="1:3" x14ac:dyDescent="0.25">
      <c r="A6" s="15"/>
      <c r="B6" s="21" t="s">
        <v>27</v>
      </c>
      <c r="C6" s="22"/>
    </row>
    <row r="7" spans="1:3" x14ac:dyDescent="0.25">
      <c r="A7" s="9" t="s">
        <v>32</v>
      </c>
      <c r="B7" s="4" t="s">
        <v>8</v>
      </c>
      <c r="C7" s="4" t="s">
        <v>9</v>
      </c>
    </row>
    <row r="8" spans="1:3" x14ac:dyDescent="0.25">
      <c r="A8" s="16" t="s">
        <v>56</v>
      </c>
      <c r="B8" s="1">
        <v>462</v>
      </c>
      <c r="C8" s="1">
        <v>149</v>
      </c>
    </row>
    <row r="9" spans="1:3" x14ac:dyDescent="0.25">
      <c r="A9" s="16" t="s">
        <v>57</v>
      </c>
      <c r="B9" s="1">
        <v>3536</v>
      </c>
      <c r="C9" s="1">
        <v>2638</v>
      </c>
    </row>
    <row r="10" spans="1:3" x14ac:dyDescent="0.25">
      <c r="A10" s="16" t="s">
        <v>58</v>
      </c>
      <c r="B10" s="1">
        <v>3679</v>
      </c>
      <c r="C10" s="1">
        <v>3285</v>
      </c>
    </row>
    <row r="11" spans="1:3" x14ac:dyDescent="0.25">
      <c r="A11" s="16" t="s">
        <v>59</v>
      </c>
      <c r="B11" s="1">
        <v>2911</v>
      </c>
      <c r="C11" s="1">
        <v>2465</v>
      </c>
    </row>
    <row r="12" spans="1:3" x14ac:dyDescent="0.25">
      <c r="A12" s="16" t="s">
        <v>60</v>
      </c>
      <c r="B12" s="1">
        <v>8808</v>
      </c>
      <c r="C12" s="1">
        <v>8206</v>
      </c>
    </row>
    <row r="13" spans="1:3" x14ac:dyDescent="0.25">
      <c r="A13" s="16" t="s">
        <v>61</v>
      </c>
      <c r="B13" s="1">
        <v>5911</v>
      </c>
      <c r="C13" s="1">
        <v>5970</v>
      </c>
    </row>
    <row r="14" spans="1:3" x14ac:dyDescent="0.25">
      <c r="A14" s="10" t="s">
        <v>12</v>
      </c>
      <c r="B14" s="5">
        <v>25307</v>
      </c>
      <c r="C14" s="5">
        <v>22713</v>
      </c>
    </row>
    <row r="15" spans="1:3" x14ac:dyDescent="0.25">
      <c r="A15" s="15"/>
    </row>
    <row r="16" spans="1:3" x14ac:dyDescent="0.25">
      <c r="A16" s="15"/>
    </row>
    <row r="17" spans="1:3" x14ac:dyDescent="0.25">
      <c r="A17" s="15"/>
      <c r="B17" s="21" t="s">
        <v>28</v>
      </c>
      <c r="C17" s="22"/>
    </row>
    <row r="18" spans="1:3" x14ac:dyDescent="0.25">
      <c r="A18" s="9" t="s">
        <v>32</v>
      </c>
      <c r="B18" s="4" t="s">
        <v>8</v>
      </c>
      <c r="C18" s="4" t="s">
        <v>9</v>
      </c>
    </row>
    <row r="19" spans="1:3" x14ac:dyDescent="0.25">
      <c r="A19" s="8" t="s">
        <v>56</v>
      </c>
      <c r="B19" s="2">
        <v>1.82558185482278E-2</v>
      </c>
      <c r="C19" s="2">
        <v>6.5601197552062696E-3</v>
      </c>
    </row>
    <row r="20" spans="1:3" x14ac:dyDescent="0.25">
      <c r="A20" s="8" t="s">
        <v>57</v>
      </c>
      <c r="B20" s="2">
        <v>0.13972418698383801</v>
      </c>
      <c r="C20" s="2">
        <v>0.116144939021706</v>
      </c>
    </row>
    <row r="21" spans="1:3" x14ac:dyDescent="0.25">
      <c r="A21" s="8" t="s">
        <v>58</v>
      </c>
      <c r="B21" s="2">
        <v>0.145374797486861</v>
      </c>
      <c r="C21" s="2">
        <v>0.14463082816008499</v>
      </c>
    </row>
    <row r="22" spans="1:3" x14ac:dyDescent="0.25">
      <c r="A22" s="8" t="s">
        <v>59</v>
      </c>
      <c r="B22" s="2">
        <v>0.11502746275733999</v>
      </c>
      <c r="C22" s="2">
        <v>0.108528155681768</v>
      </c>
    </row>
    <row r="23" spans="1:3" x14ac:dyDescent="0.25">
      <c r="A23" s="8" t="s">
        <v>60</v>
      </c>
      <c r="B23" s="2">
        <v>0.34804599517919899</v>
      </c>
      <c r="C23" s="2">
        <v>0.361290890679347</v>
      </c>
    </row>
    <row r="24" spans="1:3" x14ac:dyDescent="0.25">
      <c r="A24" s="8" t="s">
        <v>61</v>
      </c>
      <c r="B24" s="2">
        <v>0.23357173904453299</v>
      </c>
      <c r="C24" s="2">
        <v>0.26284506670188901</v>
      </c>
    </row>
    <row r="25" spans="1:3" x14ac:dyDescent="0.25">
      <c r="A25" s="15"/>
    </row>
    <row r="26" spans="1:3" x14ac:dyDescent="0.25">
      <c r="A26" s="13" t="s">
        <v>33</v>
      </c>
    </row>
    <row r="27" spans="1:3" x14ac:dyDescent="0.25">
      <c r="A27" s="14" t="s">
        <v>34</v>
      </c>
    </row>
    <row r="28" spans="1:3" x14ac:dyDescent="0.25">
      <c r="A28" s="14" t="s">
        <v>35</v>
      </c>
    </row>
    <row r="29" spans="1:3" x14ac:dyDescent="0.25">
      <c r="A29" s="14" t="s">
        <v>81</v>
      </c>
    </row>
    <row r="30" spans="1:3" x14ac:dyDescent="0.25">
      <c r="A30" s="14" t="s">
        <v>733</v>
      </c>
    </row>
    <row r="31" spans="1:3" x14ac:dyDescent="0.25">
      <c r="A31" s="15"/>
    </row>
    <row r="32" spans="1:3"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2">
    <mergeCell ref="B6:C6"/>
    <mergeCell ref="B17:C1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400-000000000000}">
  <sheetPr>
    <pageSetUpPr fitToPage="1"/>
  </sheetPr>
  <dimension ref="A1:C200"/>
  <sheetViews>
    <sheetView showGridLines="0" workbookViewId="0"/>
  </sheetViews>
  <sheetFormatPr defaultColWidth="11.5546875" defaultRowHeight="13.2" x14ac:dyDescent="0.25"/>
  <cols>
    <col min="1" max="1" width="40.6640625" customWidth="1"/>
    <col min="2" max="11" width="10.5546875" customWidth="1"/>
  </cols>
  <sheetData>
    <row r="1" spans="1:3" ht="15" x14ac:dyDescent="0.25">
      <c r="A1" s="12" t="s">
        <v>737</v>
      </c>
    </row>
    <row r="2" spans="1:3" ht="15" x14ac:dyDescent="0.25">
      <c r="A2" s="12" t="s">
        <v>736</v>
      </c>
    </row>
    <row r="3" spans="1:3" ht="15" x14ac:dyDescent="0.25">
      <c r="A3" s="12" t="s">
        <v>67</v>
      </c>
    </row>
    <row r="4" spans="1:3" x14ac:dyDescent="0.25">
      <c r="A4" s="15"/>
    </row>
    <row r="5" spans="1:3" x14ac:dyDescent="0.25">
      <c r="A5" s="17" t="str">
        <f>HYPERLINK("#'Table of contents'!A231", "Back to contents")</f>
        <v>Back to contents</v>
      </c>
    </row>
    <row r="6" spans="1:3" x14ac:dyDescent="0.25">
      <c r="A6" s="15"/>
      <c r="B6" s="21" t="s">
        <v>27</v>
      </c>
      <c r="C6" s="22"/>
    </row>
    <row r="7" spans="1:3" x14ac:dyDescent="0.25">
      <c r="A7" s="9" t="s">
        <v>32</v>
      </c>
      <c r="B7" s="4" t="s">
        <v>8</v>
      </c>
      <c r="C7" s="4" t="s">
        <v>9</v>
      </c>
    </row>
    <row r="8" spans="1:3" x14ac:dyDescent="0.25">
      <c r="A8" s="16" t="s">
        <v>64</v>
      </c>
      <c r="B8" s="1">
        <v>9623</v>
      </c>
      <c r="C8" s="1">
        <v>8662</v>
      </c>
    </row>
    <row r="9" spans="1:3" x14ac:dyDescent="0.25">
      <c r="A9" s="16" t="s">
        <v>65</v>
      </c>
      <c r="B9" s="1">
        <v>15684</v>
      </c>
      <c r="C9" s="1">
        <v>14051</v>
      </c>
    </row>
    <row r="10" spans="1:3" x14ac:dyDescent="0.25">
      <c r="A10" s="10" t="s">
        <v>12</v>
      </c>
      <c r="B10" s="5">
        <v>25307</v>
      </c>
      <c r="C10" s="5">
        <v>22713</v>
      </c>
    </row>
    <row r="11" spans="1:3" x14ac:dyDescent="0.25">
      <c r="A11" s="15"/>
    </row>
    <row r="12" spans="1:3" x14ac:dyDescent="0.25">
      <c r="A12" s="15"/>
    </row>
    <row r="13" spans="1:3" x14ac:dyDescent="0.25">
      <c r="A13" s="15"/>
      <c r="B13" s="21" t="s">
        <v>28</v>
      </c>
      <c r="C13" s="22"/>
    </row>
    <row r="14" spans="1:3" x14ac:dyDescent="0.25">
      <c r="A14" s="9" t="s">
        <v>32</v>
      </c>
      <c r="B14" s="4" t="s">
        <v>8</v>
      </c>
      <c r="C14" s="4" t="s">
        <v>9</v>
      </c>
    </row>
    <row r="15" spans="1:3" x14ac:dyDescent="0.25">
      <c r="A15" s="8" t="s">
        <v>64</v>
      </c>
      <c r="B15" s="2">
        <v>0.380250523570554</v>
      </c>
      <c r="C15" s="2">
        <v>0.38136749878923998</v>
      </c>
    </row>
    <row r="16" spans="1:3" x14ac:dyDescent="0.25">
      <c r="A16" s="8" t="s">
        <v>65</v>
      </c>
      <c r="B16" s="2">
        <v>0.619749476429446</v>
      </c>
      <c r="C16" s="2">
        <v>0.61863250121075997</v>
      </c>
    </row>
    <row r="17" spans="1:1" x14ac:dyDescent="0.25">
      <c r="A17" s="15"/>
    </row>
    <row r="18" spans="1:1" x14ac:dyDescent="0.25">
      <c r="A18" s="13" t="s">
        <v>33</v>
      </c>
    </row>
    <row r="19" spans="1:1" x14ac:dyDescent="0.25">
      <c r="A19" s="14" t="s">
        <v>34</v>
      </c>
    </row>
    <row r="20" spans="1:1" x14ac:dyDescent="0.25">
      <c r="A20" s="14" t="s">
        <v>35</v>
      </c>
    </row>
    <row r="21" spans="1:1" x14ac:dyDescent="0.25">
      <c r="A21" s="14" t="s">
        <v>733</v>
      </c>
    </row>
    <row r="22" spans="1:1" x14ac:dyDescent="0.25">
      <c r="A22" s="15"/>
    </row>
    <row r="23" spans="1:1" x14ac:dyDescent="0.25">
      <c r="A23" s="15"/>
    </row>
    <row r="24" spans="1:1" x14ac:dyDescent="0.25">
      <c r="A24" s="15"/>
    </row>
    <row r="25" spans="1:1" x14ac:dyDescent="0.25">
      <c r="A25" s="15"/>
    </row>
    <row r="26" spans="1:1" x14ac:dyDescent="0.25">
      <c r="A26" s="15"/>
    </row>
    <row r="27" spans="1:1" x14ac:dyDescent="0.25">
      <c r="A27" s="15"/>
    </row>
    <row r="28" spans="1:1" x14ac:dyDescent="0.25">
      <c r="A28" s="15"/>
    </row>
    <row r="29" spans="1:1" x14ac:dyDescent="0.25">
      <c r="A29" s="15"/>
    </row>
    <row r="30" spans="1:1" x14ac:dyDescent="0.25">
      <c r="A30" s="15"/>
    </row>
    <row r="31" spans="1:1" x14ac:dyDescent="0.25">
      <c r="A31" s="15"/>
    </row>
    <row r="32" spans="1:1"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2">
    <mergeCell ref="B6:C6"/>
    <mergeCell ref="B13:C13"/>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500-000000000000}">
  <sheetPr>
    <pageSetUpPr fitToPage="1"/>
  </sheetPr>
  <dimension ref="A1:C200"/>
  <sheetViews>
    <sheetView showGridLines="0" workbookViewId="0"/>
  </sheetViews>
  <sheetFormatPr defaultColWidth="11.5546875" defaultRowHeight="13.2" x14ac:dyDescent="0.25"/>
  <cols>
    <col min="1" max="1" width="40.6640625" customWidth="1"/>
    <col min="2" max="11" width="10.5546875" customWidth="1"/>
  </cols>
  <sheetData>
    <row r="1" spans="1:3" ht="15" x14ac:dyDescent="0.25">
      <c r="A1" s="12" t="s">
        <v>738</v>
      </c>
    </row>
    <row r="2" spans="1:3" ht="15" x14ac:dyDescent="0.25">
      <c r="A2" s="12" t="s">
        <v>736</v>
      </c>
    </row>
    <row r="3" spans="1:3" ht="15" x14ac:dyDescent="0.25">
      <c r="A3" s="12" t="s">
        <v>67</v>
      </c>
    </row>
    <row r="4" spans="1:3" ht="15" x14ac:dyDescent="0.25">
      <c r="A4" s="12" t="s">
        <v>63</v>
      </c>
    </row>
    <row r="5" spans="1:3" x14ac:dyDescent="0.25">
      <c r="A5" s="17" t="str">
        <f>HYPERLINK("#'Table of contents'!A232", "Back to contents")</f>
        <v>Back to contents</v>
      </c>
    </row>
    <row r="6" spans="1:3" x14ac:dyDescent="0.25">
      <c r="A6" s="15"/>
      <c r="B6" s="21" t="s">
        <v>27</v>
      </c>
      <c r="C6" s="22"/>
    </row>
    <row r="7" spans="1:3" x14ac:dyDescent="0.25">
      <c r="A7" s="9" t="s">
        <v>32</v>
      </c>
      <c r="B7" s="4" t="s">
        <v>8</v>
      </c>
      <c r="C7" s="4" t="s">
        <v>9</v>
      </c>
    </row>
    <row r="8" spans="1:3" x14ac:dyDescent="0.25">
      <c r="A8" s="16" t="s">
        <v>68</v>
      </c>
      <c r="B8" s="1">
        <v>245</v>
      </c>
      <c r="C8" s="1">
        <v>82</v>
      </c>
    </row>
    <row r="9" spans="1:3" x14ac:dyDescent="0.25">
      <c r="A9" s="16" t="s">
        <v>69</v>
      </c>
      <c r="B9" s="1">
        <v>1843</v>
      </c>
      <c r="C9" s="1">
        <v>1351</v>
      </c>
    </row>
    <row r="10" spans="1:3" x14ac:dyDescent="0.25">
      <c r="A10" s="16" t="s">
        <v>70</v>
      </c>
      <c r="B10" s="1">
        <v>1661</v>
      </c>
      <c r="C10" s="1">
        <v>1501</v>
      </c>
    </row>
    <row r="11" spans="1:3" x14ac:dyDescent="0.25">
      <c r="A11" s="16" t="s">
        <v>71</v>
      </c>
      <c r="B11" s="1">
        <v>1385</v>
      </c>
      <c r="C11" s="1">
        <v>1226</v>
      </c>
    </row>
    <row r="12" spans="1:3" x14ac:dyDescent="0.25">
      <c r="A12" s="16" t="s">
        <v>72</v>
      </c>
      <c r="B12" s="1">
        <v>3311</v>
      </c>
      <c r="C12" s="1">
        <v>3269</v>
      </c>
    </row>
    <row r="13" spans="1:3" x14ac:dyDescent="0.25">
      <c r="A13" s="16" t="s">
        <v>73</v>
      </c>
      <c r="B13" s="1">
        <v>1178</v>
      </c>
      <c r="C13" s="1">
        <v>1233</v>
      </c>
    </row>
    <row r="14" spans="1:3" x14ac:dyDescent="0.25">
      <c r="A14" s="16" t="s">
        <v>74</v>
      </c>
      <c r="B14" s="1">
        <v>217</v>
      </c>
      <c r="C14" s="1">
        <v>67</v>
      </c>
    </row>
    <row r="15" spans="1:3" x14ac:dyDescent="0.25">
      <c r="A15" s="16" t="s">
        <v>75</v>
      </c>
      <c r="B15" s="1">
        <v>1693</v>
      </c>
      <c r="C15" s="1">
        <v>1287</v>
      </c>
    </row>
    <row r="16" spans="1:3" x14ac:dyDescent="0.25">
      <c r="A16" s="16" t="s">
        <v>76</v>
      </c>
      <c r="B16" s="1">
        <v>2018</v>
      </c>
      <c r="C16" s="1">
        <v>1784</v>
      </c>
    </row>
    <row r="17" spans="1:3" x14ac:dyDescent="0.25">
      <c r="A17" s="16" t="s">
        <v>77</v>
      </c>
      <c r="B17" s="1">
        <v>1526</v>
      </c>
      <c r="C17" s="1">
        <v>1239</v>
      </c>
    </row>
    <row r="18" spans="1:3" x14ac:dyDescent="0.25">
      <c r="A18" s="16" t="s">
        <v>78</v>
      </c>
      <c r="B18" s="1">
        <v>5497</v>
      </c>
      <c r="C18" s="1">
        <v>4937</v>
      </c>
    </row>
    <row r="19" spans="1:3" x14ac:dyDescent="0.25">
      <c r="A19" s="16" t="s">
        <v>79</v>
      </c>
      <c r="B19" s="1">
        <v>4733</v>
      </c>
      <c r="C19" s="1">
        <v>4737</v>
      </c>
    </row>
    <row r="20" spans="1:3" x14ac:dyDescent="0.25">
      <c r="A20" s="10" t="s">
        <v>12</v>
      </c>
      <c r="B20" s="5">
        <v>25307</v>
      </c>
      <c r="C20" s="5">
        <v>22713</v>
      </c>
    </row>
    <row r="21" spans="1:3" x14ac:dyDescent="0.25">
      <c r="A21" s="15"/>
    </row>
    <row r="22" spans="1:3" x14ac:dyDescent="0.25">
      <c r="A22" s="15"/>
    </row>
    <row r="23" spans="1:3" x14ac:dyDescent="0.25">
      <c r="A23" s="15"/>
      <c r="B23" s="21" t="s">
        <v>28</v>
      </c>
      <c r="C23" s="22"/>
    </row>
    <row r="24" spans="1:3" x14ac:dyDescent="0.25">
      <c r="A24" s="9" t="s">
        <v>32</v>
      </c>
      <c r="B24" s="4" t="s">
        <v>8</v>
      </c>
      <c r="C24" s="4" t="s">
        <v>9</v>
      </c>
    </row>
    <row r="25" spans="1:3" x14ac:dyDescent="0.25">
      <c r="A25" s="8" t="s">
        <v>68</v>
      </c>
      <c r="B25" s="2">
        <v>2.5459835810038401E-2</v>
      </c>
      <c r="C25" s="2">
        <v>9.4666358808589198E-3</v>
      </c>
    </row>
    <row r="26" spans="1:3" x14ac:dyDescent="0.25">
      <c r="A26" s="8" t="s">
        <v>69</v>
      </c>
      <c r="B26" s="2">
        <v>0.19152031590979901</v>
      </c>
      <c r="C26" s="2">
        <v>0.155968598476103</v>
      </c>
    </row>
    <row r="27" spans="1:3" x14ac:dyDescent="0.25">
      <c r="A27" s="8" t="s">
        <v>70</v>
      </c>
      <c r="B27" s="2">
        <v>0.17260729502234201</v>
      </c>
      <c r="C27" s="2">
        <v>0.17328561533133199</v>
      </c>
    </row>
    <row r="28" spans="1:3" x14ac:dyDescent="0.25">
      <c r="A28" s="8" t="s">
        <v>71</v>
      </c>
      <c r="B28" s="2">
        <v>0.143926010599605</v>
      </c>
      <c r="C28" s="2">
        <v>0.14153775109674399</v>
      </c>
    </row>
    <row r="29" spans="1:3" x14ac:dyDescent="0.25">
      <c r="A29" s="8" t="s">
        <v>72</v>
      </c>
      <c r="B29" s="2">
        <v>0.34407149537566201</v>
      </c>
      <c r="C29" s="2">
        <v>0.37739552066497301</v>
      </c>
    </row>
    <row r="30" spans="1:3" x14ac:dyDescent="0.25">
      <c r="A30" s="8" t="s">
        <v>73</v>
      </c>
      <c r="B30" s="2">
        <v>0.12241504728255199</v>
      </c>
      <c r="C30" s="2">
        <v>0.14234587854998801</v>
      </c>
    </row>
    <row r="31" spans="1:3" x14ac:dyDescent="0.25">
      <c r="A31" s="8" t="s">
        <v>74</v>
      </c>
      <c r="B31" s="2">
        <v>1.3835756184646801E-2</v>
      </c>
      <c r="C31" s="2">
        <v>4.7683438901145797E-3</v>
      </c>
    </row>
    <row r="32" spans="1:3" x14ac:dyDescent="0.25">
      <c r="A32" s="8" t="s">
        <v>75</v>
      </c>
      <c r="B32" s="2">
        <v>0.107944401938281</v>
      </c>
      <c r="C32" s="2">
        <v>9.1594904277275596E-2</v>
      </c>
    </row>
    <row r="33" spans="1:3" x14ac:dyDescent="0.25">
      <c r="A33" s="8" t="s">
        <v>76</v>
      </c>
      <c r="B33" s="2">
        <v>0.128666156592706</v>
      </c>
      <c r="C33" s="2">
        <v>0.12696605223827501</v>
      </c>
    </row>
    <row r="34" spans="1:3" x14ac:dyDescent="0.25">
      <c r="A34" s="8" t="s">
        <v>77</v>
      </c>
      <c r="B34" s="2">
        <v>9.7296608008161201E-2</v>
      </c>
      <c r="C34" s="2">
        <v>8.8178777311223394E-2</v>
      </c>
    </row>
    <row r="35" spans="1:3" x14ac:dyDescent="0.25">
      <c r="A35" s="8" t="s">
        <v>78</v>
      </c>
      <c r="B35" s="2">
        <v>0.35048457026268798</v>
      </c>
      <c r="C35" s="2">
        <v>0.35136289232083101</v>
      </c>
    </row>
    <row r="36" spans="1:3" x14ac:dyDescent="0.25">
      <c r="A36" s="8" t="s">
        <v>79</v>
      </c>
      <c r="B36" s="2">
        <v>0.30177250701351699</v>
      </c>
      <c r="C36" s="2">
        <v>0.33712902996228</v>
      </c>
    </row>
    <row r="37" spans="1:3" x14ac:dyDescent="0.25">
      <c r="A37" s="15"/>
    </row>
    <row r="38" spans="1:3" x14ac:dyDescent="0.25">
      <c r="A38" s="13" t="s">
        <v>33</v>
      </c>
    </row>
    <row r="39" spans="1:3" x14ac:dyDescent="0.25">
      <c r="A39" s="14" t="s">
        <v>34</v>
      </c>
    </row>
    <row r="40" spans="1:3" x14ac:dyDescent="0.25">
      <c r="A40" s="14" t="s">
        <v>35</v>
      </c>
    </row>
    <row r="41" spans="1:3" x14ac:dyDescent="0.25">
      <c r="A41" s="14" t="s">
        <v>733</v>
      </c>
    </row>
    <row r="42" spans="1:3" x14ac:dyDescent="0.25">
      <c r="A42" s="15"/>
    </row>
    <row r="43" spans="1:3" x14ac:dyDescent="0.25">
      <c r="A43" s="15"/>
    </row>
    <row r="44" spans="1:3" x14ac:dyDescent="0.25">
      <c r="A44" s="15"/>
    </row>
    <row r="45" spans="1:3" x14ac:dyDescent="0.25">
      <c r="A45" s="15"/>
    </row>
    <row r="46" spans="1:3" x14ac:dyDescent="0.25">
      <c r="A46" s="15"/>
    </row>
    <row r="47" spans="1:3" x14ac:dyDescent="0.25">
      <c r="A47" s="15"/>
    </row>
    <row r="48" spans="1:3"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2">
    <mergeCell ref="B6:C6"/>
    <mergeCell ref="B23:C23"/>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600-000000000000}">
  <sheetPr>
    <pageSetUpPr fitToPage="1"/>
  </sheetPr>
  <dimension ref="A1:C200"/>
  <sheetViews>
    <sheetView showGridLines="0" workbookViewId="0"/>
  </sheetViews>
  <sheetFormatPr defaultColWidth="11.5546875" defaultRowHeight="13.2" x14ac:dyDescent="0.25"/>
  <cols>
    <col min="1" max="1" width="40.6640625" customWidth="1"/>
    <col min="2" max="11" width="10.5546875" customWidth="1"/>
  </cols>
  <sheetData>
    <row r="1" spans="1:3" ht="15" x14ac:dyDescent="0.25">
      <c r="A1" s="12" t="s">
        <v>739</v>
      </c>
    </row>
    <row r="2" spans="1:3" ht="15" x14ac:dyDescent="0.25">
      <c r="A2" s="12" t="s">
        <v>736</v>
      </c>
    </row>
    <row r="3" spans="1:3" ht="15" x14ac:dyDescent="0.25">
      <c r="A3" s="12" t="s">
        <v>239</v>
      </c>
    </row>
    <row r="4" spans="1:3" x14ac:dyDescent="0.25">
      <c r="A4" s="15"/>
    </row>
    <row r="5" spans="1:3" x14ac:dyDescent="0.25">
      <c r="A5" s="17" t="str">
        <f>HYPERLINK("#'Table of contents'!A233", "Back to contents")</f>
        <v>Back to contents</v>
      </c>
    </row>
    <row r="6" spans="1:3" x14ac:dyDescent="0.25">
      <c r="A6" s="15"/>
      <c r="B6" s="21" t="s">
        <v>27</v>
      </c>
      <c r="C6" s="22"/>
    </row>
    <row r="7" spans="1:3" x14ac:dyDescent="0.25">
      <c r="A7" s="9" t="s">
        <v>32</v>
      </c>
      <c r="B7" s="4" t="s">
        <v>8</v>
      </c>
      <c r="C7" s="4" t="s">
        <v>9</v>
      </c>
    </row>
    <row r="8" spans="1:3" x14ac:dyDescent="0.25">
      <c r="A8" s="16" t="s">
        <v>90</v>
      </c>
      <c r="B8" s="1">
        <v>17137</v>
      </c>
      <c r="C8" s="1">
        <v>15572</v>
      </c>
    </row>
    <row r="9" spans="1:3" x14ac:dyDescent="0.25">
      <c r="A9" s="16" t="s">
        <v>91</v>
      </c>
      <c r="B9" s="1">
        <v>2372</v>
      </c>
      <c r="C9" s="1">
        <v>2082</v>
      </c>
    </row>
    <row r="10" spans="1:3" x14ac:dyDescent="0.25">
      <c r="A10" s="16" t="s">
        <v>92</v>
      </c>
      <c r="B10" s="1">
        <v>5798</v>
      </c>
      <c r="C10" s="1">
        <v>5059</v>
      </c>
    </row>
    <row r="11" spans="1:3" x14ac:dyDescent="0.25">
      <c r="A11" s="10" t="s">
        <v>12</v>
      </c>
      <c r="B11" s="5">
        <v>25307</v>
      </c>
      <c r="C11" s="5">
        <v>22713</v>
      </c>
    </row>
    <row r="12" spans="1:3" x14ac:dyDescent="0.25">
      <c r="A12" s="15"/>
    </row>
    <row r="13" spans="1:3" x14ac:dyDescent="0.25">
      <c r="A13" s="15"/>
    </row>
    <row r="14" spans="1:3" x14ac:dyDescent="0.25">
      <c r="A14" s="15"/>
      <c r="B14" s="21" t="s">
        <v>28</v>
      </c>
      <c r="C14" s="22"/>
    </row>
    <row r="15" spans="1:3" x14ac:dyDescent="0.25">
      <c r="A15" s="9" t="s">
        <v>32</v>
      </c>
      <c r="B15" s="4" t="s">
        <v>8</v>
      </c>
      <c r="C15" s="4" t="s">
        <v>9</v>
      </c>
    </row>
    <row r="16" spans="1:3" x14ac:dyDescent="0.25">
      <c r="A16" s="8" t="s">
        <v>90</v>
      </c>
      <c r="B16" s="2">
        <v>0.67716442091120999</v>
      </c>
      <c r="C16" s="2">
        <v>0.68559855589310104</v>
      </c>
    </row>
    <row r="17" spans="1:3" x14ac:dyDescent="0.25">
      <c r="A17" s="8" t="s">
        <v>91</v>
      </c>
      <c r="B17" s="2">
        <v>9.37290077844075E-2</v>
      </c>
      <c r="C17" s="2">
        <v>9.16655659754326E-2</v>
      </c>
    </row>
    <row r="18" spans="1:3" x14ac:dyDescent="0.25">
      <c r="A18" s="8" t="s">
        <v>92</v>
      </c>
      <c r="B18" s="2">
        <v>0.229106571304382</v>
      </c>
      <c r="C18" s="2">
        <v>0.222735878131467</v>
      </c>
    </row>
    <row r="19" spans="1:3" x14ac:dyDescent="0.25">
      <c r="A19" s="15"/>
    </row>
    <row r="20" spans="1:3" x14ac:dyDescent="0.25">
      <c r="A20" s="13" t="s">
        <v>33</v>
      </c>
    </row>
    <row r="21" spans="1:3" x14ac:dyDescent="0.25">
      <c r="A21" s="14" t="s">
        <v>34</v>
      </c>
    </row>
    <row r="22" spans="1:3" x14ac:dyDescent="0.25">
      <c r="A22" s="14" t="s">
        <v>35</v>
      </c>
    </row>
    <row r="23" spans="1:3" x14ac:dyDescent="0.25">
      <c r="A23" s="14" t="s">
        <v>740</v>
      </c>
    </row>
    <row r="24" spans="1:3" x14ac:dyDescent="0.25">
      <c r="A24" s="14" t="s">
        <v>733</v>
      </c>
    </row>
    <row r="25" spans="1:3" x14ac:dyDescent="0.25">
      <c r="A25" s="15"/>
    </row>
    <row r="26" spans="1:3" x14ac:dyDescent="0.25">
      <c r="A26" s="15"/>
    </row>
    <row r="27" spans="1:3" x14ac:dyDescent="0.25">
      <c r="A27" s="15"/>
    </row>
    <row r="28" spans="1:3" x14ac:dyDescent="0.25">
      <c r="A28" s="15"/>
    </row>
    <row r="29" spans="1:3" x14ac:dyDescent="0.25">
      <c r="A29" s="15"/>
    </row>
    <row r="30" spans="1:3" x14ac:dyDescent="0.25">
      <c r="A30" s="15"/>
    </row>
    <row r="31" spans="1:3" x14ac:dyDescent="0.25">
      <c r="A31" s="15"/>
    </row>
    <row r="32" spans="1:3"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2">
    <mergeCell ref="B6:C6"/>
    <mergeCell ref="B14:C14"/>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700-000000000000}">
  <sheetPr>
    <pageSetUpPr fitToPage="1"/>
  </sheetPr>
  <dimension ref="A1:C200"/>
  <sheetViews>
    <sheetView showGridLines="0" workbookViewId="0"/>
  </sheetViews>
  <sheetFormatPr defaultColWidth="11.5546875" defaultRowHeight="13.2" x14ac:dyDescent="0.25"/>
  <cols>
    <col min="1" max="1" width="40.6640625" customWidth="1"/>
    <col min="2" max="11" width="10.5546875" customWidth="1"/>
  </cols>
  <sheetData>
    <row r="1" spans="1:3" ht="15" x14ac:dyDescent="0.25">
      <c r="A1" s="12" t="s">
        <v>741</v>
      </c>
    </row>
    <row r="2" spans="1:3" ht="15" x14ac:dyDescent="0.25">
      <c r="A2" s="12" t="s">
        <v>736</v>
      </c>
    </row>
    <row r="3" spans="1:3" ht="15" x14ac:dyDescent="0.25">
      <c r="A3" s="12" t="s">
        <v>302</v>
      </c>
    </row>
    <row r="4" spans="1:3" x14ac:dyDescent="0.25">
      <c r="A4" s="15"/>
    </row>
    <row r="5" spans="1:3" x14ac:dyDescent="0.25">
      <c r="A5" s="17" t="str">
        <f>HYPERLINK("#'Table of contents'!A234", "Back to contents")</f>
        <v>Back to contents</v>
      </c>
    </row>
    <row r="6" spans="1:3" x14ac:dyDescent="0.25">
      <c r="A6" s="15"/>
      <c r="B6" s="21" t="s">
        <v>27</v>
      </c>
      <c r="C6" s="22"/>
    </row>
    <row r="7" spans="1:3" x14ac:dyDescent="0.25">
      <c r="A7" s="9" t="s">
        <v>32</v>
      </c>
      <c r="B7" s="4" t="s">
        <v>8</v>
      </c>
      <c r="C7" s="4" t="s">
        <v>9</v>
      </c>
    </row>
    <row r="8" spans="1:3" x14ac:dyDescent="0.25">
      <c r="A8" s="16" t="s">
        <v>82</v>
      </c>
      <c r="B8" s="1">
        <v>4235</v>
      </c>
      <c r="C8" s="1">
        <v>3639</v>
      </c>
    </row>
    <row r="9" spans="1:3" x14ac:dyDescent="0.25">
      <c r="A9" s="16" t="s">
        <v>83</v>
      </c>
      <c r="B9" s="1">
        <v>674</v>
      </c>
      <c r="C9" s="1">
        <v>594</v>
      </c>
    </row>
    <row r="10" spans="1:3" x14ac:dyDescent="0.25">
      <c r="A10" s="16" t="s">
        <v>84</v>
      </c>
      <c r="B10" s="1">
        <v>367</v>
      </c>
      <c r="C10" s="1">
        <v>310</v>
      </c>
    </row>
    <row r="11" spans="1:3" x14ac:dyDescent="0.25">
      <c r="A11" s="16" t="s">
        <v>85</v>
      </c>
      <c r="B11" s="1">
        <v>15723</v>
      </c>
      <c r="C11" s="1">
        <v>14303</v>
      </c>
    </row>
    <row r="12" spans="1:3" x14ac:dyDescent="0.25">
      <c r="A12" s="16" t="s">
        <v>86</v>
      </c>
      <c r="B12" s="1">
        <v>651</v>
      </c>
      <c r="C12" s="1">
        <v>545</v>
      </c>
    </row>
    <row r="13" spans="1:3" x14ac:dyDescent="0.25">
      <c r="A13" s="16" t="s">
        <v>87</v>
      </c>
      <c r="B13" s="1">
        <v>3657</v>
      </c>
      <c r="C13" s="1">
        <v>3322</v>
      </c>
    </row>
    <row r="14" spans="1:3" x14ac:dyDescent="0.25">
      <c r="A14" s="10" t="s">
        <v>12</v>
      </c>
      <c r="B14" s="5">
        <v>25307</v>
      </c>
      <c r="C14" s="5">
        <v>22713</v>
      </c>
    </row>
    <row r="15" spans="1:3" x14ac:dyDescent="0.25">
      <c r="A15" s="15"/>
    </row>
    <row r="16" spans="1:3" x14ac:dyDescent="0.25">
      <c r="A16" s="15"/>
    </row>
    <row r="17" spans="1:3" x14ac:dyDescent="0.25">
      <c r="A17" s="15"/>
      <c r="B17" s="21" t="s">
        <v>28</v>
      </c>
      <c r="C17" s="22"/>
    </row>
    <row r="18" spans="1:3" x14ac:dyDescent="0.25">
      <c r="A18" s="9" t="s">
        <v>32</v>
      </c>
      <c r="B18" s="4" t="s">
        <v>8</v>
      </c>
      <c r="C18" s="4" t="s">
        <v>9</v>
      </c>
    </row>
    <row r="19" spans="1:3" x14ac:dyDescent="0.25">
      <c r="A19" s="8" t="s">
        <v>82</v>
      </c>
      <c r="B19" s="2">
        <v>0.16734500335875399</v>
      </c>
      <c r="C19" s="2">
        <v>0.16021661603487</v>
      </c>
    </row>
    <row r="20" spans="1:3" x14ac:dyDescent="0.25">
      <c r="A20" s="8" t="s">
        <v>83</v>
      </c>
      <c r="B20" s="2">
        <v>2.6632947405856099E-2</v>
      </c>
      <c r="C20" s="2">
        <v>2.6152423722097501E-2</v>
      </c>
    </row>
    <row r="21" spans="1:3" x14ac:dyDescent="0.25">
      <c r="A21" s="8" t="s">
        <v>84</v>
      </c>
      <c r="B21" s="2">
        <v>1.4501916465799999E-2</v>
      </c>
      <c r="C21" s="2">
        <v>1.3648571302778099E-2</v>
      </c>
    </row>
    <row r="22" spans="1:3" x14ac:dyDescent="0.25">
      <c r="A22" s="8" t="s">
        <v>85</v>
      </c>
      <c r="B22" s="2">
        <v>0.62129055202118</v>
      </c>
      <c r="C22" s="2">
        <v>0.62972746885043795</v>
      </c>
    </row>
    <row r="23" spans="1:3" x14ac:dyDescent="0.25">
      <c r="A23" s="8" t="s">
        <v>86</v>
      </c>
      <c r="B23" s="2">
        <v>2.57241079543209E-2</v>
      </c>
      <c r="C23" s="2">
        <v>2.3995068903271299E-2</v>
      </c>
    </row>
    <row r="24" spans="1:3" x14ac:dyDescent="0.25">
      <c r="A24" s="8" t="s">
        <v>87</v>
      </c>
      <c r="B24" s="2">
        <v>0.14450547279408901</v>
      </c>
      <c r="C24" s="2">
        <v>0.146259851186545</v>
      </c>
    </row>
    <row r="25" spans="1:3" x14ac:dyDescent="0.25">
      <c r="A25" s="15"/>
    </row>
    <row r="26" spans="1:3" x14ac:dyDescent="0.25">
      <c r="A26" s="13" t="s">
        <v>33</v>
      </c>
    </row>
    <row r="27" spans="1:3" x14ac:dyDescent="0.25">
      <c r="A27" s="14" t="s">
        <v>34</v>
      </c>
    </row>
    <row r="28" spans="1:3" x14ac:dyDescent="0.25">
      <c r="A28" s="14" t="s">
        <v>35</v>
      </c>
    </row>
    <row r="29" spans="1:3" x14ac:dyDescent="0.25">
      <c r="A29" s="14" t="s">
        <v>733</v>
      </c>
    </row>
    <row r="30" spans="1:3" x14ac:dyDescent="0.25">
      <c r="A30" s="15"/>
    </row>
    <row r="31" spans="1:3" x14ac:dyDescent="0.25">
      <c r="A31" s="15"/>
    </row>
    <row r="32" spans="1:3"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2">
    <mergeCell ref="B6:C6"/>
    <mergeCell ref="B17:C1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800-000000000000}">
  <sheetPr>
    <pageSetUpPr fitToPage="1"/>
  </sheetPr>
  <dimension ref="A1:C200"/>
  <sheetViews>
    <sheetView showGridLines="0" workbookViewId="0"/>
  </sheetViews>
  <sheetFormatPr defaultColWidth="11.5546875" defaultRowHeight="13.2" x14ac:dyDescent="0.25"/>
  <cols>
    <col min="1" max="1" width="40.6640625" customWidth="1"/>
    <col min="2" max="11" width="10.5546875" customWidth="1"/>
  </cols>
  <sheetData>
    <row r="1" spans="1:3" ht="15" x14ac:dyDescent="0.25">
      <c r="A1" s="12" t="s">
        <v>742</v>
      </c>
    </row>
    <row r="2" spans="1:3" ht="15" x14ac:dyDescent="0.25">
      <c r="A2" s="12" t="s">
        <v>736</v>
      </c>
    </row>
    <row r="3" spans="1:3" ht="15" x14ac:dyDescent="0.25">
      <c r="A3" s="12" t="s">
        <v>239</v>
      </c>
    </row>
    <row r="4" spans="1:3" ht="15" x14ac:dyDescent="0.25">
      <c r="A4" s="12" t="s">
        <v>302</v>
      </c>
    </row>
    <row r="5" spans="1:3" x14ac:dyDescent="0.25">
      <c r="A5" s="17" t="str">
        <f>HYPERLINK("#'Table of contents'!A235", "Back to contents")</f>
        <v>Back to contents</v>
      </c>
    </row>
    <row r="6" spans="1:3" x14ac:dyDescent="0.25">
      <c r="A6" s="15"/>
      <c r="B6" s="21" t="s">
        <v>27</v>
      </c>
      <c r="C6" s="22"/>
    </row>
    <row r="7" spans="1:3" x14ac:dyDescent="0.25">
      <c r="A7" s="9" t="s">
        <v>32</v>
      </c>
      <c r="B7" s="4" t="s">
        <v>8</v>
      </c>
      <c r="C7" s="4" t="s">
        <v>9</v>
      </c>
    </row>
    <row r="8" spans="1:3" x14ac:dyDescent="0.25">
      <c r="A8" s="16" t="s">
        <v>95</v>
      </c>
      <c r="B8" s="1">
        <v>1129</v>
      </c>
      <c r="C8" s="1">
        <v>947</v>
      </c>
    </row>
    <row r="9" spans="1:3" x14ac:dyDescent="0.25">
      <c r="A9" s="16" t="s">
        <v>96</v>
      </c>
      <c r="B9" s="1">
        <v>132</v>
      </c>
      <c r="C9" s="1">
        <v>113</v>
      </c>
    </row>
    <row r="10" spans="1:3" x14ac:dyDescent="0.25">
      <c r="A10" s="16" t="s">
        <v>97</v>
      </c>
      <c r="B10" s="1">
        <v>198</v>
      </c>
      <c r="C10" s="1">
        <v>167</v>
      </c>
    </row>
    <row r="11" spans="1:3" x14ac:dyDescent="0.25">
      <c r="A11" s="16" t="s">
        <v>98</v>
      </c>
      <c r="B11" s="1">
        <v>13001</v>
      </c>
      <c r="C11" s="1">
        <v>11901</v>
      </c>
    </row>
    <row r="12" spans="1:3" x14ac:dyDescent="0.25">
      <c r="A12" s="16" t="s">
        <v>99</v>
      </c>
      <c r="B12" s="1">
        <v>161</v>
      </c>
      <c r="C12" s="1">
        <v>132</v>
      </c>
    </row>
    <row r="13" spans="1:3" x14ac:dyDescent="0.25">
      <c r="A13" s="16" t="s">
        <v>100</v>
      </c>
      <c r="B13" s="1">
        <v>2516</v>
      </c>
      <c r="C13" s="1">
        <v>2312</v>
      </c>
    </row>
    <row r="14" spans="1:3" x14ac:dyDescent="0.25">
      <c r="A14" s="16" t="s">
        <v>101</v>
      </c>
      <c r="B14" s="1">
        <v>103</v>
      </c>
      <c r="C14" s="1">
        <v>91</v>
      </c>
    </row>
    <row r="15" spans="1:3" x14ac:dyDescent="0.25">
      <c r="A15" s="16" t="s">
        <v>102</v>
      </c>
      <c r="B15" s="1">
        <v>51</v>
      </c>
      <c r="C15" s="1">
        <v>42</v>
      </c>
    </row>
    <row r="16" spans="1:3" x14ac:dyDescent="0.25">
      <c r="A16" s="16" t="s">
        <v>103</v>
      </c>
      <c r="B16" s="1">
        <v>35</v>
      </c>
      <c r="C16" s="1">
        <v>25</v>
      </c>
    </row>
    <row r="17" spans="1:3" x14ac:dyDescent="0.25">
      <c r="A17" s="16" t="s">
        <v>104</v>
      </c>
      <c r="B17" s="1">
        <v>1877</v>
      </c>
      <c r="C17" s="1">
        <v>1654</v>
      </c>
    </row>
    <row r="18" spans="1:3" x14ac:dyDescent="0.25">
      <c r="A18" s="16" t="s">
        <v>105</v>
      </c>
      <c r="B18" s="1">
        <v>35</v>
      </c>
      <c r="C18" s="1">
        <v>31</v>
      </c>
    </row>
    <row r="19" spans="1:3" x14ac:dyDescent="0.25">
      <c r="A19" s="16" t="s">
        <v>106</v>
      </c>
      <c r="B19" s="1">
        <v>271</v>
      </c>
      <c r="C19" s="1">
        <v>239</v>
      </c>
    </row>
    <row r="20" spans="1:3" x14ac:dyDescent="0.25">
      <c r="A20" s="16" t="s">
        <v>107</v>
      </c>
      <c r="B20" s="1">
        <v>3003</v>
      </c>
      <c r="C20" s="1">
        <v>2601</v>
      </c>
    </row>
    <row r="21" spans="1:3" x14ac:dyDescent="0.25">
      <c r="A21" s="16" t="s">
        <v>108</v>
      </c>
      <c r="B21" s="1">
        <v>491</v>
      </c>
      <c r="C21" s="1">
        <v>439</v>
      </c>
    </row>
    <row r="22" spans="1:3" x14ac:dyDescent="0.25">
      <c r="A22" s="16" t="s">
        <v>109</v>
      </c>
      <c r="B22" s="1">
        <v>134</v>
      </c>
      <c r="C22" s="1">
        <v>118</v>
      </c>
    </row>
    <row r="23" spans="1:3" x14ac:dyDescent="0.25">
      <c r="A23" s="16" t="s">
        <v>110</v>
      </c>
      <c r="B23" s="1">
        <v>845</v>
      </c>
      <c r="C23" s="1">
        <v>748</v>
      </c>
    </row>
    <row r="24" spans="1:3" x14ac:dyDescent="0.25">
      <c r="A24" s="16" t="s">
        <v>111</v>
      </c>
      <c r="B24" s="1">
        <v>455</v>
      </c>
      <c r="C24" s="1">
        <v>382</v>
      </c>
    </row>
    <row r="25" spans="1:3" x14ac:dyDescent="0.25">
      <c r="A25" s="16" t="s">
        <v>112</v>
      </c>
      <c r="B25" s="1">
        <v>870</v>
      </c>
      <c r="C25" s="1">
        <v>771</v>
      </c>
    </row>
    <row r="26" spans="1:3" x14ac:dyDescent="0.25">
      <c r="A26" s="10" t="s">
        <v>12</v>
      </c>
      <c r="B26" s="5">
        <v>25307</v>
      </c>
      <c r="C26" s="5">
        <v>22713</v>
      </c>
    </row>
    <row r="27" spans="1:3" x14ac:dyDescent="0.25">
      <c r="A27" s="15"/>
    </row>
    <row r="28" spans="1:3" x14ac:dyDescent="0.25">
      <c r="A28" s="15"/>
    </row>
    <row r="29" spans="1:3" x14ac:dyDescent="0.25">
      <c r="A29" s="15"/>
      <c r="B29" s="21" t="s">
        <v>28</v>
      </c>
      <c r="C29" s="22"/>
    </row>
    <row r="30" spans="1:3" x14ac:dyDescent="0.25">
      <c r="A30" s="9" t="s">
        <v>32</v>
      </c>
      <c r="B30" s="4" t="s">
        <v>8</v>
      </c>
      <c r="C30" s="4" t="s">
        <v>9</v>
      </c>
    </row>
    <row r="31" spans="1:3" x14ac:dyDescent="0.25">
      <c r="A31" s="8" t="s">
        <v>95</v>
      </c>
      <c r="B31" s="2">
        <v>6.5880842621228897E-2</v>
      </c>
      <c r="C31" s="2">
        <v>6.0814282044695599E-2</v>
      </c>
    </row>
    <row r="32" spans="1:3" x14ac:dyDescent="0.25">
      <c r="A32" s="8" t="s">
        <v>96</v>
      </c>
      <c r="B32" s="2">
        <v>7.7026317325086099E-3</v>
      </c>
      <c r="C32" s="2">
        <v>7.2566144361674804E-3</v>
      </c>
    </row>
    <row r="33" spans="1:3" x14ac:dyDescent="0.25">
      <c r="A33" s="8" t="s">
        <v>97</v>
      </c>
      <c r="B33" s="2">
        <v>1.1553947598762901E-2</v>
      </c>
      <c r="C33" s="2">
        <v>1.0724377087079399E-2</v>
      </c>
    </row>
    <row r="34" spans="1:3" x14ac:dyDescent="0.25">
      <c r="A34" s="8" t="s">
        <v>98</v>
      </c>
      <c r="B34" s="2">
        <v>0.75865087238139695</v>
      </c>
      <c r="C34" s="2">
        <v>0.76425635756485999</v>
      </c>
    </row>
    <row r="35" spans="1:3" x14ac:dyDescent="0.25">
      <c r="A35" s="8" t="s">
        <v>99</v>
      </c>
      <c r="B35" s="2">
        <v>9.3948765828324697E-3</v>
      </c>
      <c r="C35" s="2">
        <v>8.4767531466735206E-3</v>
      </c>
    </row>
    <row r="36" spans="1:3" x14ac:dyDescent="0.25">
      <c r="A36" s="8" t="s">
        <v>100</v>
      </c>
      <c r="B36" s="2">
        <v>0.14681682908327001</v>
      </c>
      <c r="C36" s="2">
        <v>0.148471615720524</v>
      </c>
    </row>
    <row r="37" spans="1:3" x14ac:dyDescent="0.25">
      <c r="A37" s="8" t="s">
        <v>101</v>
      </c>
      <c r="B37" s="2">
        <v>4.34232715008432E-2</v>
      </c>
      <c r="C37" s="2">
        <v>4.3707973102785798E-2</v>
      </c>
    </row>
    <row r="38" spans="1:3" x14ac:dyDescent="0.25">
      <c r="A38" s="8" t="s">
        <v>102</v>
      </c>
      <c r="B38" s="2">
        <v>2.1500843170320399E-2</v>
      </c>
      <c r="C38" s="2">
        <v>2.0172910662824201E-2</v>
      </c>
    </row>
    <row r="39" spans="1:3" x14ac:dyDescent="0.25">
      <c r="A39" s="8" t="s">
        <v>103</v>
      </c>
      <c r="B39" s="2">
        <v>1.4755480607082601E-2</v>
      </c>
      <c r="C39" s="2">
        <v>1.2007684918347699E-2</v>
      </c>
    </row>
    <row r="40" spans="1:3" x14ac:dyDescent="0.25">
      <c r="A40" s="8" t="s">
        <v>104</v>
      </c>
      <c r="B40" s="2">
        <v>0.79131534569983097</v>
      </c>
      <c r="C40" s="2">
        <v>0.794428434197887</v>
      </c>
    </row>
    <row r="41" spans="1:3" x14ac:dyDescent="0.25">
      <c r="A41" s="8" t="s">
        <v>105</v>
      </c>
      <c r="B41" s="2">
        <v>1.4755480607082601E-2</v>
      </c>
      <c r="C41" s="2">
        <v>1.4889529298751199E-2</v>
      </c>
    </row>
    <row r="42" spans="1:3" x14ac:dyDescent="0.25">
      <c r="A42" s="8" t="s">
        <v>106</v>
      </c>
      <c r="B42" s="2">
        <v>0.11424957841484</v>
      </c>
      <c r="C42" s="2">
        <v>0.114793467819404</v>
      </c>
    </row>
    <row r="43" spans="1:3" x14ac:dyDescent="0.25">
      <c r="A43" s="8" t="s">
        <v>107</v>
      </c>
      <c r="B43" s="2">
        <v>0.51793721973094198</v>
      </c>
      <c r="C43" s="2">
        <v>0.51413322791065397</v>
      </c>
    </row>
    <row r="44" spans="1:3" x14ac:dyDescent="0.25">
      <c r="A44" s="8" t="s">
        <v>108</v>
      </c>
      <c r="B44" s="2">
        <v>8.4684373922042103E-2</v>
      </c>
      <c r="C44" s="2">
        <v>8.6776042696184996E-2</v>
      </c>
    </row>
    <row r="45" spans="1:3" x14ac:dyDescent="0.25">
      <c r="A45" s="8" t="s">
        <v>109</v>
      </c>
      <c r="B45" s="2">
        <v>2.3111417730251799E-2</v>
      </c>
      <c r="C45" s="2">
        <v>2.33247677406602E-2</v>
      </c>
    </row>
    <row r="46" spans="1:3" x14ac:dyDescent="0.25">
      <c r="A46" s="8" t="s">
        <v>110</v>
      </c>
      <c r="B46" s="2">
        <v>0.14573991031390099</v>
      </c>
      <c r="C46" s="2">
        <v>0.14785530737299901</v>
      </c>
    </row>
    <row r="47" spans="1:3" x14ac:dyDescent="0.25">
      <c r="A47" s="8" t="s">
        <v>111</v>
      </c>
      <c r="B47" s="2">
        <v>7.8475336322870001E-2</v>
      </c>
      <c r="C47" s="2">
        <v>7.5508993872306807E-2</v>
      </c>
    </row>
    <row r="48" spans="1:3" x14ac:dyDescent="0.25">
      <c r="A48" s="8" t="s">
        <v>112</v>
      </c>
      <c r="B48" s="2">
        <v>0.15005174197999299</v>
      </c>
      <c r="C48" s="2">
        <v>0.15240166040719499</v>
      </c>
    </row>
    <row r="49" spans="1:1" x14ac:dyDescent="0.25">
      <c r="A49" s="15"/>
    </row>
    <row r="50" spans="1:1" x14ac:dyDescent="0.25">
      <c r="A50" s="13" t="s">
        <v>33</v>
      </c>
    </row>
    <row r="51" spans="1:1" x14ac:dyDescent="0.25">
      <c r="A51" s="14" t="s">
        <v>34</v>
      </c>
    </row>
    <row r="52" spans="1:1" x14ac:dyDescent="0.25">
      <c r="A52" s="14" t="s">
        <v>35</v>
      </c>
    </row>
    <row r="53" spans="1:1" x14ac:dyDescent="0.25">
      <c r="A53" s="14" t="s">
        <v>733</v>
      </c>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2">
    <mergeCell ref="B6:C6"/>
    <mergeCell ref="B29:C2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900-000000000000}">
  <sheetPr>
    <pageSetUpPr fitToPage="1"/>
  </sheetPr>
  <dimension ref="A1:C200"/>
  <sheetViews>
    <sheetView showGridLines="0" workbookViewId="0"/>
  </sheetViews>
  <sheetFormatPr defaultColWidth="11.5546875" defaultRowHeight="13.2" x14ac:dyDescent="0.25"/>
  <cols>
    <col min="1" max="1" width="40.6640625" customWidth="1"/>
    <col min="2" max="11" width="10.5546875" customWidth="1"/>
  </cols>
  <sheetData>
    <row r="1" spans="1:3" ht="15" x14ac:dyDescent="0.25">
      <c r="A1" s="12" t="s">
        <v>743</v>
      </c>
    </row>
    <row r="2" spans="1:3" ht="15" x14ac:dyDescent="0.25">
      <c r="A2" s="12" t="s">
        <v>736</v>
      </c>
    </row>
    <row r="3" spans="1:3" ht="15" x14ac:dyDescent="0.25">
      <c r="A3" s="12" t="s">
        <v>744</v>
      </c>
    </row>
    <row r="4" spans="1:3" x14ac:dyDescent="0.25">
      <c r="A4" s="15"/>
    </row>
    <row r="5" spans="1:3" x14ac:dyDescent="0.25">
      <c r="A5" s="17" t="str">
        <f>HYPERLINK("#'Table of contents'!A236", "Back to contents")</f>
        <v>Back to contents</v>
      </c>
    </row>
    <row r="6" spans="1:3" x14ac:dyDescent="0.25">
      <c r="A6" s="15"/>
      <c r="B6" s="21" t="s">
        <v>27</v>
      </c>
      <c r="C6" s="22"/>
    </row>
    <row r="7" spans="1:3" x14ac:dyDescent="0.25">
      <c r="A7" s="9" t="s">
        <v>32</v>
      </c>
      <c r="B7" s="4" t="s">
        <v>8</v>
      </c>
      <c r="C7" s="4" t="s">
        <v>9</v>
      </c>
    </row>
    <row r="8" spans="1:3" x14ac:dyDescent="0.25">
      <c r="A8" s="16" t="s">
        <v>37</v>
      </c>
      <c r="B8" s="1">
        <v>8054</v>
      </c>
      <c r="C8" s="1">
        <v>7830</v>
      </c>
    </row>
    <row r="9" spans="1:3" x14ac:dyDescent="0.25">
      <c r="A9" s="16" t="s">
        <v>38</v>
      </c>
      <c r="B9" s="1">
        <v>8383</v>
      </c>
      <c r="C9" s="1">
        <v>7488</v>
      </c>
    </row>
    <row r="10" spans="1:3" x14ac:dyDescent="0.25">
      <c r="A10" s="16" t="s">
        <v>39</v>
      </c>
      <c r="B10" s="1">
        <v>224</v>
      </c>
      <c r="C10" s="1">
        <v>191</v>
      </c>
    </row>
    <row r="11" spans="1:3" x14ac:dyDescent="0.25">
      <c r="A11" s="16" t="s">
        <v>40</v>
      </c>
      <c r="B11" s="1">
        <v>8621</v>
      </c>
      <c r="C11" s="1">
        <v>7195</v>
      </c>
    </row>
    <row r="12" spans="1:3" x14ac:dyDescent="0.25">
      <c r="A12" s="16" t="s">
        <v>41</v>
      </c>
      <c r="B12" s="1">
        <v>25</v>
      </c>
      <c r="C12" s="1">
        <v>9</v>
      </c>
    </row>
    <row r="13" spans="1:3" x14ac:dyDescent="0.25">
      <c r="A13" s="10" t="s">
        <v>12</v>
      </c>
      <c r="B13" s="5">
        <v>25307</v>
      </c>
      <c r="C13" s="5">
        <v>22713</v>
      </c>
    </row>
    <row r="14" spans="1:3" x14ac:dyDescent="0.25">
      <c r="A14" s="15"/>
    </row>
    <row r="15" spans="1:3" x14ac:dyDescent="0.25">
      <c r="A15" s="15"/>
    </row>
    <row r="16" spans="1:3" x14ac:dyDescent="0.25">
      <c r="A16" s="15"/>
      <c r="B16" s="21" t="s">
        <v>28</v>
      </c>
      <c r="C16" s="22"/>
    </row>
    <row r="17" spans="1:3" x14ac:dyDescent="0.25">
      <c r="A17" s="9" t="s">
        <v>32</v>
      </c>
      <c r="B17" s="4" t="s">
        <v>8</v>
      </c>
      <c r="C17" s="4" t="s">
        <v>9</v>
      </c>
    </row>
    <row r="18" spans="1:3" x14ac:dyDescent="0.25">
      <c r="A18" s="8" t="s">
        <v>37</v>
      </c>
      <c r="B18" s="2">
        <v>0.31825186707235198</v>
      </c>
      <c r="C18" s="2">
        <v>0.34473649451855798</v>
      </c>
    </row>
    <row r="19" spans="1:3" x14ac:dyDescent="0.25">
      <c r="A19" s="8" t="s">
        <v>38</v>
      </c>
      <c r="B19" s="2">
        <v>0.33125222270518001</v>
      </c>
      <c r="C19" s="2">
        <v>0.32967903843613799</v>
      </c>
    </row>
    <row r="20" spans="1:3" x14ac:dyDescent="0.25">
      <c r="A20" s="8" t="s">
        <v>39</v>
      </c>
      <c r="B20" s="2">
        <v>8.8513059627770996E-3</v>
      </c>
      <c r="C20" s="2">
        <v>8.4092810284858901E-3</v>
      </c>
    </row>
    <row r="21" spans="1:3" x14ac:dyDescent="0.25">
      <c r="A21" s="8" t="s">
        <v>40</v>
      </c>
      <c r="B21" s="2">
        <v>0.34065673529063101</v>
      </c>
      <c r="C21" s="2">
        <v>0.31677893717254402</v>
      </c>
    </row>
    <row r="22" spans="1:3" x14ac:dyDescent="0.25">
      <c r="A22" s="8" t="s">
        <v>41</v>
      </c>
      <c r="B22" s="2">
        <v>9.8786896905994409E-4</v>
      </c>
      <c r="C22" s="2">
        <v>3.9624884427420402E-4</v>
      </c>
    </row>
    <row r="23" spans="1:3" x14ac:dyDescent="0.25">
      <c r="A23" s="15"/>
    </row>
    <row r="24" spans="1:3" x14ac:dyDescent="0.25">
      <c r="A24" s="13" t="s">
        <v>33</v>
      </c>
    </row>
    <row r="25" spans="1:3" x14ac:dyDescent="0.25">
      <c r="A25" s="14" t="s">
        <v>34</v>
      </c>
    </row>
    <row r="26" spans="1:3" x14ac:dyDescent="0.25">
      <c r="A26" s="14" t="s">
        <v>35</v>
      </c>
    </row>
    <row r="27" spans="1:3" x14ac:dyDescent="0.25">
      <c r="A27" s="14" t="s">
        <v>745</v>
      </c>
    </row>
    <row r="28" spans="1:3" x14ac:dyDescent="0.25">
      <c r="A28" s="14" t="s">
        <v>746</v>
      </c>
    </row>
    <row r="29" spans="1:3" x14ac:dyDescent="0.25">
      <c r="A29" s="15"/>
    </row>
    <row r="30" spans="1:3" x14ac:dyDescent="0.25">
      <c r="A30" s="15"/>
    </row>
    <row r="31" spans="1:3" x14ac:dyDescent="0.25">
      <c r="A31" s="15"/>
    </row>
    <row r="32" spans="1:3"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2">
    <mergeCell ref="B6:C6"/>
    <mergeCell ref="B16:C16"/>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A00-000000000000}">
  <sheetPr>
    <pageSetUpPr fitToPage="1"/>
  </sheetPr>
  <dimension ref="A1:C200"/>
  <sheetViews>
    <sheetView showGridLines="0" workbookViewId="0"/>
  </sheetViews>
  <sheetFormatPr defaultColWidth="11.5546875" defaultRowHeight="13.2" x14ac:dyDescent="0.25"/>
  <cols>
    <col min="1" max="1" width="40.6640625" customWidth="1"/>
    <col min="2" max="11" width="10.5546875" customWidth="1"/>
  </cols>
  <sheetData>
    <row r="1" spans="1:3" ht="15" x14ac:dyDescent="0.25">
      <c r="A1" s="12" t="s">
        <v>747</v>
      </c>
    </row>
    <row r="2" spans="1:3" ht="15" x14ac:dyDescent="0.25">
      <c r="A2" s="12" t="s">
        <v>736</v>
      </c>
    </row>
    <row r="3" spans="1:3" ht="15" x14ac:dyDescent="0.25">
      <c r="A3" s="12" t="s">
        <v>748</v>
      </c>
    </row>
    <row r="4" spans="1:3" x14ac:dyDescent="0.25">
      <c r="A4" s="15"/>
    </row>
    <row r="5" spans="1:3" x14ac:dyDescent="0.25">
      <c r="A5" s="17" t="str">
        <f>HYPERLINK("#'Table of contents'!A237", "Back to contents")</f>
        <v>Back to contents</v>
      </c>
    </row>
    <row r="6" spans="1:3" x14ac:dyDescent="0.25">
      <c r="A6" s="15"/>
      <c r="B6" s="21" t="s">
        <v>27</v>
      </c>
      <c r="C6" s="22"/>
    </row>
    <row r="7" spans="1:3" x14ac:dyDescent="0.25">
      <c r="A7" s="9" t="s">
        <v>32</v>
      </c>
      <c r="B7" s="4" t="s">
        <v>8</v>
      </c>
      <c r="C7" s="4" t="s">
        <v>9</v>
      </c>
    </row>
    <row r="8" spans="1:3" x14ac:dyDescent="0.25">
      <c r="A8" s="16" t="s">
        <v>555</v>
      </c>
      <c r="B8" s="1">
        <v>1020</v>
      </c>
      <c r="C8" s="1">
        <v>953</v>
      </c>
    </row>
    <row r="9" spans="1:3" x14ac:dyDescent="0.25">
      <c r="A9" s="16" t="s">
        <v>556</v>
      </c>
      <c r="B9" s="1">
        <v>1930</v>
      </c>
      <c r="C9" s="1">
        <v>1725</v>
      </c>
    </row>
    <row r="10" spans="1:3" x14ac:dyDescent="0.25">
      <c r="A10" s="16" t="s">
        <v>557</v>
      </c>
      <c r="B10" s="1">
        <v>193</v>
      </c>
      <c r="C10" s="1">
        <v>167</v>
      </c>
    </row>
    <row r="11" spans="1:3" x14ac:dyDescent="0.25">
      <c r="A11" s="16" t="s">
        <v>558</v>
      </c>
      <c r="B11" s="1">
        <v>562</v>
      </c>
      <c r="C11" s="1">
        <v>509</v>
      </c>
    </row>
    <row r="12" spans="1:3" x14ac:dyDescent="0.25">
      <c r="A12" s="16" t="s">
        <v>559</v>
      </c>
      <c r="B12" s="1">
        <v>131</v>
      </c>
      <c r="C12" s="1">
        <v>117</v>
      </c>
    </row>
    <row r="13" spans="1:3" x14ac:dyDescent="0.25">
      <c r="A13" s="16" t="s">
        <v>560</v>
      </c>
      <c r="B13" s="1">
        <v>225</v>
      </c>
      <c r="C13" s="1">
        <v>203</v>
      </c>
    </row>
    <row r="14" spans="1:3" x14ac:dyDescent="0.25">
      <c r="A14" s="16" t="s">
        <v>561</v>
      </c>
      <c r="B14" s="1">
        <v>659</v>
      </c>
      <c r="C14" s="1">
        <v>590</v>
      </c>
    </row>
    <row r="15" spans="1:3" x14ac:dyDescent="0.25">
      <c r="A15" s="16" t="s">
        <v>562</v>
      </c>
      <c r="B15" s="1">
        <v>432</v>
      </c>
      <c r="C15" s="1">
        <v>378</v>
      </c>
    </row>
    <row r="16" spans="1:3" x14ac:dyDescent="0.25">
      <c r="A16" s="16" t="s">
        <v>563</v>
      </c>
      <c r="B16" s="1">
        <v>1184</v>
      </c>
      <c r="C16" s="1">
        <v>1032</v>
      </c>
    </row>
    <row r="17" spans="1:3" x14ac:dyDescent="0.25">
      <c r="A17" s="16" t="s">
        <v>564</v>
      </c>
      <c r="B17" s="1">
        <v>376</v>
      </c>
      <c r="C17" s="1">
        <v>317</v>
      </c>
    </row>
    <row r="18" spans="1:3" x14ac:dyDescent="0.25">
      <c r="A18" s="16" t="s">
        <v>565</v>
      </c>
      <c r="B18" s="1">
        <v>478</v>
      </c>
      <c r="C18" s="1">
        <v>433</v>
      </c>
    </row>
    <row r="19" spans="1:3" x14ac:dyDescent="0.25">
      <c r="A19" s="16" t="s">
        <v>566</v>
      </c>
      <c r="B19" s="1">
        <v>1383</v>
      </c>
      <c r="C19" s="1">
        <v>1227</v>
      </c>
    </row>
    <row r="20" spans="1:3" x14ac:dyDescent="0.25">
      <c r="A20" s="16" t="s">
        <v>567</v>
      </c>
      <c r="B20" s="1">
        <v>34</v>
      </c>
      <c r="C20" s="1">
        <v>28</v>
      </c>
    </row>
    <row r="21" spans="1:3" x14ac:dyDescent="0.25">
      <c r="A21" s="10" t="s">
        <v>12</v>
      </c>
      <c r="B21" s="5">
        <v>8607</v>
      </c>
      <c r="C21" s="5">
        <v>7679</v>
      </c>
    </row>
    <row r="22" spans="1:3" x14ac:dyDescent="0.25">
      <c r="A22" s="15"/>
    </row>
    <row r="23" spans="1:3" x14ac:dyDescent="0.25">
      <c r="A23" s="15"/>
    </row>
    <row r="24" spans="1:3" x14ac:dyDescent="0.25">
      <c r="A24" s="15"/>
      <c r="B24" s="21" t="s">
        <v>28</v>
      </c>
      <c r="C24" s="22"/>
    </row>
    <row r="25" spans="1:3" x14ac:dyDescent="0.25">
      <c r="A25" s="9" t="s">
        <v>32</v>
      </c>
      <c r="B25" s="4" t="s">
        <v>8</v>
      </c>
      <c r="C25" s="4" t="s">
        <v>9</v>
      </c>
    </row>
    <row r="26" spans="1:3" x14ac:dyDescent="0.25">
      <c r="A26" s="8" t="s">
        <v>555</v>
      </c>
      <c r="B26" s="2">
        <v>0.11850819100732</v>
      </c>
      <c r="C26" s="2">
        <v>0.12410470113296</v>
      </c>
    </row>
    <row r="27" spans="1:3" x14ac:dyDescent="0.25">
      <c r="A27" s="8" t="s">
        <v>556</v>
      </c>
      <c r="B27" s="2">
        <v>0.22423608690600699</v>
      </c>
      <c r="C27" s="2">
        <v>0.22463862482093999</v>
      </c>
    </row>
    <row r="28" spans="1:3" x14ac:dyDescent="0.25">
      <c r="A28" s="8" t="s">
        <v>557</v>
      </c>
      <c r="B28" s="2">
        <v>2.2423608690600699E-2</v>
      </c>
      <c r="C28" s="2">
        <v>2.1747623388461999E-2</v>
      </c>
    </row>
    <row r="29" spans="1:3" x14ac:dyDescent="0.25">
      <c r="A29" s="8" t="s">
        <v>558</v>
      </c>
      <c r="B29" s="2">
        <v>6.52956895550134E-2</v>
      </c>
      <c r="C29" s="2">
        <v>6.6284672483396298E-2</v>
      </c>
    </row>
    <row r="30" spans="1:3" x14ac:dyDescent="0.25">
      <c r="A30" s="8" t="s">
        <v>559</v>
      </c>
      <c r="B30" s="2">
        <v>1.5220169629371399E-2</v>
      </c>
      <c r="C30" s="2">
        <v>1.5236358900898601E-2</v>
      </c>
    </row>
    <row r="31" spans="1:3" x14ac:dyDescent="0.25">
      <c r="A31" s="8" t="s">
        <v>560</v>
      </c>
      <c r="B31" s="2">
        <v>2.61415127222029E-2</v>
      </c>
      <c r="C31" s="2">
        <v>2.6435733819507701E-2</v>
      </c>
    </row>
    <row r="32" spans="1:3" x14ac:dyDescent="0.25">
      <c r="A32" s="8" t="s">
        <v>561</v>
      </c>
      <c r="B32" s="2">
        <v>7.6565586150807496E-2</v>
      </c>
      <c r="C32" s="2">
        <v>7.6832920953249104E-2</v>
      </c>
    </row>
    <row r="33" spans="1:3" x14ac:dyDescent="0.25">
      <c r="A33" s="8" t="s">
        <v>562</v>
      </c>
      <c r="B33" s="2">
        <v>5.0191704426629499E-2</v>
      </c>
      <c r="C33" s="2">
        <v>4.9225159525979903E-2</v>
      </c>
    </row>
    <row r="34" spans="1:3" x14ac:dyDescent="0.25">
      <c r="A34" s="8" t="s">
        <v>563</v>
      </c>
      <c r="B34" s="2">
        <v>0.13756244916928101</v>
      </c>
      <c r="C34" s="2">
        <v>0.13439249902330999</v>
      </c>
    </row>
    <row r="35" spans="1:3" x14ac:dyDescent="0.25">
      <c r="A35" s="8" t="s">
        <v>564</v>
      </c>
      <c r="B35" s="2">
        <v>4.3685372371325699E-2</v>
      </c>
      <c r="C35" s="2">
        <v>4.1281416851152497E-2</v>
      </c>
    </row>
    <row r="36" spans="1:3" x14ac:dyDescent="0.25">
      <c r="A36" s="8" t="s">
        <v>565</v>
      </c>
      <c r="B36" s="2">
        <v>5.55361914720576E-2</v>
      </c>
      <c r="C36" s="2">
        <v>5.6387550462299797E-2</v>
      </c>
    </row>
    <row r="37" spans="1:3" x14ac:dyDescent="0.25">
      <c r="A37" s="8" t="s">
        <v>566</v>
      </c>
      <c r="B37" s="2">
        <v>0.160683164865807</v>
      </c>
      <c r="C37" s="2">
        <v>0.15978643052480801</v>
      </c>
    </row>
    <row r="38" spans="1:3" x14ac:dyDescent="0.25">
      <c r="A38" s="8" t="s">
        <v>567</v>
      </c>
      <c r="B38" s="2">
        <v>3.9502730335773204E-3</v>
      </c>
      <c r="C38" s="2">
        <v>3.6463081130355501E-3</v>
      </c>
    </row>
    <row r="39" spans="1:3" x14ac:dyDescent="0.25">
      <c r="A39" s="15"/>
    </row>
    <row r="40" spans="1:3" x14ac:dyDescent="0.25">
      <c r="A40" s="13" t="s">
        <v>33</v>
      </c>
    </row>
    <row r="41" spans="1:3" x14ac:dyDescent="0.25">
      <c r="A41" s="14" t="s">
        <v>34</v>
      </c>
    </row>
    <row r="42" spans="1:3" x14ac:dyDescent="0.25">
      <c r="A42" s="14" t="s">
        <v>35</v>
      </c>
    </row>
    <row r="43" spans="1:3" x14ac:dyDescent="0.25">
      <c r="A43" s="14" t="s">
        <v>745</v>
      </c>
    </row>
    <row r="44" spans="1:3" x14ac:dyDescent="0.25">
      <c r="A44" s="14" t="s">
        <v>746</v>
      </c>
    </row>
    <row r="45" spans="1:3" x14ac:dyDescent="0.25">
      <c r="A45" s="15"/>
    </row>
    <row r="46" spans="1:3" x14ac:dyDescent="0.25">
      <c r="A46" s="15"/>
    </row>
    <row r="47" spans="1:3" x14ac:dyDescent="0.25">
      <c r="A47" s="15"/>
    </row>
    <row r="48" spans="1:3"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2">
    <mergeCell ref="B6:C6"/>
    <mergeCell ref="B24:C24"/>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436</v>
      </c>
    </row>
    <row r="2" spans="1:2" ht="15" x14ac:dyDescent="0.25">
      <c r="A2" s="12" t="s">
        <v>25</v>
      </c>
    </row>
    <row r="3" spans="1:2" ht="15" x14ac:dyDescent="0.25">
      <c r="A3" s="12" t="s">
        <v>437</v>
      </c>
    </row>
    <row r="4" spans="1:2" x14ac:dyDescent="0.25">
      <c r="A4" s="15"/>
    </row>
    <row r="5" spans="1:2" x14ac:dyDescent="0.25">
      <c r="A5" s="17" t="str">
        <f>HYPERLINK("#'Table of contents'!A24", "Back to contents")</f>
        <v>Back to contents</v>
      </c>
    </row>
    <row r="6" spans="1:2" x14ac:dyDescent="0.25">
      <c r="A6" s="15"/>
      <c r="B6" s="6" t="s">
        <v>27</v>
      </c>
    </row>
    <row r="7" spans="1:2" x14ac:dyDescent="0.25">
      <c r="A7" s="9" t="s">
        <v>32</v>
      </c>
      <c r="B7" s="4" t="s">
        <v>9</v>
      </c>
    </row>
    <row r="8" spans="1:2" x14ac:dyDescent="0.25">
      <c r="A8" s="16" t="s">
        <v>424</v>
      </c>
      <c r="B8" s="1">
        <v>215</v>
      </c>
    </row>
    <row r="9" spans="1:2" x14ac:dyDescent="0.25">
      <c r="A9" s="16" t="s">
        <v>425</v>
      </c>
      <c r="B9" s="1">
        <v>181</v>
      </c>
    </row>
    <row r="10" spans="1:2" x14ac:dyDescent="0.25">
      <c r="A10" s="16" t="s">
        <v>426</v>
      </c>
      <c r="B10" s="1">
        <v>1099</v>
      </c>
    </row>
    <row r="11" spans="1:2" x14ac:dyDescent="0.25">
      <c r="A11" s="16" t="s">
        <v>427</v>
      </c>
      <c r="B11" s="1">
        <v>4346</v>
      </c>
    </row>
    <row r="12" spans="1:2" x14ac:dyDescent="0.25">
      <c r="A12" s="16" t="s">
        <v>428</v>
      </c>
      <c r="B12" s="1">
        <v>257</v>
      </c>
    </row>
    <row r="13" spans="1:2" x14ac:dyDescent="0.25">
      <c r="A13" s="16" t="s">
        <v>429</v>
      </c>
      <c r="B13" s="1">
        <v>3102</v>
      </c>
    </row>
    <row r="14" spans="1:2" x14ac:dyDescent="0.25">
      <c r="A14" s="16" t="s">
        <v>430</v>
      </c>
      <c r="B14" s="1">
        <v>668</v>
      </c>
    </row>
    <row r="15" spans="1:2" x14ac:dyDescent="0.25">
      <c r="A15" s="16" t="s">
        <v>431</v>
      </c>
      <c r="B15" s="1">
        <v>108</v>
      </c>
    </row>
    <row r="16" spans="1:2" x14ac:dyDescent="0.25">
      <c r="A16" s="16" t="s">
        <v>432</v>
      </c>
      <c r="B16" s="1">
        <v>4082</v>
      </c>
    </row>
    <row r="17" spans="1:2" x14ac:dyDescent="0.25">
      <c r="A17" s="16" t="s">
        <v>433</v>
      </c>
      <c r="B17" s="1">
        <v>1029</v>
      </c>
    </row>
    <row r="18" spans="1:2" x14ac:dyDescent="0.25">
      <c r="A18" s="16" t="s">
        <v>434</v>
      </c>
      <c r="B18" s="1">
        <v>7</v>
      </c>
    </row>
    <row r="19" spans="1:2" x14ac:dyDescent="0.25">
      <c r="A19" s="16" t="s">
        <v>435</v>
      </c>
      <c r="B19" s="1">
        <v>313988</v>
      </c>
    </row>
    <row r="20" spans="1:2" x14ac:dyDescent="0.25">
      <c r="A20" s="10" t="s">
        <v>12</v>
      </c>
      <c r="B20" s="5">
        <v>329082</v>
      </c>
    </row>
    <row r="21" spans="1:2" x14ac:dyDescent="0.25">
      <c r="A21" s="15"/>
    </row>
    <row r="22" spans="1:2" x14ac:dyDescent="0.25">
      <c r="A22" s="15"/>
    </row>
    <row r="23" spans="1:2" x14ac:dyDescent="0.25">
      <c r="A23" s="15"/>
      <c r="B23" s="6" t="s">
        <v>28</v>
      </c>
    </row>
    <row r="24" spans="1:2" x14ac:dyDescent="0.25">
      <c r="A24" s="9" t="s">
        <v>32</v>
      </c>
      <c r="B24" s="4" t="s">
        <v>9</v>
      </c>
    </row>
    <row r="25" spans="1:2" x14ac:dyDescent="0.25">
      <c r="A25" s="8" t="s">
        <v>424</v>
      </c>
      <c r="B25" s="2">
        <v>6.5333260403182202E-4</v>
      </c>
    </row>
    <row r="26" spans="1:2" x14ac:dyDescent="0.25">
      <c r="A26" s="8" t="s">
        <v>425</v>
      </c>
      <c r="B26" s="2">
        <v>5.50014889905859E-4</v>
      </c>
    </row>
    <row r="27" spans="1:2" x14ac:dyDescent="0.25">
      <c r="A27" s="8" t="s">
        <v>426</v>
      </c>
      <c r="B27" s="2">
        <v>3.3395931713068499E-3</v>
      </c>
    </row>
    <row r="28" spans="1:2" x14ac:dyDescent="0.25">
      <c r="A28" s="8" t="s">
        <v>427</v>
      </c>
      <c r="B28" s="2">
        <v>1.3206434870336301E-2</v>
      </c>
    </row>
    <row r="29" spans="1:2" x14ac:dyDescent="0.25">
      <c r="A29" s="8" t="s">
        <v>428</v>
      </c>
      <c r="B29" s="2">
        <v>7.8096036854036395E-4</v>
      </c>
    </row>
    <row r="30" spans="1:2" x14ac:dyDescent="0.25">
      <c r="A30" s="8" t="s">
        <v>429</v>
      </c>
      <c r="B30" s="2">
        <v>9.4262220358451703E-3</v>
      </c>
    </row>
    <row r="31" spans="1:2" x14ac:dyDescent="0.25">
      <c r="A31" s="8" t="s">
        <v>430</v>
      </c>
      <c r="B31" s="2">
        <v>2.0298892069453801E-3</v>
      </c>
    </row>
    <row r="32" spans="1:2" x14ac:dyDescent="0.25">
      <c r="A32" s="8" t="s">
        <v>431</v>
      </c>
      <c r="B32" s="2">
        <v>3.2818568016482202E-4</v>
      </c>
    </row>
    <row r="33" spans="1:2" x14ac:dyDescent="0.25">
      <c r="A33" s="8" t="s">
        <v>432</v>
      </c>
      <c r="B33" s="2">
        <v>1.2404203207711101E-2</v>
      </c>
    </row>
    <row r="34" spans="1:2" x14ac:dyDescent="0.25">
      <c r="A34" s="8" t="s">
        <v>433</v>
      </c>
      <c r="B34" s="2">
        <v>3.12688023045928E-3</v>
      </c>
    </row>
    <row r="35" spans="1:2" x14ac:dyDescent="0.25">
      <c r="A35" s="8" t="s">
        <v>434</v>
      </c>
      <c r="B35" s="2">
        <v>2.1271294084757001E-5</v>
      </c>
    </row>
    <row r="36" spans="1:2" x14ac:dyDescent="0.25">
      <c r="A36" s="8" t="s">
        <v>435</v>
      </c>
      <c r="B36" s="2">
        <v>0.95413301244066795</v>
      </c>
    </row>
    <row r="37" spans="1:2" x14ac:dyDescent="0.25">
      <c r="A37" s="15"/>
    </row>
    <row r="38" spans="1:2" x14ac:dyDescent="0.25">
      <c r="A38" s="13" t="s">
        <v>33</v>
      </c>
    </row>
    <row r="39" spans="1:2" x14ac:dyDescent="0.25">
      <c r="A39" s="14" t="s">
        <v>34</v>
      </c>
    </row>
    <row r="40" spans="1:2" x14ac:dyDescent="0.25">
      <c r="A40" s="14" t="s">
        <v>126</v>
      </c>
    </row>
    <row r="41" spans="1:2" x14ac:dyDescent="0.25">
      <c r="A41" s="14" t="s">
        <v>438</v>
      </c>
    </row>
    <row r="42" spans="1:2" x14ac:dyDescent="0.25">
      <c r="A42" s="14" t="s">
        <v>36</v>
      </c>
    </row>
    <row r="43" spans="1:2" x14ac:dyDescent="0.25">
      <c r="A43" s="15"/>
    </row>
    <row r="44" spans="1:2" x14ac:dyDescent="0.25">
      <c r="A44" s="15"/>
    </row>
    <row r="45" spans="1:2" x14ac:dyDescent="0.25">
      <c r="A45" s="15"/>
    </row>
    <row r="46" spans="1:2" x14ac:dyDescent="0.25">
      <c r="A46" s="15"/>
    </row>
    <row r="47" spans="1:2" x14ac:dyDescent="0.25">
      <c r="A47" s="15"/>
    </row>
    <row r="48" spans="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439</v>
      </c>
    </row>
    <row r="2" spans="1:11" ht="15" x14ac:dyDescent="0.25">
      <c r="A2" s="12" t="s">
        <v>440</v>
      </c>
    </row>
    <row r="3" spans="1:11" ht="15" x14ac:dyDescent="0.25">
      <c r="A3" s="12" t="s">
        <v>63</v>
      </c>
    </row>
    <row r="4" spans="1:11" x14ac:dyDescent="0.25">
      <c r="A4" s="15"/>
    </row>
    <row r="5" spans="1:11" x14ac:dyDescent="0.25">
      <c r="A5" s="17" t="str">
        <f>HYPERLINK("#'Table of contents'!A25",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56</v>
      </c>
      <c r="B8" s="1">
        <v>35689</v>
      </c>
      <c r="C8" s="1">
        <v>37089</v>
      </c>
      <c r="D8" s="1">
        <v>37791</v>
      </c>
      <c r="E8" s="1">
        <v>37641</v>
      </c>
      <c r="F8" s="1">
        <v>37289</v>
      </c>
      <c r="G8" s="1">
        <v>37388</v>
      </c>
      <c r="H8" s="1">
        <v>38251</v>
      </c>
      <c r="I8" s="1">
        <v>40093</v>
      </c>
      <c r="J8" s="1">
        <v>41218</v>
      </c>
      <c r="K8" s="1">
        <v>42647</v>
      </c>
    </row>
    <row r="9" spans="1:11" x14ac:dyDescent="0.25">
      <c r="A9" s="16" t="s">
        <v>57</v>
      </c>
      <c r="B9" s="1">
        <v>74441</v>
      </c>
      <c r="C9" s="1">
        <v>74321</v>
      </c>
      <c r="D9" s="1">
        <v>74327</v>
      </c>
      <c r="E9" s="1">
        <v>73870</v>
      </c>
      <c r="F9" s="1">
        <v>74596</v>
      </c>
      <c r="G9" s="1">
        <v>76505</v>
      </c>
      <c r="H9" s="1">
        <v>79355</v>
      </c>
      <c r="I9" s="1">
        <v>83536</v>
      </c>
      <c r="J9" s="1">
        <v>88382</v>
      </c>
      <c r="K9" s="1">
        <v>93863</v>
      </c>
    </row>
    <row r="10" spans="1:11" x14ac:dyDescent="0.25">
      <c r="A10" s="16" t="s">
        <v>58</v>
      </c>
      <c r="B10" s="1">
        <v>60947</v>
      </c>
      <c r="C10" s="1">
        <v>61516</v>
      </c>
      <c r="D10" s="1">
        <v>61363</v>
      </c>
      <c r="E10" s="1">
        <v>61025</v>
      </c>
      <c r="F10" s="1">
        <v>62162</v>
      </c>
      <c r="G10" s="1">
        <v>63742</v>
      </c>
      <c r="H10" s="1">
        <v>65941</v>
      </c>
      <c r="I10" s="1">
        <v>68033</v>
      </c>
      <c r="J10" s="1">
        <v>70674</v>
      </c>
      <c r="K10" s="1">
        <v>72820</v>
      </c>
    </row>
    <row r="11" spans="1:11" x14ac:dyDescent="0.25">
      <c r="A11" s="16" t="s">
        <v>59</v>
      </c>
      <c r="B11" s="1">
        <v>43165</v>
      </c>
      <c r="C11" s="1">
        <v>43774</v>
      </c>
      <c r="D11" s="1">
        <v>43770</v>
      </c>
      <c r="E11" s="1">
        <v>43796</v>
      </c>
      <c r="F11" s="1">
        <v>44522</v>
      </c>
      <c r="G11" s="1">
        <v>45620</v>
      </c>
      <c r="H11" s="1">
        <v>46287</v>
      </c>
      <c r="I11" s="1">
        <v>47241</v>
      </c>
      <c r="J11" s="1">
        <v>48731</v>
      </c>
      <c r="K11" s="1">
        <v>50087</v>
      </c>
    </row>
    <row r="12" spans="1:11" x14ac:dyDescent="0.25">
      <c r="A12" s="16" t="s">
        <v>60</v>
      </c>
      <c r="B12" s="1">
        <v>17787</v>
      </c>
      <c r="C12" s="1">
        <v>17520</v>
      </c>
      <c r="D12" s="1">
        <v>16256</v>
      </c>
      <c r="E12" s="1">
        <v>15629</v>
      </c>
      <c r="F12" s="1">
        <v>15853</v>
      </c>
      <c r="G12" s="1">
        <v>16329</v>
      </c>
      <c r="H12" s="1">
        <v>16997</v>
      </c>
      <c r="I12" s="1">
        <v>17835</v>
      </c>
      <c r="J12" s="1">
        <v>19369</v>
      </c>
      <c r="K12" s="1">
        <v>20244</v>
      </c>
    </row>
    <row r="13" spans="1:11" x14ac:dyDescent="0.25">
      <c r="A13" s="16" t="s">
        <v>61</v>
      </c>
      <c r="B13" s="1">
        <v>4215</v>
      </c>
      <c r="C13" s="1">
        <v>4041</v>
      </c>
      <c r="D13" s="1">
        <v>3414</v>
      </c>
      <c r="E13" s="1">
        <v>2771</v>
      </c>
      <c r="F13" s="1">
        <v>2817</v>
      </c>
      <c r="G13" s="1">
        <v>3058</v>
      </c>
      <c r="H13" s="1">
        <v>3379</v>
      </c>
      <c r="I13" s="1">
        <v>3582</v>
      </c>
      <c r="J13" s="1">
        <v>3881</v>
      </c>
      <c r="K13" s="1">
        <v>4002</v>
      </c>
    </row>
    <row r="14" spans="1:11" x14ac:dyDescent="0.25">
      <c r="A14" s="10" t="s">
        <v>12</v>
      </c>
      <c r="B14" s="5">
        <v>236244</v>
      </c>
      <c r="C14" s="5">
        <v>238261</v>
      </c>
      <c r="D14" s="5">
        <v>236921</v>
      </c>
      <c r="E14" s="5">
        <v>234732</v>
      </c>
      <c r="F14" s="5">
        <v>237239</v>
      </c>
      <c r="G14" s="5">
        <v>242642</v>
      </c>
      <c r="H14" s="5">
        <v>250210</v>
      </c>
      <c r="I14" s="5">
        <v>260320</v>
      </c>
      <c r="J14" s="5">
        <v>272255</v>
      </c>
      <c r="K14" s="5">
        <v>283663</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56</v>
      </c>
      <c r="B19" s="2">
        <v>0.15106838692199601</v>
      </c>
      <c r="C19" s="2">
        <v>0.15566542573060599</v>
      </c>
      <c r="D19" s="2">
        <v>0.15950886582447299</v>
      </c>
      <c r="E19" s="2">
        <v>0.160357343694085</v>
      </c>
      <c r="F19" s="2">
        <v>0.15717904728986401</v>
      </c>
      <c r="G19" s="2">
        <v>0.15408709127026601</v>
      </c>
      <c r="H19" s="2">
        <v>0.15287558450901201</v>
      </c>
      <c r="I19" s="2">
        <v>0.154014290104487</v>
      </c>
      <c r="J19" s="2">
        <v>0.15139483205083501</v>
      </c>
      <c r="K19" s="2">
        <v>0.150343893986879</v>
      </c>
    </row>
    <row r="20" spans="1:12" x14ac:dyDescent="0.25">
      <c r="A20" s="8" t="s">
        <v>57</v>
      </c>
      <c r="B20" s="2">
        <v>0.31510218248929101</v>
      </c>
      <c r="C20" s="2">
        <v>0.311931033614398</v>
      </c>
      <c r="D20" s="2">
        <v>0.31372060729103801</v>
      </c>
      <c r="E20" s="2">
        <v>0.31469931666751899</v>
      </c>
      <c r="F20" s="2">
        <v>0.31443396743368501</v>
      </c>
      <c r="G20" s="2">
        <v>0.31529990685866399</v>
      </c>
      <c r="H20" s="2">
        <v>0.31715359098357399</v>
      </c>
      <c r="I20" s="2">
        <v>0.32089735709895501</v>
      </c>
      <c r="J20" s="2">
        <v>0.32462948338873499</v>
      </c>
      <c r="K20" s="2">
        <v>0.33089616904566299</v>
      </c>
    </row>
    <row r="21" spans="1:12" x14ac:dyDescent="0.25">
      <c r="A21" s="8" t="s">
        <v>58</v>
      </c>
      <c r="B21" s="2">
        <v>0.25798327153282202</v>
      </c>
      <c r="C21" s="2">
        <v>0.25818744989738102</v>
      </c>
      <c r="D21" s="2">
        <v>0.259001945796278</v>
      </c>
      <c r="E21" s="2">
        <v>0.25997733585535798</v>
      </c>
      <c r="F21" s="2">
        <v>0.262022685983333</v>
      </c>
      <c r="G21" s="2">
        <v>0.26269977992268401</v>
      </c>
      <c r="H21" s="2">
        <v>0.26354262419567598</v>
      </c>
      <c r="I21" s="2">
        <v>0.26134373079286999</v>
      </c>
      <c r="J21" s="2">
        <v>0.25958751905382799</v>
      </c>
      <c r="K21" s="2">
        <v>0.256713071496811</v>
      </c>
    </row>
    <row r="22" spans="1:12" x14ac:dyDescent="0.25">
      <c r="A22" s="8" t="s">
        <v>59</v>
      </c>
      <c r="B22" s="2">
        <v>0.18271363505528199</v>
      </c>
      <c r="C22" s="2">
        <v>0.18372289212250401</v>
      </c>
      <c r="D22" s="2">
        <v>0.18474512601246801</v>
      </c>
      <c r="E22" s="2">
        <v>0.18657873660174201</v>
      </c>
      <c r="F22" s="2">
        <v>0.18766728910507999</v>
      </c>
      <c r="G22" s="2">
        <v>0.18801361676873701</v>
      </c>
      <c r="H22" s="2">
        <v>0.18499260621078301</v>
      </c>
      <c r="I22" s="2">
        <v>0.181472802704364</v>
      </c>
      <c r="J22" s="2">
        <v>0.17899028484325399</v>
      </c>
      <c r="K22" s="2">
        <v>0.17657220011069499</v>
      </c>
    </row>
    <row r="23" spans="1:12" x14ac:dyDescent="0.25">
      <c r="A23" s="8" t="s">
        <v>60</v>
      </c>
      <c r="B23" s="2">
        <v>7.5290801036216798E-2</v>
      </c>
      <c r="C23" s="2">
        <v>7.3532806460142403E-2</v>
      </c>
      <c r="D23" s="2">
        <v>6.8613588495743297E-2</v>
      </c>
      <c r="E23" s="2">
        <v>6.6582315150895494E-2</v>
      </c>
      <c r="F23" s="2">
        <v>6.6822908543704901E-2</v>
      </c>
      <c r="G23" s="2">
        <v>6.7296675760997696E-2</v>
      </c>
      <c r="H23" s="2">
        <v>6.7930938012069897E-2</v>
      </c>
      <c r="I23" s="2">
        <v>6.8511831591886896E-2</v>
      </c>
      <c r="J23" s="2">
        <v>7.1142862390038794E-2</v>
      </c>
      <c r="K23" s="2">
        <v>7.1366374888512094E-2</v>
      </c>
    </row>
    <row r="24" spans="1:12" x14ac:dyDescent="0.25">
      <c r="A24" s="8" t="s">
        <v>61</v>
      </c>
      <c r="B24" s="2">
        <v>1.7841722964392698E-2</v>
      </c>
      <c r="C24" s="2">
        <v>1.6960392174967798E-2</v>
      </c>
      <c r="D24" s="2">
        <v>1.44098665799992E-2</v>
      </c>
      <c r="E24" s="2">
        <v>1.1804952030400599E-2</v>
      </c>
      <c r="F24" s="2">
        <v>1.1874101644333401E-2</v>
      </c>
      <c r="G24" s="2">
        <v>1.2602929418649701E-2</v>
      </c>
      <c r="H24" s="2">
        <v>1.35046560888853E-2</v>
      </c>
      <c r="I24" s="2">
        <v>1.3759987707436999E-2</v>
      </c>
      <c r="J24" s="2">
        <v>1.42550182733099E-2</v>
      </c>
      <c r="K24" s="2">
        <v>1.4108290471439701E-2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56</v>
      </c>
      <c r="B29" s="2">
        <v>3.9227773263470503E-2</v>
      </c>
      <c r="C29" s="2">
        <v>1.8927444794952699E-2</v>
      </c>
      <c r="D29" s="2">
        <v>-3.9691990156386402E-3</v>
      </c>
      <c r="E29" s="2">
        <v>-9.3515050078371992E-3</v>
      </c>
      <c r="F29" s="2">
        <v>2.6549384536994798E-3</v>
      </c>
      <c r="G29" s="2">
        <v>2.3082272386862099E-2</v>
      </c>
      <c r="H29" s="2">
        <v>4.8155603775064698E-2</v>
      </c>
      <c r="I29" s="2">
        <v>2.80597610555459E-2</v>
      </c>
      <c r="J29" s="2">
        <v>3.4669319229462897E-2</v>
      </c>
      <c r="K29" s="3">
        <v>0.14066010484647501</v>
      </c>
      <c r="L29" s="3">
        <v>0.19496203311944901</v>
      </c>
    </row>
    <row r="30" spans="1:12" x14ac:dyDescent="0.25">
      <c r="A30" s="8" t="s">
        <v>57</v>
      </c>
      <c r="B30" s="2">
        <v>-1.6120148842707601E-3</v>
      </c>
      <c r="C30" s="2">
        <v>8.0730883599521006E-5</v>
      </c>
      <c r="D30" s="2">
        <v>-6.1485059265139197E-3</v>
      </c>
      <c r="E30" s="2">
        <v>9.8280763503452006E-3</v>
      </c>
      <c r="F30" s="2">
        <v>2.5591184513915E-2</v>
      </c>
      <c r="G30" s="2">
        <v>3.7252467159009199E-2</v>
      </c>
      <c r="H30" s="2">
        <v>5.2687291285993303E-2</v>
      </c>
      <c r="I30" s="2">
        <v>5.8010917448764597E-2</v>
      </c>
      <c r="J30" s="2">
        <v>6.2014889909710103E-2</v>
      </c>
      <c r="K30" s="3">
        <v>0.22688713156002899</v>
      </c>
      <c r="L30" s="3">
        <v>0.26090460901922302</v>
      </c>
    </row>
    <row r="31" spans="1:12" x14ac:dyDescent="0.25">
      <c r="A31" s="8" t="s">
        <v>58</v>
      </c>
      <c r="B31" s="2">
        <v>9.3359804420233995E-3</v>
      </c>
      <c r="C31" s="2">
        <v>-2.4871578126016E-3</v>
      </c>
      <c r="D31" s="2">
        <v>-5.5082052702768803E-3</v>
      </c>
      <c r="E31" s="2">
        <v>1.86317083162638E-2</v>
      </c>
      <c r="F31" s="2">
        <v>2.5417457610759E-2</v>
      </c>
      <c r="G31" s="2">
        <v>3.4498446863920201E-2</v>
      </c>
      <c r="H31" s="2">
        <v>3.1725330219438602E-2</v>
      </c>
      <c r="I31" s="2">
        <v>3.8819396469360501E-2</v>
      </c>
      <c r="J31" s="2">
        <v>3.0364773466904402E-2</v>
      </c>
      <c r="K31" s="3">
        <v>0.14241787204668799</v>
      </c>
      <c r="L31" s="3">
        <v>0.19480860419708901</v>
      </c>
    </row>
    <row r="32" spans="1:12" x14ac:dyDescent="0.25">
      <c r="A32" s="8" t="s">
        <v>59</v>
      </c>
      <c r="B32" s="2">
        <v>1.41086528437391E-2</v>
      </c>
      <c r="C32" s="2">
        <v>-9.1378443825101702E-5</v>
      </c>
      <c r="D32" s="2">
        <v>5.94014164953164E-4</v>
      </c>
      <c r="E32" s="2">
        <v>1.6576856333911798E-2</v>
      </c>
      <c r="F32" s="2">
        <v>2.46619648712996E-2</v>
      </c>
      <c r="G32" s="2">
        <v>1.4620780359491501E-2</v>
      </c>
      <c r="H32" s="2">
        <v>2.0610538596150099E-2</v>
      </c>
      <c r="I32" s="2">
        <v>3.1540399229482902E-2</v>
      </c>
      <c r="J32" s="2">
        <v>2.7826229710040801E-2</v>
      </c>
      <c r="K32" s="3">
        <v>9.7917580008768101E-2</v>
      </c>
      <c r="L32" s="3">
        <v>0.16036140391520901</v>
      </c>
    </row>
    <row r="33" spans="1:12" x14ac:dyDescent="0.25">
      <c r="A33" s="8" t="s">
        <v>60</v>
      </c>
      <c r="B33" s="2">
        <v>-1.50109630629111E-2</v>
      </c>
      <c r="C33" s="2">
        <v>-7.2146118721461205E-2</v>
      </c>
      <c r="D33" s="2">
        <v>-3.8570374015747998E-2</v>
      </c>
      <c r="E33" s="2">
        <v>1.43323309232836E-2</v>
      </c>
      <c r="F33" s="2">
        <v>3.0025862612754702E-2</v>
      </c>
      <c r="G33" s="2">
        <v>4.0908812542102997E-2</v>
      </c>
      <c r="H33" s="2">
        <v>4.9302818144378403E-2</v>
      </c>
      <c r="I33" s="2">
        <v>8.6010653209980401E-2</v>
      </c>
      <c r="J33" s="2">
        <v>4.5175280086736498E-2</v>
      </c>
      <c r="K33" s="3">
        <v>0.23975748668013999</v>
      </c>
      <c r="L33" s="3">
        <v>0.13813459268004699</v>
      </c>
    </row>
    <row r="34" spans="1:12" x14ac:dyDescent="0.25">
      <c r="A34" s="8" t="s">
        <v>61</v>
      </c>
      <c r="B34" s="2">
        <v>-4.1281138790035601E-2</v>
      </c>
      <c r="C34" s="2">
        <v>-0.155159613956941</v>
      </c>
      <c r="D34" s="2">
        <v>-0.188342120679555</v>
      </c>
      <c r="E34" s="2">
        <v>1.6600505232768001E-2</v>
      </c>
      <c r="F34" s="2">
        <v>8.5552005679801202E-2</v>
      </c>
      <c r="G34" s="2">
        <v>0.104970568999346</v>
      </c>
      <c r="H34" s="2">
        <v>6.0076945841965101E-2</v>
      </c>
      <c r="I34" s="2">
        <v>8.3472920156337199E-2</v>
      </c>
      <c r="J34" s="2">
        <v>3.1177531564029901E-2</v>
      </c>
      <c r="K34" s="3">
        <v>0.308698495748855</v>
      </c>
      <c r="L34" s="3">
        <v>-5.0533807829181501E-2</v>
      </c>
    </row>
    <row r="35" spans="1:12" x14ac:dyDescent="0.25">
      <c r="A35" s="11" t="s">
        <v>12</v>
      </c>
      <c r="B35" s="3">
        <v>8.53778297014951E-3</v>
      </c>
      <c r="C35" s="3">
        <v>-5.6240845123624898E-3</v>
      </c>
      <c r="D35" s="3">
        <v>-9.2393667087341293E-3</v>
      </c>
      <c r="E35" s="3">
        <v>1.06802651534516E-2</v>
      </c>
      <c r="F35" s="3">
        <v>2.277450166288E-2</v>
      </c>
      <c r="G35" s="3">
        <v>3.1189983597233802E-2</v>
      </c>
      <c r="H35" s="3">
        <v>4.04060589105152E-2</v>
      </c>
      <c r="I35" s="3">
        <v>4.5847418561770097E-2</v>
      </c>
      <c r="J35" s="3">
        <v>4.1901893445483097E-2</v>
      </c>
      <c r="K35" s="3">
        <v>0.16905976706423501</v>
      </c>
      <c r="L35" s="3">
        <v>0.200720441577352</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441</v>
      </c>
    </row>
    <row r="2" spans="1:11" ht="15" x14ac:dyDescent="0.25">
      <c r="A2" s="12" t="s">
        <v>440</v>
      </c>
    </row>
    <row r="3" spans="1:11" ht="15" x14ac:dyDescent="0.25">
      <c r="A3" s="12" t="s">
        <v>67</v>
      </c>
    </row>
    <row r="4" spans="1:11" x14ac:dyDescent="0.25">
      <c r="A4" s="15"/>
    </row>
    <row r="5" spans="1:11" x14ac:dyDescent="0.25">
      <c r="A5" s="17" t="str">
        <f>HYPERLINK("#'Table of contents'!A26",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64</v>
      </c>
      <c r="B8" s="1">
        <v>102828</v>
      </c>
      <c r="C8" s="1">
        <v>105579</v>
      </c>
      <c r="D8" s="1">
        <v>107246</v>
      </c>
      <c r="E8" s="1">
        <v>108384</v>
      </c>
      <c r="F8" s="1">
        <v>110898</v>
      </c>
      <c r="G8" s="1">
        <v>114575</v>
      </c>
      <c r="H8" s="1">
        <v>119006</v>
      </c>
      <c r="I8" s="1">
        <v>124521</v>
      </c>
      <c r="J8" s="1">
        <v>130933</v>
      </c>
      <c r="K8" s="1">
        <v>137501</v>
      </c>
    </row>
    <row r="9" spans="1:11" x14ac:dyDescent="0.25">
      <c r="A9" s="16" t="s">
        <v>65</v>
      </c>
      <c r="B9" s="1">
        <v>133416</v>
      </c>
      <c r="C9" s="1">
        <v>132682</v>
      </c>
      <c r="D9" s="1">
        <v>129675</v>
      </c>
      <c r="E9" s="1">
        <v>126348</v>
      </c>
      <c r="F9" s="1">
        <v>126341</v>
      </c>
      <c r="G9" s="1">
        <v>128067</v>
      </c>
      <c r="H9" s="1">
        <v>131204</v>
      </c>
      <c r="I9" s="1">
        <v>135799</v>
      </c>
      <c r="J9" s="1">
        <v>141322</v>
      </c>
      <c r="K9" s="1">
        <v>146162</v>
      </c>
    </row>
    <row r="10" spans="1:11" x14ac:dyDescent="0.25">
      <c r="A10" s="10" t="s">
        <v>12</v>
      </c>
      <c r="B10" s="5">
        <v>236244</v>
      </c>
      <c r="C10" s="5">
        <v>238261</v>
      </c>
      <c r="D10" s="5">
        <v>236921</v>
      </c>
      <c r="E10" s="5">
        <v>234732</v>
      </c>
      <c r="F10" s="5">
        <v>237239</v>
      </c>
      <c r="G10" s="5">
        <v>242642</v>
      </c>
      <c r="H10" s="5">
        <v>250210</v>
      </c>
      <c r="I10" s="5">
        <v>260320</v>
      </c>
      <c r="J10" s="5">
        <v>272255</v>
      </c>
      <c r="K10" s="5">
        <v>283663</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64</v>
      </c>
      <c r="B15" s="2">
        <v>0.43526184791994699</v>
      </c>
      <c r="C15" s="2">
        <v>0.44312329756023899</v>
      </c>
      <c r="D15" s="2">
        <v>0.45266565648465101</v>
      </c>
      <c r="E15" s="2">
        <v>0.46173508511834799</v>
      </c>
      <c r="F15" s="2">
        <v>0.467452653231551</v>
      </c>
      <c r="G15" s="2">
        <v>0.47219772339496002</v>
      </c>
      <c r="H15" s="2">
        <v>0.47562447544063002</v>
      </c>
      <c r="I15" s="2">
        <v>0.47833819913952103</v>
      </c>
      <c r="J15" s="2">
        <v>0.48092046059760202</v>
      </c>
      <c r="K15" s="2">
        <v>0.48473364520575501</v>
      </c>
    </row>
    <row r="16" spans="1:11" x14ac:dyDescent="0.25">
      <c r="A16" s="8" t="s">
        <v>65</v>
      </c>
      <c r="B16" s="2">
        <v>0.56473815208005296</v>
      </c>
      <c r="C16" s="2">
        <v>0.55687670243976095</v>
      </c>
      <c r="D16" s="2">
        <v>0.54733434351534904</v>
      </c>
      <c r="E16" s="2">
        <v>0.53826491488165196</v>
      </c>
      <c r="F16" s="2">
        <v>0.53254734676844895</v>
      </c>
      <c r="G16" s="2">
        <v>0.52780227660503998</v>
      </c>
      <c r="H16" s="2">
        <v>0.52437552455936998</v>
      </c>
      <c r="I16" s="2">
        <v>0.52166180086047897</v>
      </c>
      <c r="J16" s="2">
        <v>0.51907953940239804</v>
      </c>
      <c r="K16" s="2">
        <v>0.51526635479424499</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64</v>
      </c>
      <c r="B21" s="2">
        <v>2.6753413467149E-2</v>
      </c>
      <c r="C21" s="2">
        <v>1.57891247312439E-2</v>
      </c>
      <c r="D21" s="2">
        <v>1.0611118363388799E-2</v>
      </c>
      <c r="E21" s="2">
        <v>2.3195305580159399E-2</v>
      </c>
      <c r="F21" s="2">
        <v>3.3156594347959402E-2</v>
      </c>
      <c r="G21" s="2">
        <v>3.8673358062404503E-2</v>
      </c>
      <c r="H21" s="2">
        <v>4.6342201233551199E-2</v>
      </c>
      <c r="I21" s="2">
        <v>5.1493322411480802E-2</v>
      </c>
      <c r="J21" s="2">
        <v>5.0163060496589897E-2</v>
      </c>
      <c r="K21" s="3">
        <v>0.20009600698232599</v>
      </c>
      <c r="L21" s="3">
        <v>0.33719414945345599</v>
      </c>
    </row>
    <row r="22" spans="1:12" x14ac:dyDescent="0.25">
      <c r="A22" s="8" t="s">
        <v>65</v>
      </c>
      <c r="B22" s="2">
        <v>-5.5015890148108204E-3</v>
      </c>
      <c r="C22" s="2">
        <v>-2.26632097797742E-2</v>
      </c>
      <c r="D22" s="2">
        <v>-2.5656448814343601E-2</v>
      </c>
      <c r="E22" s="2">
        <v>-5.5402539019216803E-5</v>
      </c>
      <c r="F22" s="2">
        <v>1.36614400709192E-2</v>
      </c>
      <c r="G22" s="2">
        <v>2.44949909031991E-2</v>
      </c>
      <c r="H22" s="2">
        <v>3.50217981159111E-2</v>
      </c>
      <c r="I22" s="2">
        <v>4.06704025802841E-2</v>
      </c>
      <c r="J22" s="2">
        <v>3.4248029323106097E-2</v>
      </c>
      <c r="K22" s="3">
        <v>0.14129322932527499</v>
      </c>
      <c r="L22" s="3">
        <v>9.5535767823949194E-2</v>
      </c>
    </row>
    <row r="23" spans="1:12" x14ac:dyDescent="0.25">
      <c r="A23" s="11" t="s">
        <v>12</v>
      </c>
      <c r="B23" s="3">
        <v>8.53778297014951E-3</v>
      </c>
      <c r="C23" s="3">
        <v>-5.6240845123624898E-3</v>
      </c>
      <c r="D23" s="3">
        <v>-9.2393667087341293E-3</v>
      </c>
      <c r="E23" s="3">
        <v>1.06802651534516E-2</v>
      </c>
      <c r="F23" s="3">
        <v>2.277450166288E-2</v>
      </c>
      <c r="G23" s="3">
        <v>3.1189983597233802E-2</v>
      </c>
      <c r="H23" s="3">
        <v>4.04060589105152E-2</v>
      </c>
      <c r="I23" s="3">
        <v>4.5847418561770097E-2</v>
      </c>
      <c r="J23" s="3">
        <v>4.1901893445483097E-2</v>
      </c>
      <c r="K23" s="3">
        <v>0.16905976706423501</v>
      </c>
      <c r="L23" s="3">
        <v>0.200720441577352</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36</v>
      </c>
    </row>
    <row r="29" spans="1:12" x14ac:dyDescent="0.25">
      <c r="A29" s="15"/>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442</v>
      </c>
    </row>
    <row r="2" spans="1:11" ht="15" x14ac:dyDescent="0.25">
      <c r="A2" s="12" t="s">
        <v>440</v>
      </c>
    </row>
    <row r="3" spans="1:11" ht="15" x14ac:dyDescent="0.25">
      <c r="A3" s="12" t="s">
        <v>67</v>
      </c>
    </row>
    <row r="4" spans="1:11" ht="15" x14ac:dyDescent="0.25">
      <c r="A4" s="12" t="s">
        <v>63</v>
      </c>
    </row>
    <row r="5" spans="1:11" x14ac:dyDescent="0.25">
      <c r="A5" s="17" t="str">
        <f>HYPERLINK("#'Table of contents'!A27",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68</v>
      </c>
      <c r="B8" s="1">
        <v>21742</v>
      </c>
      <c r="C8" s="1">
        <v>22226</v>
      </c>
      <c r="D8" s="1">
        <v>22250</v>
      </c>
      <c r="E8" s="1">
        <v>21857</v>
      </c>
      <c r="F8" s="1">
        <v>21440</v>
      </c>
      <c r="G8" s="1">
        <v>21271</v>
      </c>
      <c r="H8" s="1">
        <v>21444</v>
      </c>
      <c r="I8" s="1">
        <v>22189</v>
      </c>
      <c r="J8" s="1">
        <v>22897</v>
      </c>
      <c r="K8" s="1">
        <v>23721</v>
      </c>
    </row>
    <row r="9" spans="1:11" x14ac:dyDescent="0.25">
      <c r="A9" s="16" t="s">
        <v>69</v>
      </c>
      <c r="B9" s="1">
        <v>37168</v>
      </c>
      <c r="C9" s="1">
        <v>38216</v>
      </c>
      <c r="D9" s="1">
        <v>39232</v>
      </c>
      <c r="E9" s="1">
        <v>40025</v>
      </c>
      <c r="F9" s="1">
        <v>41268</v>
      </c>
      <c r="G9" s="1">
        <v>42834</v>
      </c>
      <c r="H9" s="1">
        <v>44578</v>
      </c>
      <c r="I9" s="1">
        <v>46616</v>
      </c>
      <c r="J9" s="1">
        <v>48741</v>
      </c>
      <c r="K9" s="1">
        <v>51268</v>
      </c>
    </row>
    <row r="10" spans="1:11" x14ac:dyDescent="0.25">
      <c r="A10" s="16" t="s">
        <v>70</v>
      </c>
      <c r="B10" s="1">
        <v>25272</v>
      </c>
      <c r="C10" s="1">
        <v>25851</v>
      </c>
      <c r="D10" s="1">
        <v>26351</v>
      </c>
      <c r="E10" s="1">
        <v>26679</v>
      </c>
      <c r="F10" s="1">
        <v>27504</v>
      </c>
      <c r="G10" s="1">
        <v>28716</v>
      </c>
      <c r="H10" s="1">
        <v>30254</v>
      </c>
      <c r="I10" s="1">
        <v>31821</v>
      </c>
      <c r="J10" s="1">
        <v>33784</v>
      </c>
      <c r="K10" s="1">
        <v>35600</v>
      </c>
    </row>
    <row r="11" spans="1:11" x14ac:dyDescent="0.25">
      <c r="A11" s="16" t="s">
        <v>71</v>
      </c>
      <c r="B11" s="1">
        <v>14154</v>
      </c>
      <c r="C11" s="1">
        <v>14775</v>
      </c>
      <c r="D11" s="1">
        <v>15246</v>
      </c>
      <c r="E11" s="1">
        <v>15766</v>
      </c>
      <c r="F11" s="1">
        <v>16520</v>
      </c>
      <c r="G11" s="1">
        <v>17331</v>
      </c>
      <c r="H11" s="1">
        <v>17979</v>
      </c>
      <c r="I11" s="1">
        <v>18738</v>
      </c>
      <c r="J11" s="1">
        <v>19743</v>
      </c>
      <c r="K11" s="1">
        <v>20736</v>
      </c>
    </row>
    <row r="12" spans="1:11" x14ac:dyDescent="0.25">
      <c r="A12" s="16" t="s">
        <v>72</v>
      </c>
      <c r="B12" s="1">
        <v>3838</v>
      </c>
      <c r="C12" s="1">
        <v>3888</v>
      </c>
      <c r="D12" s="1">
        <v>3652</v>
      </c>
      <c r="E12" s="1">
        <v>3632</v>
      </c>
      <c r="F12" s="1">
        <v>3722</v>
      </c>
      <c r="G12" s="1">
        <v>3937</v>
      </c>
      <c r="H12" s="1">
        <v>4210</v>
      </c>
      <c r="I12" s="1">
        <v>4568</v>
      </c>
      <c r="J12" s="1">
        <v>5126</v>
      </c>
      <c r="K12" s="1">
        <v>5509</v>
      </c>
    </row>
    <row r="13" spans="1:11" x14ac:dyDescent="0.25">
      <c r="A13" s="16" t="s">
        <v>73</v>
      </c>
      <c r="B13" s="1">
        <v>654</v>
      </c>
      <c r="C13" s="1">
        <v>623</v>
      </c>
      <c r="D13" s="1">
        <v>515</v>
      </c>
      <c r="E13" s="1">
        <v>425</v>
      </c>
      <c r="F13" s="1">
        <v>444</v>
      </c>
      <c r="G13" s="1">
        <v>486</v>
      </c>
      <c r="H13" s="1">
        <v>541</v>
      </c>
      <c r="I13" s="1">
        <v>589</v>
      </c>
      <c r="J13" s="1">
        <v>642</v>
      </c>
      <c r="K13" s="1">
        <v>667</v>
      </c>
    </row>
    <row r="14" spans="1:11" x14ac:dyDescent="0.25">
      <c r="A14" s="16" t="s">
        <v>74</v>
      </c>
      <c r="B14" s="1">
        <v>13947</v>
      </c>
      <c r="C14" s="1">
        <v>14863</v>
      </c>
      <c r="D14" s="1">
        <v>15541</v>
      </c>
      <c r="E14" s="1">
        <v>15784</v>
      </c>
      <c r="F14" s="1">
        <v>15849</v>
      </c>
      <c r="G14" s="1">
        <v>16117</v>
      </c>
      <c r="H14" s="1">
        <v>16807</v>
      </c>
      <c r="I14" s="1">
        <v>17904</v>
      </c>
      <c r="J14" s="1">
        <v>18321</v>
      </c>
      <c r="K14" s="1">
        <v>18926</v>
      </c>
    </row>
    <row r="15" spans="1:11" x14ac:dyDescent="0.25">
      <c r="A15" s="16" t="s">
        <v>75</v>
      </c>
      <c r="B15" s="1">
        <v>37273</v>
      </c>
      <c r="C15" s="1">
        <v>36105</v>
      </c>
      <c r="D15" s="1">
        <v>35095</v>
      </c>
      <c r="E15" s="1">
        <v>33845</v>
      </c>
      <c r="F15" s="1">
        <v>33328</v>
      </c>
      <c r="G15" s="1">
        <v>33671</v>
      </c>
      <c r="H15" s="1">
        <v>34777</v>
      </c>
      <c r="I15" s="1">
        <v>36920</v>
      </c>
      <c r="J15" s="1">
        <v>39641</v>
      </c>
      <c r="K15" s="1">
        <v>42595</v>
      </c>
    </row>
    <row r="16" spans="1:11" x14ac:dyDescent="0.25">
      <c r="A16" s="16" t="s">
        <v>76</v>
      </c>
      <c r="B16" s="1">
        <v>35675</v>
      </c>
      <c r="C16" s="1">
        <v>35665</v>
      </c>
      <c r="D16" s="1">
        <v>35012</v>
      </c>
      <c r="E16" s="1">
        <v>34346</v>
      </c>
      <c r="F16" s="1">
        <v>34658</v>
      </c>
      <c r="G16" s="1">
        <v>35026</v>
      </c>
      <c r="H16" s="1">
        <v>35687</v>
      </c>
      <c r="I16" s="1">
        <v>36212</v>
      </c>
      <c r="J16" s="1">
        <v>36890</v>
      </c>
      <c r="K16" s="1">
        <v>37220</v>
      </c>
    </row>
    <row r="17" spans="1:11" x14ac:dyDescent="0.25">
      <c r="A17" s="16" t="s">
        <v>77</v>
      </c>
      <c r="B17" s="1">
        <v>29011</v>
      </c>
      <c r="C17" s="1">
        <v>28999</v>
      </c>
      <c r="D17" s="1">
        <v>28524</v>
      </c>
      <c r="E17" s="1">
        <v>28030</v>
      </c>
      <c r="F17" s="1">
        <v>28002</v>
      </c>
      <c r="G17" s="1">
        <v>28289</v>
      </c>
      <c r="H17" s="1">
        <v>28308</v>
      </c>
      <c r="I17" s="1">
        <v>28503</v>
      </c>
      <c r="J17" s="1">
        <v>28988</v>
      </c>
      <c r="K17" s="1">
        <v>29351</v>
      </c>
    </row>
    <row r="18" spans="1:11" x14ac:dyDescent="0.25">
      <c r="A18" s="16" t="s">
        <v>78</v>
      </c>
      <c r="B18" s="1">
        <v>13949</v>
      </c>
      <c r="C18" s="1">
        <v>13632</v>
      </c>
      <c r="D18" s="1">
        <v>12604</v>
      </c>
      <c r="E18" s="1">
        <v>11997</v>
      </c>
      <c r="F18" s="1">
        <v>12131</v>
      </c>
      <c r="G18" s="1">
        <v>12392</v>
      </c>
      <c r="H18" s="1">
        <v>12787</v>
      </c>
      <c r="I18" s="1">
        <v>13267</v>
      </c>
      <c r="J18" s="1">
        <v>14243</v>
      </c>
      <c r="K18" s="1">
        <v>14735</v>
      </c>
    </row>
    <row r="19" spans="1:11" x14ac:dyDescent="0.25">
      <c r="A19" s="16" t="s">
        <v>79</v>
      </c>
      <c r="B19" s="1">
        <v>3561</v>
      </c>
      <c r="C19" s="1">
        <v>3418</v>
      </c>
      <c r="D19" s="1">
        <v>2899</v>
      </c>
      <c r="E19" s="1">
        <v>2346</v>
      </c>
      <c r="F19" s="1">
        <v>2373</v>
      </c>
      <c r="G19" s="1">
        <v>2572</v>
      </c>
      <c r="H19" s="1">
        <v>2838</v>
      </c>
      <c r="I19" s="1">
        <v>2993</v>
      </c>
      <c r="J19" s="1">
        <v>3239</v>
      </c>
      <c r="K19" s="1">
        <v>3335</v>
      </c>
    </row>
    <row r="20" spans="1:11" x14ac:dyDescent="0.25">
      <c r="A20" s="10" t="s">
        <v>12</v>
      </c>
      <c r="B20" s="5">
        <v>236244</v>
      </c>
      <c r="C20" s="5">
        <v>238261</v>
      </c>
      <c r="D20" s="5">
        <v>236921</v>
      </c>
      <c r="E20" s="5">
        <v>234732</v>
      </c>
      <c r="F20" s="5">
        <v>237239</v>
      </c>
      <c r="G20" s="5">
        <v>242642</v>
      </c>
      <c r="H20" s="5">
        <v>250210</v>
      </c>
      <c r="I20" s="5">
        <v>260320</v>
      </c>
      <c r="J20" s="5">
        <v>272255</v>
      </c>
      <c r="K20" s="5">
        <v>283663</v>
      </c>
    </row>
    <row r="21" spans="1:11" x14ac:dyDescent="0.25">
      <c r="A21" s="15"/>
    </row>
    <row r="22" spans="1:11" x14ac:dyDescent="0.25">
      <c r="A22" s="15"/>
    </row>
    <row r="23" spans="1:11" x14ac:dyDescent="0.25">
      <c r="A23" s="15"/>
      <c r="B23" s="21" t="s">
        <v>28</v>
      </c>
      <c r="C23" s="22"/>
      <c r="D23" s="22"/>
      <c r="E23" s="22"/>
      <c r="F23" s="22"/>
      <c r="G23" s="22"/>
      <c r="H23" s="22"/>
      <c r="I23" s="22"/>
      <c r="J23" s="22"/>
      <c r="K23" s="22"/>
    </row>
    <row r="24" spans="1:11" x14ac:dyDescent="0.25">
      <c r="A24" s="9" t="s">
        <v>32</v>
      </c>
      <c r="B24" s="4" t="s">
        <v>0</v>
      </c>
      <c r="C24" s="4" t="s">
        <v>1</v>
      </c>
      <c r="D24" s="4" t="s">
        <v>2</v>
      </c>
      <c r="E24" s="4" t="s">
        <v>3</v>
      </c>
      <c r="F24" s="4" t="s">
        <v>4</v>
      </c>
      <c r="G24" s="4" t="s">
        <v>5</v>
      </c>
      <c r="H24" s="4" t="s">
        <v>6</v>
      </c>
      <c r="I24" s="4" t="s">
        <v>7</v>
      </c>
      <c r="J24" s="4" t="s">
        <v>8</v>
      </c>
      <c r="K24" s="4" t="s">
        <v>9</v>
      </c>
    </row>
    <row r="25" spans="1:11" x14ac:dyDescent="0.25">
      <c r="A25" s="8" t="s">
        <v>68</v>
      </c>
      <c r="B25" s="2">
        <v>0.211440463686934</v>
      </c>
      <c r="C25" s="2">
        <v>0.210515348696237</v>
      </c>
      <c r="D25" s="2">
        <v>0.207466945154132</v>
      </c>
      <c r="E25" s="2">
        <v>0.201662607026867</v>
      </c>
      <c r="F25" s="2">
        <v>0.19333080849068501</v>
      </c>
      <c r="G25" s="2">
        <v>0.18565132009600699</v>
      </c>
      <c r="H25" s="2">
        <v>0.180192595331328</v>
      </c>
      <c r="I25" s="2">
        <v>0.17819484263698501</v>
      </c>
      <c r="J25" s="2">
        <v>0.174875699785386</v>
      </c>
      <c r="K25" s="2">
        <v>0.17251510898102601</v>
      </c>
    </row>
    <row r="26" spans="1:11" x14ac:dyDescent="0.25">
      <c r="A26" s="8" t="s">
        <v>69</v>
      </c>
      <c r="B26" s="2">
        <v>0.36145796864667201</v>
      </c>
      <c r="C26" s="2">
        <v>0.36196592125327998</v>
      </c>
      <c r="D26" s="2">
        <v>0.36581317718143302</v>
      </c>
      <c r="E26" s="2">
        <v>0.36928882491880699</v>
      </c>
      <c r="F26" s="2">
        <v>0.37212573716387998</v>
      </c>
      <c r="G26" s="2">
        <v>0.37385118917739502</v>
      </c>
      <c r="H26" s="2">
        <v>0.37458615531990003</v>
      </c>
      <c r="I26" s="2">
        <v>0.37436255731964901</v>
      </c>
      <c r="J26" s="2">
        <v>0.37225909434596299</v>
      </c>
      <c r="K26" s="2">
        <v>0.37285547014203502</v>
      </c>
    </row>
    <row r="27" spans="1:11" x14ac:dyDescent="0.25">
      <c r="A27" s="8" t="s">
        <v>70</v>
      </c>
      <c r="B27" s="2">
        <v>0.24576963472984001</v>
      </c>
      <c r="C27" s="2">
        <v>0.24484982809081399</v>
      </c>
      <c r="D27" s="2">
        <v>0.24570613356209101</v>
      </c>
      <c r="E27" s="2">
        <v>0.24615256864481799</v>
      </c>
      <c r="F27" s="2">
        <v>0.24801168641454299</v>
      </c>
      <c r="G27" s="2">
        <v>0.25063059131573201</v>
      </c>
      <c r="H27" s="2">
        <v>0.25422247617767202</v>
      </c>
      <c r="I27" s="2">
        <v>0.25554725708916598</v>
      </c>
      <c r="J27" s="2">
        <v>0.258025096805236</v>
      </c>
      <c r="K27" s="2">
        <v>0.25890720794757899</v>
      </c>
    </row>
    <row r="28" spans="1:11" x14ac:dyDescent="0.25">
      <c r="A28" s="8" t="s">
        <v>71</v>
      </c>
      <c r="B28" s="2">
        <v>0.137647333411133</v>
      </c>
      <c r="C28" s="2">
        <v>0.139942602222033</v>
      </c>
      <c r="D28" s="2">
        <v>0.14215914812673699</v>
      </c>
      <c r="E28" s="2">
        <v>0.14546427516976701</v>
      </c>
      <c r="F28" s="2">
        <v>0.14896571624375601</v>
      </c>
      <c r="G28" s="2">
        <v>0.151263364608335</v>
      </c>
      <c r="H28" s="2">
        <v>0.15107641631514401</v>
      </c>
      <c r="I28" s="2">
        <v>0.150480641819452</v>
      </c>
      <c r="J28" s="2">
        <v>0.15078704375520299</v>
      </c>
      <c r="K28" s="2">
        <v>0.150806175955084</v>
      </c>
    </row>
    <row r="29" spans="1:11" x14ac:dyDescent="0.25">
      <c r="A29" s="8" t="s">
        <v>72</v>
      </c>
      <c r="B29" s="2">
        <v>3.7324464153732403E-2</v>
      </c>
      <c r="C29" s="2">
        <v>3.6825505072031403E-2</v>
      </c>
      <c r="D29" s="2">
        <v>3.40525520765343E-2</v>
      </c>
      <c r="E29" s="2">
        <v>3.3510481251845303E-2</v>
      </c>
      <c r="F29" s="2">
        <v>3.3562372630705703E-2</v>
      </c>
      <c r="G29" s="2">
        <v>3.4361771765219297E-2</v>
      </c>
      <c r="H29" s="2">
        <v>3.5376367578105299E-2</v>
      </c>
      <c r="I29" s="2">
        <v>3.66845752925209E-2</v>
      </c>
      <c r="J29" s="2">
        <v>3.9149794169537101E-2</v>
      </c>
      <c r="K29" s="2">
        <v>4.00651631624497E-2</v>
      </c>
    </row>
    <row r="30" spans="1:11" x14ac:dyDescent="0.25">
      <c r="A30" s="8" t="s">
        <v>73</v>
      </c>
      <c r="B30" s="2">
        <v>6.3601353716886497E-3</v>
      </c>
      <c r="C30" s="2">
        <v>5.90079466560585E-3</v>
      </c>
      <c r="D30" s="2">
        <v>4.8020438990731603E-3</v>
      </c>
      <c r="E30" s="2">
        <v>3.9212429878948902E-3</v>
      </c>
      <c r="F30" s="2">
        <v>4.0036790564302299E-3</v>
      </c>
      <c r="G30" s="2">
        <v>4.2417630373118003E-3</v>
      </c>
      <c r="H30" s="2">
        <v>4.5459892778515398E-3</v>
      </c>
      <c r="I30" s="2">
        <v>4.7301258422274197E-3</v>
      </c>
      <c r="J30" s="2">
        <v>4.9032711386739801E-3</v>
      </c>
      <c r="K30" s="2">
        <v>4.8508738118268196E-3</v>
      </c>
    </row>
    <row r="31" spans="1:11" x14ac:dyDescent="0.25">
      <c r="A31" s="8" t="s">
        <v>74</v>
      </c>
      <c r="B31" s="2">
        <v>0.104537686634287</v>
      </c>
      <c r="C31" s="2">
        <v>0.11201971631419499</v>
      </c>
      <c r="D31" s="2">
        <v>0.119845768266821</v>
      </c>
      <c r="E31" s="2">
        <v>0.12492481083990201</v>
      </c>
      <c r="F31" s="2">
        <v>0.12544621302664999</v>
      </c>
      <c r="G31" s="2">
        <v>0.12584818883865501</v>
      </c>
      <c r="H31" s="2">
        <v>0.12809822871253901</v>
      </c>
      <c r="I31" s="2">
        <v>0.13184191341615201</v>
      </c>
      <c r="J31" s="2">
        <v>0.12964011265054301</v>
      </c>
      <c r="K31" s="2">
        <v>0.12948646022906099</v>
      </c>
    </row>
    <row r="32" spans="1:11" x14ac:dyDescent="0.25">
      <c r="A32" s="8" t="s">
        <v>75</v>
      </c>
      <c r="B32" s="2">
        <v>0.27937428794147601</v>
      </c>
      <c r="C32" s="2">
        <v>0.27211679052169901</v>
      </c>
      <c r="D32" s="2">
        <v>0.27063813379602902</v>
      </c>
      <c r="E32" s="2">
        <v>0.26787127615791301</v>
      </c>
      <c r="F32" s="2">
        <v>0.26379401777728501</v>
      </c>
      <c r="G32" s="2">
        <v>0.26291706684782201</v>
      </c>
      <c r="H32" s="2">
        <v>0.26506051644766898</v>
      </c>
      <c r="I32" s="2">
        <v>0.27187239964948201</v>
      </c>
      <c r="J32" s="2">
        <v>0.280501266611002</v>
      </c>
      <c r="K32" s="2">
        <v>0.29142321533640803</v>
      </c>
    </row>
    <row r="33" spans="1:12" x14ac:dyDescent="0.25">
      <c r="A33" s="8" t="s">
        <v>76</v>
      </c>
      <c r="B33" s="2">
        <v>0.26739671403729698</v>
      </c>
      <c r="C33" s="2">
        <v>0.26880059088648001</v>
      </c>
      <c r="D33" s="2">
        <v>0.26999807210333499</v>
      </c>
      <c r="E33" s="2">
        <v>0.27183651502200301</v>
      </c>
      <c r="F33" s="2">
        <v>0.27432108341710099</v>
      </c>
      <c r="G33" s="2">
        <v>0.27349746617005199</v>
      </c>
      <c r="H33" s="2">
        <v>0.27199628060120101</v>
      </c>
      <c r="I33" s="2">
        <v>0.26665881192055901</v>
      </c>
      <c r="J33" s="2">
        <v>0.26103508300193901</v>
      </c>
      <c r="K33" s="2">
        <v>0.254648951163777</v>
      </c>
    </row>
    <row r="34" spans="1:12" x14ac:dyDescent="0.25">
      <c r="A34" s="8" t="s">
        <v>77</v>
      </c>
      <c r="B34" s="2">
        <v>0.217447682436889</v>
      </c>
      <c r="C34" s="2">
        <v>0.218560166412927</v>
      </c>
      <c r="D34" s="2">
        <v>0.21996529786003499</v>
      </c>
      <c r="E34" s="2">
        <v>0.22184759552980701</v>
      </c>
      <c r="F34" s="2">
        <v>0.22163826469633799</v>
      </c>
      <c r="G34" s="2">
        <v>0.22089218924469201</v>
      </c>
      <c r="H34" s="2">
        <v>0.21575561720679201</v>
      </c>
      <c r="I34" s="2">
        <v>0.20989108903600201</v>
      </c>
      <c r="J34" s="2">
        <v>0.20512022190458701</v>
      </c>
      <c r="K34" s="2">
        <v>0.20081142841504601</v>
      </c>
    </row>
    <row r="35" spans="1:12" x14ac:dyDescent="0.25">
      <c r="A35" s="8" t="s">
        <v>78</v>
      </c>
      <c r="B35" s="2">
        <v>0.104552677340049</v>
      </c>
      <c r="C35" s="2">
        <v>0.102741894152937</v>
      </c>
      <c r="D35" s="2">
        <v>9.71968382494698E-2</v>
      </c>
      <c r="E35" s="2">
        <v>9.49520372305062E-2</v>
      </c>
      <c r="F35" s="2">
        <v>9.6017919756848494E-2</v>
      </c>
      <c r="G35" s="2">
        <v>9.6761851218502795E-2</v>
      </c>
      <c r="H35" s="2">
        <v>9.7458918935398306E-2</v>
      </c>
      <c r="I35" s="2">
        <v>9.76958593214972E-2</v>
      </c>
      <c r="J35" s="2">
        <v>0.100784025134091</v>
      </c>
      <c r="K35" s="2">
        <v>0.10081279675976</v>
      </c>
    </row>
    <row r="36" spans="1:12" x14ac:dyDescent="0.25">
      <c r="A36" s="8" t="s">
        <v>79</v>
      </c>
      <c r="B36" s="2">
        <v>2.66909516100018E-2</v>
      </c>
      <c r="C36" s="2">
        <v>2.5760841711762E-2</v>
      </c>
      <c r="D36" s="2">
        <v>2.2355889724310799E-2</v>
      </c>
      <c r="E36" s="2">
        <v>1.8567765219868901E-2</v>
      </c>
      <c r="F36" s="2">
        <v>1.87825013257771E-2</v>
      </c>
      <c r="G36" s="2">
        <v>2.00832376802767E-2</v>
      </c>
      <c r="H36" s="2">
        <v>2.1630438096399501E-2</v>
      </c>
      <c r="I36" s="2">
        <v>2.20399266563082E-2</v>
      </c>
      <c r="J36" s="2">
        <v>2.2919290697839E-2</v>
      </c>
      <c r="K36" s="2">
        <v>2.28171480959483E-2</v>
      </c>
    </row>
    <row r="37" spans="1:12" x14ac:dyDescent="0.25">
      <c r="A37" s="15"/>
    </row>
    <row r="38" spans="1:12" x14ac:dyDescent="0.25">
      <c r="A38" s="15"/>
    </row>
    <row r="39" spans="1:12" x14ac:dyDescent="0.25">
      <c r="A39" s="15"/>
      <c r="B39" s="21" t="s">
        <v>29</v>
      </c>
      <c r="C39" s="21"/>
      <c r="D39" s="21"/>
      <c r="E39" s="21"/>
      <c r="F39" s="21"/>
      <c r="G39" s="21"/>
      <c r="H39" s="21"/>
      <c r="I39" s="21"/>
      <c r="J39" s="21"/>
      <c r="K39" s="6" t="s">
        <v>30</v>
      </c>
      <c r="L39" s="6" t="s">
        <v>31</v>
      </c>
    </row>
    <row r="40" spans="1:12" x14ac:dyDescent="0.25">
      <c r="A40" s="9" t="s">
        <v>32</v>
      </c>
      <c r="B40" s="4" t="s">
        <v>13</v>
      </c>
      <c r="C40" s="4" t="s">
        <v>14</v>
      </c>
      <c r="D40" s="4" t="s">
        <v>15</v>
      </c>
      <c r="E40" s="4" t="s">
        <v>16</v>
      </c>
      <c r="F40" s="4" t="s">
        <v>17</v>
      </c>
      <c r="G40" s="4" t="s">
        <v>18</v>
      </c>
      <c r="H40" s="4" t="s">
        <v>19</v>
      </c>
      <c r="I40" s="4" t="s">
        <v>20</v>
      </c>
      <c r="J40" s="4" t="s">
        <v>21</v>
      </c>
      <c r="K40" s="4" t="s">
        <v>22</v>
      </c>
      <c r="L40" s="4" t="s">
        <v>23</v>
      </c>
    </row>
    <row r="41" spans="1:12" x14ac:dyDescent="0.25">
      <c r="A41" s="8" t="s">
        <v>68</v>
      </c>
      <c r="B41" s="2">
        <v>2.2261061539876701E-2</v>
      </c>
      <c r="C41" s="2">
        <v>1.0798164312066901E-3</v>
      </c>
      <c r="D41" s="2">
        <v>-1.7662921348314601E-2</v>
      </c>
      <c r="E41" s="2">
        <v>-1.9078556068993901E-2</v>
      </c>
      <c r="F41" s="2">
        <v>-7.8824626865671606E-3</v>
      </c>
      <c r="G41" s="2">
        <v>8.1331390155610899E-3</v>
      </c>
      <c r="H41" s="2">
        <v>3.4741652676739398E-2</v>
      </c>
      <c r="I41" s="2">
        <v>3.19077020145117E-2</v>
      </c>
      <c r="J41" s="2">
        <v>3.5987247237629402E-2</v>
      </c>
      <c r="K41" s="3">
        <v>0.115180292416906</v>
      </c>
      <c r="L41" s="3">
        <v>9.1021985097967106E-2</v>
      </c>
    </row>
    <row r="42" spans="1:12" x14ac:dyDescent="0.25">
      <c r="A42" s="8" t="s">
        <v>69</v>
      </c>
      <c r="B42" s="2">
        <v>2.8196297890658601E-2</v>
      </c>
      <c r="C42" s="2">
        <v>2.6585723257274398E-2</v>
      </c>
      <c r="D42" s="2">
        <v>2.0213091353996699E-2</v>
      </c>
      <c r="E42" s="2">
        <v>3.10555902560899E-2</v>
      </c>
      <c r="F42" s="2">
        <v>3.7947077638848498E-2</v>
      </c>
      <c r="G42" s="2">
        <v>4.0715319605920501E-2</v>
      </c>
      <c r="H42" s="2">
        <v>4.5717618556238501E-2</v>
      </c>
      <c r="I42" s="2">
        <v>4.5585206795949899E-2</v>
      </c>
      <c r="J42" s="2">
        <v>5.1845468907080298E-2</v>
      </c>
      <c r="K42" s="3">
        <v>0.19689965914927399</v>
      </c>
      <c r="L42" s="3">
        <v>0.37935858803271599</v>
      </c>
    </row>
    <row r="43" spans="1:12" x14ac:dyDescent="0.25">
      <c r="A43" s="8" t="s">
        <v>70</v>
      </c>
      <c r="B43" s="2">
        <v>2.2910731244064599E-2</v>
      </c>
      <c r="C43" s="2">
        <v>1.9341611543073799E-2</v>
      </c>
      <c r="D43" s="2">
        <v>1.24473454517855E-2</v>
      </c>
      <c r="E43" s="2">
        <v>3.09231980209153E-2</v>
      </c>
      <c r="F43" s="2">
        <v>4.4066317626527102E-2</v>
      </c>
      <c r="G43" s="2">
        <v>5.3558991502994799E-2</v>
      </c>
      <c r="H43" s="2">
        <v>5.1794803992860398E-2</v>
      </c>
      <c r="I43" s="2">
        <v>6.1688821847207802E-2</v>
      </c>
      <c r="J43" s="2">
        <v>5.3753255979161703E-2</v>
      </c>
      <c r="K43" s="3">
        <v>0.23972698147374299</v>
      </c>
      <c r="L43" s="3">
        <v>0.40867363089585301</v>
      </c>
    </row>
    <row r="44" spans="1:12" x14ac:dyDescent="0.25">
      <c r="A44" s="8" t="s">
        <v>71</v>
      </c>
      <c r="B44" s="2">
        <v>4.3874523103009801E-2</v>
      </c>
      <c r="C44" s="2">
        <v>3.18781725888325E-2</v>
      </c>
      <c r="D44" s="2">
        <v>3.4107306834579597E-2</v>
      </c>
      <c r="E44" s="2">
        <v>4.7824432322719802E-2</v>
      </c>
      <c r="F44" s="2">
        <v>4.9092009685229997E-2</v>
      </c>
      <c r="G44" s="2">
        <v>3.7389648606543202E-2</v>
      </c>
      <c r="H44" s="2">
        <v>4.2215918571666899E-2</v>
      </c>
      <c r="I44" s="2">
        <v>5.3634325968619903E-2</v>
      </c>
      <c r="J44" s="2">
        <v>5.0296307552043798E-2</v>
      </c>
      <c r="K44" s="3">
        <v>0.196468755409382</v>
      </c>
      <c r="L44" s="3">
        <v>0.46502755404832602</v>
      </c>
    </row>
    <row r="45" spans="1:12" x14ac:dyDescent="0.25">
      <c r="A45" s="8" t="s">
        <v>72</v>
      </c>
      <c r="B45" s="2">
        <v>1.30276185513288E-2</v>
      </c>
      <c r="C45" s="2">
        <v>-6.0699588477366298E-2</v>
      </c>
      <c r="D45" s="2">
        <v>-5.4764512595837896E-3</v>
      </c>
      <c r="E45" s="2">
        <v>2.4779735682819399E-2</v>
      </c>
      <c r="F45" s="2">
        <v>5.7764642665233699E-2</v>
      </c>
      <c r="G45" s="2">
        <v>6.9342138684277396E-2</v>
      </c>
      <c r="H45" s="2">
        <v>8.5035629453681705E-2</v>
      </c>
      <c r="I45" s="2">
        <v>0.12215411558669</v>
      </c>
      <c r="J45" s="2">
        <v>7.4717128365197005E-2</v>
      </c>
      <c r="K45" s="3">
        <v>0.39928879857759703</v>
      </c>
      <c r="L45" s="3">
        <v>0.43538301198540902</v>
      </c>
    </row>
    <row r="46" spans="1:12" x14ac:dyDescent="0.25">
      <c r="A46" s="8" t="s">
        <v>73</v>
      </c>
      <c r="B46" s="2">
        <v>-4.7400611620795098E-2</v>
      </c>
      <c r="C46" s="2">
        <v>-0.173354735152488</v>
      </c>
      <c r="D46" s="2">
        <v>-0.17475728155339801</v>
      </c>
      <c r="E46" s="2">
        <v>4.4705882352941199E-2</v>
      </c>
      <c r="F46" s="2">
        <v>9.45945945945946E-2</v>
      </c>
      <c r="G46" s="2">
        <v>0.113168724279835</v>
      </c>
      <c r="H46" s="2">
        <v>8.8724584103512E-2</v>
      </c>
      <c r="I46" s="2">
        <v>8.9983022071307303E-2</v>
      </c>
      <c r="J46" s="2">
        <v>3.8940809968847301E-2</v>
      </c>
      <c r="K46" s="3">
        <v>0.37242798353909501</v>
      </c>
      <c r="L46" s="3">
        <v>1.98776758409786E-2</v>
      </c>
    </row>
    <row r="47" spans="1:12" x14ac:dyDescent="0.25">
      <c r="A47" s="8" t="s">
        <v>74</v>
      </c>
      <c r="B47" s="2">
        <v>6.5677206567720706E-2</v>
      </c>
      <c r="C47" s="2">
        <v>4.56166319047299E-2</v>
      </c>
      <c r="D47" s="2">
        <v>1.56360594556335E-2</v>
      </c>
      <c r="E47" s="2">
        <v>4.1180942726811998E-3</v>
      </c>
      <c r="F47" s="2">
        <v>1.6909584200896E-2</v>
      </c>
      <c r="G47" s="2">
        <v>4.2811937705528297E-2</v>
      </c>
      <c r="H47" s="2">
        <v>6.5270423038019901E-2</v>
      </c>
      <c r="I47" s="2">
        <v>2.3290884718498699E-2</v>
      </c>
      <c r="J47" s="2">
        <v>3.3022214944599101E-2</v>
      </c>
      <c r="K47" s="3">
        <v>0.17428801886207099</v>
      </c>
      <c r="L47" s="3">
        <v>0.35699433569943401</v>
      </c>
    </row>
    <row r="48" spans="1:12" x14ac:dyDescent="0.25">
      <c r="A48" s="8" t="s">
        <v>75</v>
      </c>
      <c r="B48" s="2">
        <v>-3.13363560754433E-2</v>
      </c>
      <c r="C48" s="2">
        <v>-2.79739648248165E-2</v>
      </c>
      <c r="D48" s="2">
        <v>-3.5617609346060702E-2</v>
      </c>
      <c r="E48" s="2">
        <v>-1.52755207563894E-2</v>
      </c>
      <c r="F48" s="2">
        <v>1.02916466634662E-2</v>
      </c>
      <c r="G48" s="2">
        <v>3.2847257283716E-2</v>
      </c>
      <c r="H48" s="2">
        <v>6.1621186416309599E-2</v>
      </c>
      <c r="I48" s="2">
        <v>7.36998916576381E-2</v>
      </c>
      <c r="J48" s="2">
        <v>7.4518806286420602E-2</v>
      </c>
      <c r="K48" s="3">
        <v>0.26503519348994697</v>
      </c>
      <c r="L48" s="3">
        <v>0.14278432109033301</v>
      </c>
    </row>
    <row r="49" spans="1:12" x14ac:dyDescent="0.25">
      <c r="A49" s="8" t="s">
        <v>76</v>
      </c>
      <c r="B49" s="2">
        <v>-2.8030833917309E-4</v>
      </c>
      <c r="C49" s="2">
        <v>-1.8309266788167699E-2</v>
      </c>
      <c r="D49" s="2">
        <v>-1.9022049583000099E-2</v>
      </c>
      <c r="E49" s="2">
        <v>9.0840272520817597E-3</v>
      </c>
      <c r="F49" s="2">
        <v>1.0618039125165899E-2</v>
      </c>
      <c r="G49" s="2">
        <v>1.8871695312053901E-2</v>
      </c>
      <c r="H49" s="2">
        <v>1.47112393868916E-2</v>
      </c>
      <c r="I49" s="2">
        <v>1.87230752236828E-2</v>
      </c>
      <c r="J49" s="2">
        <v>8.9455136893467103E-3</v>
      </c>
      <c r="K49" s="3">
        <v>6.2639182321703901E-2</v>
      </c>
      <c r="L49" s="3">
        <v>4.3307638402242499E-2</v>
      </c>
    </row>
    <row r="50" spans="1:12" x14ac:dyDescent="0.25">
      <c r="A50" s="8" t="s">
        <v>77</v>
      </c>
      <c r="B50" s="2">
        <v>-4.1363620695598202E-4</v>
      </c>
      <c r="C50" s="2">
        <v>-1.6379875168109199E-2</v>
      </c>
      <c r="D50" s="2">
        <v>-1.7318749123545099E-2</v>
      </c>
      <c r="E50" s="2">
        <v>-9.9892971815911504E-4</v>
      </c>
      <c r="F50" s="2">
        <v>1.0249267909435001E-2</v>
      </c>
      <c r="G50" s="2">
        <v>6.7163915302767899E-4</v>
      </c>
      <c r="H50" s="2">
        <v>6.8885120813904199E-3</v>
      </c>
      <c r="I50" s="2">
        <v>1.7015752727782999E-2</v>
      </c>
      <c r="J50" s="2">
        <v>1.25224230716158E-2</v>
      </c>
      <c r="K50" s="3">
        <v>3.7541093711336598E-2</v>
      </c>
      <c r="L50" s="3">
        <v>1.17196925304195E-2</v>
      </c>
    </row>
    <row r="51" spans="1:12" x14ac:dyDescent="0.25">
      <c r="A51" s="8" t="s">
        <v>78</v>
      </c>
      <c r="B51" s="2">
        <v>-2.2725643415298601E-2</v>
      </c>
      <c r="C51" s="2">
        <v>-7.5410798122065706E-2</v>
      </c>
      <c r="D51" s="2">
        <v>-4.8159314503332301E-2</v>
      </c>
      <c r="E51" s="2">
        <v>1.11694590314245E-2</v>
      </c>
      <c r="F51" s="2">
        <v>2.1515126535322698E-2</v>
      </c>
      <c r="G51" s="2">
        <v>3.1875403486120099E-2</v>
      </c>
      <c r="H51" s="2">
        <v>3.7538124657855602E-2</v>
      </c>
      <c r="I51" s="2">
        <v>7.3565990804251094E-2</v>
      </c>
      <c r="J51" s="2">
        <v>3.4543284420417E-2</v>
      </c>
      <c r="K51" s="3">
        <v>0.189073595868302</v>
      </c>
      <c r="L51" s="3">
        <v>5.6348125313642597E-2</v>
      </c>
    </row>
    <row r="52" spans="1:12" x14ac:dyDescent="0.25">
      <c r="A52" s="8" t="s">
        <v>79</v>
      </c>
      <c r="B52" s="2">
        <v>-4.0157259196854797E-2</v>
      </c>
      <c r="C52" s="2">
        <v>-0.15184318314803999</v>
      </c>
      <c r="D52" s="2">
        <v>-0.19075543290789901</v>
      </c>
      <c r="E52" s="2">
        <v>1.1508951406649599E-2</v>
      </c>
      <c r="F52" s="2">
        <v>8.3860092709650197E-2</v>
      </c>
      <c r="G52" s="2">
        <v>0.103421461897356</v>
      </c>
      <c r="H52" s="2">
        <v>5.4615926708949998E-2</v>
      </c>
      <c r="I52" s="2">
        <v>8.2191780821917804E-2</v>
      </c>
      <c r="J52" s="2">
        <v>2.9638777400432199E-2</v>
      </c>
      <c r="K52" s="3">
        <v>0.29665629860031101</v>
      </c>
      <c r="L52" s="3">
        <v>-6.3465318730693596E-2</v>
      </c>
    </row>
    <row r="53" spans="1:12" x14ac:dyDescent="0.25">
      <c r="A53" s="11" t="s">
        <v>12</v>
      </c>
      <c r="B53" s="3">
        <v>8.53778297014951E-3</v>
      </c>
      <c r="C53" s="3">
        <v>-5.6240845123624898E-3</v>
      </c>
      <c r="D53" s="3">
        <v>-9.2393667087341293E-3</v>
      </c>
      <c r="E53" s="3">
        <v>1.06802651534516E-2</v>
      </c>
      <c r="F53" s="3">
        <v>2.277450166288E-2</v>
      </c>
      <c r="G53" s="3">
        <v>3.1189983597233802E-2</v>
      </c>
      <c r="H53" s="3">
        <v>4.04060589105152E-2</v>
      </c>
      <c r="I53" s="3">
        <v>4.5847418561770097E-2</v>
      </c>
      <c r="J53" s="3">
        <v>4.1901893445483097E-2</v>
      </c>
      <c r="K53" s="3">
        <v>0.16905976706423501</v>
      </c>
      <c r="L53" s="3">
        <v>0.200720441577352</v>
      </c>
    </row>
    <row r="54" spans="1:12" x14ac:dyDescent="0.25">
      <c r="A54" s="15"/>
    </row>
    <row r="55" spans="1:12" x14ac:dyDescent="0.25">
      <c r="A55" s="13" t="s">
        <v>33</v>
      </c>
    </row>
    <row r="56" spans="1:12" x14ac:dyDescent="0.25">
      <c r="A56" s="14" t="s">
        <v>34</v>
      </c>
    </row>
    <row r="57" spans="1:12" x14ac:dyDescent="0.25">
      <c r="A57" s="14" t="s">
        <v>35</v>
      </c>
    </row>
    <row r="58" spans="1:12" x14ac:dyDescent="0.25">
      <c r="A58" s="14" t="s">
        <v>81</v>
      </c>
    </row>
    <row r="59" spans="1:12" x14ac:dyDescent="0.25">
      <c r="A59" s="14" t="s">
        <v>36</v>
      </c>
    </row>
    <row r="60" spans="1:12" x14ac:dyDescent="0.25">
      <c r="A60" s="15"/>
    </row>
    <row r="61" spans="1:12" x14ac:dyDescent="0.25">
      <c r="A61" s="15"/>
    </row>
    <row r="62" spans="1:12" x14ac:dyDescent="0.25">
      <c r="A62" s="15"/>
    </row>
    <row r="63" spans="1:12" x14ac:dyDescent="0.25">
      <c r="A63" s="15"/>
    </row>
    <row r="64" spans="1:12"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3:K23"/>
    <mergeCell ref="B39:J3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L200"/>
  <sheetViews>
    <sheetView showGridLines="0" workbookViewId="0">
      <selection activeCell="A5" sqref="A5"/>
    </sheetView>
  </sheetViews>
  <sheetFormatPr defaultColWidth="11.5546875" defaultRowHeight="13.2" x14ac:dyDescent="0.25"/>
  <cols>
    <col min="1" max="1" width="40.6640625" customWidth="1"/>
    <col min="2" max="12" width="10.5546875" customWidth="1"/>
  </cols>
  <sheetData>
    <row r="1" spans="1:11" ht="15" x14ac:dyDescent="0.25">
      <c r="A1" s="12" t="s">
        <v>443</v>
      </c>
    </row>
    <row r="2" spans="1:11" ht="15" x14ac:dyDescent="0.25">
      <c r="A2" s="12" t="s">
        <v>440</v>
      </c>
    </row>
    <row r="3" spans="1:11" ht="15" x14ac:dyDescent="0.25">
      <c r="A3" s="12" t="s">
        <v>89</v>
      </c>
    </row>
    <row r="4" spans="1:11" x14ac:dyDescent="0.25">
      <c r="A4" s="15"/>
    </row>
    <row r="5" spans="1:11" x14ac:dyDescent="0.25">
      <c r="A5" s="17" t="str">
        <f>HYPERLINK("#'Table of contents'!A28",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82</v>
      </c>
      <c r="B8" s="1">
        <v>57860</v>
      </c>
      <c r="C8" s="1">
        <v>58794</v>
      </c>
      <c r="D8" s="1">
        <v>59038</v>
      </c>
      <c r="E8" s="1">
        <v>59599</v>
      </c>
      <c r="F8" s="1">
        <v>61217</v>
      </c>
      <c r="G8" s="1">
        <v>63533</v>
      </c>
      <c r="H8" s="1">
        <v>66985</v>
      </c>
      <c r="I8" s="1">
        <v>71387</v>
      </c>
      <c r="J8" s="1">
        <v>76446</v>
      </c>
      <c r="K8" s="1">
        <v>82319</v>
      </c>
    </row>
    <row r="9" spans="1:11" x14ac:dyDescent="0.25">
      <c r="A9" s="16" t="s">
        <v>83</v>
      </c>
      <c r="B9" s="1">
        <v>8101</v>
      </c>
      <c r="C9" s="1">
        <v>8316</v>
      </c>
      <c r="D9" s="1">
        <v>8402</v>
      </c>
      <c r="E9" s="1">
        <v>8542</v>
      </c>
      <c r="F9" s="1">
        <v>9026</v>
      </c>
      <c r="G9" s="1">
        <v>9739</v>
      </c>
      <c r="H9" s="1">
        <v>10976</v>
      </c>
      <c r="I9" s="1">
        <v>12767</v>
      </c>
      <c r="J9" s="1">
        <v>14275</v>
      </c>
      <c r="K9" s="1">
        <v>16222</v>
      </c>
    </row>
    <row r="10" spans="1:11" x14ac:dyDescent="0.25">
      <c r="A10" s="16" t="s">
        <v>84</v>
      </c>
      <c r="B10" s="1">
        <v>4595</v>
      </c>
      <c r="C10" s="1">
        <v>4834</v>
      </c>
      <c r="D10" s="1">
        <v>5029</v>
      </c>
      <c r="E10" s="1">
        <v>5250</v>
      </c>
      <c r="F10" s="1">
        <v>5422</v>
      </c>
      <c r="G10" s="1">
        <v>5722</v>
      </c>
      <c r="H10" s="1">
        <v>6076</v>
      </c>
      <c r="I10" s="1">
        <v>6512</v>
      </c>
      <c r="J10" s="1">
        <v>7038</v>
      </c>
      <c r="K10" s="1">
        <v>7501</v>
      </c>
    </row>
    <row r="11" spans="1:11" x14ac:dyDescent="0.25">
      <c r="A11" s="16" t="s">
        <v>85</v>
      </c>
      <c r="B11" s="1">
        <v>131956</v>
      </c>
      <c r="C11" s="1">
        <v>134048</v>
      </c>
      <c r="D11" s="1">
        <v>134519</v>
      </c>
      <c r="E11" s="1">
        <v>133336</v>
      </c>
      <c r="F11" s="1">
        <v>133997</v>
      </c>
      <c r="G11" s="1">
        <v>135916</v>
      </c>
      <c r="H11" s="1">
        <v>137715</v>
      </c>
      <c r="I11" s="1">
        <v>139544</v>
      </c>
      <c r="J11" s="1">
        <v>142669</v>
      </c>
      <c r="K11" s="1">
        <v>143701</v>
      </c>
    </row>
    <row r="12" spans="1:11" x14ac:dyDescent="0.25">
      <c r="A12" s="16" t="s">
        <v>86</v>
      </c>
      <c r="B12" s="1">
        <v>7140</v>
      </c>
      <c r="C12" s="1">
        <v>7362</v>
      </c>
      <c r="D12" s="1">
        <v>7524</v>
      </c>
      <c r="E12" s="1">
        <v>7667</v>
      </c>
      <c r="F12" s="1">
        <v>8035</v>
      </c>
      <c r="G12" s="1">
        <v>8590</v>
      </c>
      <c r="H12" s="1">
        <v>9550</v>
      </c>
      <c r="I12" s="1">
        <v>11111</v>
      </c>
      <c r="J12" s="1">
        <v>12531</v>
      </c>
      <c r="K12" s="1">
        <v>14332</v>
      </c>
    </row>
    <row r="13" spans="1:11" x14ac:dyDescent="0.25">
      <c r="A13" s="16" t="s">
        <v>87</v>
      </c>
      <c r="B13" s="1">
        <v>26592</v>
      </c>
      <c r="C13" s="1">
        <v>24907</v>
      </c>
      <c r="D13" s="1">
        <v>22409</v>
      </c>
      <c r="E13" s="1">
        <v>20338</v>
      </c>
      <c r="F13" s="1">
        <v>19542</v>
      </c>
      <c r="G13" s="1">
        <v>19142</v>
      </c>
      <c r="H13" s="1">
        <v>18908</v>
      </c>
      <c r="I13" s="1">
        <v>18999</v>
      </c>
      <c r="J13" s="1">
        <v>19296</v>
      </c>
      <c r="K13" s="1">
        <v>19588</v>
      </c>
    </row>
    <row r="14" spans="1:11" x14ac:dyDescent="0.25">
      <c r="A14" s="10" t="s">
        <v>12</v>
      </c>
      <c r="B14" s="5">
        <v>236244</v>
      </c>
      <c r="C14" s="5">
        <v>238261</v>
      </c>
      <c r="D14" s="5">
        <v>236921</v>
      </c>
      <c r="E14" s="5">
        <v>234732</v>
      </c>
      <c r="F14" s="5">
        <v>237239</v>
      </c>
      <c r="G14" s="5">
        <v>242642</v>
      </c>
      <c r="H14" s="5">
        <v>250210</v>
      </c>
      <c r="I14" s="5">
        <v>260320</v>
      </c>
      <c r="J14" s="5">
        <v>272255</v>
      </c>
      <c r="K14" s="5">
        <v>283663</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82</v>
      </c>
      <c r="B19" s="2">
        <v>0.24491627300587501</v>
      </c>
      <c r="C19" s="2">
        <v>0.24676300359689601</v>
      </c>
      <c r="D19" s="2">
        <v>0.24918854808142801</v>
      </c>
      <c r="E19" s="2">
        <v>0.25390232264880802</v>
      </c>
      <c r="F19" s="2">
        <v>0.25803936115057002</v>
      </c>
      <c r="G19" s="2">
        <v>0.26183842863148199</v>
      </c>
      <c r="H19" s="2">
        <v>0.26771511929978797</v>
      </c>
      <c r="I19" s="2">
        <v>0.27422787338660098</v>
      </c>
      <c r="J19" s="2">
        <v>0.28078823162109101</v>
      </c>
      <c r="K19" s="2">
        <v>0.29019999083419401</v>
      </c>
    </row>
    <row r="20" spans="1:12" x14ac:dyDescent="0.25">
      <c r="A20" s="8" t="s">
        <v>83</v>
      </c>
      <c r="B20" s="2">
        <v>3.42908179678637E-2</v>
      </c>
      <c r="C20" s="2">
        <v>3.4902900600601902E-2</v>
      </c>
      <c r="D20" s="2">
        <v>3.54632978925465E-2</v>
      </c>
      <c r="E20" s="2">
        <v>3.63904367534039E-2</v>
      </c>
      <c r="F20" s="2">
        <v>3.8046021101083703E-2</v>
      </c>
      <c r="G20" s="2">
        <v>4.0137321650827097E-2</v>
      </c>
      <c r="H20" s="2">
        <v>4.3867151592662197E-2</v>
      </c>
      <c r="I20" s="2">
        <v>4.9043484941610302E-2</v>
      </c>
      <c r="J20" s="2">
        <v>5.2432462213733398E-2</v>
      </c>
      <c r="K20" s="2">
        <v>5.7187578217814797E-2</v>
      </c>
    </row>
    <row r="21" spans="1:12" x14ac:dyDescent="0.25">
      <c r="A21" s="8" t="s">
        <v>84</v>
      </c>
      <c r="B21" s="2">
        <v>1.94502294238161E-2</v>
      </c>
      <c r="C21" s="2">
        <v>2.0288675024448002E-2</v>
      </c>
      <c r="D21" s="2">
        <v>2.12264847776263E-2</v>
      </c>
      <c r="E21" s="2">
        <v>2.2365932212054601E-2</v>
      </c>
      <c r="F21" s="2">
        <v>2.2854589675390599E-2</v>
      </c>
      <c r="G21" s="2">
        <v>2.35820674079508E-2</v>
      </c>
      <c r="H21" s="2">
        <v>2.4283601774509399E-2</v>
      </c>
      <c r="I21" s="2">
        <v>2.5015365703749199E-2</v>
      </c>
      <c r="J21" s="2">
        <v>2.58507649078988E-2</v>
      </c>
      <c r="K21" s="2">
        <v>2.6443350031551498E-2</v>
      </c>
    </row>
    <row r="22" spans="1:12" x14ac:dyDescent="0.25">
      <c r="A22" s="8" t="s">
        <v>85</v>
      </c>
      <c r="B22" s="2">
        <v>0.55855810094647895</v>
      </c>
      <c r="C22" s="2">
        <v>0.56260991097997604</v>
      </c>
      <c r="D22" s="2">
        <v>0.56777997729200902</v>
      </c>
      <c r="E22" s="2">
        <v>0.56803503570028802</v>
      </c>
      <c r="F22" s="2">
        <v>0.564818600651664</v>
      </c>
      <c r="G22" s="2">
        <v>0.56015034495264604</v>
      </c>
      <c r="H22" s="2">
        <v>0.55039766596059303</v>
      </c>
      <c r="I22" s="2">
        <v>0.53604794099569797</v>
      </c>
      <c r="J22" s="2">
        <v>0.52402710694018495</v>
      </c>
      <c r="K22" s="2">
        <v>0.50659056697560101</v>
      </c>
    </row>
    <row r="23" spans="1:12" x14ac:dyDescent="0.25">
      <c r="A23" s="8" t="s">
        <v>86</v>
      </c>
      <c r="B23" s="2">
        <v>3.0222989790216901E-2</v>
      </c>
      <c r="C23" s="2">
        <v>3.0898888194039301E-2</v>
      </c>
      <c r="D23" s="2">
        <v>3.17574212501213E-2</v>
      </c>
      <c r="E23" s="2">
        <v>3.2662781384728098E-2</v>
      </c>
      <c r="F23" s="2">
        <v>3.3868798974873403E-2</v>
      </c>
      <c r="G23" s="2">
        <v>3.5401950198234403E-2</v>
      </c>
      <c r="H23" s="2">
        <v>3.8167938931297697E-2</v>
      </c>
      <c r="I23" s="2">
        <v>4.2682083589428398E-2</v>
      </c>
      <c r="J23" s="2">
        <v>4.6026702907200998E-2</v>
      </c>
      <c r="K23" s="2">
        <v>5.0524742387974497E-2</v>
      </c>
    </row>
    <row r="24" spans="1:12" x14ac:dyDescent="0.25">
      <c r="A24" s="8" t="s">
        <v>87</v>
      </c>
      <c r="B24" s="2">
        <v>0.112561588865749</v>
      </c>
      <c r="C24" s="2">
        <v>0.104536621604039</v>
      </c>
      <c r="D24" s="2">
        <v>9.4584270706269194E-2</v>
      </c>
      <c r="E24" s="2">
        <v>8.6643491300717398E-2</v>
      </c>
      <c r="F24" s="2">
        <v>8.2372628446419002E-2</v>
      </c>
      <c r="G24" s="2">
        <v>7.8889887158859598E-2</v>
      </c>
      <c r="H24" s="2">
        <v>7.5568522441149394E-2</v>
      </c>
      <c r="I24" s="2">
        <v>7.2983251382913297E-2</v>
      </c>
      <c r="J24" s="2">
        <v>7.0874731409891506E-2</v>
      </c>
      <c r="K24" s="2">
        <v>6.9053771552863796E-2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82</v>
      </c>
      <c r="B29" s="2">
        <v>1.61424127203595E-2</v>
      </c>
      <c r="C29" s="2">
        <v>4.1500833418375996E-3</v>
      </c>
      <c r="D29" s="2">
        <v>9.5023544157999892E-3</v>
      </c>
      <c r="E29" s="2">
        <v>2.71481065118542E-2</v>
      </c>
      <c r="F29" s="2">
        <v>3.7832628191515401E-2</v>
      </c>
      <c r="G29" s="2">
        <v>5.4333968174019802E-2</v>
      </c>
      <c r="H29" s="2">
        <v>6.5716205120549404E-2</v>
      </c>
      <c r="I29" s="2">
        <v>7.0867244736436602E-2</v>
      </c>
      <c r="J29" s="2">
        <v>7.6825471574706303E-2</v>
      </c>
      <c r="K29" s="3">
        <v>0.29568885461098998</v>
      </c>
      <c r="L29" s="3">
        <v>0.42272727272727301</v>
      </c>
    </row>
    <row r="30" spans="1:12" x14ac:dyDescent="0.25">
      <c r="A30" s="8" t="s">
        <v>83</v>
      </c>
      <c r="B30" s="2">
        <v>2.6539933341562801E-2</v>
      </c>
      <c r="C30" s="2">
        <v>1.0341510341510299E-2</v>
      </c>
      <c r="D30" s="2">
        <v>1.6662699357295901E-2</v>
      </c>
      <c r="E30" s="2">
        <v>5.6661203465230597E-2</v>
      </c>
      <c r="F30" s="2">
        <v>7.8994017283403495E-2</v>
      </c>
      <c r="G30" s="2">
        <v>0.12701509395215099</v>
      </c>
      <c r="H30" s="2">
        <v>0.16317419825072901</v>
      </c>
      <c r="I30" s="2">
        <v>0.11811702044333</v>
      </c>
      <c r="J30" s="2">
        <v>0.13639229422066601</v>
      </c>
      <c r="K30" s="3">
        <v>0.66567409384947096</v>
      </c>
      <c r="L30" s="3">
        <v>1.0024688310085199</v>
      </c>
    </row>
    <row r="31" spans="1:12" x14ac:dyDescent="0.25">
      <c r="A31" s="8" t="s">
        <v>84</v>
      </c>
      <c r="B31" s="2">
        <v>5.2013057671381903E-2</v>
      </c>
      <c r="C31" s="2">
        <v>4.0339263549855203E-2</v>
      </c>
      <c r="D31" s="2">
        <v>4.3945118313780097E-2</v>
      </c>
      <c r="E31" s="2">
        <v>3.2761904761904798E-2</v>
      </c>
      <c r="F31" s="2">
        <v>5.5330136481003302E-2</v>
      </c>
      <c r="G31" s="2">
        <v>6.1866480251660298E-2</v>
      </c>
      <c r="H31" s="2">
        <v>7.1757735352205407E-2</v>
      </c>
      <c r="I31" s="2">
        <v>8.0773955773955797E-2</v>
      </c>
      <c r="J31" s="2">
        <v>6.5785734583688596E-2</v>
      </c>
      <c r="K31" s="3">
        <v>0.31090527787486899</v>
      </c>
      <c r="L31" s="3">
        <v>0.63242655059847697</v>
      </c>
    </row>
    <row r="32" spans="1:12" x14ac:dyDescent="0.25">
      <c r="A32" s="8" t="s">
        <v>85</v>
      </c>
      <c r="B32" s="2">
        <v>1.58537694382976E-2</v>
      </c>
      <c r="C32" s="2">
        <v>3.5136667462401499E-3</v>
      </c>
      <c r="D32" s="2">
        <v>-8.7942967164489801E-3</v>
      </c>
      <c r="E32" s="2">
        <v>4.9574008519829597E-3</v>
      </c>
      <c r="F32" s="2">
        <v>1.43212161466301E-2</v>
      </c>
      <c r="G32" s="2">
        <v>1.32361164248506E-2</v>
      </c>
      <c r="H32" s="2">
        <v>1.32810514468286E-2</v>
      </c>
      <c r="I32" s="2">
        <v>2.2394370234478E-2</v>
      </c>
      <c r="J32" s="2">
        <v>7.2335265544722404E-3</v>
      </c>
      <c r="K32" s="3">
        <v>5.7278024662291399E-2</v>
      </c>
      <c r="L32" s="3">
        <v>8.9006941707841999E-2</v>
      </c>
    </row>
    <row r="33" spans="1:12" x14ac:dyDescent="0.25">
      <c r="A33" s="8" t="s">
        <v>86</v>
      </c>
      <c r="B33" s="2">
        <v>3.1092436974789899E-2</v>
      </c>
      <c r="C33" s="2">
        <v>2.2004889975550099E-2</v>
      </c>
      <c r="D33" s="2">
        <v>1.9005847953216401E-2</v>
      </c>
      <c r="E33" s="2">
        <v>4.7997913134211603E-2</v>
      </c>
      <c r="F33" s="2">
        <v>6.9072806471686399E-2</v>
      </c>
      <c r="G33" s="2">
        <v>0.111757857974389</v>
      </c>
      <c r="H33" s="2">
        <v>0.163455497382199</v>
      </c>
      <c r="I33" s="2">
        <v>0.12780127801277999</v>
      </c>
      <c r="J33" s="2">
        <v>0.143723565557418</v>
      </c>
      <c r="K33" s="3">
        <v>0.66845168800931298</v>
      </c>
      <c r="L33" s="3">
        <v>1.0072829131652701</v>
      </c>
    </row>
    <row r="34" spans="1:12" x14ac:dyDescent="0.25">
      <c r="A34" s="8" t="s">
        <v>87</v>
      </c>
      <c r="B34" s="2">
        <v>-6.3364921780986794E-2</v>
      </c>
      <c r="C34" s="2">
        <v>-0.100293090295901</v>
      </c>
      <c r="D34" s="2">
        <v>-9.2418224820384698E-2</v>
      </c>
      <c r="E34" s="2">
        <v>-3.9138558363654201E-2</v>
      </c>
      <c r="F34" s="2">
        <v>-2.0468734008801601E-2</v>
      </c>
      <c r="G34" s="2">
        <v>-1.2224427959460899E-2</v>
      </c>
      <c r="H34" s="2">
        <v>4.81277766024963E-3</v>
      </c>
      <c r="I34" s="2">
        <v>1.5632401705352902E-2</v>
      </c>
      <c r="J34" s="2">
        <v>1.5132669983416299E-2</v>
      </c>
      <c r="K34" s="3">
        <v>2.3299550726151901E-2</v>
      </c>
      <c r="L34" s="3">
        <v>-0.263387484957882</v>
      </c>
    </row>
    <row r="35" spans="1:12" x14ac:dyDescent="0.25">
      <c r="A35" s="11" t="s">
        <v>12</v>
      </c>
      <c r="B35" s="3">
        <v>8.53778297014951E-3</v>
      </c>
      <c r="C35" s="3">
        <v>-5.6240845123624898E-3</v>
      </c>
      <c r="D35" s="3">
        <v>-9.2393667087341293E-3</v>
      </c>
      <c r="E35" s="3">
        <v>1.06802651534516E-2</v>
      </c>
      <c r="F35" s="3">
        <v>2.277450166288E-2</v>
      </c>
      <c r="G35" s="3">
        <v>3.1189983597233802E-2</v>
      </c>
      <c r="H35" s="3">
        <v>4.04060589105152E-2</v>
      </c>
      <c r="I35" s="3">
        <v>4.5847418561770097E-2</v>
      </c>
      <c r="J35" s="3">
        <v>4.1901893445483097E-2</v>
      </c>
      <c r="K35" s="3">
        <v>0.16905976706423501</v>
      </c>
      <c r="L35" s="3">
        <v>0.200720441577352</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444</v>
      </c>
    </row>
    <row r="2" spans="1:11" ht="15" x14ac:dyDescent="0.25">
      <c r="A2" s="12" t="s">
        <v>440</v>
      </c>
    </row>
    <row r="3" spans="1:11" ht="15" x14ac:dyDescent="0.25">
      <c r="A3" s="12" t="s">
        <v>94</v>
      </c>
    </row>
    <row r="4" spans="1:11" x14ac:dyDescent="0.25">
      <c r="A4" s="15"/>
    </row>
    <row r="5" spans="1:11" x14ac:dyDescent="0.25">
      <c r="A5" s="17" t="str">
        <f>HYPERLINK("#'Table of contents'!A29",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90</v>
      </c>
      <c r="B8" s="1">
        <v>151614</v>
      </c>
      <c r="C8" s="1">
        <v>154416</v>
      </c>
      <c r="D8" s="1">
        <v>155521</v>
      </c>
      <c r="E8" s="1">
        <v>157025</v>
      </c>
      <c r="F8" s="1">
        <v>159513</v>
      </c>
      <c r="G8" s="1">
        <v>162634</v>
      </c>
      <c r="H8" s="1">
        <v>165945</v>
      </c>
      <c r="I8" s="1">
        <v>169541</v>
      </c>
      <c r="J8" s="1">
        <v>174611</v>
      </c>
      <c r="K8" s="1">
        <v>178173</v>
      </c>
    </row>
    <row r="9" spans="1:11" x14ac:dyDescent="0.25">
      <c r="A9" s="16" t="s">
        <v>91</v>
      </c>
      <c r="B9" s="1">
        <v>23363</v>
      </c>
      <c r="C9" s="1">
        <v>24010</v>
      </c>
      <c r="D9" s="1">
        <v>23966</v>
      </c>
      <c r="E9" s="1">
        <v>22032</v>
      </c>
      <c r="F9" s="1">
        <v>21441</v>
      </c>
      <c r="G9" s="1">
        <v>21786</v>
      </c>
      <c r="H9" s="1">
        <v>22228</v>
      </c>
      <c r="I9" s="1">
        <v>22565</v>
      </c>
      <c r="J9" s="1">
        <v>23462</v>
      </c>
      <c r="K9" s="1">
        <v>24033</v>
      </c>
    </row>
    <row r="10" spans="1:11" x14ac:dyDescent="0.25">
      <c r="A10" s="16" t="s">
        <v>92</v>
      </c>
      <c r="B10" s="1">
        <v>61267</v>
      </c>
      <c r="C10" s="1">
        <v>59835</v>
      </c>
      <c r="D10" s="1">
        <v>57434</v>
      </c>
      <c r="E10" s="1">
        <v>55675</v>
      </c>
      <c r="F10" s="1">
        <v>56285</v>
      </c>
      <c r="G10" s="1">
        <v>58222</v>
      </c>
      <c r="H10" s="1">
        <v>62037</v>
      </c>
      <c r="I10" s="1">
        <v>68214</v>
      </c>
      <c r="J10" s="1">
        <v>74182</v>
      </c>
      <c r="K10" s="1">
        <v>81457</v>
      </c>
    </row>
    <row r="11" spans="1:11" x14ac:dyDescent="0.25">
      <c r="A11" s="10" t="s">
        <v>12</v>
      </c>
      <c r="B11" s="5">
        <v>236244</v>
      </c>
      <c r="C11" s="5">
        <v>238261</v>
      </c>
      <c r="D11" s="5">
        <v>236921</v>
      </c>
      <c r="E11" s="5">
        <v>234732</v>
      </c>
      <c r="F11" s="5">
        <v>237239</v>
      </c>
      <c r="G11" s="5">
        <v>242642</v>
      </c>
      <c r="H11" s="5">
        <v>250210</v>
      </c>
      <c r="I11" s="5">
        <v>260320</v>
      </c>
      <c r="J11" s="5">
        <v>272255</v>
      </c>
      <c r="K11" s="5">
        <v>283663</v>
      </c>
    </row>
    <row r="12" spans="1:11" x14ac:dyDescent="0.25">
      <c r="A12" s="15"/>
    </row>
    <row r="13" spans="1:11" x14ac:dyDescent="0.25">
      <c r="A13" s="15"/>
    </row>
    <row r="14" spans="1:11" x14ac:dyDescent="0.25">
      <c r="A14" s="15"/>
      <c r="B14" s="21" t="s">
        <v>28</v>
      </c>
      <c r="C14" s="22"/>
      <c r="D14" s="22"/>
      <c r="E14" s="22"/>
      <c r="F14" s="22"/>
      <c r="G14" s="22"/>
      <c r="H14" s="22"/>
      <c r="I14" s="22"/>
      <c r="J14" s="22"/>
      <c r="K14" s="22"/>
    </row>
    <row r="15" spans="1:11" x14ac:dyDescent="0.25">
      <c r="A15" s="9" t="s">
        <v>32</v>
      </c>
      <c r="B15" s="4" t="s">
        <v>0</v>
      </c>
      <c r="C15" s="4" t="s">
        <v>1</v>
      </c>
      <c r="D15" s="4" t="s">
        <v>2</v>
      </c>
      <c r="E15" s="4" t="s">
        <v>3</v>
      </c>
      <c r="F15" s="4" t="s">
        <v>4</v>
      </c>
      <c r="G15" s="4" t="s">
        <v>5</v>
      </c>
      <c r="H15" s="4" t="s">
        <v>6</v>
      </c>
      <c r="I15" s="4" t="s">
        <v>7</v>
      </c>
      <c r="J15" s="4" t="s">
        <v>8</v>
      </c>
      <c r="K15" s="4" t="s">
        <v>9</v>
      </c>
    </row>
    <row r="16" spans="1:11" x14ac:dyDescent="0.25">
      <c r="A16" s="8" t="s">
        <v>90</v>
      </c>
      <c r="B16" s="2">
        <v>0.64176867983948804</v>
      </c>
      <c r="C16" s="2">
        <v>0.648095995567886</v>
      </c>
      <c r="D16" s="2">
        <v>0.65642555957471105</v>
      </c>
      <c r="E16" s="2">
        <v>0.66895438201864299</v>
      </c>
      <c r="F16" s="2">
        <v>0.67237258629483299</v>
      </c>
      <c r="G16" s="2">
        <v>0.67026318609309199</v>
      </c>
      <c r="H16" s="2">
        <v>0.66322289277007296</v>
      </c>
      <c r="I16" s="2">
        <v>0.65127919483712304</v>
      </c>
      <c r="J16" s="2">
        <v>0.64135093937668697</v>
      </c>
      <c r="K16" s="2">
        <v>0.62811505201594897</v>
      </c>
    </row>
    <row r="17" spans="1:12" x14ac:dyDescent="0.25">
      <c r="A17" s="8" t="s">
        <v>91</v>
      </c>
      <c r="B17" s="2">
        <v>9.8893516872386206E-2</v>
      </c>
      <c r="C17" s="2">
        <v>0.100771842643152</v>
      </c>
      <c r="D17" s="2">
        <v>0.101156081563053</v>
      </c>
      <c r="E17" s="2">
        <v>9.3860232094473695E-2</v>
      </c>
      <c r="F17" s="2">
        <v>9.0377214538924902E-2</v>
      </c>
      <c r="G17" s="2">
        <v>8.9786599187280006E-2</v>
      </c>
      <c r="H17" s="2">
        <v>8.8837376603652901E-2</v>
      </c>
      <c r="I17" s="2">
        <v>8.6681776275353395E-2</v>
      </c>
      <c r="J17" s="2">
        <v>8.6176562413913402E-2</v>
      </c>
      <c r="K17" s="2">
        <v>8.4723774337858701E-2</v>
      </c>
    </row>
    <row r="18" spans="1:12" x14ac:dyDescent="0.25">
      <c r="A18" s="8" t="s">
        <v>92</v>
      </c>
      <c r="B18" s="2">
        <v>0.259337803288126</v>
      </c>
      <c r="C18" s="2">
        <v>0.25113216178896303</v>
      </c>
      <c r="D18" s="2">
        <v>0.242418358862237</v>
      </c>
      <c r="E18" s="2">
        <v>0.23718538588688401</v>
      </c>
      <c r="F18" s="2">
        <v>0.23725019916624199</v>
      </c>
      <c r="G18" s="2">
        <v>0.23995021471962799</v>
      </c>
      <c r="H18" s="2">
        <v>0.247939730626274</v>
      </c>
      <c r="I18" s="2">
        <v>0.26203902888752301</v>
      </c>
      <c r="J18" s="2">
        <v>0.27247249820939901</v>
      </c>
      <c r="K18" s="2">
        <v>0.28716117364619298</v>
      </c>
    </row>
    <row r="19" spans="1:12" x14ac:dyDescent="0.25">
      <c r="A19" s="15"/>
    </row>
    <row r="20" spans="1:12" x14ac:dyDescent="0.25">
      <c r="A20" s="15"/>
    </row>
    <row r="21" spans="1:12" x14ac:dyDescent="0.25">
      <c r="A21" s="15"/>
      <c r="B21" s="21" t="s">
        <v>29</v>
      </c>
      <c r="C21" s="21"/>
      <c r="D21" s="21"/>
      <c r="E21" s="21"/>
      <c r="F21" s="21"/>
      <c r="G21" s="21"/>
      <c r="H21" s="21"/>
      <c r="I21" s="21"/>
      <c r="J21" s="21"/>
      <c r="K21" s="6" t="s">
        <v>30</v>
      </c>
      <c r="L21" s="6" t="s">
        <v>31</v>
      </c>
    </row>
    <row r="22" spans="1:12" x14ac:dyDescent="0.25">
      <c r="A22" s="9" t="s">
        <v>32</v>
      </c>
      <c r="B22" s="4" t="s">
        <v>13</v>
      </c>
      <c r="C22" s="4" t="s">
        <v>14</v>
      </c>
      <c r="D22" s="4" t="s">
        <v>15</v>
      </c>
      <c r="E22" s="4" t="s">
        <v>16</v>
      </c>
      <c r="F22" s="4" t="s">
        <v>17</v>
      </c>
      <c r="G22" s="4" t="s">
        <v>18</v>
      </c>
      <c r="H22" s="4" t="s">
        <v>19</v>
      </c>
      <c r="I22" s="4" t="s">
        <v>20</v>
      </c>
      <c r="J22" s="4" t="s">
        <v>21</v>
      </c>
      <c r="K22" s="4" t="s">
        <v>22</v>
      </c>
      <c r="L22" s="4" t="s">
        <v>23</v>
      </c>
    </row>
    <row r="23" spans="1:12" x14ac:dyDescent="0.25">
      <c r="A23" s="8" t="s">
        <v>90</v>
      </c>
      <c r="B23" s="2">
        <v>1.84811429023705E-2</v>
      </c>
      <c r="C23" s="2">
        <v>7.15599419749249E-3</v>
      </c>
      <c r="D23" s="2">
        <v>9.6707197098784108E-3</v>
      </c>
      <c r="E23" s="2">
        <v>1.5844610730775401E-2</v>
      </c>
      <c r="F23" s="2">
        <v>1.95658034141418E-2</v>
      </c>
      <c r="G23" s="2">
        <v>2.0358596603416299E-2</v>
      </c>
      <c r="H23" s="2">
        <v>2.1669830365482499E-2</v>
      </c>
      <c r="I23" s="2">
        <v>2.9904270943311599E-2</v>
      </c>
      <c r="J23" s="2">
        <v>2.0399631180166199E-2</v>
      </c>
      <c r="K23" s="3">
        <v>9.5545826825879004E-2</v>
      </c>
      <c r="L23" s="3">
        <v>0.175175115754482</v>
      </c>
    </row>
    <row r="24" spans="1:12" x14ac:dyDescent="0.25">
      <c r="A24" s="8" t="s">
        <v>91</v>
      </c>
      <c r="B24" s="2">
        <v>2.7693361297778499E-2</v>
      </c>
      <c r="C24" s="2">
        <v>-1.83256976259892E-3</v>
      </c>
      <c r="D24" s="2">
        <v>-8.0697655011265995E-2</v>
      </c>
      <c r="E24" s="2">
        <v>-2.68246187363834E-2</v>
      </c>
      <c r="F24" s="2">
        <v>1.6090667412900501E-2</v>
      </c>
      <c r="G24" s="2">
        <v>2.0288258514642402E-2</v>
      </c>
      <c r="H24" s="2">
        <v>1.5161058124887499E-2</v>
      </c>
      <c r="I24" s="2">
        <v>3.9751828052293402E-2</v>
      </c>
      <c r="J24" s="2">
        <v>2.4337226152928101E-2</v>
      </c>
      <c r="K24" s="3">
        <v>0.10313963095566001</v>
      </c>
      <c r="L24" s="3">
        <v>2.8677823909600601E-2</v>
      </c>
    </row>
    <row r="25" spans="1:12" x14ac:dyDescent="0.25">
      <c r="A25" s="8" t="s">
        <v>92</v>
      </c>
      <c r="B25" s="2">
        <v>-2.3373104607700701E-2</v>
      </c>
      <c r="C25" s="2">
        <v>-4.0127015960558197E-2</v>
      </c>
      <c r="D25" s="2">
        <v>-3.0626458195494002E-2</v>
      </c>
      <c r="E25" s="2">
        <v>1.09564436461608E-2</v>
      </c>
      <c r="F25" s="2">
        <v>3.44141423114507E-2</v>
      </c>
      <c r="G25" s="2">
        <v>6.5525059255951396E-2</v>
      </c>
      <c r="H25" s="2">
        <v>9.9569611683350295E-2</v>
      </c>
      <c r="I25" s="2">
        <v>8.7489371683232203E-2</v>
      </c>
      <c r="J25" s="2">
        <v>9.8069612574479006E-2</v>
      </c>
      <c r="K25" s="3">
        <v>0.39907595067156698</v>
      </c>
      <c r="L25" s="3">
        <v>0.32954118856807102</v>
      </c>
    </row>
    <row r="26" spans="1:12" x14ac:dyDescent="0.25">
      <c r="A26" s="11" t="s">
        <v>12</v>
      </c>
      <c r="B26" s="3">
        <v>8.53778297014951E-3</v>
      </c>
      <c r="C26" s="3">
        <v>-5.6240845123624898E-3</v>
      </c>
      <c r="D26" s="3">
        <v>-9.2393667087341293E-3</v>
      </c>
      <c r="E26" s="3">
        <v>1.06802651534516E-2</v>
      </c>
      <c r="F26" s="3">
        <v>2.277450166288E-2</v>
      </c>
      <c r="G26" s="3">
        <v>3.1189983597233802E-2</v>
      </c>
      <c r="H26" s="3">
        <v>4.04060589105152E-2</v>
      </c>
      <c r="I26" s="3">
        <v>4.5847418561770097E-2</v>
      </c>
      <c r="J26" s="3">
        <v>4.1901893445483097E-2</v>
      </c>
      <c r="K26" s="3">
        <v>0.16905976706423501</v>
      </c>
      <c r="L26" s="3">
        <v>0.200720441577352</v>
      </c>
    </row>
    <row r="27" spans="1:12" x14ac:dyDescent="0.25">
      <c r="A27" s="15"/>
    </row>
    <row r="28" spans="1:12" x14ac:dyDescent="0.25">
      <c r="A28" s="13" t="s">
        <v>33</v>
      </c>
    </row>
    <row r="29" spans="1:12" x14ac:dyDescent="0.25">
      <c r="A29" s="14" t="s">
        <v>34</v>
      </c>
    </row>
    <row r="30" spans="1:12" x14ac:dyDescent="0.25">
      <c r="A30" s="14" t="s">
        <v>35</v>
      </c>
    </row>
    <row r="31" spans="1:12" x14ac:dyDescent="0.25">
      <c r="A31" s="14" t="s">
        <v>36</v>
      </c>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24</v>
      </c>
    </row>
    <row r="2" spans="1:11" ht="15" x14ac:dyDescent="0.25">
      <c r="A2" s="12" t="s">
        <v>25</v>
      </c>
    </row>
    <row r="3" spans="1:11" ht="15" x14ac:dyDescent="0.25">
      <c r="A3" s="12" t="s">
        <v>26</v>
      </c>
    </row>
    <row r="4" spans="1:11" x14ac:dyDescent="0.25">
      <c r="A4" s="15"/>
    </row>
    <row r="5" spans="1:11" x14ac:dyDescent="0.25">
      <c r="A5" s="17" t="str">
        <f>HYPERLINK("#'Table of contents'!A3",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7" t="s">
        <v>10</v>
      </c>
      <c r="B8" s="1">
        <v>236244</v>
      </c>
      <c r="C8" s="1">
        <v>238261</v>
      </c>
      <c r="D8" s="1">
        <v>236921</v>
      </c>
      <c r="E8" s="1">
        <v>234732</v>
      </c>
      <c r="F8" s="1">
        <v>237239</v>
      </c>
      <c r="G8" s="1">
        <v>242642</v>
      </c>
      <c r="H8" s="1">
        <v>250210</v>
      </c>
      <c r="I8" s="1">
        <v>260320</v>
      </c>
      <c r="J8" s="1">
        <v>272255</v>
      </c>
      <c r="K8" s="1">
        <v>283663</v>
      </c>
    </row>
    <row r="9" spans="1:11" x14ac:dyDescent="0.25">
      <c r="A9" s="7" t="s">
        <v>11</v>
      </c>
      <c r="B9" s="1">
        <v>16307</v>
      </c>
      <c r="C9" s="1">
        <v>21397</v>
      </c>
      <c r="D9" s="1">
        <v>30247</v>
      </c>
      <c r="E9" s="1">
        <v>39015</v>
      </c>
      <c r="F9" s="1">
        <v>43536</v>
      </c>
      <c r="G9" s="1">
        <v>45834</v>
      </c>
      <c r="H9" s="1">
        <v>48267</v>
      </c>
      <c r="I9" s="1">
        <v>50999</v>
      </c>
      <c r="J9" s="1">
        <v>38032</v>
      </c>
      <c r="K9" s="1">
        <v>44060</v>
      </c>
    </row>
    <row r="10" spans="1:11" x14ac:dyDescent="0.25">
      <c r="A10" s="10" t="s">
        <v>12</v>
      </c>
      <c r="B10" s="5">
        <v>252551</v>
      </c>
      <c r="C10" s="5">
        <v>259658</v>
      </c>
      <c r="D10" s="5">
        <v>267168</v>
      </c>
      <c r="E10" s="5">
        <v>273747</v>
      </c>
      <c r="F10" s="5">
        <v>280775</v>
      </c>
      <c r="G10" s="5">
        <v>288476</v>
      </c>
      <c r="H10" s="5">
        <v>298477</v>
      </c>
      <c r="I10" s="5">
        <v>311319</v>
      </c>
      <c r="J10" s="5">
        <v>310287</v>
      </c>
      <c r="K10" s="5">
        <v>327723</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10</v>
      </c>
      <c r="B15" s="2">
        <v>0.93543086346916104</v>
      </c>
      <c r="C15" s="2">
        <v>0.91759545247980001</v>
      </c>
      <c r="D15" s="2">
        <v>0.88678659120852799</v>
      </c>
      <c r="E15" s="2">
        <v>0.85747789016865905</v>
      </c>
      <c r="F15" s="2">
        <v>0.84494346006588905</v>
      </c>
      <c r="G15" s="2">
        <v>0.84111676534616397</v>
      </c>
      <c r="H15" s="2">
        <v>0.83828904739728705</v>
      </c>
      <c r="I15" s="2">
        <v>0.836184106977088</v>
      </c>
      <c r="J15" s="2">
        <v>0.87742960549426796</v>
      </c>
      <c r="K15" s="2">
        <v>0.86555719311735801</v>
      </c>
    </row>
    <row r="16" spans="1:11" x14ac:dyDescent="0.25">
      <c r="A16" s="8" t="s">
        <v>11</v>
      </c>
      <c r="B16" s="2">
        <v>6.4569136530839302E-2</v>
      </c>
      <c r="C16" s="2">
        <v>8.24045475201996E-2</v>
      </c>
      <c r="D16" s="2">
        <v>0.113213408791472</v>
      </c>
      <c r="E16" s="2">
        <v>0.142522109831341</v>
      </c>
      <c r="F16" s="2">
        <v>0.155056539934111</v>
      </c>
      <c r="G16" s="2">
        <v>0.158883234653836</v>
      </c>
      <c r="H16" s="2">
        <v>0.16171095260271301</v>
      </c>
      <c r="I16" s="2">
        <v>0.163815893022912</v>
      </c>
      <c r="J16" s="2">
        <v>0.122570394505732</v>
      </c>
      <c r="K16" s="2">
        <v>0.13444280688264201</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10</v>
      </c>
      <c r="B21" s="2">
        <v>8.53778297014951E-3</v>
      </c>
      <c r="C21" s="2">
        <v>-5.6240845123624898E-3</v>
      </c>
      <c r="D21" s="2">
        <v>-9.2393667087341293E-3</v>
      </c>
      <c r="E21" s="2">
        <v>1.06802651534516E-2</v>
      </c>
      <c r="F21" s="2">
        <v>2.277450166288E-2</v>
      </c>
      <c r="G21" s="2">
        <v>3.1189983597233802E-2</v>
      </c>
      <c r="H21" s="2">
        <v>4.04060589105152E-2</v>
      </c>
      <c r="I21" s="2">
        <v>4.5847418561770097E-2</v>
      </c>
      <c r="J21" s="2">
        <v>4.1901893445483097E-2</v>
      </c>
      <c r="K21" s="3">
        <v>0.16905976706423501</v>
      </c>
      <c r="L21" s="3">
        <v>0.200720441577352</v>
      </c>
    </row>
    <row r="22" spans="1:12" x14ac:dyDescent="0.25">
      <c r="A22" s="8" t="s">
        <v>11</v>
      </c>
      <c r="B22" s="2">
        <v>0.312135892561477</v>
      </c>
      <c r="C22" s="2">
        <v>0.41360938449315299</v>
      </c>
      <c r="D22" s="2">
        <v>0.28987998809799298</v>
      </c>
      <c r="E22" s="2">
        <v>0.115878508266052</v>
      </c>
      <c r="F22" s="2">
        <v>5.2783902976846701E-2</v>
      </c>
      <c r="G22" s="2">
        <v>5.3082864249247297E-2</v>
      </c>
      <c r="H22" s="2">
        <v>5.6601819048211002E-2</v>
      </c>
      <c r="I22" s="2">
        <v>-0.25425988744877298</v>
      </c>
      <c r="J22" s="2">
        <v>0.158498106857383</v>
      </c>
      <c r="K22" s="3">
        <v>-3.8704891565213603E-2</v>
      </c>
      <c r="L22" s="3">
        <v>1.7019071564358901</v>
      </c>
    </row>
    <row r="23" spans="1:12" x14ac:dyDescent="0.25">
      <c r="A23" s="11" t="s">
        <v>12</v>
      </c>
      <c r="B23" s="3">
        <v>2.8140850758856601E-2</v>
      </c>
      <c r="C23" s="3">
        <v>2.89226598063607E-2</v>
      </c>
      <c r="D23" s="3">
        <v>2.4624955084441201E-2</v>
      </c>
      <c r="E23" s="3">
        <v>2.5673340712409599E-2</v>
      </c>
      <c r="F23" s="3">
        <v>2.74276555961179E-2</v>
      </c>
      <c r="G23" s="3">
        <v>3.4668395291116101E-2</v>
      </c>
      <c r="H23" s="3">
        <v>4.3025090710507002E-2</v>
      </c>
      <c r="I23" s="3">
        <v>-3.3149277750474599E-3</v>
      </c>
      <c r="J23" s="3">
        <v>5.6193137321254201E-2</v>
      </c>
      <c r="K23" s="3">
        <v>0.136049446054438</v>
      </c>
      <c r="L23" s="3">
        <v>0.29765077152733499</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36</v>
      </c>
    </row>
    <row r="29" spans="1:12" x14ac:dyDescent="0.25">
      <c r="A29" s="15"/>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445</v>
      </c>
    </row>
    <row r="2" spans="1:11" ht="15" x14ac:dyDescent="0.25">
      <c r="A2" s="12" t="s">
        <v>440</v>
      </c>
    </row>
    <row r="3" spans="1:11" ht="15" x14ac:dyDescent="0.25">
      <c r="A3" s="12" t="s">
        <v>94</v>
      </c>
    </row>
    <row r="4" spans="1:11" ht="15" x14ac:dyDescent="0.25">
      <c r="A4" s="12" t="s">
        <v>89</v>
      </c>
    </row>
    <row r="5" spans="1:11" x14ac:dyDescent="0.25">
      <c r="A5" s="17" t="str">
        <f>HYPERLINK("#'Table of contents'!A30",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95</v>
      </c>
      <c r="B8" s="1">
        <v>21228</v>
      </c>
      <c r="C8" s="1">
        <v>22438</v>
      </c>
      <c r="D8" s="1">
        <v>23488</v>
      </c>
      <c r="E8" s="1">
        <v>24591</v>
      </c>
      <c r="F8" s="1">
        <v>25695</v>
      </c>
      <c r="G8" s="1">
        <v>26904</v>
      </c>
      <c r="H8" s="1">
        <v>28351</v>
      </c>
      <c r="I8" s="1">
        <v>29893</v>
      </c>
      <c r="J8" s="1">
        <v>31744</v>
      </c>
      <c r="K8" s="1">
        <v>33490</v>
      </c>
    </row>
    <row r="9" spans="1:11" x14ac:dyDescent="0.25">
      <c r="A9" s="16" t="s">
        <v>96</v>
      </c>
      <c r="B9" s="1">
        <v>1899</v>
      </c>
      <c r="C9" s="1">
        <v>2055</v>
      </c>
      <c r="D9" s="1">
        <v>2177</v>
      </c>
      <c r="E9" s="1">
        <v>2316</v>
      </c>
      <c r="F9" s="1">
        <v>2488</v>
      </c>
      <c r="G9" s="1">
        <v>2648</v>
      </c>
      <c r="H9" s="1">
        <v>2863</v>
      </c>
      <c r="I9" s="1">
        <v>3031</v>
      </c>
      <c r="J9" s="1">
        <v>3292</v>
      </c>
      <c r="K9" s="1">
        <v>3550</v>
      </c>
    </row>
    <row r="10" spans="1:11" x14ac:dyDescent="0.25">
      <c r="A10" s="16" t="s">
        <v>97</v>
      </c>
      <c r="B10" s="1">
        <v>3026</v>
      </c>
      <c r="C10" s="1">
        <v>3246</v>
      </c>
      <c r="D10" s="1">
        <v>3461</v>
      </c>
      <c r="E10" s="1">
        <v>3724</v>
      </c>
      <c r="F10" s="1">
        <v>3902</v>
      </c>
      <c r="G10" s="1">
        <v>4112</v>
      </c>
      <c r="H10" s="1">
        <v>4356</v>
      </c>
      <c r="I10" s="1">
        <v>4610</v>
      </c>
      <c r="J10" s="1">
        <v>4922</v>
      </c>
      <c r="K10" s="1">
        <v>5183</v>
      </c>
    </row>
    <row r="11" spans="1:11" x14ac:dyDescent="0.25">
      <c r="A11" s="16" t="s">
        <v>98</v>
      </c>
      <c r="B11" s="1">
        <v>107196</v>
      </c>
      <c r="C11" s="1">
        <v>108764</v>
      </c>
      <c r="D11" s="1">
        <v>109261</v>
      </c>
      <c r="E11" s="1">
        <v>109975</v>
      </c>
      <c r="F11" s="1">
        <v>111287</v>
      </c>
      <c r="G11" s="1">
        <v>112953</v>
      </c>
      <c r="H11" s="1">
        <v>114477</v>
      </c>
      <c r="I11" s="1">
        <v>116097</v>
      </c>
      <c r="J11" s="1">
        <v>118571</v>
      </c>
      <c r="K11" s="1">
        <v>119729</v>
      </c>
    </row>
    <row r="12" spans="1:11" x14ac:dyDescent="0.25">
      <c r="A12" s="16" t="s">
        <v>99</v>
      </c>
      <c r="B12" s="1">
        <v>2242</v>
      </c>
      <c r="C12" s="1">
        <v>2399</v>
      </c>
      <c r="D12" s="1">
        <v>2575</v>
      </c>
      <c r="E12" s="1">
        <v>2732</v>
      </c>
      <c r="F12" s="1">
        <v>2900</v>
      </c>
      <c r="G12" s="1">
        <v>3049</v>
      </c>
      <c r="H12" s="1">
        <v>3206</v>
      </c>
      <c r="I12" s="1">
        <v>3385</v>
      </c>
      <c r="J12" s="1">
        <v>3592</v>
      </c>
      <c r="K12" s="1">
        <v>3817</v>
      </c>
    </row>
    <row r="13" spans="1:11" x14ac:dyDescent="0.25">
      <c r="A13" s="16" t="s">
        <v>100</v>
      </c>
      <c r="B13" s="1">
        <v>16023</v>
      </c>
      <c r="C13" s="1">
        <v>15514</v>
      </c>
      <c r="D13" s="1">
        <v>14559</v>
      </c>
      <c r="E13" s="1">
        <v>13687</v>
      </c>
      <c r="F13" s="1">
        <v>13241</v>
      </c>
      <c r="G13" s="1">
        <v>12968</v>
      </c>
      <c r="H13" s="1">
        <v>12692</v>
      </c>
      <c r="I13" s="1">
        <v>12525</v>
      </c>
      <c r="J13" s="1">
        <v>12490</v>
      </c>
      <c r="K13" s="1">
        <v>12404</v>
      </c>
    </row>
    <row r="14" spans="1:11" x14ac:dyDescent="0.25">
      <c r="A14" s="16" t="s">
        <v>101</v>
      </c>
      <c r="B14" s="1">
        <v>1220</v>
      </c>
      <c r="C14" s="1">
        <v>1307</v>
      </c>
      <c r="D14" s="1">
        <v>1330</v>
      </c>
      <c r="E14" s="1">
        <v>1336</v>
      </c>
      <c r="F14" s="1">
        <v>1424</v>
      </c>
      <c r="G14" s="1">
        <v>1568</v>
      </c>
      <c r="H14" s="1">
        <v>1796</v>
      </c>
      <c r="I14" s="1">
        <v>2082</v>
      </c>
      <c r="J14" s="1">
        <v>2418</v>
      </c>
      <c r="K14" s="1">
        <v>2973</v>
      </c>
    </row>
    <row r="15" spans="1:11" x14ac:dyDescent="0.25">
      <c r="A15" s="16" t="s">
        <v>102</v>
      </c>
      <c r="B15" s="1">
        <v>447</v>
      </c>
      <c r="C15" s="1">
        <v>445</v>
      </c>
      <c r="D15" s="1">
        <v>457</v>
      </c>
      <c r="E15" s="1">
        <v>444</v>
      </c>
      <c r="F15" s="1">
        <v>460</v>
      </c>
      <c r="G15" s="1">
        <v>491</v>
      </c>
      <c r="H15" s="1">
        <v>544</v>
      </c>
      <c r="I15" s="1">
        <v>583</v>
      </c>
      <c r="J15" s="1">
        <v>667</v>
      </c>
      <c r="K15" s="1">
        <v>833</v>
      </c>
    </row>
    <row r="16" spans="1:11" x14ac:dyDescent="0.25">
      <c r="A16" s="16" t="s">
        <v>103</v>
      </c>
      <c r="B16" s="1">
        <v>279</v>
      </c>
      <c r="C16" s="1">
        <v>293</v>
      </c>
      <c r="D16" s="1">
        <v>305</v>
      </c>
      <c r="E16" s="1">
        <v>303</v>
      </c>
      <c r="F16" s="1">
        <v>295</v>
      </c>
      <c r="G16" s="1">
        <v>328</v>
      </c>
      <c r="H16" s="1">
        <v>353</v>
      </c>
      <c r="I16" s="1">
        <v>375</v>
      </c>
      <c r="J16" s="1">
        <v>422</v>
      </c>
      <c r="K16" s="1">
        <v>451</v>
      </c>
    </row>
    <row r="17" spans="1:11" x14ac:dyDescent="0.25">
      <c r="A17" s="16" t="s">
        <v>104</v>
      </c>
      <c r="B17" s="1">
        <v>18041</v>
      </c>
      <c r="C17" s="1">
        <v>18881</v>
      </c>
      <c r="D17" s="1">
        <v>19267</v>
      </c>
      <c r="E17" s="1">
        <v>17729</v>
      </c>
      <c r="F17" s="1">
        <v>17193</v>
      </c>
      <c r="G17" s="1">
        <v>17371</v>
      </c>
      <c r="H17" s="1">
        <v>17512</v>
      </c>
      <c r="I17" s="1">
        <v>17503</v>
      </c>
      <c r="J17" s="1">
        <v>17887</v>
      </c>
      <c r="K17" s="1">
        <v>17578</v>
      </c>
    </row>
    <row r="18" spans="1:11" x14ac:dyDescent="0.25">
      <c r="A18" s="16" t="s">
        <v>105</v>
      </c>
      <c r="B18" s="1">
        <v>381</v>
      </c>
      <c r="C18" s="1">
        <v>415</v>
      </c>
      <c r="D18" s="1">
        <v>422</v>
      </c>
      <c r="E18" s="1">
        <v>411</v>
      </c>
      <c r="F18" s="1">
        <v>398</v>
      </c>
      <c r="G18" s="1">
        <v>412</v>
      </c>
      <c r="H18" s="1">
        <v>450</v>
      </c>
      <c r="I18" s="1">
        <v>472</v>
      </c>
      <c r="J18" s="1">
        <v>509</v>
      </c>
      <c r="K18" s="1">
        <v>647</v>
      </c>
    </row>
    <row r="19" spans="1:11" x14ac:dyDescent="0.25">
      <c r="A19" s="16" t="s">
        <v>106</v>
      </c>
      <c r="B19" s="1">
        <v>2995</v>
      </c>
      <c r="C19" s="1">
        <v>2669</v>
      </c>
      <c r="D19" s="1">
        <v>2185</v>
      </c>
      <c r="E19" s="1">
        <v>1809</v>
      </c>
      <c r="F19" s="1">
        <v>1671</v>
      </c>
      <c r="G19" s="1">
        <v>1616</v>
      </c>
      <c r="H19" s="1">
        <v>1573</v>
      </c>
      <c r="I19" s="1">
        <v>1550</v>
      </c>
      <c r="J19" s="1">
        <v>1559</v>
      </c>
      <c r="K19" s="1">
        <v>1551</v>
      </c>
    </row>
    <row r="20" spans="1:11" x14ac:dyDescent="0.25">
      <c r="A20" s="16" t="s">
        <v>107</v>
      </c>
      <c r="B20" s="1">
        <v>35412</v>
      </c>
      <c r="C20" s="1">
        <v>35049</v>
      </c>
      <c r="D20" s="1">
        <v>34220</v>
      </c>
      <c r="E20" s="1">
        <v>33672</v>
      </c>
      <c r="F20" s="1">
        <v>34098</v>
      </c>
      <c r="G20" s="1">
        <v>35061</v>
      </c>
      <c r="H20" s="1">
        <v>36838</v>
      </c>
      <c r="I20" s="1">
        <v>39412</v>
      </c>
      <c r="J20" s="1">
        <v>42284</v>
      </c>
      <c r="K20" s="1">
        <v>45856</v>
      </c>
    </row>
    <row r="21" spans="1:11" x14ac:dyDescent="0.25">
      <c r="A21" s="16" t="s">
        <v>108</v>
      </c>
      <c r="B21" s="1">
        <v>5755</v>
      </c>
      <c r="C21" s="1">
        <v>5816</v>
      </c>
      <c r="D21" s="1">
        <v>5768</v>
      </c>
      <c r="E21" s="1">
        <v>5782</v>
      </c>
      <c r="F21" s="1">
        <v>6078</v>
      </c>
      <c r="G21" s="1">
        <v>6600</v>
      </c>
      <c r="H21" s="1">
        <v>7569</v>
      </c>
      <c r="I21" s="1">
        <v>9153</v>
      </c>
      <c r="J21" s="1">
        <v>10316</v>
      </c>
      <c r="K21" s="1">
        <v>11839</v>
      </c>
    </row>
    <row r="22" spans="1:11" x14ac:dyDescent="0.25">
      <c r="A22" s="16" t="s">
        <v>109</v>
      </c>
      <c r="B22" s="1">
        <v>1290</v>
      </c>
      <c r="C22" s="1">
        <v>1295</v>
      </c>
      <c r="D22" s="1">
        <v>1263</v>
      </c>
      <c r="E22" s="1">
        <v>1223</v>
      </c>
      <c r="F22" s="1">
        <v>1225</v>
      </c>
      <c r="G22" s="1">
        <v>1282</v>
      </c>
      <c r="H22" s="1">
        <v>1367</v>
      </c>
      <c r="I22" s="1">
        <v>1527</v>
      </c>
      <c r="J22" s="1">
        <v>1694</v>
      </c>
      <c r="K22" s="1">
        <v>1867</v>
      </c>
    </row>
    <row r="23" spans="1:11" x14ac:dyDescent="0.25">
      <c r="A23" s="16" t="s">
        <v>110</v>
      </c>
      <c r="B23" s="1">
        <v>6719</v>
      </c>
      <c r="C23" s="1">
        <v>6403</v>
      </c>
      <c r="D23" s="1">
        <v>5991</v>
      </c>
      <c r="E23" s="1">
        <v>5632</v>
      </c>
      <c r="F23" s="1">
        <v>5517</v>
      </c>
      <c r="G23" s="1">
        <v>5592</v>
      </c>
      <c r="H23" s="1">
        <v>5726</v>
      </c>
      <c r="I23" s="1">
        <v>5944</v>
      </c>
      <c r="J23" s="1">
        <v>6211</v>
      </c>
      <c r="K23" s="1">
        <v>6394</v>
      </c>
    </row>
    <row r="24" spans="1:11" x14ac:dyDescent="0.25">
      <c r="A24" s="16" t="s">
        <v>111</v>
      </c>
      <c r="B24" s="1">
        <v>4517</v>
      </c>
      <c r="C24" s="1">
        <v>4548</v>
      </c>
      <c r="D24" s="1">
        <v>4527</v>
      </c>
      <c r="E24" s="1">
        <v>4524</v>
      </c>
      <c r="F24" s="1">
        <v>4737</v>
      </c>
      <c r="G24" s="1">
        <v>5129</v>
      </c>
      <c r="H24" s="1">
        <v>5894</v>
      </c>
      <c r="I24" s="1">
        <v>7254</v>
      </c>
      <c r="J24" s="1">
        <v>8430</v>
      </c>
      <c r="K24" s="1">
        <v>9868</v>
      </c>
    </row>
    <row r="25" spans="1:11" x14ac:dyDescent="0.25">
      <c r="A25" s="16" t="s">
        <v>112</v>
      </c>
      <c r="B25" s="1">
        <v>7574</v>
      </c>
      <c r="C25" s="1">
        <v>6724</v>
      </c>
      <c r="D25" s="1">
        <v>5665</v>
      </c>
      <c r="E25" s="1">
        <v>4842</v>
      </c>
      <c r="F25" s="1">
        <v>4630</v>
      </c>
      <c r="G25" s="1">
        <v>4558</v>
      </c>
      <c r="H25" s="1">
        <v>4643</v>
      </c>
      <c r="I25" s="1">
        <v>4924</v>
      </c>
      <c r="J25" s="1">
        <v>5247</v>
      </c>
      <c r="K25" s="1">
        <v>5633</v>
      </c>
    </row>
    <row r="26" spans="1:11" x14ac:dyDescent="0.25">
      <c r="A26" s="10" t="s">
        <v>12</v>
      </c>
      <c r="B26" s="5">
        <v>236244</v>
      </c>
      <c r="C26" s="5">
        <v>238261</v>
      </c>
      <c r="D26" s="5">
        <v>236921</v>
      </c>
      <c r="E26" s="5">
        <v>234732</v>
      </c>
      <c r="F26" s="5">
        <v>237239</v>
      </c>
      <c r="G26" s="5">
        <v>242642</v>
      </c>
      <c r="H26" s="5">
        <v>250210</v>
      </c>
      <c r="I26" s="5">
        <v>260320</v>
      </c>
      <c r="J26" s="5">
        <v>272255</v>
      </c>
      <c r="K26" s="5">
        <v>283663</v>
      </c>
    </row>
    <row r="27" spans="1:11" x14ac:dyDescent="0.25">
      <c r="A27" s="15"/>
    </row>
    <row r="28" spans="1:11" x14ac:dyDescent="0.25">
      <c r="A28" s="15"/>
    </row>
    <row r="29" spans="1:11" x14ac:dyDescent="0.25">
      <c r="A29" s="15"/>
      <c r="B29" s="21" t="s">
        <v>28</v>
      </c>
      <c r="C29" s="22"/>
      <c r="D29" s="22"/>
      <c r="E29" s="22"/>
      <c r="F29" s="22"/>
      <c r="G29" s="22"/>
      <c r="H29" s="22"/>
      <c r="I29" s="22"/>
      <c r="J29" s="22"/>
      <c r="K29" s="22"/>
    </row>
    <row r="30" spans="1:11" x14ac:dyDescent="0.25">
      <c r="A30" s="9" t="s">
        <v>32</v>
      </c>
      <c r="B30" s="4" t="s">
        <v>0</v>
      </c>
      <c r="C30" s="4" t="s">
        <v>1</v>
      </c>
      <c r="D30" s="4" t="s">
        <v>2</v>
      </c>
      <c r="E30" s="4" t="s">
        <v>3</v>
      </c>
      <c r="F30" s="4" t="s">
        <v>4</v>
      </c>
      <c r="G30" s="4" t="s">
        <v>5</v>
      </c>
      <c r="H30" s="4" t="s">
        <v>6</v>
      </c>
      <c r="I30" s="4" t="s">
        <v>7</v>
      </c>
      <c r="J30" s="4" t="s">
        <v>8</v>
      </c>
      <c r="K30" s="4" t="s">
        <v>9</v>
      </c>
    </row>
    <row r="31" spans="1:11" x14ac:dyDescent="0.25">
      <c r="A31" s="8" t="s">
        <v>95</v>
      </c>
      <c r="B31" s="2">
        <v>0.14001345522181299</v>
      </c>
      <c r="C31" s="2">
        <v>0.14530877629261199</v>
      </c>
      <c r="D31" s="2">
        <v>0.15102783546916501</v>
      </c>
      <c r="E31" s="2">
        <v>0.15660563604521599</v>
      </c>
      <c r="F31" s="2">
        <v>0.161084049575897</v>
      </c>
      <c r="G31" s="2">
        <v>0.16542666355128699</v>
      </c>
      <c r="H31" s="2">
        <v>0.17084576215010999</v>
      </c>
      <c r="I31" s="2">
        <v>0.17631723299968699</v>
      </c>
      <c r="J31" s="2">
        <v>0.18179839758090799</v>
      </c>
      <c r="K31" s="2">
        <v>0.187963383902162</v>
      </c>
    </row>
    <row r="32" spans="1:11" x14ac:dyDescent="0.25">
      <c r="A32" s="8" t="s">
        <v>96</v>
      </c>
      <c r="B32" s="2">
        <v>1.2525228540899901E-2</v>
      </c>
      <c r="C32" s="2">
        <v>1.3308206403481499E-2</v>
      </c>
      <c r="D32" s="2">
        <v>1.39981095800567E-2</v>
      </c>
      <c r="E32" s="2">
        <v>1.47492437509951E-2</v>
      </c>
      <c r="F32" s="2">
        <v>1.5597474813965E-2</v>
      </c>
      <c r="G32" s="2">
        <v>1.628195826211E-2</v>
      </c>
      <c r="H32" s="2">
        <v>1.7252704209225901E-2</v>
      </c>
      <c r="I32" s="2">
        <v>1.7877681504768799E-2</v>
      </c>
      <c r="J32" s="2">
        <v>1.88533368459032E-2</v>
      </c>
      <c r="K32" s="2">
        <v>1.9924455444988901E-2</v>
      </c>
    </row>
    <row r="33" spans="1:11" x14ac:dyDescent="0.25">
      <c r="A33" s="8" t="s">
        <v>97</v>
      </c>
      <c r="B33" s="2">
        <v>1.99585790230454E-2</v>
      </c>
      <c r="C33" s="2">
        <v>2.10211377059372E-2</v>
      </c>
      <c r="D33" s="2">
        <v>2.2254229332373102E-2</v>
      </c>
      <c r="E33" s="2">
        <v>2.37159687947779E-2</v>
      </c>
      <c r="F33" s="2">
        <v>2.4461956078814899E-2</v>
      </c>
      <c r="G33" s="2">
        <v>2.5283766002189002E-2</v>
      </c>
      <c r="H33" s="2">
        <v>2.6249661032269701E-2</v>
      </c>
      <c r="I33" s="2">
        <v>2.7191062928731101E-2</v>
      </c>
      <c r="J33" s="2">
        <v>2.8188373012009601E-2</v>
      </c>
      <c r="K33" s="2">
        <v>2.9089704949683701E-2</v>
      </c>
    </row>
    <row r="34" spans="1:11" x14ac:dyDescent="0.25">
      <c r="A34" s="8" t="s">
        <v>98</v>
      </c>
      <c r="B34" s="2">
        <v>0.70703233210653404</v>
      </c>
      <c r="C34" s="2">
        <v>0.70435706144441002</v>
      </c>
      <c r="D34" s="2">
        <v>0.70254820892355396</v>
      </c>
      <c r="E34" s="2">
        <v>0.70036618372870596</v>
      </c>
      <c r="F34" s="2">
        <v>0.69766727476757395</v>
      </c>
      <c r="G34" s="2">
        <v>0.69452267053629602</v>
      </c>
      <c r="H34" s="2">
        <v>0.68984904637078504</v>
      </c>
      <c r="I34" s="2">
        <v>0.68477241493208096</v>
      </c>
      <c r="J34" s="2">
        <v>0.67905802039963103</v>
      </c>
      <c r="K34" s="2">
        <v>0.67198172562621705</v>
      </c>
    </row>
    <row r="35" spans="1:11" x14ac:dyDescent="0.25">
      <c r="A35" s="8" t="s">
        <v>99</v>
      </c>
      <c r="B35" s="2">
        <v>1.4787552600683301E-2</v>
      </c>
      <c r="C35" s="2">
        <v>1.55359548233344E-2</v>
      </c>
      <c r="D35" s="2">
        <v>1.6557249503282499E-2</v>
      </c>
      <c r="E35" s="2">
        <v>1.7398503423021801E-2</v>
      </c>
      <c r="F35" s="2">
        <v>1.8180336398914199E-2</v>
      </c>
      <c r="G35" s="2">
        <v>1.8747617349385699E-2</v>
      </c>
      <c r="H35" s="2">
        <v>1.9319654102262801E-2</v>
      </c>
      <c r="I35" s="2">
        <v>1.9965672020337302E-2</v>
      </c>
      <c r="J35" s="2">
        <v>2.0571441661751001E-2</v>
      </c>
      <c r="K35" s="2">
        <v>2.1422998995358399E-2</v>
      </c>
    </row>
    <row r="36" spans="1:11" x14ac:dyDescent="0.25">
      <c r="A36" s="8" t="s">
        <v>100</v>
      </c>
      <c r="B36" s="2">
        <v>0.105682852507024</v>
      </c>
      <c r="C36" s="2">
        <v>0.10046886333022501</v>
      </c>
      <c r="D36" s="2">
        <v>9.3614367191569001E-2</v>
      </c>
      <c r="E36" s="2">
        <v>8.71644642572839E-2</v>
      </c>
      <c r="F36" s="2">
        <v>8.3008908364835501E-2</v>
      </c>
      <c r="G36" s="2">
        <v>7.9737324298732107E-2</v>
      </c>
      <c r="H36" s="2">
        <v>7.6483172135346E-2</v>
      </c>
      <c r="I36" s="2">
        <v>7.3875935614394206E-2</v>
      </c>
      <c r="J36" s="2">
        <v>7.1530430499796696E-2</v>
      </c>
      <c r="K36" s="2">
        <v>6.9617731081589196E-2</v>
      </c>
    </row>
    <row r="37" spans="1:11" x14ac:dyDescent="0.25">
      <c r="A37" s="8" t="s">
        <v>101</v>
      </c>
      <c r="B37" s="2">
        <v>5.2219321148825097E-2</v>
      </c>
      <c r="C37" s="2">
        <v>5.4435651811745103E-2</v>
      </c>
      <c r="D37" s="2">
        <v>5.5495284987064998E-2</v>
      </c>
      <c r="E37" s="2">
        <v>6.0639070442992E-2</v>
      </c>
      <c r="F37" s="2">
        <v>6.6414812741942997E-2</v>
      </c>
      <c r="G37" s="2">
        <v>7.1972826585880806E-2</v>
      </c>
      <c r="H37" s="2">
        <v>8.0798992262011898E-2</v>
      </c>
      <c r="I37" s="2">
        <v>9.2266784843784602E-2</v>
      </c>
      <c r="J37" s="2">
        <v>0.103060267666866</v>
      </c>
      <c r="K37" s="2">
        <v>0.12370490575458699</v>
      </c>
    </row>
    <row r="38" spans="1:11" x14ac:dyDescent="0.25">
      <c r="A38" s="8" t="s">
        <v>102</v>
      </c>
      <c r="B38" s="2">
        <v>1.9132816847151499E-2</v>
      </c>
      <c r="C38" s="2">
        <v>1.8533944189920899E-2</v>
      </c>
      <c r="D38" s="2">
        <v>1.90686806308938E-2</v>
      </c>
      <c r="E38" s="2">
        <v>2.0152505446623101E-2</v>
      </c>
      <c r="F38" s="2">
        <v>2.14542232172007E-2</v>
      </c>
      <c r="G38" s="2">
        <v>2.25374093454512E-2</v>
      </c>
      <c r="H38" s="2">
        <v>2.4473636854417901E-2</v>
      </c>
      <c r="I38" s="2">
        <v>2.5836472413028999E-2</v>
      </c>
      <c r="J38" s="2">
        <v>2.8428948938709401E-2</v>
      </c>
      <c r="K38" s="2">
        <v>3.4660674905338501E-2</v>
      </c>
    </row>
    <row r="39" spans="1:11" x14ac:dyDescent="0.25">
      <c r="A39" s="8" t="s">
        <v>103</v>
      </c>
      <c r="B39" s="2">
        <v>1.19419595086247E-2</v>
      </c>
      <c r="C39" s="2">
        <v>1.22032486463973E-2</v>
      </c>
      <c r="D39" s="2">
        <v>1.2726362346657799E-2</v>
      </c>
      <c r="E39" s="2">
        <v>1.37527233115468E-2</v>
      </c>
      <c r="F39" s="2">
        <v>1.3758686628422201E-2</v>
      </c>
      <c r="G39" s="2">
        <v>1.50555402552098E-2</v>
      </c>
      <c r="H39" s="2">
        <v>1.5880870973546901E-2</v>
      </c>
      <c r="I39" s="2">
        <v>1.6618657212497199E-2</v>
      </c>
      <c r="J39" s="2">
        <v>1.7986531412496801E-2</v>
      </c>
      <c r="K39" s="2">
        <v>1.8765863604210901E-2</v>
      </c>
    </row>
    <row r="40" spans="1:11" x14ac:dyDescent="0.25">
      <c r="A40" s="8" t="s">
        <v>104</v>
      </c>
      <c r="B40" s="2">
        <v>0.77220391216881401</v>
      </c>
      <c r="C40" s="2">
        <v>0.78638067471886697</v>
      </c>
      <c r="D40" s="2">
        <v>0.80393056830509901</v>
      </c>
      <c r="E40" s="2">
        <v>0.80469317356572301</v>
      </c>
      <c r="F40" s="2">
        <v>0.80187491255072096</v>
      </c>
      <c r="G40" s="2">
        <v>0.79734692004039298</v>
      </c>
      <c r="H40" s="2">
        <v>0.78783516285765698</v>
      </c>
      <c r="I40" s="2">
        <v>0.77567028584090403</v>
      </c>
      <c r="J40" s="2">
        <v>0.76238172363822398</v>
      </c>
      <c r="K40" s="2">
        <v>0.73141097657387799</v>
      </c>
    </row>
    <row r="41" spans="1:11" x14ac:dyDescent="0.25">
      <c r="A41" s="8" t="s">
        <v>105</v>
      </c>
      <c r="B41" s="2">
        <v>1.6307837178444501E-2</v>
      </c>
      <c r="C41" s="2">
        <v>1.72844648063307E-2</v>
      </c>
      <c r="D41" s="2">
        <v>1.76082783943921E-2</v>
      </c>
      <c r="E41" s="2">
        <v>1.8654684095860598E-2</v>
      </c>
      <c r="F41" s="2">
        <v>1.85625670444476E-2</v>
      </c>
      <c r="G41" s="2">
        <v>1.89112273937391E-2</v>
      </c>
      <c r="H41" s="2">
        <v>2.0244736368544201E-2</v>
      </c>
      <c r="I41" s="2">
        <v>2.09173498781298E-2</v>
      </c>
      <c r="J41" s="2">
        <v>2.1694655187111101E-2</v>
      </c>
      <c r="K41" s="2">
        <v>2.6921316523114101E-2</v>
      </c>
    </row>
    <row r="42" spans="1:11" x14ac:dyDescent="0.25">
      <c r="A42" s="8" t="s">
        <v>106</v>
      </c>
      <c r="B42" s="2">
        <v>0.12819415314814001</v>
      </c>
      <c r="C42" s="2">
        <v>0.111162015826739</v>
      </c>
      <c r="D42" s="2">
        <v>9.1170825335892505E-2</v>
      </c>
      <c r="E42" s="2">
        <v>8.2107843137254902E-2</v>
      </c>
      <c r="F42" s="2">
        <v>7.7934797817266005E-2</v>
      </c>
      <c r="G42" s="2">
        <v>7.4176076379326203E-2</v>
      </c>
      <c r="H42" s="2">
        <v>7.0766600683822206E-2</v>
      </c>
      <c r="I42" s="2">
        <v>6.8690449811655202E-2</v>
      </c>
      <c r="J42" s="2">
        <v>6.6447873156593604E-2</v>
      </c>
      <c r="K42" s="2">
        <v>6.4536262638871494E-2</v>
      </c>
    </row>
    <row r="43" spans="1:11" x14ac:dyDescent="0.25">
      <c r="A43" s="8" t="s">
        <v>107</v>
      </c>
      <c r="B43" s="2">
        <v>0.57799467902786195</v>
      </c>
      <c r="C43" s="2">
        <v>0.58576084231637005</v>
      </c>
      <c r="D43" s="2">
        <v>0.59581432600898399</v>
      </c>
      <c r="E43" s="2">
        <v>0.60479568926807403</v>
      </c>
      <c r="F43" s="2">
        <v>0.60580971839744202</v>
      </c>
      <c r="G43" s="2">
        <v>0.602195046545979</v>
      </c>
      <c r="H43" s="2">
        <v>0.59380692167577398</v>
      </c>
      <c r="I43" s="2">
        <v>0.57776995924590302</v>
      </c>
      <c r="J43" s="2">
        <v>0.57000350489337004</v>
      </c>
      <c r="K43" s="2">
        <v>0.56294732189989805</v>
      </c>
    </row>
    <row r="44" spans="1:11" x14ac:dyDescent="0.25">
      <c r="A44" s="8" t="s">
        <v>108</v>
      </c>
      <c r="B44" s="2">
        <v>9.3933112442260894E-2</v>
      </c>
      <c r="C44" s="2">
        <v>9.7200635079802797E-2</v>
      </c>
      <c r="D44" s="2">
        <v>0.10042831772121</v>
      </c>
      <c r="E44" s="2">
        <v>0.103852716659183</v>
      </c>
      <c r="F44" s="2">
        <v>0.107986141956116</v>
      </c>
      <c r="G44" s="2">
        <v>0.1133592112947</v>
      </c>
      <c r="H44" s="2">
        <v>0.122007834034528</v>
      </c>
      <c r="I44" s="2">
        <v>0.13418066672530601</v>
      </c>
      <c r="J44" s="2">
        <v>0.13906338464856699</v>
      </c>
      <c r="K44" s="2">
        <v>0.145340486391593</v>
      </c>
    </row>
    <row r="45" spans="1:11" x14ac:dyDescent="0.25">
      <c r="A45" s="8" t="s">
        <v>109</v>
      </c>
      <c r="B45" s="2">
        <v>2.1055380547439901E-2</v>
      </c>
      <c r="C45" s="2">
        <v>2.1642851174061999E-2</v>
      </c>
      <c r="D45" s="2">
        <v>2.1990458613364901E-2</v>
      </c>
      <c r="E45" s="2">
        <v>2.1966771441400999E-2</v>
      </c>
      <c r="F45" s="2">
        <v>2.1764235586745999E-2</v>
      </c>
      <c r="G45" s="2">
        <v>2.2019168012091601E-2</v>
      </c>
      <c r="H45" s="2">
        <v>2.2035237035962399E-2</v>
      </c>
      <c r="I45" s="2">
        <v>2.2385434075116499E-2</v>
      </c>
      <c r="J45" s="2">
        <v>2.28357283438031E-2</v>
      </c>
      <c r="K45" s="2">
        <v>2.2920068256871699E-2</v>
      </c>
    </row>
    <row r="46" spans="1:11" x14ac:dyDescent="0.25">
      <c r="A46" s="8" t="s">
        <v>110</v>
      </c>
      <c r="B46" s="2">
        <v>0.109667520851356</v>
      </c>
      <c r="C46" s="2">
        <v>0.107010946770285</v>
      </c>
      <c r="D46" s="2">
        <v>0.104311035275272</v>
      </c>
      <c r="E46" s="2">
        <v>0.101158509205209</v>
      </c>
      <c r="F46" s="2">
        <v>9.8019010393532904E-2</v>
      </c>
      <c r="G46" s="2">
        <v>9.6046168115145505E-2</v>
      </c>
      <c r="H46" s="2">
        <v>9.2299756596869606E-2</v>
      </c>
      <c r="I46" s="2">
        <v>8.7137537748849206E-2</v>
      </c>
      <c r="J46" s="2">
        <v>8.3726510474238999E-2</v>
      </c>
      <c r="K46" s="2">
        <v>7.8495402482291296E-2</v>
      </c>
    </row>
    <row r="47" spans="1:11" x14ac:dyDescent="0.25">
      <c r="A47" s="8" t="s">
        <v>111</v>
      </c>
      <c r="B47" s="2">
        <v>7.3726475916888398E-2</v>
      </c>
      <c r="C47" s="2">
        <v>7.6009024818250198E-2</v>
      </c>
      <c r="D47" s="2">
        <v>7.8820907476407701E-2</v>
      </c>
      <c r="E47" s="2">
        <v>8.1257296811854507E-2</v>
      </c>
      <c r="F47" s="2">
        <v>8.4160966509727306E-2</v>
      </c>
      <c r="G47" s="2">
        <v>8.8093847686441504E-2</v>
      </c>
      <c r="H47" s="2">
        <v>9.50078179151152E-2</v>
      </c>
      <c r="I47" s="2">
        <v>0.106341806667253</v>
      </c>
      <c r="J47" s="2">
        <v>0.113639427354345</v>
      </c>
      <c r="K47" s="2">
        <v>0.12114367089384601</v>
      </c>
    </row>
    <row r="48" spans="1:11" x14ac:dyDescent="0.25">
      <c r="A48" s="8" t="s">
        <v>112</v>
      </c>
      <c r="B48" s="2">
        <v>0.123622831214194</v>
      </c>
      <c r="C48" s="2">
        <v>0.11237569984123</v>
      </c>
      <c r="D48" s="2">
        <v>9.8634954904760194E-2</v>
      </c>
      <c r="E48" s="2">
        <v>8.6969016614279304E-2</v>
      </c>
      <c r="F48" s="2">
        <v>8.2259927156436E-2</v>
      </c>
      <c r="G48" s="2">
        <v>7.8286558345642507E-2</v>
      </c>
      <c r="H48" s="2">
        <v>7.4842432741750897E-2</v>
      </c>
      <c r="I48" s="2">
        <v>7.2184595537572893E-2</v>
      </c>
      <c r="J48" s="2">
        <v>7.0731444285675807E-2</v>
      </c>
      <c r="K48" s="2">
        <v>6.9153050075500003E-2</v>
      </c>
    </row>
    <row r="49" spans="1:12" x14ac:dyDescent="0.25">
      <c r="A49" s="15"/>
    </row>
    <row r="50" spans="1:12" x14ac:dyDescent="0.25">
      <c r="A50" s="15"/>
    </row>
    <row r="51" spans="1:12" x14ac:dyDescent="0.25">
      <c r="A51" s="15"/>
      <c r="B51" s="21" t="s">
        <v>29</v>
      </c>
      <c r="C51" s="21"/>
      <c r="D51" s="21"/>
      <c r="E51" s="21"/>
      <c r="F51" s="21"/>
      <c r="G51" s="21"/>
      <c r="H51" s="21"/>
      <c r="I51" s="21"/>
      <c r="J51" s="21"/>
      <c r="K51" s="6" t="s">
        <v>30</v>
      </c>
      <c r="L51" s="6" t="s">
        <v>31</v>
      </c>
    </row>
    <row r="52" spans="1:12" x14ac:dyDescent="0.25">
      <c r="A52" s="9" t="s">
        <v>32</v>
      </c>
      <c r="B52" s="4" t="s">
        <v>13</v>
      </c>
      <c r="C52" s="4" t="s">
        <v>14</v>
      </c>
      <c r="D52" s="4" t="s">
        <v>15</v>
      </c>
      <c r="E52" s="4" t="s">
        <v>16</v>
      </c>
      <c r="F52" s="4" t="s">
        <v>17</v>
      </c>
      <c r="G52" s="4" t="s">
        <v>18</v>
      </c>
      <c r="H52" s="4" t="s">
        <v>19</v>
      </c>
      <c r="I52" s="4" t="s">
        <v>20</v>
      </c>
      <c r="J52" s="4" t="s">
        <v>21</v>
      </c>
      <c r="K52" s="4" t="s">
        <v>22</v>
      </c>
      <c r="L52" s="4" t="s">
        <v>23</v>
      </c>
    </row>
    <row r="53" spans="1:12" x14ac:dyDescent="0.25">
      <c r="A53" s="8" t="s">
        <v>95</v>
      </c>
      <c r="B53" s="2">
        <v>5.7000188430375E-2</v>
      </c>
      <c r="C53" s="2">
        <v>4.6795614582404797E-2</v>
      </c>
      <c r="D53" s="2">
        <v>4.6960149863760202E-2</v>
      </c>
      <c r="E53" s="2">
        <v>4.4894473587897998E-2</v>
      </c>
      <c r="F53" s="2">
        <v>4.70519556333917E-2</v>
      </c>
      <c r="G53" s="2">
        <v>5.3783823966696398E-2</v>
      </c>
      <c r="H53" s="2">
        <v>5.4389615886564803E-2</v>
      </c>
      <c r="I53" s="2">
        <v>6.1920851035359499E-2</v>
      </c>
      <c r="J53" s="2">
        <v>5.50025201612903E-2</v>
      </c>
      <c r="K53" s="3">
        <v>0.244796312815938</v>
      </c>
      <c r="L53" s="3">
        <v>0.57763331449029598</v>
      </c>
    </row>
    <row r="54" spans="1:12" x14ac:dyDescent="0.25">
      <c r="A54" s="8" t="s">
        <v>96</v>
      </c>
      <c r="B54" s="2">
        <v>8.2148499210110595E-2</v>
      </c>
      <c r="C54" s="2">
        <v>5.9367396593674002E-2</v>
      </c>
      <c r="D54" s="2">
        <v>6.3849333945797004E-2</v>
      </c>
      <c r="E54" s="2">
        <v>7.4265975820379998E-2</v>
      </c>
      <c r="F54" s="2">
        <v>6.4308681672025705E-2</v>
      </c>
      <c r="G54" s="2">
        <v>8.1193353474320204E-2</v>
      </c>
      <c r="H54" s="2">
        <v>5.8679706601466999E-2</v>
      </c>
      <c r="I54" s="2">
        <v>8.6110194655229302E-2</v>
      </c>
      <c r="J54" s="2">
        <v>7.8371810449574697E-2</v>
      </c>
      <c r="K54" s="3">
        <v>0.34063444108761298</v>
      </c>
      <c r="L54" s="3">
        <v>0.86940494997367002</v>
      </c>
    </row>
    <row r="55" spans="1:12" x14ac:dyDescent="0.25">
      <c r="A55" s="8" t="s">
        <v>97</v>
      </c>
      <c r="B55" s="2">
        <v>7.2703238598810296E-2</v>
      </c>
      <c r="C55" s="2">
        <v>6.6235366605052401E-2</v>
      </c>
      <c r="D55" s="2">
        <v>7.5989598381970502E-2</v>
      </c>
      <c r="E55" s="2">
        <v>4.7798066595059099E-2</v>
      </c>
      <c r="F55" s="2">
        <v>5.3818554587391099E-2</v>
      </c>
      <c r="G55" s="2">
        <v>5.9338521400778201E-2</v>
      </c>
      <c r="H55" s="2">
        <v>5.8310376492194699E-2</v>
      </c>
      <c r="I55" s="2">
        <v>6.7678958785249502E-2</v>
      </c>
      <c r="J55" s="2">
        <v>5.3027224705404302E-2</v>
      </c>
      <c r="K55" s="3">
        <v>0.26045719844358001</v>
      </c>
      <c r="L55" s="3">
        <v>0.71282220753469905</v>
      </c>
    </row>
    <row r="56" spans="1:12" x14ac:dyDescent="0.25">
      <c r="A56" s="8" t="s">
        <v>98</v>
      </c>
      <c r="B56" s="2">
        <v>1.4627411470577299E-2</v>
      </c>
      <c r="C56" s="2">
        <v>4.5695266816226003E-3</v>
      </c>
      <c r="D56" s="2">
        <v>6.5348111402970897E-3</v>
      </c>
      <c r="E56" s="2">
        <v>1.19299840872926E-2</v>
      </c>
      <c r="F56" s="2">
        <v>1.49703020119151E-2</v>
      </c>
      <c r="G56" s="2">
        <v>1.34923375209158E-2</v>
      </c>
      <c r="H56" s="2">
        <v>1.4151314237794499E-2</v>
      </c>
      <c r="I56" s="2">
        <v>2.1309766832907001E-2</v>
      </c>
      <c r="J56" s="2">
        <v>9.7663003601217799E-3</v>
      </c>
      <c r="K56" s="3">
        <v>5.9989553176985101E-2</v>
      </c>
      <c r="L56" s="3">
        <v>0.116916675995373</v>
      </c>
    </row>
    <row r="57" spans="1:12" x14ac:dyDescent="0.25">
      <c r="A57" s="8" t="s">
        <v>99</v>
      </c>
      <c r="B57" s="2">
        <v>7.0026761819803704E-2</v>
      </c>
      <c r="C57" s="2">
        <v>7.3363901625677394E-2</v>
      </c>
      <c r="D57" s="2">
        <v>6.0970873786407802E-2</v>
      </c>
      <c r="E57" s="2">
        <v>6.1493411420205001E-2</v>
      </c>
      <c r="F57" s="2">
        <v>5.1379310344827601E-2</v>
      </c>
      <c r="G57" s="2">
        <v>5.1492292554936002E-2</v>
      </c>
      <c r="H57" s="2">
        <v>5.5832813474734899E-2</v>
      </c>
      <c r="I57" s="2">
        <v>6.1152141802067898E-2</v>
      </c>
      <c r="J57" s="2">
        <v>6.2639198218262804E-2</v>
      </c>
      <c r="K57" s="3">
        <v>0.25188586421777598</v>
      </c>
      <c r="L57" s="3">
        <v>0.70249776984835</v>
      </c>
    </row>
    <row r="58" spans="1:12" x14ac:dyDescent="0.25">
      <c r="A58" s="8" t="s">
        <v>100</v>
      </c>
      <c r="B58" s="2">
        <v>-3.1766835174436701E-2</v>
      </c>
      <c r="C58" s="2">
        <v>-6.1557303081087998E-2</v>
      </c>
      <c r="D58" s="2">
        <v>-5.9894223504361598E-2</v>
      </c>
      <c r="E58" s="2">
        <v>-3.2585665229780097E-2</v>
      </c>
      <c r="F58" s="2">
        <v>-2.06177781134355E-2</v>
      </c>
      <c r="G58" s="2">
        <v>-2.1283158544108598E-2</v>
      </c>
      <c r="H58" s="2">
        <v>-1.3157894736842099E-2</v>
      </c>
      <c r="I58" s="2">
        <v>-2.7944111776447098E-3</v>
      </c>
      <c r="J58" s="2">
        <v>-6.8855084067253802E-3</v>
      </c>
      <c r="K58" s="3">
        <v>-4.3491671807526201E-2</v>
      </c>
      <c r="L58" s="3">
        <v>-0.225862822193097</v>
      </c>
    </row>
    <row r="59" spans="1:12" x14ac:dyDescent="0.25">
      <c r="A59" s="8" t="s">
        <v>101</v>
      </c>
      <c r="B59" s="2">
        <v>7.1311475409836095E-2</v>
      </c>
      <c r="C59" s="2">
        <v>1.75975516449885E-2</v>
      </c>
      <c r="D59" s="2">
        <v>4.5112781954887203E-3</v>
      </c>
      <c r="E59" s="2">
        <v>6.5868263473053898E-2</v>
      </c>
      <c r="F59" s="2">
        <v>0.101123595505618</v>
      </c>
      <c r="G59" s="2">
        <v>0.14540816326530601</v>
      </c>
      <c r="H59" s="2">
        <v>0.15924276169265</v>
      </c>
      <c r="I59" s="2">
        <v>0.16138328530259399</v>
      </c>
      <c r="J59" s="2">
        <v>0.229528535980149</v>
      </c>
      <c r="K59" s="3">
        <v>0.89604591836734704</v>
      </c>
      <c r="L59" s="3">
        <v>1.4368852459016399</v>
      </c>
    </row>
    <row r="60" spans="1:12" x14ac:dyDescent="0.25">
      <c r="A60" s="8" t="s">
        <v>102</v>
      </c>
      <c r="B60" s="2">
        <v>-4.4742729306487703E-3</v>
      </c>
      <c r="C60" s="2">
        <v>2.6966292134831499E-2</v>
      </c>
      <c r="D60" s="2">
        <v>-2.8446389496717701E-2</v>
      </c>
      <c r="E60" s="2">
        <v>3.6036036036036001E-2</v>
      </c>
      <c r="F60" s="2">
        <v>6.73913043478261E-2</v>
      </c>
      <c r="G60" s="2">
        <v>0.107942973523422</v>
      </c>
      <c r="H60" s="2">
        <v>7.1691176470588203E-2</v>
      </c>
      <c r="I60" s="2">
        <v>0.144082332761578</v>
      </c>
      <c r="J60" s="2">
        <v>0.24887556221889101</v>
      </c>
      <c r="K60" s="3">
        <v>0.69653767820773904</v>
      </c>
      <c r="L60" s="3">
        <v>0.86353467561521302</v>
      </c>
    </row>
    <row r="61" spans="1:12" x14ac:dyDescent="0.25">
      <c r="A61" s="8" t="s">
        <v>103</v>
      </c>
      <c r="B61" s="2">
        <v>5.01792114695341E-2</v>
      </c>
      <c r="C61" s="2">
        <v>4.0955631399317398E-2</v>
      </c>
      <c r="D61" s="2">
        <v>-6.5573770491803296E-3</v>
      </c>
      <c r="E61" s="2">
        <v>-2.6402640264026399E-2</v>
      </c>
      <c r="F61" s="2">
        <v>0.111864406779661</v>
      </c>
      <c r="G61" s="2">
        <v>7.6219512195121894E-2</v>
      </c>
      <c r="H61" s="2">
        <v>6.2322946175637398E-2</v>
      </c>
      <c r="I61" s="2">
        <v>0.12533333333333299</v>
      </c>
      <c r="J61" s="2">
        <v>6.8720379146919405E-2</v>
      </c>
      <c r="K61" s="3">
        <v>0.375</v>
      </c>
      <c r="L61" s="3">
        <v>0.61648745519713299</v>
      </c>
    </row>
    <row r="62" spans="1:12" x14ac:dyDescent="0.25">
      <c r="A62" s="8" t="s">
        <v>104</v>
      </c>
      <c r="B62" s="2">
        <v>4.6560611939471197E-2</v>
      </c>
      <c r="C62" s="2">
        <v>2.0443832424130101E-2</v>
      </c>
      <c r="D62" s="2">
        <v>-7.9825608553485194E-2</v>
      </c>
      <c r="E62" s="2">
        <v>-3.0232951661120201E-2</v>
      </c>
      <c r="F62" s="2">
        <v>1.0353050660152401E-2</v>
      </c>
      <c r="G62" s="2">
        <v>8.1169765701456491E-3</v>
      </c>
      <c r="H62" s="2">
        <v>-5.1393330287802697E-4</v>
      </c>
      <c r="I62" s="2">
        <v>2.1939096154944899E-2</v>
      </c>
      <c r="J62" s="2">
        <v>-1.7275116006037899E-2</v>
      </c>
      <c r="K62" s="3">
        <v>1.19164124114904E-2</v>
      </c>
      <c r="L62" s="3">
        <v>-2.56637658666371E-2</v>
      </c>
    </row>
    <row r="63" spans="1:12" x14ac:dyDescent="0.25">
      <c r="A63" s="8" t="s">
        <v>105</v>
      </c>
      <c r="B63" s="2">
        <v>8.9238845144356996E-2</v>
      </c>
      <c r="C63" s="2">
        <v>1.68674698795181E-2</v>
      </c>
      <c r="D63" s="2">
        <v>-2.60663507109005E-2</v>
      </c>
      <c r="E63" s="2">
        <v>-3.1630170316301699E-2</v>
      </c>
      <c r="F63" s="2">
        <v>3.5175879396984903E-2</v>
      </c>
      <c r="G63" s="2">
        <v>9.2233009708737906E-2</v>
      </c>
      <c r="H63" s="2">
        <v>4.8888888888888898E-2</v>
      </c>
      <c r="I63" s="2">
        <v>7.8389830508474603E-2</v>
      </c>
      <c r="J63" s="2">
        <v>0.27111984282907697</v>
      </c>
      <c r="K63" s="3">
        <v>0.57038834951456296</v>
      </c>
      <c r="L63" s="3">
        <v>0.698162729658793</v>
      </c>
    </row>
    <row r="64" spans="1:12" x14ac:dyDescent="0.25">
      <c r="A64" s="8" t="s">
        <v>106</v>
      </c>
      <c r="B64" s="2">
        <v>-0.108848080133556</v>
      </c>
      <c r="C64" s="2">
        <v>-0.18134132633945299</v>
      </c>
      <c r="D64" s="2">
        <v>-0.1720823798627</v>
      </c>
      <c r="E64" s="2">
        <v>-7.62852404643449E-2</v>
      </c>
      <c r="F64" s="2">
        <v>-3.29144225014961E-2</v>
      </c>
      <c r="G64" s="2">
        <v>-2.6608910891089101E-2</v>
      </c>
      <c r="H64" s="2">
        <v>-1.4621741894469201E-2</v>
      </c>
      <c r="I64" s="2">
        <v>5.8064516129032297E-3</v>
      </c>
      <c r="J64" s="2">
        <v>-5.13149454778704E-3</v>
      </c>
      <c r="K64" s="3">
        <v>-4.0222772277227703E-2</v>
      </c>
      <c r="L64" s="3">
        <v>-0.48213689482470801</v>
      </c>
    </row>
    <row r="65" spans="1:12" x14ac:dyDescent="0.25">
      <c r="A65" s="8" t="s">
        <v>107</v>
      </c>
      <c r="B65" s="2">
        <v>-1.02507624534056E-2</v>
      </c>
      <c r="C65" s="2">
        <v>-2.3652600644811599E-2</v>
      </c>
      <c r="D65" s="2">
        <v>-1.6014026884862701E-2</v>
      </c>
      <c r="E65" s="2">
        <v>1.26514611546686E-2</v>
      </c>
      <c r="F65" s="2">
        <v>2.8242125637867301E-2</v>
      </c>
      <c r="G65" s="2">
        <v>5.0683095176977298E-2</v>
      </c>
      <c r="H65" s="2">
        <v>6.9873500190021198E-2</v>
      </c>
      <c r="I65" s="2">
        <v>7.2871206739064207E-2</v>
      </c>
      <c r="J65" s="2">
        <v>8.4476397691798294E-2</v>
      </c>
      <c r="K65" s="3">
        <v>0.30789195972733202</v>
      </c>
      <c r="L65" s="3">
        <v>0.29492827290184098</v>
      </c>
    </row>
    <row r="66" spans="1:12" x14ac:dyDescent="0.25">
      <c r="A66" s="8" t="s">
        <v>108</v>
      </c>
      <c r="B66" s="2">
        <v>1.05994787141616E-2</v>
      </c>
      <c r="C66" s="2">
        <v>-8.2530949105914693E-3</v>
      </c>
      <c r="D66" s="2">
        <v>2.4271844660194199E-3</v>
      </c>
      <c r="E66" s="2">
        <v>5.1193358699412002E-2</v>
      </c>
      <c r="F66" s="2">
        <v>8.5883514313919093E-2</v>
      </c>
      <c r="G66" s="2">
        <v>0.14681818181818199</v>
      </c>
      <c r="H66" s="2">
        <v>0.209274673008323</v>
      </c>
      <c r="I66" s="2">
        <v>0.12706216541024801</v>
      </c>
      <c r="J66" s="2">
        <v>0.147634742148119</v>
      </c>
      <c r="K66" s="3">
        <v>0.79378787878787904</v>
      </c>
      <c r="L66" s="3">
        <v>1.0571676802780201</v>
      </c>
    </row>
    <row r="67" spans="1:12" x14ac:dyDescent="0.25">
      <c r="A67" s="8" t="s">
        <v>109</v>
      </c>
      <c r="B67" s="2">
        <v>3.8759689922480598E-3</v>
      </c>
      <c r="C67" s="2">
        <v>-2.47104247104247E-2</v>
      </c>
      <c r="D67" s="2">
        <v>-3.1670625494853499E-2</v>
      </c>
      <c r="E67" s="2">
        <v>1.6353229762878199E-3</v>
      </c>
      <c r="F67" s="2">
        <v>4.6530612244897997E-2</v>
      </c>
      <c r="G67" s="2">
        <v>6.6302652106084201E-2</v>
      </c>
      <c r="H67" s="2">
        <v>0.117044623262619</v>
      </c>
      <c r="I67" s="2">
        <v>0.109364767518009</v>
      </c>
      <c r="J67" s="2">
        <v>0.102125147579693</v>
      </c>
      <c r="K67" s="3">
        <v>0.45631825273010901</v>
      </c>
      <c r="L67" s="3">
        <v>0.447286821705426</v>
      </c>
    </row>
    <row r="68" spans="1:12" x14ac:dyDescent="0.25">
      <c r="A68" s="8" t="s">
        <v>110</v>
      </c>
      <c r="B68" s="2">
        <v>-4.7030808155975601E-2</v>
      </c>
      <c r="C68" s="2">
        <v>-6.4344838357020206E-2</v>
      </c>
      <c r="D68" s="2">
        <v>-5.99232181605742E-2</v>
      </c>
      <c r="E68" s="2">
        <v>-2.0419034090909099E-2</v>
      </c>
      <c r="F68" s="2">
        <v>1.35943447525829E-2</v>
      </c>
      <c r="G68" s="2">
        <v>2.39628040057225E-2</v>
      </c>
      <c r="H68" s="2">
        <v>3.80719524973804E-2</v>
      </c>
      <c r="I68" s="2">
        <v>4.4919246298788698E-2</v>
      </c>
      <c r="J68" s="2">
        <v>2.9463854451779101E-2</v>
      </c>
      <c r="K68" s="3">
        <v>0.143419170243205</v>
      </c>
      <c r="L68" s="3">
        <v>-4.8370293198392603E-2</v>
      </c>
    </row>
    <row r="69" spans="1:12" x14ac:dyDescent="0.25">
      <c r="A69" s="8" t="s">
        <v>111</v>
      </c>
      <c r="B69" s="2">
        <v>6.8629621430152804E-3</v>
      </c>
      <c r="C69" s="2">
        <v>-4.61741424802111E-3</v>
      </c>
      <c r="D69" s="2">
        <v>-6.6269052352551402E-4</v>
      </c>
      <c r="E69" s="2">
        <v>4.7082228116710902E-2</v>
      </c>
      <c r="F69" s="2">
        <v>8.2752797128984604E-2</v>
      </c>
      <c r="G69" s="2">
        <v>0.14915188145837399</v>
      </c>
      <c r="H69" s="2">
        <v>0.230743128605361</v>
      </c>
      <c r="I69" s="2">
        <v>0.16211745244003301</v>
      </c>
      <c r="J69" s="2">
        <v>0.17058125741399799</v>
      </c>
      <c r="K69" s="3">
        <v>0.92396178592318201</v>
      </c>
      <c r="L69" s="3">
        <v>1.1846358202346701</v>
      </c>
    </row>
    <row r="70" spans="1:12" x14ac:dyDescent="0.25">
      <c r="A70" s="8" t="s">
        <v>112</v>
      </c>
      <c r="B70" s="2">
        <v>-0.11222603644045399</v>
      </c>
      <c r="C70" s="2">
        <v>-0.15749553837001801</v>
      </c>
      <c r="D70" s="2">
        <v>-0.14527802294792599</v>
      </c>
      <c r="E70" s="2">
        <v>-4.3783560512185099E-2</v>
      </c>
      <c r="F70" s="2">
        <v>-1.5550755939524799E-2</v>
      </c>
      <c r="G70" s="2">
        <v>1.86485300570426E-2</v>
      </c>
      <c r="H70" s="2">
        <v>6.05212147318544E-2</v>
      </c>
      <c r="I70" s="2">
        <v>6.5597075548334702E-2</v>
      </c>
      <c r="J70" s="2">
        <v>7.3565847150752803E-2</v>
      </c>
      <c r="K70" s="3">
        <v>0.235849056603774</v>
      </c>
      <c r="L70" s="3">
        <v>-0.25627145497755499</v>
      </c>
    </row>
    <row r="71" spans="1:12" x14ac:dyDescent="0.25">
      <c r="A71" s="11" t="s">
        <v>12</v>
      </c>
      <c r="B71" s="3">
        <v>8.53778297014951E-3</v>
      </c>
      <c r="C71" s="3">
        <v>-5.6240845123624898E-3</v>
      </c>
      <c r="D71" s="3">
        <v>-9.2393667087341293E-3</v>
      </c>
      <c r="E71" s="3">
        <v>1.06802651534516E-2</v>
      </c>
      <c r="F71" s="3">
        <v>2.277450166288E-2</v>
      </c>
      <c r="G71" s="3">
        <v>3.1189983597233802E-2</v>
      </c>
      <c r="H71" s="3">
        <v>4.04060589105152E-2</v>
      </c>
      <c r="I71" s="3">
        <v>4.5847418561770097E-2</v>
      </c>
      <c r="J71" s="3">
        <v>4.1901893445483097E-2</v>
      </c>
      <c r="K71" s="3">
        <v>0.16905976706423501</v>
      </c>
      <c r="L71" s="3">
        <v>0.200720441577352</v>
      </c>
    </row>
    <row r="72" spans="1:12" x14ac:dyDescent="0.25">
      <c r="A72" s="15"/>
    </row>
    <row r="73" spans="1:12" x14ac:dyDescent="0.25">
      <c r="A73" s="13" t="s">
        <v>33</v>
      </c>
    </row>
    <row r="74" spans="1:12" x14ac:dyDescent="0.25">
      <c r="A74" s="14" t="s">
        <v>34</v>
      </c>
    </row>
    <row r="75" spans="1:12" x14ac:dyDescent="0.25">
      <c r="A75" s="14" t="s">
        <v>35</v>
      </c>
    </row>
    <row r="76" spans="1:12" x14ac:dyDescent="0.25">
      <c r="A76" s="14" t="s">
        <v>114</v>
      </c>
    </row>
    <row r="77" spans="1:12" x14ac:dyDescent="0.25">
      <c r="A77" s="14" t="s">
        <v>36</v>
      </c>
    </row>
    <row r="78" spans="1:12" x14ac:dyDescent="0.25">
      <c r="A78" s="15"/>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446</v>
      </c>
    </row>
    <row r="2" spans="1:2" ht="15" x14ac:dyDescent="0.25">
      <c r="A2" s="12" t="s">
        <v>440</v>
      </c>
    </row>
    <row r="3" spans="1:2" ht="15" x14ac:dyDescent="0.25">
      <c r="A3" s="12" t="s">
        <v>125</v>
      </c>
    </row>
    <row r="4" spans="1:2" x14ac:dyDescent="0.25">
      <c r="A4" s="15"/>
    </row>
    <row r="5" spans="1:2" x14ac:dyDescent="0.25">
      <c r="A5" s="17" t="str">
        <f>HYPERLINK("#'Table of contents'!A31", "Back to contents")</f>
        <v>Back to contents</v>
      </c>
    </row>
    <row r="6" spans="1:2" x14ac:dyDescent="0.25">
      <c r="A6" s="15"/>
      <c r="B6" s="6" t="s">
        <v>27</v>
      </c>
    </row>
    <row r="7" spans="1:2" x14ac:dyDescent="0.25">
      <c r="A7" s="9" t="s">
        <v>32</v>
      </c>
      <c r="B7" s="4" t="s">
        <v>9</v>
      </c>
    </row>
    <row r="8" spans="1:2" x14ac:dyDescent="0.25">
      <c r="A8" s="16" t="s">
        <v>115</v>
      </c>
      <c r="B8" s="1">
        <v>4418</v>
      </c>
    </row>
    <row r="9" spans="1:2" x14ac:dyDescent="0.25">
      <c r="A9" s="16" t="s">
        <v>116</v>
      </c>
      <c r="B9" s="1">
        <v>67854</v>
      </c>
    </row>
    <row r="10" spans="1:2" x14ac:dyDescent="0.25">
      <c r="A10" s="16" t="s">
        <v>117</v>
      </c>
      <c r="B10" s="1">
        <v>20888</v>
      </c>
    </row>
    <row r="11" spans="1:2" x14ac:dyDescent="0.25">
      <c r="A11" s="16" t="s">
        <v>118</v>
      </c>
      <c r="B11" s="1">
        <v>1622</v>
      </c>
    </row>
    <row r="12" spans="1:2" x14ac:dyDescent="0.25">
      <c r="A12" s="16" t="s">
        <v>119</v>
      </c>
      <c r="B12" s="1">
        <v>36932</v>
      </c>
    </row>
    <row r="13" spans="1:2" x14ac:dyDescent="0.25">
      <c r="A13" s="16" t="s">
        <v>120</v>
      </c>
      <c r="B13" s="1">
        <v>2207</v>
      </c>
    </row>
    <row r="14" spans="1:2" x14ac:dyDescent="0.25">
      <c r="A14" s="16" t="s">
        <v>86</v>
      </c>
      <c r="B14" s="1">
        <v>2277</v>
      </c>
    </row>
    <row r="15" spans="1:2" x14ac:dyDescent="0.25">
      <c r="A15" s="16" t="s">
        <v>121</v>
      </c>
      <c r="B15" s="1">
        <v>57208</v>
      </c>
    </row>
    <row r="16" spans="1:2" x14ac:dyDescent="0.25">
      <c r="A16" s="16" t="s">
        <v>122</v>
      </c>
      <c r="B16" s="1">
        <v>20376</v>
      </c>
    </row>
    <row r="17" spans="1:2" x14ac:dyDescent="0.25">
      <c r="A17" s="16" t="s">
        <v>123</v>
      </c>
      <c r="B17" s="1">
        <v>69881</v>
      </c>
    </row>
    <row r="18" spans="1:2" x14ac:dyDescent="0.25">
      <c r="A18" s="10" t="s">
        <v>12</v>
      </c>
      <c r="B18" s="5">
        <v>283663</v>
      </c>
    </row>
    <row r="19" spans="1:2" x14ac:dyDescent="0.25">
      <c r="A19" s="15"/>
    </row>
    <row r="20" spans="1:2" x14ac:dyDescent="0.25">
      <c r="A20" s="15"/>
    </row>
    <row r="21" spans="1:2" x14ac:dyDescent="0.25">
      <c r="A21" s="15"/>
      <c r="B21" s="6" t="s">
        <v>28</v>
      </c>
    </row>
    <row r="22" spans="1:2" x14ac:dyDescent="0.25">
      <c r="A22" s="9" t="s">
        <v>32</v>
      </c>
      <c r="B22" s="4" t="s">
        <v>9</v>
      </c>
    </row>
    <row r="23" spans="1:2" x14ac:dyDescent="0.25">
      <c r="A23" s="8" t="s">
        <v>115</v>
      </c>
      <c r="B23" s="2">
        <v>1.55748194159972E-2</v>
      </c>
    </row>
    <row r="24" spans="1:2" x14ac:dyDescent="0.25">
      <c r="A24" s="8" t="s">
        <v>116</v>
      </c>
      <c r="B24" s="2">
        <v>0.239206382221157</v>
      </c>
    </row>
    <row r="25" spans="1:2" x14ac:dyDescent="0.25">
      <c r="A25" s="8" t="s">
        <v>117</v>
      </c>
      <c r="B25" s="2">
        <v>7.3636674504605801E-2</v>
      </c>
    </row>
    <row r="26" spans="1:2" x14ac:dyDescent="0.25">
      <c r="A26" s="8" t="s">
        <v>118</v>
      </c>
      <c r="B26" s="2">
        <v>5.7180527597888997E-3</v>
      </c>
    </row>
    <row r="27" spans="1:2" x14ac:dyDescent="0.25">
      <c r="A27" s="8" t="s">
        <v>119</v>
      </c>
      <c r="B27" s="2">
        <v>0.13019674754902799</v>
      </c>
    </row>
    <row r="28" spans="1:2" x14ac:dyDescent="0.25">
      <c r="A28" s="8" t="s">
        <v>120</v>
      </c>
      <c r="B28" s="2">
        <v>7.7803590880728196E-3</v>
      </c>
    </row>
    <row r="29" spans="1:2" x14ac:dyDescent="0.25">
      <c r="A29" s="8" t="s">
        <v>86</v>
      </c>
      <c r="B29" s="2">
        <v>8.0271307854743092E-3</v>
      </c>
    </row>
    <row r="30" spans="1:2" x14ac:dyDescent="0.25">
      <c r="A30" s="8" t="s">
        <v>121</v>
      </c>
      <c r="B30" s="2">
        <v>0.20167593235635201</v>
      </c>
    </row>
    <row r="31" spans="1:2" x14ac:dyDescent="0.25">
      <c r="A31" s="8" t="s">
        <v>122</v>
      </c>
      <c r="B31" s="2">
        <v>7.1831715803612001E-2</v>
      </c>
    </row>
    <row r="32" spans="1:2" x14ac:dyDescent="0.25">
      <c r="A32" s="8" t="s">
        <v>123</v>
      </c>
      <c r="B32" s="2">
        <v>0.24635218551591101</v>
      </c>
    </row>
    <row r="33" spans="1:1" x14ac:dyDescent="0.25">
      <c r="A33" s="15"/>
    </row>
    <row r="34" spans="1:1" x14ac:dyDescent="0.25">
      <c r="A34" s="13" t="s">
        <v>33</v>
      </c>
    </row>
    <row r="35" spans="1:1" x14ac:dyDescent="0.25">
      <c r="A35" s="14" t="s">
        <v>34</v>
      </c>
    </row>
    <row r="36" spans="1:1" x14ac:dyDescent="0.25">
      <c r="A36" s="14" t="s">
        <v>126</v>
      </c>
    </row>
    <row r="37" spans="1:1" x14ac:dyDescent="0.25">
      <c r="A37" s="14" t="s">
        <v>36</v>
      </c>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447</v>
      </c>
    </row>
    <row r="2" spans="1:2" ht="15" x14ac:dyDescent="0.25">
      <c r="A2" s="12" t="s">
        <v>440</v>
      </c>
    </row>
    <row r="3" spans="1:2" ht="15" x14ac:dyDescent="0.25">
      <c r="A3" s="12" t="s">
        <v>63</v>
      </c>
    </row>
    <row r="4" spans="1:2" ht="15" x14ac:dyDescent="0.25">
      <c r="A4" s="12" t="s">
        <v>125</v>
      </c>
    </row>
    <row r="5" spans="1:2" x14ac:dyDescent="0.25">
      <c r="A5" s="17" t="str">
        <f>HYPERLINK("#'Table of contents'!A32", "Back to contents")</f>
        <v>Back to contents</v>
      </c>
    </row>
    <row r="6" spans="1:2" x14ac:dyDescent="0.25">
      <c r="A6" s="15"/>
      <c r="B6" s="6" t="s">
        <v>27</v>
      </c>
    </row>
    <row r="7" spans="1:2" x14ac:dyDescent="0.25">
      <c r="A7" s="9" t="s">
        <v>32</v>
      </c>
      <c r="B7" s="4" t="s">
        <v>9</v>
      </c>
    </row>
    <row r="8" spans="1:2" x14ac:dyDescent="0.25">
      <c r="A8" s="16" t="s">
        <v>127</v>
      </c>
      <c r="B8" s="1">
        <v>1046</v>
      </c>
    </row>
    <row r="9" spans="1:2" x14ac:dyDescent="0.25">
      <c r="A9" s="16" t="s">
        <v>128</v>
      </c>
      <c r="B9" s="1">
        <v>10778</v>
      </c>
    </row>
    <row r="10" spans="1:2" x14ac:dyDescent="0.25">
      <c r="A10" s="16" t="s">
        <v>129</v>
      </c>
      <c r="B10" s="1">
        <v>3156</v>
      </c>
    </row>
    <row r="11" spans="1:2" x14ac:dyDescent="0.25">
      <c r="A11" s="16" t="s">
        <v>130</v>
      </c>
      <c r="B11" s="1">
        <v>241</v>
      </c>
    </row>
    <row r="12" spans="1:2" x14ac:dyDescent="0.25">
      <c r="A12" s="16" t="s">
        <v>131</v>
      </c>
      <c r="B12" s="1">
        <v>7278</v>
      </c>
    </row>
    <row r="13" spans="1:2" x14ac:dyDescent="0.25">
      <c r="A13" s="16" t="s">
        <v>132</v>
      </c>
      <c r="B13" s="1">
        <v>528</v>
      </c>
    </row>
    <row r="14" spans="1:2" x14ac:dyDescent="0.25">
      <c r="A14" s="16" t="s">
        <v>133</v>
      </c>
      <c r="B14" s="1">
        <v>450</v>
      </c>
    </row>
    <row r="15" spans="1:2" x14ac:dyDescent="0.25">
      <c r="A15" s="16" t="s">
        <v>134</v>
      </c>
      <c r="B15" s="1">
        <v>14857</v>
      </c>
    </row>
    <row r="16" spans="1:2" x14ac:dyDescent="0.25">
      <c r="A16" s="16" t="s">
        <v>135</v>
      </c>
      <c r="B16" s="1">
        <v>3692</v>
      </c>
    </row>
    <row r="17" spans="1:2" x14ac:dyDescent="0.25">
      <c r="A17" s="16" t="s">
        <v>136</v>
      </c>
      <c r="B17" s="1">
        <v>621</v>
      </c>
    </row>
    <row r="18" spans="1:2" x14ac:dyDescent="0.25">
      <c r="A18" s="16" t="s">
        <v>137</v>
      </c>
      <c r="B18" s="1">
        <v>1734</v>
      </c>
    </row>
    <row r="19" spans="1:2" x14ac:dyDescent="0.25">
      <c r="A19" s="16" t="s">
        <v>138</v>
      </c>
      <c r="B19" s="1">
        <v>24383</v>
      </c>
    </row>
    <row r="20" spans="1:2" x14ac:dyDescent="0.25">
      <c r="A20" s="16" t="s">
        <v>139</v>
      </c>
      <c r="B20" s="1">
        <v>6869</v>
      </c>
    </row>
    <row r="21" spans="1:2" x14ac:dyDescent="0.25">
      <c r="A21" s="16" t="s">
        <v>140</v>
      </c>
      <c r="B21" s="1">
        <v>442</v>
      </c>
    </row>
    <row r="22" spans="1:2" x14ac:dyDescent="0.25">
      <c r="A22" s="16" t="s">
        <v>141</v>
      </c>
      <c r="B22" s="1">
        <v>15251</v>
      </c>
    </row>
    <row r="23" spans="1:2" x14ac:dyDescent="0.25">
      <c r="A23" s="16" t="s">
        <v>142</v>
      </c>
      <c r="B23" s="1">
        <v>878</v>
      </c>
    </row>
    <row r="24" spans="1:2" x14ac:dyDescent="0.25">
      <c r="A24" s="16" t="s">
        <v>143</v>
      </c>
      <c r="B24" s="1">
        <v>801</v>
      </c>
    </row>
    <row r="25" spans="1:2" x14ac:dyDescent="0.25">
      <c r="A25" s="16" t="s">
        <v>144</v>
      </c>
      <c r="B25" s="1">
        <v>22282</v>
      </c>
    </row>
    <row r="26" spans="1:2" x14ac:dyDescent="0.25">
      <c r="A26" s="16" t="s">
        <v>145</v>
      </c>
      <c r="B26" s="1">
        <v>7715</v>
      </c>
    </row>
    <row r="27" spans="1:2" x14ac:dyDescent="0.25">
      <c r="A27" s="16" t="s">
        <v>146</v>
      </c>
      <c r="B27" s="1">
        <v>13508</v>
      </c>
    </row>
    <row r="28" spans="1:2" x14ac:dyDescent="0.25">
      <c r="A28" s="16" t="s">
        <v>147</v>
      </c>
      <c r="B28" s="1">
        <v>952</v>
      </c>
    </row>
    <row r="29" spans="1:2" x14ac:dyDescent="0.25">
      <c r="A29" s="16" t="s">
        <v>148</v>
      </c>
      <c r="B29" s="1">
        <v>16173</v>
      </c>
    </row>
    <row r="30" spans="1:2" x14ac:dyDescent="0.25">
      <c r="A30" s="16" t="s">
        <v>149</v>
      </c>
      <c r="B30" s="1">
        <v>6437</v>
      </c>
    </row>
    <row r="31" spans="1:2" x14ac:dyDescent="0.25">
      <c r="A31" s="16" t="s">
        <v>150</v>
      </c>
      <c r="B31" s="1">
        <v>334</v>
      </c>
    </row>
    <row r="32" spans="1:2" x14ac:dyDescent="0.25">
      <c r="A32" s="16" t="s">
        <v>151</v>
      </c>
      <c r="B32" s="1">
        <v>9086</v>
      </c>
    </row>
    <row r="33" spans="1:2" x14ac:dyDescent="0.25">
      <c r="A33" s="16" t="s">
        <v>152</v>
      </c>
      <c r="B33" s="1">
        <v>496</v>
      </c>
    </row>
    <row r="34" spans="1:2" x14ac:dyDescent="0.25">
      <c r="A34" s="16" t="s">
        <v>153</v>
      </c>
      <c r="B34" s="1">
        <v>501</v>
      </c>
    </row>
    <row r="35" spans="1:2" x14ac:dyDescent="0.25">
      <c r="A35" s="16" t="s">
        <v>154</v>
      </c>
      <c r="B35" s="1">
        <v>10551</v>
      </c>
    </row>
    <row r="36" spans="1:2" x14ac:dyDescent="0.25">
      <c r="A36" s="16" t="s">
        <v>155</v>
      </c>
      <c r="B36" s="1">
        <v>4723</v>
      </c>
    </row>
    <row r="37" spans="1:2" x14ac:dyDescent="0.25">
      <c r="A37" s="16" t="s">
        <v>156</v>
      </c>
      <c r="B37" s="1">
        <v>23567</v>
      </c>
    </row>
    <row r="38" spans="1:2" x14ac:dyDescent="0.25">
      <c r="A38" s="16" t="s">
        <v>157</v>
      </c>
      <c r="B38" s="1">
        <v>513</v>
      </c>
    </row>
    <row r="39" spans="1:2" x14ac:dyDescent="0.25">
      <c r="A39" s="16" t="s">
        <v>158</v>
      </c>
      <c r="B39" s="1">
        <v>10997</v>
      </c>
    </row>
    <row r="40" spans="1:2" x14ac:dyDescent="0.25">
      <c r="A40" s="16" t="s">
        <v>159</v>
      </c>
      <c r="B40" s="1">
        <v>3200</v>
      </c>
    </row>
    <row r="41" spans="1:2" x14ac:dyDescent="0.25">
      <c r="A41" s="16" t="s">
        <v>160</v>
      </c>
      <c r="B41" s="1">
        <v>268</v>
      </c>
    </row>
    <row r="42" spans="1:2" x14ac:dyDescent="0.25">
      <c r="A42" s="16" t="s">
        <v>161</v>
      </c>
      <c r="B42" s="1">
        <v>3566</v>
      </c>
    </row>
    <row r="43" spans="1:2" x14ac:dyDescent="0.25">
      <c r="A43" s="16" t="s">
        <v>162</v>
      </c>
      <c r="B43" s="1">
        <v>206</v>
      </c>
    </row>
    <row r="44" spans="1:2" x14ac:dyDescent="0.25">
      <c r="A44" s="16" t="s">
        <v>163</v>
      </c>
      <c r="B44" s="1">
        <v>356</v>
      </c>
    </row>
    <row r="45" spans="1:2" x14ac:dyDescent="0.25">
      <c r="A45" s="16" t="s">
        <v>164</v>
      </c>
      <c r="B45" s="1">
        <v>6721</v>
      </c>
    </row>
    <row r="46" spans="1:2" x14ac:dyDescent="0.25">
      <c r="A46" s="16" t="s">
        <v>165</v>
      </c>
      <c r="B46" s="1">
        <v>2943</v>
      </c>
    </row>
    <row r="47" spans="1:2" x14ac:dyDescent="0.25">
      <c r="A47" s="16" t="s">
        <v>166</v>
      </c>
      <c r="B47" s="1">
        <v>21317</v>
      </c>
    </row>
    <row r="48" spans="1:2" x14ac:dyDescent="0.25">
      <c r="A48" s="16" t="s">
        <v>167</v>
      </c>
      <c r="B48" s="1">
        <v>138</v>
      </c>
    </row>
    <row r="49" spans="1:2" x14ac:dyDescent="0.25">
      <c r="A49" s="16" t="s">
        <v>168</v>
      </c>
      <c r="B49" s="1">
        <v>4768</v>
      </c>
    </row>
    <row r="50" spans="1:2" x14ac:dyDescent="0.25">
      <c r="A50" s="16" t="s">
        <v>169</v>
      </c>
      <c r="B50" s="1">
        <v>931</v>
      </c>
    </row>
    <row r="51" spans="1:2" x14ac:dyDescent="0.25">
      <c r="A51" s="16" t="s">
        <v>170</v>
      </c>
      <c r="B51" s="1">
        <v>248</v>
      </c>
    </row>
    <row r="52" spans="1:2" x14ac:dyDescent="0.25">
      <c r="A52" s="16" t="s">
        <v>171</v>
      </c>
      <c r="B52" s="1">
        <v>1481</v>
      </c>
    </row>
    <row r="53" spans="1:2" x14ac:dyDescent="0.25">
      <c r="A53" s="16" t="s">
        <v>172</v>
      </c>
      <c r="B53" s="1">
        <v>80</v>
      </c>
    </row>
    <row r="54" spans="1:2" x14ac:dyDescent="0.25">
      <c r="A54" s="16" t="s">
        <v>173</v>
      </c>
      <c r="B54" s="1">
        <v>141</v>
      </c>
    </row>
    <row r="55" spans="1:2" x14ac:dyDescent="0.25">
      <c r="A55" s="16" t="s">
        <v>174</v>
      </c>
      <c r="B55" s="1">
        <v>2452</v>
      </c>
    </row>
    <row r="56" spans="1:2" x14ac:dyDescent="0.25">
      <c r="A56" s="16" t="s">
        <v>175</v>
      </c>
      <c r="B56" s="1">
        <v>1159</v>
      </c>
    </row>
    <row r="57" spans="1:2" x14ac:dyDescent="0.25">
      <c r="A57" s="16" t="s">
        <v>176</v>
      </c>
      <c r="B57" s="1">
        <v>8846</v>
      </c>
    </row>
    <row r="58" spans="1:2" x14ac:dyDescent="0.25">
      <c r="A58" s="16" t="s">
        <v>177</v>
      </c>
      <c r="B58" s="1">
        <v>35</v>
      </c>
    </row>
    <row r="59" spans="1:2" x14ac:dyDescent="0.25">
      <c r="A59" s="16" t="s">
        <v>178</v>
      </c>
      <c r="B59" s="1">
        <v>755</v>
      </c>
    </row>
    <row r="60" spans="1:2" x14ac:dyDescent="0.25">
      <c r="A60" s="16" t="s">
        <v>179</v>
      </c>
      <c r="B60" s="1">
        <v>295</v>
      </c>
    </row>
    <row r="61" spans="1:2" x14ac:dyDescent="0.25">
      <c r="A61" s="16" t="s">
        <v>180</v>
      </c>
      <c r="B61" s="1">
        <v>89</v>
      </c>
    </row>
    <row r="62" spans="1:2" x14ac:dyDescent="0.25">
      <c r="A62" s="16" t="s">
        <v>181</v>
      </c>
      <c r="B62" s="1">
        <v>270</v>
      </c>
    </row>
    <row r="63" spans="1:2" x14ac:dyDescent="0.25">
      <c r="A63" s="16" t="s">
        <v>182</v>
      </c>
      <c r="B63" s="1">
        <v>19</v>
      </c>
    </row>
    <row r="64" spans="1:2" x14ac:dyDescent="0.25">
      <c r="A64" s="16" t="s">
        <v>183</v>
      </c>
      <c r="B64" s="1">
        <v>28</v>
      </c>
    </row>
    <row r="65" spans="1:2" x14ac:dyDescent="0.25">
      <c r="A65" s="16" t="s">
        <v>184</v>
      </c>
      <c r="B65" s="1">
        <v>345</v>
      </c>
    </row>
    <row r="66" spans="1:2" x14ac:dyDescent="0.25">
      <c r="A66" s="16" t="s">
        <v>185</v>
      </c>
      <c r="B66" s="1">
        <v>144</v>
      </c>
    </row>
    <row r="67" spans="1:2" x14ac:dyDescent="0.25">
      <c r="A67" s="16" t="s">
        <v>186</v>
      </c>
      <c r="B67" s="1">
        <v>2022</v>
      </c>
    </row>
    <row r="68" spans="1:2" x14ac:dyDescent="0.25">
      <c r="A68" s="10" t="s">
        <v>12</v>
      </c>
      <c r="B68" s="5">
        <v>283663</v>
      </c>
    </row>
    <row r="69" spans="1:2" x14ac:dyDescent="0.25">
      <c r="A69" s="15"/>
    </row>
    <row r="70" spans="1:2" x14ac:dyDescent="0.25">
      <c r="A70" s="15"/>
    </row>
    <row r="71" spans="1:2" x14ac:dyDescent="0.25">
      <c r="A71" s="15"/>
      <c r="B71" s="6" t="s">
        <v>28</v>
      </c>
    </row>
    <row r="72" spans="1:2" x14ac:dyDescent="0.25">
      <c r="A72" s="9" t="s">
        <v>32</v>
      </c>
      <c r="B72" s="4" t="s">
        <v>9</v>
      </c>
    </row>
    <row r="73" spans="1:2" x14ac:dyDescent="0.25">
      <c r="A73" s="8" t="s">
        <v>127</v>
      </c>
      <c r="B73" s="2">
        <v>2.45269303819729E-2</v>
      </c>
    </row>
    <row r="74" spans="1:2" x14ac:dyDescent="0.25">
      <c r="A74" s="8" t="s">
        <v>128</v>
      </c>
      <c r="B74" s="2">
        <v>0.25272586582877998</v>
      </c>
    </row>
    <row r="75" spans="1:2" x14ac:dyDescent="0.25">
      <c r="A75" s="8" t="s">
        <v>129</v>
      </c>
      <c r="B75" s="2">
        <v>7.4002860693601E-2</v>
      </c>
    </row>
    <row r="76" spans="1:2" x14ac:dyDescent="0.25">
      <c r="A76" s="8" t="s">
        <v>130</v>
      </c>
      <c r="B76" s="2">
        <v>5.6510422772996904E-3</v>
      </c>
    </row>
    <row r="77" spans="1:2" x14ac:dyDescent="0.25">
      <c r="A77" s="8" t="s">
        <v>131</v>
      </c>
      <c r="B77" s="2">
        <v>0.17065678711280999</v>
      </c>
    </row>
    <row r="78" spans="1:2" x14ac:dyDescent="0.25">
      <c r="A78" s="8" t="s">
        <v>132</v>
      </c>
      <c r="B78" s="2">
        <v>1.23807067320093E-2</v>
      </c>
    </row>
    <row r="79" spans="1:2" x14ac:dyDescent="0.25">
      <c r="A79" s="8" t="s">
        <v>133</v>
      </c>
      <c r="B79" s="2">
        <v>1.05517386920534E-2</v>
      </c>
    </row>
    <row r="80" spans="1:2" x14ac:dyDescent="0.25">
      <c r="A80" s="8" t="s">
        <v>134</v>
      </c>
      <c r="B80" s="2">
        <v>0.34837151499519298</v>
      </c>
    </row>
    <row r="81" spans="1:2" x14ac:dyDescent="0.25">
      <c r="A81" s="8" t="s">
        <v>135</v>
      </c>
      <c r="B81" s="2">
        <v>8.6571153891246699E-2</v>
      </c>
    </row>
    <row r="82" spans="1:2" x14ac:dyDescent="0.25">
      <c r="A82" s="8" t="s">
        <v>136</v>
      </c>
      <c r="B82" s="2">
        <v>1.45613993950336E-2</v>
      </c>
    </row>
    <row r="83" spans="1:2" x14ac:dyDescent="0.25">
      <c r="A83" s="8" t="s">
        <v>137</v>
      </c>
      <c r="B83" s="2">
        <v>1.8473732993831399E-2</v>
      </c>
    </row>
    <row r="84" spans="1:2" x14ac:dyDescent="0.25">
      <c r="A84" s="8" t="s">
        <v>138</v>
      </c>
      <c r="B84" s="2">
        <v>0.259772221216028</v>
      </c>
    </row>
    <row r="85" spans="1:2" x14ac:dyDescent="0.25">
      <c r="A85" s="8" t="s">
        <v>139</v>
      </c>
      <c r="B85" s="2">
        <v>7.3181125683176501E-2</v>
      </c>
    </row>
    <row r="86" spans="1:2" x14ac:dyDescent="0.25">
      <c r="A86" s="8" t="s">
        <v>140</v>
      </c>
      <c r="B86" s="2">
        <v>4.7089907631334997E-3</v>
      </c>
    </row>
    <row r="87" spans="1:2" x14ac:dyDescent="0.25">
      <c r="A87" s="8" t="s">
        <v>141</v>
      </c>
      <c r="B87" s="2">
        <v>0.162481488978618</v>
      </c>
    </row>
    <row r="88" spans="1:2" x14ac:dyDescent="0.25">
      <c r="A88" s="8" t="s">
        <v>142</v>
      </c>
      <c r="B88" s="2">
        <v>9.3540585747312593E-3</v>
      </c>
    </row>
    <row r="89" spans="1:2" x14ac:dyDescent="0.25">
      <c r="A89" s="8" t="s">
        <v>143</v>
      </c>
      <c r="B89" s="2">
        <v>8.5337140300224806E-3</v>
      </c>
    </row>
    <row r="90" spans="1:2" x14ac:dyDescent="0.25">
      <c r="A90" s="8" t="s">
        <v>144</v>
      </c>
      <c r="B90" s="2">
        <v>0.23738853435325999</v>
      </c>
    </row>
    <row r="91" spans="1:2" x14ac:dyDescent="0.25">
      <c r="A91" s="8" t="s">
        <v>145</v>
      </c>
      <c r="B91" s="2">
        <v>8.2194261849717107E-2</v>
      </c>
    </row>
    <row r="92" spans="1:2" x14ac:dyDescent="0.25">
      <c r="A92" s="8" t="s">
        <v>146</v>
      </c>
      <c r="B92" s="2">
        <v>0.143911871557483</v>
      </c>
    </row>
    <row r="93" spans="1:2" x14ac:dyDescent="0.25">
      <c r="A93" s="8" t="s">
        <v>147</v>
      </c>
      <c r="B93" s="2">
        <v>1.3073331502334499E-2</v>
      </c>
    </row>
    <row r="94" spans="1:2" x14ac:dyDescent="0.25">
      <c r="A94" s="8" t="s">
        <v>148</v>
      </c>
      <c r="B94" s="2">
        <v>0.22209557813787401</v>
      </c>
    </row>
    <row r="95" spans="1:2" x14ac:dyDescent="0.25">
      <c r="A95" s="8" t="s">
        <v>149</v>
      </c>
      <c r="B95" s="2">
        <v>8.8396045042570703E-2</v>
      </c>
    </row>
    <row r="96" spans="1:2" x14ac:dyDescent="0.25">
      <c r="A96" s="8" t="s">
        <v>150</v>
      </c>
      <c r="B96" s="2">
        <v>4.58665201867619E-3</v>
      </c>
    </row>
    <row r="97" spans="1:2" x14ac:dyDescent="0.25">
      <c r="A97" s="8" t="s">
        <v>151</v>
      </c>
      <c r="B97" s="2">
        <v>0.124773413897281</v>
      </c>
    </row>
    <row r="98" spans="1:2" x14ac:dyDescent="0.25">
      <c r="A98" s="8" t="s">
        <v>152</v>
      </c>
      <c r="B98" s="2">
        <v>6.8113155726448804E-3</v>
      </c>
    </row>
    <row r="99" spans="1:2" x14ac:dyDescent="0.25">
      <c r="A99" s="8" t="s">
        <v>153</v>
      </c>
      <c r="B99" s="2">
        <v>6.8799780280142803E-3</v>
      </c>
    </row>
    <row r="100" spans="1:2" x14ac:dyDescent="0.25">
      <c r="A100" s="8" t="s">
        <v>154</v>
      </c>
      <c r="B100" s="2">
        <v>0.144891513320516</v>
      </c>
    </row>
    <row r="101" spans="1:2" x14ac:dyDescent="0.25">
      <c r="A101" s="8" t="s">
        <v>155</v>
      </c>
      <c r="B101" s="2">
        <v>6.4858555341939003E-2</v>
      </c>
    </row>
    <row r="102" spans="1:2" x14ac:dyDescent="0.25">
      <c r="A102" s="8" t="s">
        <v>156</v>
      </c>
      <c r="B102" s="2">
        <v>0.32363361713814898</v>
      </c>
    </row>
    <row r="103" spans="1:2" x14ac:dyDescent="0.25">
      <c r="A103" s="8" t="s">
        <v>157</v>
      </c>
      <c r="B103" s="2">
        <v>1.024217860922E-2</v>
      </c>
    </row>
    <row r="104" spans="1:2" x14ac:dyDescent="0.25">
      <c r="A104" s="8" t="s">
        <v>158</v>
      </c>
      <c r="B104" s="2">
        <v>0.21955796913370701</v>
      </c>
    </row>
    <row r="105" spans="1:2" x14ac:dyDescent="0.25">
      <c r="A105" s="8" t="s">
        <v>159</v>
      </c>
      <c r="B105" s="2">
        <v>6.3888833429832106E-2</v>
      </c>
    </row>
    <row r="106" spans="1:2" x14ac:dyDescent="0.25">
      <c r="A106" s="8" t="s">
        <v>160</v>
      </c>
      <c r="B106" s="2">
        <v>5.3506897997484398E-3</v>
      </c>
    </row>
    <row r="107" spans="1:2" x14ac:dyDescent="0.25">
      <c r="A107" s="8" t="s">
        <v>161</v>
      </c>
      <c r="B107" s="2">
        <v>7.1196118753369106E-2</v>
      </c>
    </row>
    <row r="108" spans="1:2" x14ac:dyDescent="0.25">
      <c r="A108" s="8" t="s">
        <v>162</v>
      </c>
      <c r="B108" s="2">
        <v>4.1128436520454399E-3</v>
      </c>
    </row>
    <row r="109" spans="1:2" x14ac:dyDescent="0.25">
      <c r="A109" s="8" t="s">
        <v>163</v>
      </c>
      <c r="B109" s="2">
        <v>7.1076327190688201E-3</v>
      </c>
    </row>
    <row r="110" spans="1:2" x14ac:dyDescent="0.25">
      <c r="A110" s="8" t="s">
        <v>164</v>
      </c>
      <c r="B110" s="2">
        <v>0.13418651546309401</v>
      </c>
    </row>
    <row r="111" spans="1:2" x14ac:dyDescent="0.25">
      <c r="A111" s="8" t="s">
        <v>165</v>
      </c>
      <c r="B111" s="2">
        <v>5.87577614949987E-2</v>
      </c>
    </row>
    <row r="112" spans="1:2" x14ac:dyDescent="0.25">
      <c r="A112" s="8" t="s">
        <v>166</v>
      </c>
      <c r="B112" s="2">
        <v>0.42559945694491602</v>
      </c>
    </row>
    <row r="113" spans="1:2" x14ac:dyDescent="0.25">
      <c r="A113" s="8" t="s">
        <v>167</v>
      </c>
      <c r="B113" s="2">
        <v>6.8168346176644898E-3</v>
      </c>
    </row>
    <row r="114" spans="1:2" x14ac:dyDescent="0.25">
      <c r="A114" s="8" t="s">
        <v>168</v>
      </c>
      <c r="B114" s="2">
        <v>0.23552657577553801</v>
      </c>
    </row>
    <row r="115" spans="1:2" x14ac:dyDescent="0.25">
      <c r="A115" s="8" t="s">
        <v>169</v>
      </c>
      <c r="B115" s="2">
        <v>4.5988934993084402E-2</v>
      </c>
    </row>
    <row r="116" spans="1:2" x14ac:dyDescent="0.25">
      <c r="A116" s="8" t="s">
        <v>170</v>
      </c>
      <c r="B116" s="2">
        <v>1.22505433708753E-2</v>
      </c>
    </row>
    <row r="117" spans="1:2" x14ac:dyDescent="0.25">
      <c r="A117" s="8" t="s">
        <v>171</v>
      </c>
      <c r="B117" s="2">
        <v>7.31574787591385E-2</v>
      </c>
    </row>
    <row r="118" spans="1:2" x14ac:dyDescent="0.25">
      <c r="A118" s="8" t="s">
        <v>172</v>
      </c>
      <c r="B118" s="2">
        <v>3.9517881841533301E-3</v>
      </c>
    </row>
    <row r="119" spans="1:2" x14ac:dyDescent="0.25">
      <c r="A119" s="8" t="s">
        <v>173</v>
      </c>
      <c r="B119" s="2">
        <v>6.96502667457024E-3</v>
      </c>
    </row>
    <row r="120" spans="1:2" x14ac:dyDescent="0.25">
      <c r="A120" s="8" t="s">
        <v>174</v>
      </c>
      <c r="B120" s="2">
        <v>0.1211223078443</v>
      </c>
    </row>
    <row r="121" spans="1:2" x14ac:dyDescent="0.25">
      <c r="A121" s="8" t="s">
        <v>175</v>
      </c>
      <c r="B121" s="2">
        <v>5.7251531317921399E-2</v>
      </c>
    </row>
    <row r="122" spans="1:2" x14ac:dyDescent="0.25">
      <c r="A122" s="8" t="s">
        <v>176</v>
      </c>
      <c r="B122" s="2">
        <v>0.43696897846275401</v>
      </c>
    </row>
    <row r="123" spans="1:2" x14ac:dyDescent="0.25">
      <c r="A123" s="8" t="s">
        <v>177</v>
      </c>
      <c r="B123" s="2">
        <v>8.7456271864068003E-3</v>
      </c>
    </row>
    <row r="124" spans="1:2" x14ac:dyDescent="0.25">
      <c r="A124" s="8" t="s">
        <v>178</v>
      </c>
      <c r="B124" s="2">
        <v>0.18865567216391799</v>
      </c>
    </row>
    <row r="125" spans="1:2" x14ac:dyDescent="0.25">
      <c r="A125" s="8" t="s">
        <v>179</v>
      </c>
      <c r="B125" s="2">
        <v>7.3713143428285902E-2</v>
      </c>
    </row>
    <row r="126" spans="1:2" x14ac:dyDescent="0.25">
      <c r="A126" s="8" t="s">
        <v>180</v>
      </c>
      <c r="B126" s="2">
        <v>2.2238880559720099E-2</v>
      </c>
    </row>
    <row r="127" spans="1:2" x14ac:dyDescent="0.25">
      <c r="A127" s="8" t="s">
        <v>181</v>
      </c>
      <c r="B127" s="2">
        <v>6.7466266866566704E-2</v>
      </c>
    </row>
    <row r="128" spans="1:2" x14ac:dyDescent="0.25">
      <c r="A128" s="8" t="s">
        <v>182</v>
      </c>
      <c r="B128" s="2">
        <v>4.7476261869065497E-3</v>
      </c>
    </row>
    <row r="129" spans="1:2" x14ac:dyDescent="0.25">
      <c r="A129" s="8" t="s">
        <v>183</v>
      </c>
      <c r="B129" s="2">
        <v>6.9965017491254401E-3</v>
      </c>
    </row>
    <row r="130" spans="1:2" x14ac:dyDescent="0.25">
      <c r="A130" s="8" t="s">
        <v>184</v>
      </c>
      <c r="B130" s="2">
        <v>8.6206896551724102E-2</v>
      </c>
    </row>
    <row r="131" spans="1:2" x14ac:dyDescent="0.25">
      <c r="A131" s="8" t="s">
        <v>185</v>
      </c>
      <c r="B131" s="2">
        <v>3.5982008995502197E-2</v>
      </c>
    </row>
    <row r="132" spans="1:2" x14ac:dyDescent="0.25">
      <c r="A132" s="8" t="s">
        <v>186</v>
      </c>
      <c r="B132" s="2">
        <v>0.50524737631184402</v>
      </c>
    </row>
    <row r="133" spans="1:2" x14ac:dyDescent="0.25">
      <c r="A133" s="15"/>
    </row>
    <row r="134" spans="1:2" x14ac:dyDescent="0.25">
      <c r="A134" s="13" t="s">
        <v>33</v>
      </c>
    </row>
    <row r="135" spans="1:2" x14ac:dyDescent="0.25">
      <c r="A135" s="14" t="s">
        <v>34</v>
      </c>
    </row>
    <row r="136" spans="1:2" x14ac:dyDescent="0.25">
      <c r="A136" s="14" t="s">
        <v>126</v>
      </c>
    </row>
    <row r="137" spans="1:2" x14ac:dyDescent="0.25">
      <c r="A137" s="14" t="s">
        <v>188</v>
      </c>
    </row>
    <row r="138" spans="1:2" x14ac:dyDescent="0.25">
      <c r="A138" s="14" t="s">
        <v>36</v>
      </c>
    </row>
    <row r="139" spans="1:2" x14ac:dyDescent="0.25">
      <c r="A139" s="15"/>
    </row>
    <row r="140" spans="1:2" x14ac:dyDescent="0.25">
      <c r="A140" s="15"/>
    </row>
    <row r="141" spans="1:2" x14ac:dyDescent="0.25">
      <c r="A141" s="15"/>
    </row>
    <row r="142" spans="1:2" x14ac:dyDescent="0.25">
      <c r="A142" s="15"/>
    </row>
    <row r="143" spans="1:2" x14ac:dyDescent="0.25">
      <c r="A143" s="15"/>
    </row>
    <row r="144" spans="1:2"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448</v>
      </c>
    </row>
    <row r="2" spans="1:2" ht="15" x14ac:dyDescent="0.25">
      <c r="A2" s="12" t="s">
        <v>440</v>
      </c>
    </row>
    <row r="3" spans="1:2" ht="15" x14ac:dyDescent="0.25">
      <c r="A3" s="12" t="s">
        <v>67</v>
      </c>
    </row>
    <row r="4" spans="1:2" ht="15" x14ac:dyDescent="0.25">
      <c r="A4" s="12" t="s">
        <v>125</v>
      </c>
    </row>
    <row r="5" spans="1:2" x14ac:dyDescent="0.25">
      <c r="A5" s="17" t="str">
        <f>HYPERLINK("#'Table of contents'!A33", "Back to contents")</f>
        <v>Back to contents</v>
      </c>
    </row>
    <row r="6" spans="1:2" x14ac:dyDescent="0.25">
      <c r="A6" s="15"/>
      <c r="B6" s="6" t="s">
        <v>27</v>
      </c>
    </row>
    <row r="7" spans="1:2" x14ac:dyDescent="0.25">
      <c r="A7" s="9" t="s">
        <v>32</v>
      </c>
      <c r="B7" s="4" t="s">
        <v>9</v>
      </c>
    </row>
    <row r="8" spans="1:2" x14ac:dyDescent="0.25">
      <c r="A8" s="16" t="s">
        <v>189</v>
      </c>
      <c r="B8" s="1">
        <v>2381</v>
      </c>
    </row>
    <row r="9" spans="1:2" x14ac:dyDescent="0.25">
      <c r="A9" s="16" t="s">
        <v>190</v>
      </c>
      <c r="B9" s="1">
        <v>37623</v>
      </c>
    </row>
    <row r="10" spans="1:2" x14ac:dyDescent="0.25">
      <c r="A10" s="16" t="s">
        <v>191</v>
      </c>
      <c r="B10" s="1">
        <v>9070</v>
      </c>
    </row>
    <row r="11" spans="1:2" x14ac:dyDescent="0.25">
      <c r="A11" s="16" t="s">
        <v>192</v>
      </c>
      <c r="B11" s="1">
        <v>697</v>
      </c>
    </row>
    <row r="12" spans="1:2" x14ac:dyDescent="0.25">
      <c r="A12" s="16" t="s">
        <v>193</v>
      </c>
      <c r="B12" s="1">
        <v>14599</v>
      </c>
    </row>
    <row r="13" spans="1:2" x14ac:dyDescent="0.25">
      <c r="A13" s="16" t="s">
        <v>194</v>
      </c>
      <c r="B13" s="1">
        <v>1003</v>
      </c>
    </row>
    <row r="14" spans="1:2" x14ac:dyDescent="0.25">
      <c r="A14" s="16" t="s">
        <v>195</v>
      </c>
      <c r="B14" s="1">
        <v>1059</v>
      </c>
    </row>
    <row r="15" spans="1:2" x14ac:dyDescent="0.25">
      <c r="A15" s="16" t="s">
        <v>196</v>
      </c>
      <c r="B15" s="1">
        <v>28762</v>
      </c>
    </row>
    <row r="16" spans="1:2" x14ac:dyDescent="0.25">
      <c r="A16" s="16" t="s">
        <v>197</v>
      </c>
      <c r="B16" s="1">
        <v>9213</v>
      </c>
    </row>
    <row r="17" spans="1:2" x14ac:dyDescent="0.25">
      <c r="A17" s="16" t="s">
        <v>198</v>
      </c>
      <c r="B17" s="1">
        <v>33094</v>
      </c>
    </row>
    <row r="18" spans="1:2" x14ac:dyDescent="0.25">
      <c r="A18" s="16" t="s">
        <v>199</v>
      </c>
      <c r="B18" s="1">
        <v>2037</v>
      </c>
    </row>
    <row r="19" spans="1:2" x14ac:dyDescent="0.25">
      <c r="A19" s="16" t="s">
        <v>200</v>
      </c>
      <c r="B19" s="1">
        <v>30231</v>
      </c>
    </row>
    <row r="20" spans="1:2" x14ac:dyDescent="0.25">
      <c r="A20" s="16" t="s">
        <v>201</v>
      </c>
      <c r="B20" s="1">
        <v>11818</v>
      </c>
    </row>
    <row r="21" spans="1:2" x14ac:dyDescent="0.25">
      <c r="A21" s="16" t="s">
        <v>202</v>
      </c>
      <c r="B21" s="1">
        <v>925</v>
      </c>
    </row>
    <row r="22" spans="1:2" x14ac:dyDescent="0.25">
      <c r="A22" s="16" t="s">
        <v>203</v>
      </c>
      <c r="B22" s="1">
        <v>22333</v>
      </c>
    </row>
    <row r="23" spans="1:2" x14ac:dyDescent="0.25">
      <c r="A23" s="16" t="s">
        <v>204</v>
      </c>
      <c r="B23" s="1">
        <v>1204</v>
      </c>
    </row>
    <row r="24" spans="1:2" x14ac:dyDescent="0.25">
      <c r="A24" s="16" t="s">
        <v>205</v>
      </c>
      <c r="B24" s="1">
        <v>1218</v>
      </c>
    </row>
    <row r="25" spans="1:2" x14ac:dyDescent="0.25">
      <c r="A25" s="16" t="s">
        <v>206</v>
      </c>
      <c r="B25" s="1">
        <v>28446</v>
      </c>
    </row>
    <row r="26" spans="1:2" x14ac:dyDescent="0.25">
      <c r="A26" s="16" t="s">
        <v>207</v>
      </c>
      <c r="B26" s="1">
        <v>11163</v>
      </c>
    </row>
    <row r="27" spans="1:2" x14ac:dyDescent="0.25">
      <c r="A27" s="16" t="s">
        <v>208</v>
      </c>
      <c r="B27" s="1">
        <v>36787</v>
      </c>
    </row>
    <row r="28" spans="1:2" x14ac:dyDescent="0.25">
      <c r="A28" s="10" t="s">
        <v>12</v>
      </c>
      <c r="B28" s="5">
        <v>283663</v>
      </c>
    </row>
    <row r="29" spans="1:2" x14ac:dyDescent="0.25">
      <c r="A29" s="15"/>
    </row>
    <row r="30" spans="1:2" x14ac:dyDescent="0.25">
      <c r="A30" s="15"/>
    </row>
    <row r="31" spans="1:2" x14ac:dyDescent="0.25">
      <c r="A31" s="15"/>
      <c r="B31" s="6" t="s">
        <v>28</v>
      </c>
    </row>
    <row r="32" spans="1:2" x14ac:dyDescent="0.25">
      <c r="A32" s="9" t="s">
        <v>32</v>
      </c>
      <c r="B32" s="4" t="s">
        <v>9</v>
      </c>
    </row>
    <row r="33" spans="1:2" x14ac:dyDescent="0.25">
      <c r="A33" s="8" t="s">
        <v>189</v>
      </c>
      <c r="B33" s="2">
        <v>1.7316237700089498E-2</v>
      </c>
    </row>
    <row r="34" spans="1:2" x14ac:dyDescent="0.25">
      <c r="A34" s="8" t="s">
        <v>190</v>
      </c>
      <c r="B34" s="2">
        <v>0.27361982821943098</v>
      </c>
    </row>
    <row r="35" spans="1:2" x14ac:dyDescent="0.25">
      <c r="A35" s="8" t="s">
        <v>191</v>
      </c>
      <c r="B35" s="2">
        <v>6.5963156631588096E-2</v>
      </c>
    </row>
    <row r="36" spans="1:2" x14ac:dyDescent="0.25">
      <c r="A36" s="8" t="s">
        <v>192</v>
      </c>
      <c r="B36" s="2">
        <v>5.0690540432433203E-3</v>
      </c>
    </row>
    <row r="37" spans="1:2" x14ac:dyDescent="0.25">
      <c r="A37" s="8" t="s">
        <v>193</v>
      </c>
      <c r="B37" s="2">
        <v>0.10617377328164899</v>
      </c>
    </row>
    <row r="38" spans="1:2" x14ac:dyDescent="0.25">
      <c r="A38" s="8" t="s">
        <v>194</v>
      </c>
      <c r="B38" s="2">
        <v>7.2944924036916102E-3</v>
      </c>
    </row>
    <row r="39" spans="1:2" x14ac:dyDescent="0.25">
      <c r="A39" s="8" t="s">
        <v>195</v>
      </c>
      <c r="B39" s="2">
        <v>7.7017621690024102E-3</v>
      </c>
    </row>
    <row r="40" spans="1:2" x14ac:dyDescent="0.25">
      <c r="A40" s="8" t="s">
        <v>196</v>
      </c>
      <c r="B40" s="2">
        <v>0.20917666053337799</v>
      </c>
    </row>
    <row r="41" spans="1:2" x14ac:dyDescent="0.25">
      <c r="A41" s="8" t="s">
        <v>197</v>
      </c>
      <c r="B41" s="2">
        <v>6.7003149068006806E-2</v>
      </c>
    </row>
    <row r="42" spans="1:2" x14ac:dyDescent="0.25">
      <c r="A42" s="8" t="s">
        <v>198</v>
      </c>
      <c r="B42" s="2">
        <v>0.24068188594991999</v>
      </c>
    </row>
    <row r="43" spans="1:2" x14ac:dyDescent="0.25">
      <c r="A43" s="8" t="s">
        <v>199</v>
      </c>
      <c r="B43" s="2">
        <v>1.3936590905981001E-2</v>
      </c>
    </row>
    <row r="44" spans="1:2" x14ac:dyDescent="0.25">
      <c r="A44" s="8" t="s">
        <v>200</v>
      </c>
      <c r="B44" s="2">
        <v>0.206832145154007</v>
      </c>
    </row>
    <row r="45" spans="1:2" x14ac:dyDescent="0.25">
      <c r="A45" s="8" t="s">
        <v>201</v>
      </c>
      <c r="B45" s="2">
        <v>8.0855489114817797E-2</v>
      </c>
    </row>
    <row r="46" spans="1:2" x14ac:dyDescent="0.25">
      <c r="A46" s="8" t="s">
        <v>202</v>
      </c>
      <c r="B46" s="2">
        <v>6.3285942994759196E-3</v>
      </c>
    </row>
    <row r="47" spans="1:2" x14ac:dyDescent="0.25">
      <c r="A47" s="8" t="s">
        <v>203</v>
      </c>
      <c r="B47" s="2">
        <v>0.152796212421833</v>
      </c>
    </row>
    <row r="48" spans="1:2" x14ac:dyDescent="0.25">
      <c r="A48" s="8" t="s">
        <v>204</v>
      </c>
      <c r="B48" s="2">
        <v>8.2374351746692005E-3</v>
      </c>
    </row>
    <row r="49" spans="1:2" x14ac:dyDescent="0.25">
      <c r="A49" s="8" t="s">
        <v>205</v>
      </c>
      <c r="B49" s="2">
        <v>8.3332193046072207E-3</v>
      </c>
    </row>
    <row r="50" spans="1:2" x14ac:dyDescent="0.25">
      <c r="A50" s="8" t="s">
        <v>206</v>
      </c>
      <c r="B50" s="2">
        <v>0.19461966858690999</v>
      </c>
    </row>
    <row r="51" spans="1:2" x14ac:dyDescent="0.25">
      <c r="A51" s="8" t="s">
        <v>207</v>
      </c>
      <c r="B51" s="2">
        <v>7.6374160178432196E-2</v>
      </c>
    </row>
    <row r="52" spans="1:2" x14ac:dyDescent="0.25">
      <c r="A52" s="8" t="s">
        <v>208</v>
      </c>
      <c r="B52" s="2">
        <v>0.25168648485926598</v>
      </c>
    </row>
    <row r="53" spans="1:2" x14ac:dyDescent="0.25">
      <c r="A53" s="15"/>
    </row>
    <row r="54" spans="1:2" x14ac:dyDescent="0.25">
      <c r="A54" s="13" t="s">
        <v>33</v>
      </c>
    </row>
    <row r="55" spans="1:2" x14ac:dyDescent="0.25">
      <c r="A55" s="14" t="s">
        <v>34</v>
      </c>
    </row>
    <row r="56" spans="1:2" x14ac:dyDescent="0.25">
      <c r="A56" s="14" t="s">
        <v>126</v>
      </c>
    </row>
    <row r="57" spans="1:2" x14ac:dyDescent="0.25">
      <c r="A57" s="14" t="s">
        <v>210</v>
      </c>
    </row>
    <row r="58" spans="1:2" x14ac:dyDescent="0.25">
      <c r="A58" s="14" t="s">
        <v>36</v>
      </c>
    </row>
    <row r="59" spans="1:2" x14ac:dyDescent="0.25">
      <c r="A59" s="15"/>
    </row>
    <row r="60" spans="1:2" x14ac:dyDescent="0.25">
      <c r="A60" s="15"/>
    </row>
    <row r="61" spans="1:2" x14ac:dyDescent="0.25">
      <c r="A61" s="15"/>
    </row>
    <row r="62" spans="1:2" x14ac:dyDescent="0.25">
      <c r="A62" s="15"/>
    </row>
    <row r="63" spans="1:2" x14ac:dyDescent="0.25">
      <c r="A63" s="15"/>
    </row>
    <row r="64" spans="1:2"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449</v>
      </c>
    </row>
    <row r="2" spans="1:2" ht="15" x14ac:dyDescent="0.25">
      <c r="A2" s="12" t="s">
        <v>440</v>
      </c>
    </row>
    <row r="3" spans="1:2" ht="15" x14ac:dyDescent="0.25">
      <c r="A3" s="12" t="s">
        <v>239</v>
      </c>
    </row>
    <row r="4" spans="1:2" ht="15" x14ac:dyDescent="0.25">
      <c r="A4" s="12" t="s">
        <v>125</v>
      </c>
    </row>
    <row r="5" spans="1:2" x14ac:dyDescent="0.25">
      <c r="A5" s="17" t="str">
        <f>HYPERLINK("#'Table of contents'!A34", "Back to contents")</f>
        <v>Back to contents</v>
      </c>
    </row>
    <row r="6" spans="1:2" x14ac:dyDescent="0.25">
      <c r="A6" s="15"/>
      <c r="B6" s="6" t="s">
        <v>27</v>
      </c>
    </row>
    <row r="7" spans="1:2" x14ac:dyDescent="0.25">
      <c r="A7" s="9" t="s">
        <v>32</v>
      </c>
      <c r="B7" s="4" t="s">
        <v>9</v>
      </c>
    </row>
    <row r="8" spans="1:2" x14ac:dyDescent="0.25">
      <c r="A8" s="16" t="s">
        <v>211</v>
      </c>
      <c r="B8" s="1">
        <v>1739</v>
      </c>
    </row>
    <row r="9" spans="1:2" x14ac:dyDescent="0.25">
      <c r="A9" s="16" t="s">
        <v>212</v>
      </c>
      <c r="B9" s="1">
        <v>43134</v>
      </c>
    </row>
    <row r="10" spans="1:2" x14ac:dyDescent="0.25">
      <c r="A10" s="16" t="s">
        <v>213</v>
      </c>
      <c r="B10" s="1">
        <v>6227</v>
      </c>
    </row>
    <row r="11" spans="1:2" x14ac:dyDescent="0.25">
      <c r="A11" s="16" t="s">
        <v>214</v>
      </c>
      <c r="B11" s="1">
        <v>1313</v>
      </c>
    </row>
    <row r="12" spans="1:2" x14ac:dyDescent="0.25">
      <c r="A12" s="16" t="s">
        <v>215</v>
      </c>
      <c r="B12" s="1">
        <v>8839</v>
      </c>
    </row>
    <row r="13" spans="1:2" x14ac:dyDescent="0.25">
      <c r="A13" s="16" t="s">
        <v>216</v>
      </c>
      <c r="B13" s="1">
        <v>1626</v>
      </c>
    </row>
    <row r="14" spans="1:2" x14ac:dyDescent="0.25">
      <c r="A14" s="16" t="s">
        <v>99</v>
      </c>
      <c r="B14" s="1">
        <v>1503</v>
      </c>
    </row>
    <row r="15" spans="1:2" x14ac:dyDescent="0.25">
      <c r="A15" s="16" t="s">
        <v>217</v>
      </c>
      <c r="B15" s="1">
        <v>49842</v>
      </c>
    </row>
    <row r="16" spans="1:2" x14ac:dyDescent="0.25">
      <c r="A16" s="16" t="s">
        <v>218</v>
      </c>
      <c r="B16" s="1">
        <v>15087</v>
      </c>
    </row>
    <row r="17" spans="1:2" x14ac:dyDescent="0.25">
      <c r="A17" s="16" t="s">
        <v>219</v>
      </c>
      <c r="B17" s="1">
        <v>48863</v>
      </c>
    </row>
    <row r="18" spans="1:2" x14ac:dyDescent="0.25">
      <c r="A18" s="16" t="s">
        <v>220</v>
      </c>
      <c r="B18" s="1">
        <v>167</v>
      </c>
    </row>
    <row r="19" spans="1:2" x14ac:dyDescent="0.25">
      <c r="A19" s="16" t="s">
        <v>221</v>
      </c>
      <c r="B19" s="1">
        <v>10209</v>
      </c>
    </row>
    <row r="20" spans="1:2" x14ac:dyDescent="0.25">
      <c r="A20" s="16" t="s">
        <v>222</v>
      </c>
      <c r="B20" s="1">
        <v>612</v>
      </c>
    </row>
    <row r="21" spans="1:2" x14ac:dyDescent="0.25">
      <c r="A21" s="16" t="s">
        <v>223</v>
      </c>
      <c r="B21" s="1">
        <v>110</v>
      </c>
    </row>
    <row r="22" spans="1:2" x14ac:dyDescent="0.25">
      <c r="A22" s="16" t="s">
        <v>224</v>
      </c>
      <c r="B22" s="1">
        <v>1759</v>
      </c>
    </row>
    <row r="23" spans="1:2" x14ac:dyDescent="0.25">
      <c r="A23" s="16" t="s">
        <v>225</v>
      </c>
      <c r="B23" s="1">
        <v>111</v>
      </c>
    </row>
    <row r="24" spans="1:2" x14ac:dyDescent="0.25">
      <c r="A24" s="16" t="s">
        <v>105</v>
      </c>
      <c r="B24" s="1">
        <v>244</v>
      </c>
    </row>
    <row r="25" spans="1:2" x14ac:dyDescent="0.25">
      <c r="A25" s="16" t="s">
        <v>226</v>
      </c>
      <c r="B25" s="1">
        <v>3934</v>
      </c>
    </row>
    <row r="26" spans="1:2" x14ac:dyDescent="0.25">
      <c r="A26" s="16" t="s">
        <v>227</v>
      </c>
      <c r="B26" s="1">
        <v>2217</v>
      </c>
    </row>
    <row r="27" spans="1:2" x14ac:dyDescent="0.25">
      <c r="A27" s="16" t="s">
        <v>228</v>
      </c>
      <c r="B27" s="1">
        <v>4670</v>
      </c>
    </row>
    <row r="28" spans="1:2" x14ac:dyDescent="0.25">
      <c r="A28" s="16" t="s">
        <v>229</v>
      </c>
      <c r="B28" s="1">
        <v>2512</v>
      </c>
    </row>
    <row r="29" spans="1:2" x14ac:dyDescent="0.25">
      <c r="A29" s="16" t="s">
        <v>230</v>
      </c>
      <c r="B29" s="1">
        <v>14511</v>
      </c>
    </row>
    <row r="30" spans="1:2" x14ac:dyDescent="0.25">
      <c r="A30" s="16" t="s">
        <v>231</v>
      </c>
      <c r="B30" s="1">
        <v>14049</v>
      </c>
    </row>
    <row r="31" spans="1:2" x14ac:dyDescent="0.25">
      <c r="A31" s="16" t="s">
        <v>232</v>
      </c>
      <c r="B31" s="1">
        <v>199</v>
      </c>
    </row>
    <row r="32" spans="1:2" x14ac:dyDescent="0.25">
      <c r="A32" s="16" t="s">
        <v>233</v>
      </c>
      <c r="B32" s="1">
        <v>26334</v>
      </c>
    </row>
    <row r="33" spans="1:2" x14ac:dyDescent="0.25">
      <c r="A33" s="16" t="s">
        <v>234</v>
      </c>
      <c r="B33" s="1">
        <v>470</v>
      </c>
    </row>
    <row r="34" spans="1:2" x14ac:dyDescent="0.25">
      <c r="A34" s="16" t="s">
        <v>111</v>
      </c>
      <c r="B34" s="1">
        <v>530</v>
      </c>
    </row>
    <row r="35" spans="1:2" x14ac:dyDescent="0.25">
      <c r="A35" s="16" t="s">
        <v>235</v>
      </c>
      <c r="B35" s="1">
        <v>3432</v>
      </c>
    </row>
    <row r="36" spans="1:2" x14ac:dyDescent="0.25">
      <c r="A36" s="16" t="s">
        <v>236</v>
      </c>
      <c r="B36" s="1">
        <v>3072</v>
      </c>
    </row>
    <row r="37" spans="1:2" x14ac:dyDescent="0.25">
      <c r="A37" s="16" t="s">
        <v>237</v>
      </c>
      <c r="B37" s="1">
        <v>16348</v>
      </c>
    </row>
    <row r="38" spans="1:2" x14ac:dyDescent="0.25">
      <c r="A38" s="10" t="s">
        <v>12</v>
      </c>
      <c r="B38" s="5">
        <v>283663</v>
      </c>
    </row>
    <row r="39" spans="1:2" x14ac:dyDescent="0.25">
      <c r="A39" s="15"/>
    </row>
    <row r="40" spans="1:2" x14ac:dyDescent="0.25">
      <c r="A40" s="15"/>
    </row>
    <row r="41" spans="1:2" x14ac:dyDescent="0.25">
      <c r="A41" s="15"/>
      <c r="B41" s="6" t="s">
        <v>28</v>
      </c>
    </row>
    <row r="42" spans="1:2" x14ac:dyDescent="0.25">
      <c r="A42" s="9" t="s">
        <v>32</v>
      </c>
      <c r="B42" s="4" t="s">
        <v>9</v>
      </c>
    </row>
    <row r="43" spans="1:2" x14ac:dyDescent="0.25">
      <c r="A43" s="8" t="s">
        <v>211</v>
      </c>
      <c r="B43" s="2">
        <v>9.7601769067142598E-3</v>
      </c>
    </row>
    <row r="44" spans="1:2" x14ac:dyDescent="0.25">
      <c r="A44" s="8" t="s">
        <v>212</v>
      </c>
      <c r="B44" s="2">
        <v>0.24209055244060501</v>
      </c>
    </row>
    <row r="45" spans="1:2" x14ac:dyDescent="0.25">
      <c r="A45" s="8" t="s">
        <v>213</v>
      </c>
      <c r="B45" s="2">
        <v>3.4949178607308597E-2</v>
      </c>
    </row>
    <row r="46" spans="1:2" x14ac:dyDescent="0.25">
      <c r="A46" s="8" t="s">
        <v>214</v>
      </c>
      <c r="B46" s="2">
        <v>7.3692422533156001E-3</v>
      </c>
    </row>
    <row r="47" spans="1:2" x14ac:dyDescent="0.25">
      <c r="A47" s="8" t="s">
        <v>215</v>
      </c>
      <c r="B47" s="2">
        <v>4.9609087796692E-2</v>
      </c>
    </row>
    <row r="48" spans="1:2" x14ac:dyDescent="0.25">
      <c r="A48" s="8" t="s">
        <v>216</v>
      </c>
      <c r="B48" s="2">
        <v>9.1259618460709496E-3</v>
      </c>
    </row>
    <row r="49" spans="1:2" x14ac:dyDescent="0.25">
      <c r="A49" s="8" t="s">
        <v>99</v>
      </c>
      <c r="B49" s="2">
        <v>8.4356215588220398E-3</v>
      </c>
    </row>
    <row r="50" spans="1:2" x14ac:dyDescent="0.25">
      <c r="A50" s="8" t="s">
        <v>217</v>
      </c>
      <c r="B50" s="2">
        <v>0.27973935444764397</v>
      </c>
    </row>
    <row r="51" spans="1:2" x14ac:dyDescent="0.25">
      <c r="A51" s="8" t="s">
        <v>218</v>
      </c>
      <c r="B51" s="2">
        <v>8.46761293798724E-2</v>
      </c>
    </row>
    <row r="52" spans="1:2" x14ac:dyDescent="0.25">
      <c r="A52" s="8" t="s">
        <v>219</v>
      </c>
      <c r="B52" s="2">
        <v>0.27424469476295499</v>
      </c>
    </row>
    <row r="53" spans="1:2" x14ac:dyDescent="0.25">
      <c r="A53" s="8" t="s">
        <v>220</v>
      </c>
      <c r="B53" s="2">
        <v>6.9487787625348496E-3</v>
      </c>
    </row>
    <row r="54" spans="1:2" x14ac:dyDescent="0.25">
      <c r="A54" s="8" t="s">
        <v>221</v>
      </c>
      <c r="B54" s="2">
        <v>0.42479091249531897</v>
      </c>
    </row>
    <row r="55" spans="1:2" x14ac:dyDescent="0.25">
      <c r="A55" s="8" t="s">
        <v>222</v>
      </c>
      <c r="B55" s="2">
        <v>2.5464985644738501E-2</v>
      </c>
    </row>
    <row r="56" spans="1:2" x14ac:dyDescent="0.25">
      <c r="A56" s="8" t="s">
        <v>223</v>
      </c>
      <c r="B56" s="2">
        <v>4.5770399034660699E-3</v>
      </c>
    </row>
    <row r="57" spans="1:2" x14ac:dyDescent="0.25">
      <c r="A57" s="8" t="s">
        <v>224</v>
      </c>
      <c r="B57" s="2">
        <v>7.3191029001789198E-2</v>
      </c>
    </row>
    <row r="58" spans="1:2" x14ac:dyDescent="0.25">
      <c r="A58" s="8" t="s">
        <v>225</v>
      </c>
      <c r="B58" s="2">
        <v>4.6186493571339403E-3</v>
      </c>
    </row>
    <row r="59" spans="1:2" x14ac:dyDescent="0.25">
      <c r="A59" s="8" t="s">
        <v>105</v>
      </c>
      <c r="B59" s="2">
        <v>1.01527066949611E-2</v>
      </c>
    </row>
    <row r="60" spans="1:2" x14ac:dyDescent="0.25">
      <c r="A60" s="8" t="s">
        <v>226</v>
      </c>
      <c r="B60" s="2">
        <v>0.163691590729414</v>
      </c>
    </row>
    <row r="61" spans="1:2" x14ac:dyDescent="0.25">
      <c r="A61" s="8" t="s">
        <v>227</v>
      </c>
      <c r="B61" s="2">
        <v>9.2248158781675194E-2</v>
      </c>
    </row>
    <row r="62" spans="1:2" x14ac:dyDescent="0.25">
      <c r="A62" s="8" t="s">
        <v>228</v>
      </c>
      <c r="B62" s="2">
        <v>0.19431614862896901</v>
      </c>
    </row>
    <row r="63" spans="1:2" x14ac:dyDescent="0.25">
      <c r="A63" s="8" t="s">
        <v>229</v>
      </c>
      <c r="B63" s="2">
        <v>3.0838356433455699E-2</v>
      </c>
    </row>
    <row r="64" spans="1:2" x14ac:dyDescent="0.25">
      <c r="A64" s="8" t="s">
        <v>230</v>
      </c>
      <c r="B64" s="2">
        <v>0.17814306934947299</v>
      </c>
    </row>
    <row r="65" spans="1:2" x14ac:dyDescent="0.25">
      <c r="A65" s="8" t="s">
        <v>231</v>
      </c>
      <c r="B65" s="2">
        <v>0.17247136526019899</v>
      </c>
    </row>
    <row r="66" spans="1:2" x14ac:dyDescent="0.25">
      <c r="A66" s="8" t="s">
        <v>232</v>
      </c>
      <c r="B66" s="2">
        <v>2.4430067397522601E-3</v>
      </c>
    </row>
    <row r="67" spans="1:2" x14ac:dyDescent="0.25">
      <c r="A67" s="8" t="s">
        <v>233</v>
      </c>
      <c r="B67" s="2">
        <v>0.323287133088623</v>
      </c>
    </row>
    <row r="68" spans="1:2" x14ac:dyDescent="0.25">
      <c r="A68" s="8" t="s">
        <v>234</v>
      </c>
      <c r="B68" s="2">
        <v>5.7699154154952897E-3</v>
      </c>
    </row>
    <row r="69" spans="1:2" x14ac:dyDescent="0.25">
      <c r="A69" s="8" t="s">
        <v>111</v>
      </c>
      <c r="B69" s="2">
        <v>6.5065003621542702E-3</v>
      </c>
    </row>
    <row r="70" spans="1:2" x14ac:dyDescent="0.25">
      <c r="A70" s="8" t="s">
        <v>235</v>
      </c>
      <c r="B70" s="2">
        <v>4.2132658948893301E-2</v>
      </c>
    </row>
    <row r="71" spans="1:2" x14ac:dyDescent="0.25">
      <c r="A71" s="8" t="s">
        <v>236</v>
      </c>
      <c r="B71" s="2">
        <v>3.77131492689394E-2</v>
      </c>
    </row>
    <row r="72" spans="1:2" x14ac:dyDescent="0.25">
      <c r="A72" s="8" t="s">
        <v>237</v>
      </c>
      <c r="B72" s="2">
        <v>0.200694845133015</v>
      </c>
    </row>
    <row r="73" spans="1:2" x14ac:dyDescent="0.25">
      <c r="A73" s="15"/>
    </row>
    <row r="74" spans="1:2" x14ac:dyDescent="0.25">
      <c r="A74" s="13" t="s">
        <v>33</v>
      </c>
    </row>
    <row r="75" spans="1:2" x14ac:dyDescent="0.25">
      <c r="A75" s="14" t="s">
        <v>34</v>
      </c>
    </row>
    <row r="76" spans="1:2" x14ac:dyDescent="0.25">
      <c r="A76" s="14" t="s">
        <v>126</v>
      </c>
    </row>
    <row r="77" spans="1:2" x14ac:dyDescent="0.25">
      <c r="A77" s="14" t="s">
        <v>240</v>
      </c>
    </row>
    <row r="78" spans="1:2" x14ac:dyDescent="0.25">
      <c r="A78" s="15"/>
    </row>
    <row r="79" spans="1:2" x14ac:dyDescent="0.25">
      <c r="A79" s="15"/>
    </row>
    <row r="80" spans="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450</v>
      </c>
    </row>
    <row r="2" spans="1:2" ht="15" x14ac:dyDescent="0.25">
      <c r="A2" s="12" t="s">
        <v>440</v>
      </c>
    </row>
    <row r="3" spans="1:2" ht="15" x14ac:dyDescent="0.25">
      <c r="A3" s="12" t="s">
        <v>302</v>
      </c>
    </row>
    <row r="4" spans="1:2" ht="15" x14ac:dyDescent="0.25">
      <c r="A4" s="12" t="s">
        <v>125</v>
      </c>
    </row>
    <row r="5" spans="1:2" x14ac:dyDescent="0.25">
      <c r="A5" s="17" t="str">
        <f>HYPERLINK("#'Table of contents'!A35", "Back to contents")</f>
        <v>Back to contents</v>
      </c>
    </row>
    <row r="6" spans="1:2" x14ac:dyDescent="0.25">
      <c r="A6" s="15"/>
      <c r="B6" s="6" t="s">
        <v>27</v>
      </c>
    </row>
    <row r="7" spans="1:2" x14ac:dyDescent="0.25">
      <c r="A7" s="9" t="s">
        <v>32</v>
      </c>
      <c r="B7" s="4" t="s">
        <v>9</v>
      </c>
    </row>
    <row r="8" spans="1:2" x14ac:dyDescent="0.25">
      <c r="A8" s="16" t="s">
        <v>241</v>
      </c>
      <c r="B8" s="1">
        <v>3745</v>
      </c>
    </row>
    <row r="9" spans="1:2" x14ac:dyDescent="0.25">
      <c r="A9" s="16" t="s">
        <v>242</v>
      </c>
      <c r="B9" s="1">
        <v>6078</v>
      </c>
    </row>
    <row r="10" spans="1:2" x14ac:dyDescent="0.25">
      <c r="A10" s="16" t="s">
        <v>243</v>
      </c>
      <c r="B10" s="1">
        <v>20506</v>
      </c>
    </row>
    <row r="11" spans="1:2" x14ac:dyDescent="0.25">
      <c r="A11" s="16" t="s">
        <v>244</v>
      </c>
      <c r="B11" s="1">
        <v>10</v>
      </c>
    </row>
    <row r="12" spans="1:2" x14ac:dyDescent="0.25">
      <c r="A12" s="16" t="s">
        <v>245</v>
      </c>
      <c r="B12" s="1">
        <v>22080</v>
      </c>
    </row>
    <row r="13" spans="1:2" x14ac:dyDescent="0.25">
      <c r="A13" s="16" t="s">
        <v>246</v>
      </c>
      <c r="B13" s="1">
        <v>2160</v>
      </c>
    </row>
    <row r="14" spans="1:2" x14ac:dyDescent="0.25">
      <c r="A14" s="16" t="s">
        <v>247</v>
      </c>
      <c r="B14" s="1">
        <v>751</v>
      </c>
    </row>
    <row r="15" spans="1:2" x14ac:dyDescent="0.25">
      <c r="A15" s="16" t="s">
        <v>248</v>
      </c>
      <c r="B15" s="1">
        <v>6523</v>
      </c>
    </row>
    <row r="16" spans="1:2" x14ac:dyDescent="0.25">
      <c r="A16" s="16" t="s">
        <v>249</v>
      </c>
      <c r="B16" s="1">
        <v>3943</v>
      </c>
    </row>
    <row r="17" spans="1:2" x14ac:dyDescent="0.25">
      <c r="A17" s="16" t="s">
        <v>250</v>
      </c>
      <c r="B17" s="1">
        <v>16523</v>
      </c>
    </row>
    <row r="18" spans="1:2" x14ac:dyDescent="0.25">
      <c r="A18" s="16" t="s">
        <v>251</v>
      </c>
      <c r="B18" s="1">
        <v>4</v>
      </c>
    </row>
    <row r="19" spans="1:2" x14ac:dyDescent="0.25">
      <c r="A19" s="16" t="s">
        <v>252</v>
      </c>
      <c r="B19" s="1">
        <v>10266</v>
      </c>
    </row>
    <row r="20" spans="1:2" x14ac:dyDescent="0.25">
      <c r="A20" s="16" t="s">
        <v>253</v>
      </c>
      <c r="B20" s="1">
        <v>6</v>
      </c>
    </row>
    <row r="21" spans="1:2" x14ac:dyDescent="0.25">
      <c r="A21" s="16" t="s">
        <v>254</v>
      </c>
      <c r="B21" s="1">
        <v>7</v>
      </c>
    </row>
    <row r="22" spans="1:2" x14ac:dyDescent="0.25">
      <c r="A22" s="16" t="s">
        <v>255</v>
      </c>
      <c r="B22" s="1">
        <v>2878</v>
      </c>
    </row>
    <row r="23" spans="1:2" x14ac:dyDescent="0.25">
      <c r="A23" s="16" t="s">
        <v>256</v>
      </c>
      <c r="B23" s="1">
        <v>0</v>
      </c>
    </row>
    <row r="24" spans="1:2" x14ac:dyDescent="0.25">
      <c r="A24" s="16" t="s">
        <v>257</v>
      </c>
      <c r="B24" s="1">
        <v>63</v>
      </c>
    </row>
    <row r="25" spans="1:2" x14ac:dyDescent="0.25">
      <c r="A25" s="16" t="s">
        <v>258</v>
      </c>
      <c r="B25" s="1">
        <v>434</v>
      </c>
    </row>
    <row r="26" spans="1:2" x14ac:dyDescent="0.25">
      <c r="A26" s="16" t="s">
        <v>259</v>
      </c>
      <c r="B26" s="1">
        <v>582</v>
      </c>
    </row>
    <row r="27" spans="1:2" x14ac:dyDescent="0.25">
      <c r="A27" s="16" t="s">
        <v>260</v>
      </c>
      <c r="B27" s="1">
        <v>1982</v>
      </c>
    </row>
    <row r="28" spans="1:2" x14ac:dyDescent="0.25">
      <c r="A28" s="16" t="s">
        <v>261</v>
      </c>
      <c r="B28" s="1">
        <v>57</v>
      </c>
    </row>
    <row r="29" spans="1:2" x14ac:dyDescent="0.25">
      <c r="A29" s="16" t="s">
        <v>262</v>
      </c>
      <c r="B29" s="1">
        <v>1663</v>
      </c>
    </row>
    <row r="30" spans="1:2" x14ac:dyDescent="0.25">
      <c r="A30" s="16" t="s">
        <v>263</v>
      </c>
      <c r="B30" s="1">
        <v>62</v>
      </c>
    </row>
    <row r="31" spans="1:2" x14ac:dyDescent="0.25">
      <c r="A31" s="16" t="s">
        <v>264</v>
      </c>
      <c r="B31" s="1">
        <v>27</v>
      </c>
    </row>
    <row r="32" spans="1:2" x14ac:dyDescent="0.25">
      <c r="A32" s="16" t="s">
        <v>265</v>
      </c>
      <c r="B32" s="1">
        <v>1217</v>
      </c>
    </row>
    <row r="33" spans="1:2" x14ac:dyDescent="0.25">
      <c r="A33" s="16" t="s">
        <v>266</v>
      </c>
      <c r="B33" s="1">
        <v>10</v>
      </c>
    </row>
    <row r="34" spans="1:2" x14ac:dyDescent="0.25">
      <c r="A34" s="16" t="s">
        <v>267</v>
      </c>
      <c r="B34" s="1">
        <v>156</v>
      </c>
    </row>
    <row r="35" spans="1:2" x14ac:dyDescent="0.25">
      <c r="A35" s="16" t="s">
        <v>268</v>
      </c>
      <c r="B35" s="1">
        <v>2311</v>
      </c>
    </row>
    <row r="36" spans="1:2" x14ac:dyDescent="0.25">
      <c r="A36" s="16" t="s">
        <v>269</v>
      </c>
      <c r="B36" s="1">
        <v>738</v>
      </c>
    </row>
    <row r="37" spans="1:2" x14ac:dyDescent="0.25">
      <c r="A37" s="16" t="s">
        <v>270</v>
      </c>
      <c r="B37" s="1">
        <v>1260</v>
      </c>
    </row>
    <row r="38" spans="1:2" x14ac:dyDescent="0.25">
      <c r="A38" s="16" t="s">
        <v>271</v>
      </c>
      <c r="B38" s="1">
        <v>278</v>
      </c>
    </row>
    <row r="39" spans="1:2" x14ac:dyDescent="0.25">
      <c r="A39" s="16" t="s">
        <v>272</v>
      </c>
      <c r="B39" s="1">
        <v>296</v>
      </c>
    </row>
    <row r="40" spans="1:2" x14ac:dyDescent="0.25">
      <c r="A40" s="16" t="s">
        <v>273</v>
      </c>
      <c r="B40" s="1">
        <v>47412</v>
      </c>
    </row>
    <row r="41" spans="1:2" x14ac:dyDescent="0.25">
      <c r="A41" s="16" t="s">
        <v>274</v>
      </c>
      <c r="B41" s="1">
        <v>6</v>
      </c>
    </row>
    <row r="42" spans="1:2" x14ac:dyDescent="0.25">
      <c r="A42" s="16" t="s">
        <v>275</v>
      </c>
      <c r="B42" s="1">
        <v>1513</v>
      </c>
    </row>
    <row r="43" spans="1:2" x14ac:dyDescent="0.25">
      <c r="A43" s="16" t="s">
        <v>276</v>
      </c>
      <c r="B43" s="1">
        <v>1368</v>
      </c>
    </row>
    <row r="44" spans="1:2" x14ac:dyDescent="0.25">
      <c r="A44" s="16" t="s">
        <v>277</v>
      </c>
      <c r="B44" s="1">
        <v>5</v>
      </c>
    </row>
    <row r="45" spans="1:2" x14ac:dyDescent="0.25">
      <c r="A45" s="16" t="s">
        <v>278</v>
      </c>
      <c r="B45" s="1">
        <v>1056</v>
      </c>
    </row>
    <row r="46" spans="1:2" x14ac:dyDescent="0.25">
      <c r="A46" s="16" t="s">
        <v>279</v>
      </c>
      <c r="B46" s="1">
        <v>46208</v>
      </c>
    </row>
    <row r="47" spans="1:2" x14ac:dyDescent="0.25">
      <c r="A47" s="16" t="s">
        <v>280</v>
      </c>
      <c r="B47" s="1">
        <v>10836</v>
      </c>
    </row>
    <row r="48" spans="1:2" x14ac:dyDescent="0.25">
      <c r="A48" s="16" t="s">
        <v>281</v>
      </c>
      <c r="B48" s="1">
        <v>35001</v>
      </c>
    </row>
    <row r="49" spans="1:2" x14ac:dyDescent="0.25">
      <c r="A49" s="16" t="s">
        <v>271</v>
      </c>
      <c r="B49" s="1">
        <v>278</v>
      </c>
    </row>
    <row r="50" spans="1:2" x14ac:dyDescent="0.25">
      <c r="A50" s="16" t="s">
        <v>282</v>
      </c>
      <c r="B50" s="1">
        <v>1813</v>
      </c>
    </row>
    <row r="51" spans="1:2" x14ac:dyDescent="0.25">
      <c r="A51" s="16" t="s">
        <v>283</v>
      </c>
      <c r="B51" s="1">
        <v>224</v>
      </c>
    </row>
    <row r="52" spans="1:2" x14ac:dyDescent="0.25">
      <c r="A52" s="16" t="s">
        <v>284</v>
      </c>
      <c r="B52" s="1">
        <v>52</v>
      </c>
    </row>
    <row r="53" spans="1:2" x14ac:dyDescent="0.25">
      <c r="A53" s="16" t="s">
        <v>285</v>
      </c>
      <c r="B53" s="1">
        <v>8046</v>
      </c>
    </row>
    <row r="54" spans="1:2" x14ac:dyDescent="0.25">
      <c r="A54" s="16" t="s">
        <v>286</v>
      </c>
      <c r="B54" s="1">
        <v>19</v>
      </c>
    </row>
    <row r="55" spans="1:2" x14ac:dyDescent="0.25">
      <c r="A55" s="16" t="s">
        <v>287</v>
      </c>
      <c r="B55" s="1">
        <v>168</v>
      </c>
    </row>
    <row r="56" spans="1:2" x14ac:dyDescent="0.25">
      <c r="A56" s="16" t="s">
        <v>288</v>
      </c>
      <c r="B56" s="1">
        <v>1171</v>
      </c>
    </row>
    <row r="57" spans="1:2" x14ac:dyDescent="0.25">
      <c r="A57" s="16" t="s">
        <v>289</v>
      </c>
      <c r="B57" s="1">
        <v>890</v>
      </c>
    </row>
    <row r="58" spans="1:2" x14ac:dyDescent="0.25">
      <c r="A58" s="16" t="s">
        <v>290</v>
      </c>
      <c r="B58" s="1">
        <v>1671</v>
      </c>
    </row>
    <row r="59" spans="1:2" x14ac:dyDescent="0.25">
      <c r="A59" s="16" t="s">
        <v>291</v>
      </c>
      <c r="B59" s="1">
        <v>38</v>
      </c>
    </row>
    <row r="60" spans="1:2" x14ac:dyDescent="0.25">
      <c r="A60" s="16" t="s">
        <v>292</v>
      </c>
      <c r="B60" s="1">
        <v>622</v>
      </c>
    </row>
    <row r="61" spans="1:2" x14ac:dyDescent="0.25">
      <c r="A61" s="16" t="s">
        <v>293</v>
      </c>
      <c r="B61" s="1">
        <v>84</v>
      </c>
    </row>
    <row r="62" spans="1:2" x14ac:dyDescent="0.25">
      <c r="A62" s="16" t="s">
        <v>294</v>
      </c>
      <c r="B62" s="1">
        <v>13</v>
      </c>
    </row>
    <row r="63" spans="1:2" x14ac:dyDescent="0.25">
      <c r="A63" s="16" t="s">
        <v>295</v>
      </c>
      <c r="B63" s="1">
        <v>1343</v>
      </c>
    </row>
    <row r="64" spans="1:2" x14ac:dyDescent="0.25">
      <c r="A64" s="16" t="s">
        <v>296</v>
      </c>
      <c r="B64" s="1">
        <v>13</v>
      </c>
    </row>
    <row r="65" spans="1:2" x14ac:dyDescent="0.25">
      <c r="A65" s="16" t="s">
        <v>297</v>
      </c>
      <c r="B65" s="1">
        <v>83</v>
      </c>
    </row>
    <row r="66" spans="1:2" x14ac:dyDescent="0.25">
      <c r="A66" s="16" t="s">
        <v>298</v>
      </c>
      <c r="B66" s="1">
        <v>561</v>
      </c>
    </row>
    <row r="67" spans="1:2" x14ac:dyDescent="0.25">
      <c r="A67" s="16" t="s">
        <v>299</v>
      </c>
      <c r="B67" s="1">
        <v>3387</v>
      </c>
    </row>
    <row r="68" spans="1:2" x14ac:dyDescent="0.25">
      <c r="A68" s="16" t="s">
        <v>300</v>
      </c>
      <c r="B68" s="1">
        <v>13444</v>
      </c>
    </row>
    <row r="69" spans="1:2" x14ac:dyDescent="0.25">
      <c r="A69" s="10" t="s">
        <v>12</v>
      </c>
      <c r="B69" s="5">
        <v>283941</v>
      </c>
    </row>
    <row r="70" spans="1:2" x14ac:dyDescent="0.25">
      <c r="A70" s="15"/>
    </row>
    <row r="71" spans="1:2" x14ac:dyDescent="0.25">
      <c r="A71" s="15"/>
    </row>
    <row r="72" spans="1:2" x14ac:dyDescent="0.25">
      <c r="A72" s="15"/>
      <c r="B72" s="6" t="s">
        <v>28</v>
      </c>
    </row>
    <row r="73" spans="1:2" x14ac:dyDescent="0.25">
      <c r="A73" s="9" t="s">
        <v>32</v>
      </c>
      <c r="B73" s="4" t="s">
        <v>9</v>
      </c>
    </row>
    <row r="74" spans="1:2" x14ac:dyDescent="0.25">
      <c r="A74" s="8" t="s">
        <v>241</v>
      </c>
      <c r="B74" s="2">
        <v>4.5493749924075899E-2</v>
      </c>
    </row>
    <row r="75" spans="1:2" x14ac:dyDescent="0.25">
      <c r="A75" s="8" t="s">
        <v>242</v>
      </c>
      <c r="B75" s="2">
        <v>7.3834716165162406E-2</v>
      </c>
    </row>
    <row r="76" spans="1:2" x14ac:dyDescent="0.25">
      <c r="A76" s="8" t="s">
        <v>243</v>
      </c>
      <c r="B76" s="2">
        <v>0.24910409504488601</v>
      </c>
    </row>
    <row r="77" spans="1:2" x14ac:dyDescent="0.25">
      <c r="A77" s="8" t="s">
        <v>244</v>
      </c>
      <c r="B77" s="2">
        <v>1.21478637981511E-4</v>
      </c>
    </row>
    <row r="78" spans="1:2" x14ac:dyDescent="0.25">
      <c r="A78" s="8" t="s">
        <v>245</v>
      </c>
      <c r="B78" s="2">
        <v>0.26822483266317598</v>
      </c>
    </row>
    <row r="79" spans="1:2" x14ac:dyDescent="0.25">
      <c r="A79" s="8" t="s">
        <v>246</v>
      </c>
      <c r="B79" s="2">
        <v>2.62393858040064E-2</v>
      </c>
    </row>
    <row r="80" spans="1:2" x14ac:dyDescent="0.25">
      <c r="A80" s="8" t="s">
        <v>247</v>
      </c>
      <c r="B80" s="2">
        <v>9.1230457124114699E-3</v>
      </c>
    </row>
    <row r="81" spans="1:2" x14ac:dyDescent="0.25">
      <c r="A81" s="8" t="s">
        <v>248</v>
      </c>
      <c r="B81" s="2">
        <v>7.9240515555339605E-2</v>
      </c>
    </row>
    <row r="82" spans="1:2" x14ac:dyDescent="0.25">
      <c r="A82" s="8" t="s">
        <v>249</v>
      </c>
      <c r="B82" s="2">
        <v>4.78990269561098E-2</v>
      </c>
    </row>
    <row r="83" spans="1:2" x14ac:dyDescent="0.25">
      <c r="A83" s="8" t="s">
        <v>250</v>
      </c>
      <c r="B83" s="2">
        <v>0.20071915353685099</v>
      </c>
    </row>
    <row r="84" spans="1:2" x14ac:dyDescent="0.25">
      <c r="A84" s="8" t="s">
        <v>251</v>
      </c>
      <c r="B84" s="2">
        <v>2.4657872025644201E-4</v>
      </c>
    </row>
    <row r="85" spans="1:2" x14ac:dyDescent="0.25">
      <c r="A85" s="8" t="s">
        <v>252</v>
      </c>
      <c r="B85" s="2">
        <v>0.63284428553815797</v>
      </c>
    </row>
    <row r="86" spans="1:2" x14ac:dyDescent="0.25">
      <c r="A86" s="8" t="s">
        <v>253</v>
      </c>
      <c r="B86" s="2">
        <v>3.6986808038466299E-4</v>
      </c>
    </row>
    <row r="87" spans="1:2" x14ac:dyDescent="0.25">
      <c r="A87" s="8" t="s">
        <v>254</v>
      </c>
      <c r="B87" s="2">
        <v>4.3151276044877301E-4</v>
      </c>
    </row>
    <row r="88" spans="1:2" x14ac:dyDescent="0.25">
      <c r="A88" s="8" t="s">
        <v>255</v>
      </c>
      <c r="B88" s="2">
        <v>0.17741338922451</v>
      </c>
    </row>
    <row r="89" spans="1:2" x14ac:dyDescent="0.25">
      <c r="A89" s="8" t="s">
        <v>256</v>
      </c>
      <c r="B89" s="2">
        <v>0</v>
      </c>
    </row>
    <row r="90" spans="1:2" x14ac:dyDescent="0.25">
      <c r="A90" s="8" t="s">
        <v>257</v>
      </c>
      <c r="B90" s="2">
        <v>3.8836148440389599E-3</v>
      </c>
    </row>
    <row r="91" spans="1:2" x14ac:dyDescent="0.25">
      <c r="A91" s="8" t="s">
        <v>258</v>
      </c>
      <c r="B91" s="2">
        <v>2.6753791147823901E-2</v>
      </c>
    </row>
    <row r="92" spans="1:2" x14ac:dyDescent="0.25">
      <c r="A92" s="8" t="s">
        <v>259</v>
      </c>
      <c r="B92" s="2">
        <v>3.5877203797312303E-2</v>
      </c>
    </row>
    <row r="93" spans="1:2" x14ac:dyDescent="0.25">
      <c r="A93" s="8" t="s">
        <v>260</v>
      </c>
      <c r="B93" s="2">
        <v>0.122179755887067</v>
      </c>
    </row>
    <row r="94" spans="1:2" x14ac:dyDescent="0.25">
      <c r="A94" s="8" t="s">
        <v>261</v>
      </c>
      <c r="B94" s="2">
        <v>7.59898680175977E-3</v>
      </c>
    </row>
    <row r="95" spans="1:2" x14ac:dyDescent="0.25">
      <c r="A95" s="8" t="s">
        <v>262</v>
      </c>
      <c r="B95" s="2">
        <v>0.221703772830289</v>
      </c>
    </row>
    <row r="96" spans="1:2" x14ac:dyDescent="0.25">
      <c r="A96" s="8" t="s">
        <v>263</v>
      </c>
      <c r="B96" s="2">
        <v>8.2655645913878202E-3</v>
      </c>
    </row>
    <row r="97" spans="1:2" x14ac:dyDescent="0.25">
      <c r="A97" s="8" t="s">
        <v>264</v>
      </c>
      <c r="B97" s="2">
        <v>3.5995200639914698E-3</v>
      </c>
    </row>
    <row r="98" spans="1:2" x14ac:dyDescent="0.25">
      <c r="A98" s="8" t="s">
        <v>265</v>
      </c>
      <c r="B98" s="2">
        <v>0.162245033995467</v>
      </c>
    </row>
    <row r="99" spans="1:2" x14ac:dyDescent="0.25">
      <c r="A99" s="8" t="s">
        <v>266</v>
      </c>
      <c r="B99" s="2">
        <v>1.3331555792561E-3</v>
      </c>
    </row>
    <row r="100" spans="1:2" x14ac:dyDescent="0.25">
      <c r="A100" s="8" t="s">
        <v>267</v>
      </c>
      <c r="B100" s="2">
        <v>2.07972270363951E-2</v>
      </c>
    </row>
    <row r="101" spans="1:2" x14ac:dyDescent="0.25">
      <c r="A101" s="8" t="s">
        <v>268</v>
      </c>
      <c r="B101" s="2">
        <v>0.30809225436608501</v>
      </c>
    </row>
    <row r="102" spans="1:2" x14ac:dyDescent="0.25">
      <c r="A102" s="8" t="s">
        <v>269</v>
      </c>
      <c r="B102" s="2">
        <v>9.8386881749100097E-2</v>
      </c>
    </row>
    <row r="103" spans="1:2" x14ac:dyDescent="0.25">
      <c r="A103" s="8" t="s">
        <v>270</v>
      </c>
      <c r="B103" s="2">
        <v>0.16797760298626799</v>
      </c>
    </row>
    <row r="104" spans="1:2" x14ac:dyDescent="0.25">
      <c r="A104" s="8" t="s">
        <v>271</v>
      </c>
      <c r="B104" s="2">
        <v>1.9397153223555699E-2</v>
      </c>
    </row>
    <row r="105" spans="1:2" x14ac:dyDescent="0.25">
      <c r="A105" s="8" t="s">
        <v>272</v>
      </c>
      <c r="B105" s="2">
        <v>2.0598325690148302E-3</v>
      </c>
    </row>
    <row r="106" spans="1:2" x14ac:dyDescent="0.25">
      <c r="A106" s="8" t="s">
        <v>273</v>
      </c>
      <c r="B106" s="2">
        <v>0.329935073520713</v>
      </c>
    </row>
    <row r="107" spans="1:2" x14ac:dyDescent="0.25">
      <c r="A107" s="8" t="s">
        <v>274</v>
      </c>
      <c r="B107" s="2">
        <v>4.1753362885435702E-5</v>
      </c>
    </row>
    <row r="108" spans="1:2" x14ac:dyDescent="0.25">
      <c r="A108" s="8" t="s">
        <v>275</v>
      </c>
      <c r="B108" s="2">
        <v>1.0528806340944E-2</v>
      </c>
    </row>
    <row r="109" spans="1:2" x14ac:dyDescent="0.25">
      <c r="A109" s="8" t="s">
        <v>276</v>
      </c>
      <c r="B109" s="2">
        <v>9.5197667378793503E-3</v>
      </c>
    </row>
    <row r="110" spans="1:2" x14ac:dyDescent="0.25">
      <c r="A110" s="8" t="s">
        <v>277</v>
      </c>
      <c r="B110" s="2">
        <v>3.4794469071196401E-5</v>
      </c>
    </row>
    <row r="111" spans="1:2" x14ac:dyDescent="0.25">
      <c r="A111" s="8" t="s">
        <v>278</v>
      </c>
      <c r="B111" s="2">
        <v>7.3485918678366903E-3</v>
      </c>
    </row>
    <row r="112" spans="1:2" x14ac:dyDescent="0.25">
      <c r="A112" s="8" t="s">
        <v>279</v>
      </c>
      <c r="B112" s="2">
        <v>0.32155656536836902</v>
      </c>
    </row>
    <row r="113" spans="1:2" x14ac:dyDescent="0.25">
      <c r="A113" s="8" t="s">
        <v>280</v>
      </c>
      <c r="B113" s="2">
        <v>7.5406573371096894E-2</v>
      </c>
    </row>
    <row r="114" spans="1:2" x14ac:dyDescent="0.25">
      <c r="A114" s="8" t="s">
        <v>281</v>
      </c>
      <c r="B114" s="2">
        <v>0.24356824239218899</v>
      </c>
    </row>
    <row r="115" spans="1:2" x14ac:dyDescent="0.25">
      <c r="A115" s="8" t="s">
        <v>271</v>
      </c>
      <c r="B115" s="2">
        <v>1.9397153223555699E-2</v>
      </c>
    </row>
    <row r="116" spans="1:2" x14ac:dyDescent="0.25">
      <c r="A116" s="8" t="s">
        <v>282</v>
      </c>
      <c r="B116" s="2">
        <v>0.12650013954786499</v>
      </c>
    </row>
    <row r="117" spans="1:2" x14ac:dyDescent="0.25">
      <c r="A117" s="8" t="s">
        <v>283</v>
      </c>
      <c r="B117" s="2">
        <v>1.5629360870778701E-2</v>
      </c>
    </row>
    <row r="118" spans="1:2" x14ac:dyDescent="0.25">
      <c r="A118" s="8" t="s">
        <v>284</v>
      </c>
      <c r="B118" s="2">
        <v>3.6282444878593398E-3</v>
      </c>
    </row>
    <row r="119" spans="1:2" x14ac:dyDescent="0.25">
      <c r="A119" s="8" t="s">
        <v>285</v>
      </c>
      <c r="B119" s="2">
        <v>0.56140106056377304</v>
      </c>
    </row>
    <row r="120" spans="1:2" x14ac:dyDescent="0.25">
      <c r="A120" s="8" t="s">
        <v>286</v>
      </c>
      <c r="B120" s="2">
        <v>1.3257047167178301E-3</v>
      </c>
    </row>
    <row r="121" spans="1:2" x14ac:dyDescent="0.25">
      <c r="A121" s="8" t="s">
        <v>287</v>
      </c>
      <c r="B121" s="2">
        <v>1.1722020653084E-2</v>
      </c>
    </row>
    <row r="122" spans="1:2" x14ac:dyDescent="0.25">
      <c r="A122" s="8" t="s">
        <v>288</v>
      </c>
      <c r="B122" s="2">
        <v>8.1705274909293898E-2</v>
      </c>
    </row>
    <row r="123" spans="1:2" x14ac:dyDescent="0.25">
      <c r="A123" s="8" t="s">
        <v>289</v>
      </c>
      <c r="B123" s="2">
        <v>6.20987998883617E-2</v>
      </c>
    </row>
    <row r="124" spans="1:2" x14ac:dyDescent="0.25">
      <c r="A124" s="8" t="s">
        <v>290</v>
      </c>
      <c r="B124" s="2">
        <v>0.116592241138711</v>
      </c>
    </row>
    <row r="125" spans="1:2" x14ac:dyDescent="0.25">
      <c r="A125" s="8" t="s">
        <v>291</v>
      </c>
      <c r="B125" s="2">
        <v>1.93996324280172E-3</v>
      </c>
    </row>
    <row r="126" spans="1:2" x14ac:dyDescent="0.25">
      <c r="A126" s="8" t="s">
        <v>292</v>
      </c>
      <c r="B126" s="2">
        <v>3.1754135184806999E-2</v>
      </c>
    </row>
    <row r="127" spans="1:2" x14ac:dyDescent="0.25">
      <c r="A127" s="8" t="s">
        <v>293</v>
      </c>
      <c r="B127" s="2">
        <v>4.2883397998774797E-3</v>
      </c>
    </row>
    <row r="128" spans="1:2" x14ac:dyDescent="0.25">
      <c r="A128" s="8" t="s">
        <v>294</v>
      </c>
      <c r="B128" s="2">
        <v>6.6367163569532397E-4</v>
      </c>
    </row>
    <row r="129" spans="1:2" x14ac:dyDescent="0.25">
      <c r="A129" s="8" t="s">
        <v>295</v>
      </c>
      <c r="B129" s="2">
        <v>6.8562385133755399E-2</v>
      </c>
    </row>
    <row r="130" spans="1:2" x14ac:dyDescent="0.25">
      <c r="A130" s="8" t="s">
        <v>296</v>
      </c>
      <c r="B130" s="2">
        <v>6.6367163569532397E-4</v>
      </c>
    </row>
    <row r="131" spans="1:2" x14ac:dyDescent="0.25">
      <c r="A131" s="8" t="s">
        <v>297</v>
      </c>
      <c r="B131" s="2">
        <v>4.2372881355932203E-3</v>
      </c>
    </row>
    <row r="132" spans="1:2" x14ac:dyDescent="0.25">
      <c r="A132" s="8" t="s">
        <v>298</v>
      </c>
      <c r="B132" s="2">
        <v>2.86399836634674E-2</v>
      </c>
    </row>
    <row r="133" spans="1:2" x14ac:dyDescent="0.25">
      <c r="A133" s="8" t="s">
        <v>299</v>
      </c>
      <c r="B133" s="2">
        <v>0.172911986930774</v>
      </c>
    </row>
    <row r="134" spans="1:2" x14ac:dyDescent="0.25">
      <c r="A134" s="8" t="s">
        <v>300</v>
      </c>
      <c r="B134" s="2">
        <v>0.68633857463753301</v>
      </c>
    </row>
    <row r="135" spans="1:2" x14ac:dyDescent="0.25">
      <c r="A135" s="15"/>
    </row>
    <row r="136" spans="1:2" x14ac:dyDescent="0.25">
      <c r="A136" s="13" t="s">
        <v>33</v>
      </c>
    </row>
    <row r="137" spans="1:2" x14ac:dyDescent="0.25">
      <c r="A137" s="14" t="s">
        <v>34</v>
      </c>
    </row>
    <row r="138" spans="1:2" x14ac:dyDescent="0.25">
      <c r="A138" s="14" t="s">
        <v>126</v>
      </c>
    </row>
    <row r="139" spans="1:2" x14ac:dyDescent="0.25">
      <c r="A139" s="14" t="s">
        <v>303</v>
      </c>
    </row>
    <row r="140" spans="1:2" x14ac:dyDescent="0.25">
      <c r="A140" s="14" t="s">
        <v>36</v>
      </c>
    </row>
    <row r="141" spans="1:2" x14ac:dyDescent="0.25">
      <c r="A141" s="15"/>
    </row>
    <row r="142" spans="1:2" x14ac:dyDescent="0.25">
      <c r="A142" s="15"/>
    </row>
    <row r="143" spans="1:2" x14ac:dyDescent="0.25">
      <c r="A143" s="15"/>
    </row>
    <row r="144" spans="1:2"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451</v>
      </c>
    </row>
    <row r="2" spans="1:2" ht="15" x14ac:dyDescent="0.25">
      <c r="A2" s="12" t="s">
        <v>440</v>
      </c>
    </row>
    <row r="3" spans="1:2" ht="15" x14ac:dyDescent="0.25">
      <c r="A3" s="12" t="s">
        <v>308</v>
      </c>
    </row>
    <row r="4" spans="1:2" x14ac:dyDescent="0.25">
      <c r="A4" s="15"/>
    </row>
    <row r="5" spans="1:2" x14ac:dyDescent="0.25">
      <c r="A5" s="17" t="str">
        <f>HYPERLINK("#'Table of contents'!A36", "Back to contents")</f>
        <v>Back to contents</v>
      </c>
    </row>
    <row r="6" spans="1:2" x14ac:dyDescent="0.25">
      <c r="A6" s="15"/>
      <c r="B6" s="6" t="s">
        <v>27</v>
      </c>
    </row>
    <row r="7" spans="1:2" x14ac:dyDescent="0.25">
      <c r="A7" s="9" t="s">
        <v>32</v>
      </c>
      <c r="B7" s="4" t="s">
        <v>9</v>
      </c>
    </row>
    <row r="8" spans="1:2" x14ac:dyDescent="0.25">
      <c r="A8" s="16" t="s">
        <v>304</v>
      </c>
      <c r="B8" s="1">
        <v>2083</v>
      </c>
    </row>
    <row r="9" spans="1:2" x14ac:dyDescent="0.25">
      <c r="A9" s="16" t="s">
        <v>305</v>
      </c>
      <c r="B9" s="1">
        <v>183083</v>
      </c>
    </row>
    <row r="10" spans="1:2" x14ac:dyDescent="0.25">
      <c r="A10" s="16" t="s">
        <v>306</v>
      </c>
      <c r="B10" s="1">
        <v>4130</v>
      </c>
    </row>
    <row r="11" spans="1:2" x14ac:dyDescent="0.25">
      <c r="A11" s="16" t="s">
        <v>86</v>
      </c>
      <c r="B11" s="1">
        <v>724</v>
      </c>
    </row>
    <row r="12" spans="1:2" x14ac:dyDescent="0.25">
      <c r="A12" s="16" t="s">
        <v>122</v>
      </c>
      <c r="B12" s="1">
        <v>23758</v>
      </c>
    </row>
    <row r="13" spans="1:2" x14ac:dyDescent="0.25">
      <c r="A13" s="16" t="s">
        <v>123</v>
      </c>
      <c r="B13" s="1">
        <v>69885</v>
      </c>
    </row>
    <row r="14" spans="1:2" x14ac:dyDescent="0.25">
      <c r="A14" s="10" t="s">
        <v>12</v>
      </c>
      <c r="B14" s="5">
        <v>283663</v>
      </c>
    </row>
    <row r="15" spans="1:2" x14ac:dyDescent="0.25">
      <c r="A15" s="15"/>
    </row>
    <row r="16" spans="1:2" x14ac:dyDescent="0.25">
      <c r="A16" s="15"/>
    </row>
    <row r="17" spans="1:2" x14ac:dyDescent="0.25">
      <c r="A17" s="15"/>
      <c r="B17" s="6" t="s">
        <v>28</v>
      </c>
    </row>
    <row r="18" spans="1:2" x14ac:dyDescent="0.25">
      <c r="A18" s="9" t="s">
        <v>32</v>
      </c>
      <c r="B18" s="4" t="s">
        <v>9</v>
      </c>
    </row>
    <row r="19" spans="1:2" x14ac:dyDescent="0.25">
      <c r="A19" s="8" t="s">
        <v>304</v>
      </c>
      <c r="B19" s="2">
        <v>7.34322065267589E-3</v>
      </c>
    </row>
    <row r="20" spans="1:2" x14ac:dyDescent="0.25">
      <c r="A20" s="8" t="s">
        <v>305</v>
      </c>
      <c r="B20" s="2">
        <v>0.64542432393368199</v>
      </c>
    </row>
    <row r="21" spans="1:2" x14ac:dyDescent="0.25">
      <c r="A21" s="8" t="s">
        <v>306</v>
      </c>
      <c r="B21" s="2">
        <v>1.45595301466881E-2</v>
      </c>
    </row>
    <row r="22" spans="1:2" x14ac:dyDescent="0.25">
      <c r="A22" s="8" t="s">
        <v>86</v>
      </c>
      <c r="B22" s="2">
        <v>2.5523244131240201E-3</v>
      </c>
    </row>
    <row r="23" spans="1:2" x14ac:dyDescent="0.25">
      <c r="A23" s="8" t="s">
        <v>122</v>
      </c>
      <c r="B23" s="2">
        <v>8.3754314098067106E-2</v>
      </c>
    </row>
    <row r="24" spans="1:2" x14ac:dyDescent="0.25">
      <c r="A24" s="8" t="s">
        <v>123</v>
      </c>
      <c r="B24" s="2">
        <v>0.246366286755763</v>
      </c>
    </row>
    <row r="25" spans="1:2" x14ac:dyDescent="0.25">
      <c r="A25" s="15"/>
    </row>
    <row r="26" spans="1:2" x14ac:dyDescent="0.25">
      <c r="A26" s="13" t="s">
        <v>33</v>
      </c>
    </row>
    <row r="27" spans="1:2" x14ac:dyDescent="0.25">
      <c r="A27" s="14" t="s">
        <v>34</v>
      </c>
    </row>
    <row r="28" spans="1:2" x14ac:dyDescent="0.25">
      <c r="A28" s="14" t="s">
        <v>126</v>
      </c>
    </row>
    <row r="29" spans="1:2" x14ac:dyDescent="0.25">
      <c r="A29" s="14" t="s">
        <v>36</v>
      </c>
    </row>
    <row r="30" spans="1:2" x14ac:dyDescent="0.25">
      <c r="A30" s="14" t="s">
        <v>36</v>
      </c>
    </row>
    <row r="31" spans="1:2" x14ac:dyDescent="0.25">
      <c r="A31" s="15"/>
    </row>
    <row r="32" spans="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452</v>
      </c>
    </row>
    <row r="2" spans="1:2" ht="15" x14ac:dyDescent="0.25">
      <c r="A2" s="12" t="s">
        <v>440</v>
      </c>
    </row>
    <row r="3" spans="1:2" ht="15" x14ac:dyDescent="0.25">
      <c r="A3" s="12" t="s">
        <v>63</v>
      </c>
    </row>
    <row r="4" spans="1:2" ht="15" x14ac:dyDescent="0.25">
      <c r="A4" s="12" t="s">
        <v>308</v>
      </c>
    </row>
    <row r="5" spans="1:2" x14ac:dyDescent="0.25">
      <c r="A5" s="17" t="str">
        <f>HYPERLINK("#'Table of contents'!A37", "Back to contents")</f>
        <v>Back to contents</v>
      </c>
    </row>
    <row r="6" spans="1:2" x14ac:dyDescent="0.25">
      <c r="A6" s="15"/>
      <c r="B6" s="6" t="s">
        <v>27</v>
      </c>
    </row>
    <row r="7" spans="1:2" x14ac:dyDescent="0.25">
      <c r="A7" s="9" t="s">
        <v>32</v>
      </c>
      <c r="B7" s="4" t="s">
        <v>9</v>
      </c>
    </row>
    <row r="8" spans="1:2" x14ac:dyDescent="0.25">
      <c r="A8" s="16" t="s">
        <v>309</v>
      </c>
      <c r="B8" s="1">
        <v>834</v>
      </c>
    </row>
    <row r="9" spans="1:2" x14ac:dyDescent="0.25">
      <c r="A9" s="16" t="s">
        <v>310</v>
      </c>
      <c r="B9" s="1">
        <v>36316</v>
      </c>
    </row>
    <row r="10" spans="1:2" x14ac:dyDescent="0.25">
      <c r="A10" s="16" t="s">
        <v>311</v>
      </c>
      <c r="B10" s="1">
        <v>1003</v>
      </c>
    </row>
    <row r="11" spans="1:2" x14ac:dyDescent="0.25">
      <c r="A11" s="16" t="s">
        <v>133</v>
      </c>
      <c r="B11" s="1">
        <v>138</v>
      </c>
    </row>
    <row r="12" spans="1:2" x14ac:dyDescent="0.25">
      <c r="A12" s="16" t="s">
        <v>135</v>
      </c>
      <c r="B12" s="1">
        <v>3734</v>
      </c>
    </row>
    <row r="13" spans="1:2" x14ac:dyDescent="0.25">
      <c r="A13" s="16" t="s">
        <v>136</v>
      </c>
      <c r="B13" s="1">
        <v>622</v>
      </c>
    </row>
    <row r="14" spans="1:2" x14ac:dyDescent="0.25">
      <c r="A14" s="16" t="s">
        <v>312</v>
      </c>
      <c r="B14" s="1">
        <v>657</v>
      </c>
    </row>
    <row r="15" spans="1:2" x14ac:dyDescent="0.25">
      <c r="A15" s="16" t="s">
        <v>313</v>
      </c>
      <c r="B15" s="1">
        <v>69275</v>
      </c>
    </row>
    <row r="16" spans="1:2" x14ac:dyDescent="0.25">
      <c r="A16" s="16" t="s">
        <v>314</v>
      </c>
      <c r="B16" s="1">
        <v>1766</v>
      </c>
    </row>
    <row r="17" spans="1:2" x14ac:dyDescent="0.25">
      <c r="A17" s="16" t="s">
        <v>143</v>
      </c>
      <c r="B17" s="1">
        <v>238</v>
      </c>
    </row>
    <row r="18" spans="1:2" x14ac:dyDescent="0.25">
      <c r="A18" s="16" t="s">
        <v>145</v>
      </c>
      <c r="B18" s="1">
        <v>8418</v>
      </c>
    </row>
    <row r="19" spans="1:2" x14ac:dyDescent="0.25">
      <c r="A19" s="16" t="s">
        <v>146</v>
      </c>
      <c r="B19" s="1">
        <v>13509</v>
      </c>
    </row>
    <row r="20" spans="1:2" x14ac:dyDescent="0.25">
      <c r="A20" s="16" t="s">
        <v>315</v>
      </c>
      <c r="B20" s="1">
        <v>280</v>
      </c>
    </row>
    <row r="21" spans="1:2" x14ac:dyDescent="0.25">
      <c r="A21" s="16" t="s">
        <v>316</v>
      </c>
      <c r="B21" s="1">
        <v>42023</v>
      </c>
    </row>
    <row r="22" spans="1:2" x14ac:dyDescent="0.25">
      <c r="A22" s="16" t="s">
        <v>317</v>
      </c>
      <c r="B22" s="1">
        <v>843</v>
      </c>
    </row>
    <row r="23" spans="1:2" x14ac:dyDescent="0.25">
      <c r="A23" s="16" t="s">
        <v>153</v>
      </c>
      <c r="B23" s="1">
        <v>160</v>
      </c>
    </row>
    <row r="24" spans="1:2" x14ac:dyDescent="0.25">
      <c r="A24" s="16" t="s">
        <v>155</v>
      </c>
      <c r="B24" s="1">
        <v>5947</v>
      </c>
    </row>
    <row r="25" spans="1:2" x14ac:dyDescent="0.25">
      <c r="A25" s="16" t="s">
        <v>156</v>
      </c>
      <c r="B25" s="1">
        <v>23567</v>
      </c>
    </row>
    <row r="26" spans="1:2" x14ac:dyDescent="0.25">
      <c r="A26" s="16" t="s">
        <v>318</v>
      </c>
      <c r="B26" s="1">
        <v>175</v>
      </c>
    </row>
    <row r="27" spans="1:2" x14ac:dyDescent="0.25">
      <c r="A27" s="16" t="s">
        <v>319</v>
      </c>
      <c r="B27" s="1">
        <v>24185</v>
      </c>
    </row>
    <row r="28" spans="1:2" x14ac:dyDescent="0.25">
      <c r="A28" s="16" t="s">
        <v>320</v>
      </c>
      <c r="B28" s="1">
        <v>430</v>
      </c>
    </row>
    <row r="29" spans="1:2" x14ac:dyDescent="0.25">
      <c r="A29" s="16" t="s">
        <v>163</v>
      </c>
      <c r="B29" s="1">
        <v>101</v>
      </c>
    </row>
    <row r="30" spans="1:2" x14ac:dyDescent="0.25">
      <c r="A30" s="16" t="s">
        <v>165</v>
      </c>
      <c r="B30" s="1">
        <v>3878</v>
      </c>
    </row>
    <row r="31" spans="1:2" x14ac:dyDescent="0.25">
      <c r="A31" s="16" t="s">
        <v>166</v>
      </c>
      <c r="B31" s="1">
        <v>21318</v>
      </c>
    </row>
    <row r="32" spans="1:2" x14ac:dyDescent="0.25">
      <c r="A32" s="16" t="s">
        <v>321</v>
      </c>
      <c r="B32" s="1">
        <v>100</v>
      </c>
    </row>
    <row r="33" spans="1:2" x14ac:dyDescent="0.25">
      <c r="A33" s="16" t="s">
        <v>322</v>
      </c>
      <c r="B33" s="1">
        <v>9555</v>
      </c>
    </row>
    <row r="34" spans="1:2" x14ac:dyDescent="0.25">
      <c r="A34" s="16" t="s">
        <v>323</v>
      </c>
      <c r="B34" s="1">
        <v>84</v>
      </c>
    </row>
    <row r="35" spans="1:2" x14ac:dyDescent="0.25">
      <c r="A35" s="16" t="s">
        <v>173</v>
      </c>
      <c r="B35" s="1">
        <v>75</v>
      </c>
    </row>
    <row r="36" spans="1:2" x14ac:dyDescent="0.25">
      <c r="A36" s="16" t="s">
        <v>175</v>
      </c>
      <c r="B36" s="1">
        <v>1583</v>
      </c>
    </row>
    <row r="37" spans="1:2" x14ac:dyDescent="0.25">
      <c r="A37" s="16" t="s">
        <v>176</v>
      </c>
      <c r="B37" s="1">
        <v>8847</v>
      </c>
    </row>
    <row r="38" spans="1:2" x14ac:dyDescent="0.25">
      <c r="A38" s="16" t="s">
        <v>324</v>
      </c>
      <c r="B38" s="1">
        <v>37</v>
      </c>
    </row>
    <row r="39" spans="1:2" x14ac:dyDescent="0.25">
      <c r="A39" s="16" t="s">
        <v>325</v>
      </c>
      <c r="B39" s="1">
        <v>1729</v>
      </c>
    </row>
    <row r="40" spans="1:2" x14ac:dyDescent="0.25">
      <c r="A40" s="16" t="s">
        <v>326</v>
      </c>
      <c r="B40" s="1">
        <v>4</v>
      </c>
    </row>
    <row r="41" spans="1:2" x14ac:dyDescent="0.25">
      <c r="A41" s="16" t="s">
        <v>183</v>
      </c>
      <c r="B41" s="1">
        <v>12</v>
      </c>
    </row>
    <row r="42" spans="1:2" x14ac:dyDescent="0.25">
      <c r="A42" s="16" t="s">
        <v>185</v>
      </c>
      <c r="B42" s="1">
        <v>198</v>
      </c>
    </row>
    <row r="43" spans="1:2" x14ac:dyDescent="0.25">
      <c r="A43" s="16" t="s">
        <v>186</v>
      </c>
      <c r="B43" s="1">
        <v>2022</v>
      </c>
    </row>
    <row r="44" spans="1:2" x14ac:dyDescent="0.25">
      <c r="A44" s="10" t="s">
        <v>12</v>
      </c>
      <c r="B44" s="5">
        <v>283663</v>
      </c>
    </row>
    <row r="45" spans="1:2" x14ac:dyDescent="0.25">
      <c r="A45" s="15"/>
    </row>
    <row r="46" spans="1:2" x14ac:dyDescent="0.25">
      <c r="A46" s="15"/>
    </row>
    <row r="47" spans="1:2" x14ac:dyDescent="0.25">
      <c r="A47" s="15"/>
      <c r="B47" s="6" t="s">
        <v>28</v>
      </c>
    </row>
    <row r="48" spans="1:2" x14ac:dyDescent="0.25">
      <c r="A48" s="9" t="s">
        <v>32</v>
      </c>
      <c r="B48" s="4" t="s">
        <v>9</v>
      </c>
    </row>
    <row r="49" spans="1:2" x14ac:dyDescent="0.25">
      <c r="A49" s="8" t="s">
        <v>309</v>
      </c>
      <c r="B49" s="2">
        <v>1.95558890426056E-2</v>
      </c>
    </row>
    <row r="50" spans="1:2" x14ac:dyDescent="0.25">
      <c r="A50" s="8" t="s">
        <v>310</v>
      </c>
      <c r="B50" s="2">
        <v>0.85154876075691099</v>
      </c>
    </row>
    <row r="51" spans="1:2" x14ac:dyDescent="0.25">
      <c r="A51" s="8" t="s">
        <v>311</v>
      </c>
      <c r="B51" s="2">
        <v>2.3518653129176701E-2</v>
      </c>
    </row>
    <row r="52" spans="1:2" x14ac:dyDescent="0.25">
      <c r="A52" s="8" t="s">
        <v>133</v>
      </c>
      <c r="B52" s="2">
        <v>3.2358665322297E-3</v>
      </c>
    </row>
    <row r="53" spans="1:2" x14ac:dyDescent="0.25">
      <c r="A53" s="8" t="s">
        <v>135</v>
      </c>
      <c r="B53" s="2">
        <v>8.7555982835838403E-2</v>
      </c>
    </row>
    <row r="54" spans="1:2" x14ac:dyDescent="0.25">
      <c r="A54" s="8" t="s">
        <v>136</v>
      </c>
      <c r="B54" s="2">
        <v>1.45848477032382E-2</v>
      </c>
    </row>
    <row r="55" spans="1:2" x14ac:dyDescent="0.25">
      <c r="A55" s="8" t="s">
        <v>312</v>
      </c>
      <c r="B55" s="2">
        <v>6.9995631931645099E-3</v>
      </c>
    </row>
    <row r="56" spans="1:2" x14ac:dyDescent="0.25">
      <c r="A56" s="8" t="s">
        <v>313</v>
      </c>
      <c r="B56" s="2">
        <v>0.73804374460650102</v>
      </c>
    </row>
    <row r="57" spans="1:2" x14ac:dyDescent="0.25">
      <c r="A57" s="8" t="s">
        <v>314</v>
      </c>
      <c r="B57" s="2">
        <v>1.8814655402022099E-2</v>
      </c>
    </row>
    <row r="58" spans="1:2" x14ac:dyDescent="0.25">
      <c r="A58" s="8" t="s">
        <v>143</v>
      </c>
      <c r="B58" s="2">
        <v>2.5356104109180398E-3</v>
      </c>
    </row>
    <row r="59" spans="1:2" x14ac:dyDescent="0.25">
      <c r="A59" s="8" t="s">
        <v>145</v>
      </c>
      <c r="B59" s="2">
        <v>8.9683901004655703E-2</v>
      </c>
    </row>
    <row r="60" spans="1:2" x14ac:dyDescent="0.25">
      <c r="A60" s="8" t="s">
        <v>146</v>
      </c>
      <c r="B60" s="2">
        <v>0.143922525382739</v>
      </c>
    </row>
    <row r="61" spans="1:2" x14ac:dyDescent="0.25">
      <c r="A61" s="8" t="s">
        <v>315</v>
      </c>
      <c r="B61" s="2">
        <v>3.8450975006866202E-3</v>
      </c>
    </row>
    <row r="62" spans="1:2" x14ac:dyDescent="0.25">
      <c r="A62" s="8" t="s">
        <v>316</v>
      </c>
      <c r="B62" s="2">
        <v>0.577080472397693</v>
      </c>
    </row>
    <row r="63" spans="1:2" x14ac:dyDescent="0.25">
      <c r="A63" s="8" t="s">
        <v>317</v>
      </c>
      <c r="B63" s="2">
        <v>1.15764899752815E-2</v>
      </c>
    </row>
    <row r="64" spans="1:2" x14ac:dyDescent="0.25">
      <c r="A64" s="8" t="s">
        <v>153</v>
      </c>
      <c r="B64" s="2">
        <v>2.19719857182093E-3</v>
      </c>
    </row>
    <row r="65" spans="1:2" x14ac:dyDescent="0.25">
      <c r="A65" s="8" t="s">
        <v>155</v>
      </c>
      <c r="B65" s="2">
        <v>8.16671244163691E-2</v>
      </c>
    </row>
    <row r="66" spans="1:2" x14ac:dyDescent="0.25">
      <c r="A66" s="8" t="s">
        <v>156</v>
      </c>
      <c r="B66" s="2">
        <v>0.32363361713814898</v>
      </c>
    </row>
    <row r="67" spans="1:2" x14ac:dyDescent="0.25">
      <c r="A67" s="8" t="s">
        <v>318</v>
      </c>
      <c r="B67" s="2">
        <v>3.49392057819394E-3</v>
      </c>
    </row>
    <row r="68" spans="1:2" x14ac:dyDescent="0.25">
      <c r="A68" s="8" t="s">
        <v>319</v>
      </c>
      <c r="B68" s="2">
        <v>0.48285982390640297</v>
      </c>
    </row>
    <row r="69" spans="1:2" x14ac:dyDescent="0.25">
      <c r="A69" s="8" t="s">
        <v>320</v>
      </c>
      <c r="B69" s="2">
        <v>8.5850619921336892E-3</v>
      </c>
    </row>
    <row r="70" spans="1:2" x14ac:dyDescent="0.25">
      <c r="A70" s="8" t="s">
        <v>163</v>
      </c>
      <c r="B70" s="2">
        <v>2.01649130512908E-3</v>
      </c>
    </row>
    <row r="71" spans="1:2" x14ac:dyDescent="0.25">
      <c r="A71" s="8" t="s">
        <v>165</v>
      </c>
      <c r="B71" s="2">
        <v>7.7425280012777806E-2</v>
      </c>
    </row>
    <row r="72" spans="1:2" x14ac:dyDescent="0.25">
      <c r="A72" s="8" t="s">
        <v>166</v>
      </c>
      <c r="B72" s="2">
        <v>0.42561942220536297</v>
      </c>
    </row>
    <row r="73" spans="1:2" x14ac:dyDescent="0.25">
      <c r="A73" s="8" t="s">
        <v>321</v>
      </c>
      <c r="B73" s="2">
        <v>4.9397352301916598E-3</v>
      </c>
    </row>
    <row r="74" spans="1:2" x14ac:dyDescent="0.25">
      <c r="A74" s="8" t="s">
        <v>322</v>
      </c>
      <c r="B74" s="2">
        <v>0.47199170124481299</v>
      </c>
    </row>
    <row r="75" spans="1:2" x14ac:dyDescent="0.25">
      <c r="A75" s="8" t="s">
        <v>323</v>
      </c>
      <c r="B75" s="2">
        <v>4.1493775933610002E-3</v>
      </c>
    </row>
    <row r="76" spans="1:2" x14ac:dyDescent="0.25">
      <c r="A76" s="8" t="s">
        <v>173</v>
      </c>
      <c r="B76" s="2">
        <v>3.70480142264375E-3</v>
      </c>
    </row>
    <row r="77" spans="1:2" x14ac:dyDescent="0.25">
      <c r="A77" s="8" t="s">
        <v>175</v>
      </c>
      <c r="B77" s="2">
        <v>7.8196008693934005E-2</v>
      </c>
    </row>
    <row r="78" spans="1:2" x14ac:dyDescent="0.25">
      <c r="A78" s="8" t="s">
        <v>176</v>
      </c>
      <c r="B78" s="2">
        <v>0.43701837581505598</v>
      </c>
    </row>
    <row r="79" spans="1:2" x14ac:dyDescent="0.25">
      <c r="A79" s="8" t="s">
        <v>324</v>
      </c>
      <c r="B79" s="2">
        <v>9.2453773113443296E-3</v>
      </c>
    </row>
    <row r="80" spans="1:2" x14ac:dyDescent="0.25">
      <c r="A80" s="8" t="s">
        <v>325</v>
      </c>
      <c r="B80" s="2">
        <v>0.43203398300849599</v>
      </c>
    </row>
    <row r="81" spans="1:2" x14ac:dyDescent="0.25">
      <c r="A81" s="8" t="s">
        <v>326</v>
      </c>
      <c r="B81" s="2">
        <v>9.99500249875062E-4</v>
      </c>
    </row>
    <row r="82" spans="1:2" x14ac:dyDescent="0.25">
      <c r="A82" s="8" t="s">
        <v>183</v>
      </c>
      <c r="B82" s="2">
        <v>2.9985007496251899E-3</v>
      </c>
    </row>
    <row r="83" spans="1:2" x14ac:dyDescent="0.25">
      <c r="A83" s="8" t="s">
        <v>185</v>
      </c>
      <c r="B83" s="2">
        <v>4.9475262368815602E-2</v>
      </c>
    </row>
    <row r="84" spans="1:2" x14ac:dyDescent="0.25">
      <c r="A84" s="8" t="s">
        <v>186</v>
      </c>
      <c r="B84" s="2">
        <v>0.50524737631184402</v>
      </c>
    </row>
    <row r="85" spans="1:2" x14ac:dyDescent="0.25">
      <c r="A85" s="15"/>
    </row>
    <row r="86" spans="1:2" x14ac:dyDescent="0.25">
      <c r="A86" s="13" t="s">
        <v>33</v>
      </c>
    </row>
    <row r="87" spans="1:2" x14ac:dyDescent="0.25">
      <c r="A87" s="14" t="s">
        <v>34</v>
      </c>
    </row>
    <row r="88" spans="1:2" x14ac:dyDescent="0.25">
      <c r="A88" s="14" t="s">
        <v>126</v>
      </c>
    </row>
    <row r="89" spans="1:2" x14ac:dyDescent="0.25">
      <c r="A89" s="14" t="s">
        <v>453</v>
      </c>
    </row>
    <row r="90" spans="1:2" x14ac:dyDescent="0.25">
      <c r="A90" s="14" t="s">
        <v>36</v>
      </c>
    </row>
    <row r="91" spans="1:2" x14ac:dyDescent="0.25">
      <c r="A91" s="15"/>
    </row>
    <row r="92" spans="1:2" x14ac:dyDescent="0.25">
      <c r="A92" s="15"/>
    </row>
    <row r="93" spans="1:2" x14ac:dyDescent="0.25">
      <c r="A93" s="15"/>
    </row>
    <row r="94" spans="1:2" x14ac:dyDescent="0.25">
      <c r="A94" s="15"/>
    </row>
    <row r="95" spans="1:2" x14ac:dyDescent="0.25">
      <c r="A95" s="15"/>
    </row>
    <row r="96" spans="1:2"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454</v>
      </c>
    </row>
    <row r="2" spans="1:2" ht="15" x14ac:dyDescent="0.25">
      <c r="A2" s="12" t="s">
        <v>440</v>
      </c>
    </row>
    <row r="3" spans="1:2" ht="15" x14ac:dyDescent="0.25">
      <c r="A3" s="12" t="s">
        <v>67</v>
      </c>
    </row>
    <row r="4" spans="1:2" ht="15" x14ac:dyDescent="0.25">
      <c r="A4" s="12" t="s">
        <v>308</v>
      </c>
    </row>
    <row r="5" spans="1:2" x14ac:dyDescent="0.25">
      <c r="A5" s="17" t="str">
        <f>HYPERLINK("#'Table of contents'!A38", "Back to contents")</f>
        <v>Back to contents</v>
      </c>
    </row>
    <row r="6" spans="1:2" x14ac:dyDescent="0.25">
      <c r="A6" s="15"/>
      <c r="B6" s="6" t="s">
        <v>27</v>
      </c>
    </row>
    <row r="7" spans="1:2" x14ac:dyDescent="0.25">
      <c r="A7" s="9" t="s">
        <v>32</v>
      </c>
      <c r="B7" s="4" t="s">
        <v>9</v>
      </c>
    </row>
    <row r="8" spans="1:2" x14ac:dyDescent="0.25">
      <c r="A8" s="16" t="s">
        <v>329</v>
      </c>
      <c r="B8" s="1">
        <v>1350</v>
      </c>
    </row>
    <row r="9" spans="1:2" x14ac:dyDescent="0.25">
      <c r="A9" s="16" t="s">
        <v>330</v>
      </c>
      <c r="B9" s="1">
        <v>90506</v>
      </c>
    </row>
    <row r="10" spans="1:2" x14ac:dyDescent="0.25">
      <c r="A10" s="16" t="s">
        <v>331</v>
      </c>
      <c r="B10" s="1">
        <v>937</v>
      </c>
    </row>
    <row r="11" spans="1:2" x14ac:dyDescent="0.25">
      <c r="A11" s="16" t="s">
        <v>195</v>
      </c>
      <c r="B11" s="1">
        <v>337</v>
      </c>
    </row>
    <row r="12" spans="1:2" x14ac:dyDescent="0.25">
      <c r="A12" s="16" t="s">
        <v>197</v>
      </c>
      <c r="B12" s="1">
        <v>11277</v>
      </c>
    </row>
    <row r="13" spans="1:2" x14ac:dyDescent="0.25">
      <c r="A13" s="16" t="s">
        <v>198</v>
      </c>
      <c r="B13" s="1">
        <v>33094</v>
      </c>
    </row>
    <row r="14" spans="1:2" x14ac:dyDescent="0.25">
      <c r="A14" s="16" t="s">
        <v>332</v>
      </c>
      <c r="B14" s="1">
        <v>733</v>
      </c>
    </row>
    <row r="15" spans="1:2" x14ac:dyDescent="0.25">
      <c r="A15" s="16" t="s">
        <v>333</v>
      </c>
      <c r="B15" s="1">
        <v>92577</v>
      </c>
    </row>
    <row r="16" spans="1:2" x14ac:dyDescent="0.25">
      <c r="A16" s="16" t="s">
        <v>334</v>
      </c>
      <c r="B16" s="1">
        <v>3193</v>
      </c>
    </row>
    <row r="17" spans="1:2" x14ac:dyDescent="0.25">
      <c r="A17" s="16" t="s">
        <v>205</v>
      </c>
      <c r="B17" s="1">
        <v>387</v>
      </c>
    </row>
    <row r="18" spans="1:2" x14ac:dyDescent="0.25">
      <c r="A18" s="16" t="s">
        <v>207</v>
      </c>
      <c r="B18" s="1">
        <v>12481</v>
      </c>
    </row>
    <row r="19" spans="1:2" x14ac:dyDescent="0.25">
      <c r="A19" s="16" t="s">
        <v>208</v>
      </c>
      <c r="B19" s="1">
        <v>36791</v>
      </c>
    </row>
    <row r="20" spans="1:2" x14ac:dyDescent="0.25">
      <c r="A20" s="10" t="s">
        <v>12</v>
      </c>
      <c r="B20" s="5">
        <v>283663</v>
      </c>
    </row>
    <row r="21" spans="1:2" x14ac:dyDescent="0.25">
      <c r="A21" s="15"/>
    </row>
    <row r="22" spans="1:2" x14ac:dyDescent="0.25">
      <c r="A22" s="15"/>
    </row>
    <row r="23" spans="1:2" x14ac:dyDescent="0.25">
      <c r="A23" s="15"/>
      <c r="B23" s="6" t="s">
        <v>28</v>
      </c>
    </row>
    <row r="24" spans="1:2" x14ac:dyDescent="0.25">
      <c r="A24" s="9" t="s">
        <v>32</v>
      </c>
      <c r="B24" s="4" t="s">
        <v>9</v>
      </c>
    </row>
    <row r="25" spans="1:2" x14ac:dyDescent="0.25">
      <c r="A25" s="8" t="s">
        <v>329</v>
      </c>
      <c r="B25" s="2">
        <v>9.8181104137424497E-3</v>
      </c>
    </row>
    <row r="26" spans="1:2" x14ac:dyDescent="0.25">
      <c r="A26" s="8" t="s">
        <v>330</v>
      </c>
      <c r="B26" s="2">
        <v>0.65822066748605501</v>
      </c>
    </row>
    <row r="27" spans="1:2" x14ac:dyDescent="0.25">
      <c r="A27" s="8" t="s">
        <v>331</v>
      </c>
      <c r="B27" s="2">
        <v>6.8144958945753099E-3</v>
      </c>
    </row>
    <row r="28" spans="1:2" x14ac:dyDescent="0.25">
      <c r="A28" s="8" t="s">
        <v>195</v>
      </c>
      <c r="B28" s="2">
        <v>2.4508912662453402E-3</v>
      </c>
    </row>
    <row r="29" spans="1:2" x14ac:dyDescent="0.25">
      <c r="A29" s="8" t="s">
        <v>197</v>
      </c>
      <c r="B29" s="2">
        <v>8.2013948989461904E-2</v>
      </c>
    </row>
    <row r="30" spans="1:2" x14ac:dyDescent="0.25">
      <c r="A30" s="8" t="s">
        <v>198</v>
      </c>
      <c r="B30" s="2">
        <v>0.24068188594991999</v>
      </c>
    </row>
    <row r="31" spans="1:2" x14ac:dyDescent="0.25">
      <c r="A31" s="8" t="s">
        <v>332</v>
      </c>
      <c r="B31" s="2">
        <v>5.0149833746117303E-3</v>
      </c>
    </row>
    <row r="32" spans="1:2" x14ac:dyDescent="0.25">
      <c r="A32" s="8" t="s">
        <v>333</v>
      </c>
      <c r="B32" s="2">
        <v>0.63338624266225196</v>
      </c>
    </row>
    <row r="33" spans="1:2" x14ac:dyDescent="0.25">
      <c r="A33" s="8" t="s">
        <v>334</v>
      </c>
      <c r="B33" s="2">
        <v>2.1845623349434198E-2</v>
      </c>
    </row>
    <row r="34" spans="1:2" x14ac:dyDescent="0.25">
      <c r="A34" s="8" t="s">
        <v>205</v>
      </c>
      <c r="B34" s="2">
        <v>2.6477470204293902E-3</v>
      </c>
    </row>
    <row r="35" spans="1:2" x14ac:dyDescent="0.25">
      <c r="A35" s="8" t="s">
        <v>207</v>
      </c>
      <c r="B35" s="2">
        <v>8.5391551839739496E-2</v>
      </c>
    </row>
    <row r="36" spans="1:2" x14ac:dyDescent="0.25">
      <c r="A36" s="8" t="s">
        <v>208</v>
      </c>
      <c r="B36" s="2">
        <v>0.251713851753534</v>
      </c>
    </row>
    <row r="37" spans="1:2" x14ac:dyDescent="0.25">
      <c r="A37" s="15"/>
    </row>
    <row r="38" spans="1:2" x14ac:dyDescent="0.25">
      <c r="A38" s="13" t="s">
        <v>33</v>
      </c>
    </row>
    <row r="39" spans="1:2" x14ac:dyDescent="0.25">
      <c r="A39" s="14" t="s">
        <v>34</v>
      </c>
    </row>
    <row r="40" spans="1:2" x14ac:dyDescent="0.25">
      <c r="A40" s="14" t="s">
        <v>126</v>
      </c>
    </row>
    <row r="41" spans="1:2" x14ac:dyDescent="0.25">
      <c r="A41" s="14" t="s">
        <v>336</v>
      </c>
    </row>
    <row r="42" spans="1:2" x14ac:dyDescent="0.25">
      <c r="A42" s="14" t="s">
        <v>36</v>
      </c>
    </row>
    <row r="43" spans="1:2" x14ac:dyDescent="0.25">
      <c r="A43" s="15"/>
    </row>
    <row r="44" spans="1:2" x14ac:dyDescent="0.25">
      <c r="A44" s="15"/>
    </row>
    <row r="45" spans="1:2" x14ac:dyDescent="0.25">
      <c r="A45" s="15"/>
    </row>
    <row r="46" spans="1:2" x14ac:dyDescent="0.25">
      <c r="A46" s="15"/>
    </row>
    <row r="47" spans="1:2" x14ac:dyDescent="0.25">
      <c r="A47" s="15"/>
    </row>
    <row r="48" spans="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455</v>
      </c>
    </row>
    <row r="2" spans="1:2" ht="15" x14ac:dyDescent="0.25">
      <c r="A2" s="12" t="s">
        <v>440</v>
      </c>
    </row>
    <row r="3" spans="1:2" ht="15" x14ac:dyDescent="0.25">
      <c r="A3" s="12" t="s">
        <v>239</v>
      </c>
    </row>
    <row r="4" spans="1:2" ht="15" x14ac:dyDescent="0.25">
      <c r="A4" s="12" t="s">
        <v>308</v>
      </c>
    </row>
    <row r="5" spans="1:2" x14ac:dyDescent="0.25">
      <c r="A5" s="17" t="str">
        <f>HYPERLINK("#'Table of contents'!A39", "Back to contents")</f>
        <v>Back to contents</v>
      </c>
    </row>
    <row r="6" spans="1:2" x14ac:dyDescent="0.25">
      <c r="A6" s="15"/>
      <c r="B6" s="6" t="s">
        <v>27</v>
      </c>
    </row>
    <row r="7" spans="1:2" x14ac:dyDescent="0.25">
      <c r="A7" s="9" t="s">
        <v>32</v>
      </c>
      <c r="B7" s="4" t="s">
        <v>9</v>
      </c>
    </row>
    <row r="8" spans="1:2" x14ac:dyDescent="0.25">
      <c r="A8" s="16" t="s">
        <v>337</v>
      </c>
      <c r="B8" s="1">
        <v>1463</v>
      </c>
    </row>
    <row r="9" spans="1:2" x14ac:dyDescent="0.25">
      <c r="A9" s="16" t="s">
        <v>338</v>
      </c>
      <c r="B9" s="1">
        <v>107156</v>
      </c>
    </row>
    <row r="10" spans="1:2" x14ac:dyDescent="0.25">
      <c r="A10" s="16" t="s">
        <v>339</v>
      </c>
      <c r="B10" s="1">
        <v>3371</v>
      </c>
    </row>
    <row r="11" spans="1:2" x14ac:dyDescent="0.25">
      <c r="A11" s="16" t="s">
        <v>99</v>
      </c>
      <c r="B11" s="1">
        <v>444</v>
      </c>
    </row>
    <row r="12" spans="1:2" x14ac:dyDescent="0.25">
      <c r="A12" s="16" t="s">
        <v>218</v>
      </c>
      <c r="B12" s="1">
        <v>16873</v>
      </c>
    </row>
    <row r="13" spans="1:2" x14ac:dyDescent="0.25">
      <c r="A13" s="16" t="s">
        <v>219</v>
      </c>
      <c r="B13" s="1">
        <v>48866</v>
      </c>
    </row>
    <row r="14" spans="1:2" x14ac:dyDescent="0.25">
      <c r="A14" s="16" t="s">
        <v>340</v>
      </c>
      <c r="B14" s="1">
        <v>158</v>
      </c>
    </row>
    <row r="15" spans="1:2" x14ac:dyDescent="0.25">
      <c r="A15" s="16" t="s">
        <v>341</v>
      </c>
      <c r="B15" s="1">
        <v>16453</v>
      </c>
    </row>
    <row r="16" spans="1:2" x14ac:dyDescent="0.25">
      <c r="A16" s="16" t="s">
        <v>342</v>
      </c>
      <c r="B16" s="1">
        <v>385</v>
      </c>
    </row>
    <row r="17" spans="1:2" x14ac:dyDescent="0.25">
      <c r="A17" s="16" t="s">
        <v>105</v>
      </c>
      <c r="B17" s="1">
        <v>84</v>
      </c>
    </row>
    <row r="18" spans="1:2" x14ac:dyDescent="0.25">
      <c r="A18" s="16" t="s">
        <v>227</v>
      </c>
      <c r="B18" s="1">
        <v>2283</v>
      </c>
    </row>
    <row r="19" spans="1:2" x14ac:dyDescent="0.25">
      <c r="A19" s="16" t="s">
        <v>228</v>
      </c>
      <c r="B19" s="1">
        <v>4670</v>
      </c>
    </row>
    <row r="20" spans="1:2" x14ac:dyDescent="0.25">
      <c r="A20" s="16" t="s">
        <v>343</v>
      </c>
      <c r="B20" s="1">
        <v>462</v>
      </c>
    </row>
    <row r="21" spans="1:2" x14ac:dyDescent="0.25">
      <c r="A21" s="16" t="s">
        <v>344</v>
      </c>
      <c r="B21" s="1">
        <v>59474</v>
      </c>
    </row>
    <row r="22" spans="1:2" x14ac:dyDescent="0.25">
      <c r="A22" s="16" t="s">
        <v>345</v>
      </c>
      <c r="B22" s="1">
        <v>374</v>
      </c>
    </row>
    <row r="23" spans="1:2" x14ac:dyDescent="0.25">
      <c r="A23" s="16" t="s">
        <v>111</v>
      </c>
      <c r="B23" s="1">
        <v>196</v>
      </c>
    </row>
    <row r="24" spans="1:2" x14ac:dyDescent="0.25">
      <c r="A24" s="16" t="s">
        <v>236</v>
      </c>
      <c r="B24" s="1">
        <v>4602</v>
      </c>
    </row>
    <row r="25" spans="1:2" x14ac:dyDescent="0.25">
      <c r="A25" s="16" t="s">
        <v>237</v>
      </c>
      <c r="B25" s="1">
        <v>16349</v>
      </c>
    </row>
    <row r="26" spans="1:2" x14ac:dyDescent="0.25">
      <c r="A26" s="10" t="s">
        <v>12</v>
      </c>
      <c r="B26" s="5">
        <v>283663</v>
      </c>
    </row>
    <row r="27" spans="1:2" x14ac:dyDescent="0.25">
      <c r="A27" s="15"/>
    </row>
    <row r="28" spans="1:2" x14ac:dyDescent="0.25">
      <c r="A28" s="15"/>
    </row>
    <row r="29" spans="1:2" x14ac:dyDescent="0.25">
      <c r="A29" s="15"/>
      <c r="B29" s="6" t="s">
        <v>28</v>
      </c>
    </row>
    <row r="30" spans="1:2" x14ac:dyDescent="0.25">
      <c r="A30" s="9" t="s">
        <v>32</v>
      </c>
      <c r="B30" s="4" t="s">
        <v>9</v>
      </c>
    </row>
    <row r="31" spans="1:2" x14ac:dyDescent="0.25">
      <c r="A31" s="8" t="s">
        <v>337</v>
      </c>
      <c r="B31" s="2">
        <v>8.2111206523996297E-3</v>
      </c>
    </row>
    <row r="32" spans="1:2" x14ac:dyDescent="0.25">
      <c r="A32" s="8" t="s">
        <v>338</v>
      </c>
      <c r="B32" s="2">
        <v>0.60141547821499297</v>
      </c>
    </row>
    <row r="33" spans="1:2" x14ac:dyDescent="0.25">
      <c r="A33" s="8" t="s">
        <v>339</v>
      </c>
      <c r="B33" s="2">
        <v>1.89198138887486E-2</v>
      </c>
    </row>
    <row r="34" spans="1:2" x14ac:dyDescent="0.25">
      <c r="A34" s="8" t="s">
        <v>99</v>
      </c>
      <c r="B34" s="2">
        <v>2.4919600612887502E-3</v>
      </c>
    </row>
    <row r="35" spans="1:2" x14ac:dyDescent="0.25">
      <c r="A35" s="8" t="s">
        <v>218</v>
      </c>
      <c r="B35" s="2">
        <v>9.4700094851632999E-2</v>
      </c>
    </row>
    <row r="36" spans="1:2" x14ac:dyDescent="0.25">
      <c r="A36" s="8" t="s">
        <v>219</v>
      </c>
      <c r="B36" s="2">
        <v>0.27426153233093697</v>
      </c>
    </row>
    <row r="37" spans="1:2" x14ac:dyDescent="0.25">
      <c r="A37" s="8" t="s">
        <v>340</v>
      </c>
      <c r="B37" s="2">
        <v>6.5742936795239902E-3</v>
      </c>
    </row>
    <row r="38" spans="1:2" x14ac:dyDescent="0.25">
      <c r="A38" s="8" t="s">
        <v>341</v>
      </c>
      <c r="B38" s="2">
        <v>0.68460034119752</v>
      </c>
    </row>
    <row r="39" spans="1:2" x14ac:dyDescent="0.25">
      <c r="A39" s="8" t="s">
        <v>342</v>
      </c>
      <c r="B39" s="2">
        <v>1.6019639662131199E-2</v>
      </c>
    </row>
    <row r="40" spans="1:2" x14ac:dyDescent="0.25">
      <c r="A40" s="8" t="s">
        <v>105</v>
      </c>
      <c r="B40" s="2">
        <v>3.49519410810136E-3</v>
      </c>
    </row>
    <row r="41" spans="1:2" x14ac:dyDescent="0.25">
      <c r="A41" s="8" t="s">
        <v>227</v>
      </c>
      <c r="B41" s="2">
        <v>9.4994382723754794E-2</v>
      </c>
    </row>
    <row r="42" spans="1:2" x14ac:dyDescent="0.25">
      <c r="A42" s="8" t="s">
        <v>228</v>
      </c>
      <c r="B42" s="2">
        <v>0.19431614862896901</v>
      </c>
    </row>
    <row r="43" spans="1:2" x14ac:dyDescent="0.25">
      <c r="A43" s="8" t="s">
        <v>343</v>
      </c>
      <c r="B43" s="2">
        <v>5.6717040892740999E-3</v>
      </c>
    </row>
    <row r="44" spans="1:2" x14ac:dyDescent="0.25">
      <c r="A44" s="8" t="s">
        <v>344</v>
      </c>
      <c r="B44" s="2">
        <v>0.73012755195992995</v>
      </c>
    </row>
    <row r="45" spans="1:2" x14ac:dyDescent="0.25">
      <c r="A45" s="8" t="s">
        <v>345</v>
      </c>
      <c r="B45" s="2">
        <v>4.59137950084093E-3</v>
      </c>
    </row>
    <row r="46" spans="1:2" x14ac:dyDescent="0.25">
      <c r="A46" s="8" t="s">
        <v>111</v>
      </c>
      <c r="B46" s="2">
        <v>2.40617749241931E-3</v>
      </c>
    </row>
    <row r="47" spans="1:2" x14ac:dyDescent="0.25">
      <c r="A47" s="8" t="s">
        <v>236</v>
      </c>
      <c r="B47" s="2">
        <v>5.6496065408743301E-2</v>
      </c>
    </row>
    <row r="48" spans="1:2" x14ac:dyDescent="0.25">
      <c r="A48" s="8" t="s">
        <v>237</v>
      </c>
      <c r="B48" s="2">
        <v>0.200707121548793</v>
      </c>
    </row>
    <row r="49" spans="1:1" x14ac:dyDescent="0.25">
      <c r="A49" s="15"/>
    </row>
    <row r="50" spans="1:1" x14ac:dyDescent="0.25">
      <c r="A50" s="13" t="s">
        <v>33</v>
      </c>
    </row>
    <row r="51" spans="1:1" x14ac:dyDescent="0.25">
      <c r="A51" s="14" t="s">
        <v>34</v>
      </c>
    </row>
    <row r="52" spans="1:1" x14ac:dyDescent="0.25">
      <c r="A52" s="14" t="s">
        <v>126</v>
      </c>
    </row>
    <row r="53" spans="1:1" x14ac:dyDescent="0.25">
      <c r="A53" s="14" t="s">
        <v>347</v>
      </c>
    </row>
    <row r="54" spans="1:1" x14ac:dyDescent="0.25">
      <c r="A54" s="14" t="s">
        <v>36</v>
      </c>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42</v>
      </c>
    </row>
    <row r="2" spans="1:11" ht="15" x14ac:dyDescent="0.25">
      <c r="A2" s="12" t="s">
        <v>25</v>
      </c>
    </row>
    <row r="3" spans="1:11" ht="15" x14ac:dyDescent="0.25">
      <c r="A3" s="12" t="s">
        <v>43</v>
      </c>
    </row>
    <row r="4" spans="1:11" x14ac:dyDescent="0.25">
      <c r="A4" s="15"/>
    </row>
    <row r="5" spans="1:11" x14ac:dyDescent="0.25">
      <c r="A5" s="17" t="str">
        <f>HYPERLINK("#'Table of contents'!A4",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37</v>
      </c>
      <c r="B8" s="1">
        <v>61071</v>
      </c>
      <c r="C8" s="1">
        <v>62355</v>
      </c>
      <c r="D8" s="1">
        <v>63682</v>
      </c>
      <c r="E8" s="1">
        <v>64870</v>
      </c>
      <c r="F8" s="1">
        <v>66240</v>
      </c>
      <c r="G8" s="1">
        <v>67437</v>
      </c>
      <c r="H8" s="1">
        <v>68578</v>
      </c>
      <c r="I8" s="1">
        <v>69854</v>
      </c>
      <c r="J8" s="1">
        <v>67873</v>
      </c>
      <c r="K8" s="1">
        <v>70104</v>
      </c>
    </row>
    <row r="9" spans="1:11" x14ac:dyDescent="0.25">
      <c r="A9" s="16" t="s">
        <v>38</v>
      </c>
      <c r="B9" s="1">
        <v>73500</v>
      </c>
      <c r="C9" s="1">
        <v>77450</v>
      </c>
      <c r="D9" s="1">
        <v>81409</v>
      </c>
      <c r="E9" s="1">
        <v>84524</v>
      </c>
      <c r="F9" s="1">
        <v>87607</v>
      </c>
      <c r="G9" s="1">
        <v>90487</v>
      </c>
      <c r="H9" s="1">
        <v>93401</v>
      </c>
      <c r="I9" s="1">
        <v>96229</v>
      </c>
      <c r="J9" s="1">
        <v>94268</v>
      </c>
      <c r="K9" s="1">
        <v>97773</v>
      </c>
    </row>
    <row r="10" spans="1:11" x14ac:dyDescent="0.25">
      <c r="A10" s="16" t="s">
        <v>39</v>
      </c>
      <c r="B10" s="1">
        <v>1374</v>
      </c>
      <c r="C10" s="1">
        <v>1409</v>
      </c>
      <c r="D10" s="1">
        <v>1439</v>
      </c>
      <c r="E10" s="1">
        <v>1470</v>
      </c>
      <c r="F10" s="1">
        <v>1512</v>
      </c>
      <c r="G10" s="1">
        <v>1534</v>
      </c>
      <c r="H10" s="1">
        <v>1555</v>
      </c>
      <c r="I10" s="1">
        <v>1590</v>
      </c>
      <c r="J10" s="1">
        <v>1508</v>
      </c>
      <c r="K10" s="1">
        <v>1557</v>
      </c>
    </row>
    <row r="11" spans="1:11" x14ac:dyDescent="0.25">
      <c r="A11" s="16" t="s">
        <v>40</v>
      </c>
      <c r="B11" s="1">
        <v>57190</v>
      </c>
      <c r="C11" s="1">
        <v>60093</v>
      </c>
      <c r="D11" s="1">
        <v>61796</v>
      </c>
      <c r="E11" s="1">
        <v>63669</v>
      </c>
      <c r="F11" s="1">
        <v>65766</v>
      </c>
      <c r="G11" s="1">
        <v>69167</v>
      </c>
      <c r="H11" s="1">
        <v>72743</v>
      </c>
      <c r="I11" s="1">
        <v>79304</v>
      </c>
      <c r="J11" s="1">
        <v>80017</v>
      </c>
      <c r="K11" s="1">
        <v>88328</v>
      </c>
    </row>
    <row r="12" spans="1:11" x14ac:dyDescent="0.25">
      <c r="A12" s="16" t="s">
        <v>41</v>
      </c>
      <c r="B12" s="1">
        <v>59416</v>
      </c>
      <c r="C12" s="1">
        <v>58351</v>
      </c>
      <c r="D12" s="1">
        <v>58842</v>
      </c>
      <c r="E12" s="1">
        <v>59214</v>
      </c>
      <c r="F12" s="1">
        <v>59650</v>
      </c>
      <c r="G12" s="1">
        <v>59851</v>
      </c>
      <c r="H12" s="1">
        <v>62200</v>
      </c>
      <c r="I12" s="1">
        <v>64342</v>
      </c>
      <c r="J12" s="1">
        <v>66621</v>
      </c>
      <c r="K12" s="1">
        <v>69961</v>
      </c>
    </row>
    <row r="13" spans="1:11" x14ac:dyDescent="0.25">
      <c r="A13" s="10" t="s">
        <v>12</v>
      </c>
      <c r="B13" s="5">
        <v>252551</v>
      </c>
      <c r="C13" s="5">
        <v>259658</v>
      </c>
      <c r="D13" s="5">
        <v>267168</v>
      </c>
      <c r="E13" s="5">
        <v>273747</v>
      </c>
      <c r="F13" s="5">
        <v>280775</v>
      </c>
      <c r="G13" s="5">
        <v>288476</v>
      </c>
      <c r="H13" s="5">
        <v>298477</v>
      </c>
      <c r="I13" s="5">
        <v>311319</v>
      </c>
      <c r="J13" s="5">
        <v>310287</v>
      </c>
      <c r="K13" s="5">
        <v>327723</v>
      </c>
    </row>
    <row r="14" spans="1:11" x14ac:dyDescent="0.25">
      <c r="A14" s="15"/>
    </row>
    <row r="15" spans="1:11" x14ac:dyDescent="0.25">
      <c r="A15" s="15"/>
    </row>
    <row r="16" spans="1:11" x14ac:dyDescent="0.25">
      <c r="A16" s="15"/>
      <c r="B16" s="21" t="s">
        <v>28</v>
      </c>
      <c r="C16" s="22"/>
      <c r="D16" s="22"/>
      <c r="E16" s="22"/>
      <c r="F16" s="22"/>
      <c r="G16" s="22"/>
      <c r="H16" s="22"/>
      <c r="I16" s="22"/>
      <c r="J16" s="22"/>
      <c r="K16" s="22"/>
    </row>
    <row r="17" spans="1:12" x14ac:dyDescent="0.25">
      <c r="A17" s="9" t="s">
        <v>32</v>
      </c>
      <c r="B17" s="4" t="s">
        <v>0</v>
      </c>
      <c r="C17" s="4" t="s">
        <v>1</v>
      </c>
      <c r="D17" s="4" t="s">
        <v>2</v>
      </c>
      <c r="E17" s="4" t="s">
        <v>3</v>
      </c>
      <c r="F17" s="4" t="s">
        <v>4</v>
      </c>
      <c r="G17" s="4" t="s">
        <v>5</v>
      </c>
      <c r="H17" s="4" t="s">
        <v>6</v>
      </c>
      <c r="I17" s="4" t="s">
        <v>7</v>
      </c>
      <c r="J17" s="4" t="s">
        <v>8</v>
      </c>
      <c r="K17" s="4" t="s">
        <v>9</v>
      </c>
    </row>
    <row r="18" spans="1:12" x14ac:dyDescent="0.25">
      <c r="A18" s="8" t="s">
        <v>37</v>
      </c>
      <c r="B18" s="2">
        <v>0.24181650438921201</v>
      </c>
      <c r="C18" s="2">
        <v>0.24014280322578199</v>
      </c>
      <c r="D18" s="2">
        <v>0.238359384357408</v>
      </c>
      <c r="E18" s="2">
        <v>0.23697063346812899</v>
      </c>
      <c r="F18" s="2">
        <v>0.23591844003205401</v>
      </c>
      <c r="G18" s="2">
        <v>0.23376988033666601</v>
      </c>
      <c r="H18" s="2">
        <v>0.22975974698217999</v>
      </c>
      <c r="I18" s="2">
        <v>0.224380779843183</v>
      </c>
      <c r="J18" s="2">
        <v>0.21874264793562101</v>
      </c>
      <c r="K18" s="2">
        <v>0.21391235891286201</v>
      </c>
    </row>
    <row r="19" spans="1:12" x14ac:dyDescent="0.25">
      <c r="A19" s="8" t="s">
        <v>38</v>
      </c>
      <c r="B19" s="2">
        <v>0.291030326547905</v>
      </c>
      <c r="C19" s="2">
        <v>0.29827696431459799</v>
      </c>
      <c r="D19" s="2">
        <v>0.30471089352018199</v>
      </c>
      <c r="E19" s="2">
        <v>0.30876685406598098</v>
      </c>
      <c r="F19" s="2">
        <v>0.31201852016739401</v>
      </c>
      <c r="G19" s="2">
        <v>0.31367254121659999</v>
      </c>
      <c r="H19" s="2">
        <v>0.31292528402523501</v>
      </c>
      <c r="I19" s="2">
        <v>0.30910095432659102</v>
      </c>
      <c r="J19" s="2">
        <v>0.30380905419821003</v>
      </c>
      <c r="K19" s="2">
        <v>0.29834036671213199</v>
      </c>
    </row>
    <row r="20" spans="1:12" x14ac:dyDescent="0.25">
      <c r="A20" s="8" t="s">
        <v>39</v>
      </c>
      <c r="B20" s="2">
        <v>5.4404852881200201E-3</v>
      </c>
      <c r="C20" s="2">
        <v>5.42636853091374E-3</v>
      </c>
      <c r="D20" s="2">
        <v>5.3861240867169704E-3</v>
      </c>
      <c r="E20" s="2">
        <v>5.3699218621573903E-3</v>
      </c>
      <c r="F20" s="2">
        <v>5.38509482681863E-3</v>
      </c>
      <c r="G20" s="2">
        <v>5.3176000776494403E-3</v>
      </c>
      <c r="H20" s="2">
        <v>5.2097816582182196E-3</v>
      </c>
      <c r="I20" s="2">
        <v>5.1073015138812603E-3</v>
      </c>
      <c r="J20" s="2">
        <v>4.8600166942217998E-3</v>
      </c>
      <c r="K20" s="2">
        <v>4.7509634660978899E-3</v>
      </c>
    </row>
    <row r="21" spans="1:12" x14ac:dyDescent="0.25">
      <c r="A21" s="8" t="s">
        <v>40</v>
      </c>
      <c r="B21" s="2">
        <v>0.22644931122822701</v>
      </c>
      <c r="C21" s="2">
        <v>0.231431344306742</v>
      </c>
      <c r="D21" s="2">
        <v>0.23130015570727</v>
      </c>
      <c r="E21" s="2">
        <v>0.23258337077666599</v>
      </c>
      <c r="F21" s="2">
        <v>0.234230255542694</v>
      </c>
      <c r="G21" s="2">
        <v>0.23976691301876099</v>
      </c>
      <c r="H21" s="2">
        <v>0.24371392100563899</v>
      </c>
      <c r="I21" s="2">
        <v>0.25473549638794901</v>
      </c>
      <c r="J21" s="2">
        <v>0.25788060730871698</v>
      </c>
      <c r="K21" s="2">
        <v>0.26952029610372202</v>
      </c>
    </row>
    <row r="22" spans="1:12" x14ac:dyDescent="0.25">
      <c r="A22" s="8" t="s">
        <v>41</v>
      </c>
      <c r="B22" s="2">
        <v>0.23526337254653501</v>
      </c>
      <c r="C22" s="2">
        <v>0.22472251962196399</v>
      </c>
      <c r="D22" s="2">
        <v>0.22024344232842299</v>
      </c>
      <c r="E22" s="2">
        <v>0.216309219827067</v>
      </c>
      <c r="F22" s="2">
        <v>0.21244768943103901</v>
      </c>
      <c r="G22" s="2">
        <v>0.207473065350324</v>
      </c>
      <c r="H22" s="2">
        <v>0.20839126632872901</v>
      </c>
      <c r="I22" s="2">
        <v>0.206675467928395</v>
      </c>
      <c r="J22" s="2">
        <v>0.21470767386323</v>
      </c>
      <c r="K22" s="2">
        <v>0.21347601480518599</v>
      </c>
    </row>
    <row r="23" spans="1:12" x14ac:dyDescent="0.25">
      <c r="A23" s="15"/>
    </row>
    <row r="24" spans="1:12" x14ac:dyDescent="0.25">
      <c r="A24" s="15"/>
    </row>
    <row r="25" spans="1:12" x14ac:dyDescent="0.25">
      <c r="A25" s="15"/>
      <c r="B25" s="21" t="s">
        <v>29</v>
      </c>
      <c r="C25" s="21"/>
      <c r="D25" s="21"/>
      <c r="E25" s="21"/>
      <c r="F25" s="21"/>
      <c r="G25" s="21"/>
      <c r="H25" s="21"/>
      <c r="I25" s="21"/>
      <c r="J25" s="21"/>
      <c r="K25" s="6" t="s">
        <v>30</v>
      </c>
      <c r="L25" s="6" t="s">
        <v>31</v>
      </c>
    </row>
    <row r="26" spans="1:12" x14ac:dyDescent="0.25">
      <c r="A26" s="9" t="s">
        <v>32</v>
      </c>
      <c r="B26" s="4" t="s">
        <v>13</v>
      </c>
      <c r="C26" s="4" t="s">
        <v>14</v>
      </c>
      <c r="D26" s="4" t="s">
        <v>15</v>
      </c>
      <c r="E26" s="4" t="s">
        <v>16</v>
      </c>
      <c r="F26" s="4" t="s">
        <v>17</v>
      </c>
      <c r="G26" s="4" t="s">
        <v>18</v>
      </c>
      <c r="H26" s="4" t="s">
        <v>19</v>
      </c>
      <c r="I26" s="4" t="s">
        <v>20</v>
      </c>
      <c r="J26" s="4" t="s">
        <v>21</v>
      </c>
      <c r="K26" s="4" t="s">
        <v>22</v>
      </c>
      <c r="L26" s="4" t="s">
        <v>23</v>
      </c>
    </row>
    <row r="27" spans="1:12" x14ac:dyDescent="0.25">
      <c r="A27" s="8" t="s">
        <v>37</v>
      </c>
      <c r="B27" s="2">
        <v>2.10247089453259E-2</v>
      </c>
      <c r="C27" s="2">
        <v>2.1281372784860898E-2</v>
      </c>
      <c r="D27" s="2">
        <v>1.8655192990169898E-2</v>
      </c>
      <c r="E27" s="2">
        <v>2.1119161399722499E-2</v>
      </c>
      <c r="F27" s="2">
        <v>1.8070652173913002E-2</v>
      </c>
      <c r="G27" s="2">
        <v>1.6919495232587501E-2</v>
      </c>
      <c r="H27" s="2">
        <v>1.86065502056053E-2</v>
      </c>
      <c r="I27" s="2">
        <v>-2.8359149082371801E-2</v>
      </c>
      <c r="J27" s="2">
        <v>3.2870213486953598E-2</v>
      </c>
      <c r="K27" s="3">
        <v>3.9548022598870101E-2</v>
      </c>
      <c r="L27" s="3">
        <v>0.14790980989340299</v>
      </c>
    </row>
    <row r="28" spans="1:12" x14ac:dyDescent="0.25">
      <c r="A28" s="8" t="s">
        <v>38</v>
      </c>
      <c r="B28" s="2">
        <v>5.3741496598639499E-2</v>
      </c>
      <c r="C28" s="2">
        <v>5.11168495803744E-2</v>
      </c>
      <c r="D28" s="2">
        <v>3.8263582650566903E-2</v>
      </c>
      <c r="E28" s="2">
        <v>3.6474847380625598E-2</v>
      </c>
      <c r="F28" s="2">
        <v>3.2874085404134397E-2</v>
      </c>
      <c r="G28" s="2">
        <v>3.2203520947760501E-2</v>
      </c>
      <c r="H28" s="2">
        <v>3.02780484148992E-2</v>
      </c>
      <c r="I28" s="2">
        <v>-2.03784721861393E-2</v>
      </c>
      <c r="J28" s="2">
        <v>3.7181227988288698E-2</v>
      </c>
      <c r="K28" s="3">
        <v>8.05198536806392E-2</v>
      </c>
      <c r="L28" s="3">
        <v>0.33024489795918399</v>
      </c>
    </row>
    <row r="29" spans="1:12" x14ac:dyDescent="0.25">
      <c r="A29" s="8" t="s">
        <v>39</v>
      </c>
      <c r="B29" s="2">
        <v>2.5473071324599701E-2</v>
      </c>
      <c r="C29" s="2">
        <v>2.1291696238466998E-2</v>
      </c>
      <c r="D29" s="2">
        <v>2.1542738012508701E-2</v>
      </c>
      <c r="E29" s="2">
        <v>2.8571428571428598E-2</v>
      </c>
      <c r="F29" s="2">
        <v>1.4550264550264499E-2</v>
      </c>
      <c r="G29" s="2">
        <v>1.36897001303781E-2</v>
      </c>
      <c r="H29" s="2">
        <v>2.2508038585209E-2</v>
      </c>
      <c r="I29" s="2">
        <v>-5.1572327044025201E-2</v>
      </c>
      <c r="J29" s="2">
        <v>3.2493368700265299E-2</v>
      </c>
      <c r="K29" s="3">
        <v>1.4993481095176E-2</v>
      </c>
      <c r="L29" s="3">
        <v>0.133187772925764</v>
      </c>
    </row>
    <row r="30" spans="1:12" x14ac:dyDescent="0.25">
      <c r="A30" s="8" t="s">
        <v>40</v>
      </c>
      <c r="B30" s="2">
        <v>5.0760622486448699E-2</v>
      </c>
      <c r="C30" s="2">
        <v>2.8339407252092601E-2</v>
      </c>
      <c r="D30" s="2">
        <v>3.0309405139491201E-2</v>
      </c>
      <c r="E30" s="2">
        <v>3.2935965697592197E-2</v>
      </c>
      <c r="F30" s="2">
        <v>5.1713651430830503E-2</v>
      </c>
      <c r="G30" s="2">
        <v>5.1700955658045E-2</v>
      </c>
      <c r="H30" s="2">
        <v>9.0194245494411796E-2</v>
      </c>
      <c r="I30" s="2">
        <v>8.9907192575405994E-3</v>
      </c>
      <c r="J30" s="2">
        <v>0.103865428596423</v>
      </c>
      <c r="K30" s="3">
        <v>0.27702517096303197</v>
      </c>
      <c r="L30" s="3">
        <v>0.544465815702046</v>
      </c>
    </row>
    <row r="31" spans="1:12" x14ac:dyDescent="0.25">
      <c r="A31" s="8" t="s">
        <v>41</v>
      </c>
      <c r="B31" s="2">
        <v>-1.79244647906288E-2</v>
      </c>
      <c r="C31" s="2">
        <v>8.4145944371133308E-3</v>
      </c>
      <c r="D31" s="2">
        <v>6.3220148873253798E-3</v>
      </c>
      <c r="E31" s="2">
        <v>7.3631235856385299E-3</v>
      </c>
      <c r="F31" s="2">
        <v>3.3696563285834E-3</v>
      </c>
      <c r="G31" s="2">
        <v>3.9247464536933403E-2</v>
      </c>
      <c r="H31" s="2">
        <v>3.4437299035369802E-2</v>
      </c>
      <c r="I31" s="2">
        <v>3.5420098846787498E-2</v>
      </c>
      <c r="J31" s="2">
        <v>5.0134342024286599E-2</v>
      </c>
      <c r="K31" s="3">
        <v>0.168919483383736</v>
      </c>
      <c r="L31" s="3">
        <v>0.177477447152282</v>
      </c>
    </row>
    <row r="32" spans="1:12" x14ac:dyDescent="0.25">
      <c r="A32" s="11" t="s">
        <v>12</v>
      </c>
      <c r="B32" s="3">
        <v>2.8140850758856601E-2</v>
      </c>
      <c r="C32" s="3">
        <v>2.89226598063607E-2</v>
      </c>
      <c r="D32" s="3">
        <v>2.4624955084441201E-2</v>
      </c>
      <c r="E32" s="3">
        <v>2.5673340712409599E-2</v>
      </c>
      <c r="F32" s="3">
        <v>2.74276555961179E-2</v>
      </c>
      <c r="G32" s="3">
        <v>3.4668395291116101E-2</v>
      </c>
      <c r="H32" s="3">
        <v>4.3025090710507002E-2</v>
      </c>
      <c r="I32" s="3">
        <v>-3.3149277750474599E-3</v>
      </c>
      <c r="J32" s="3">
        <v>5.6193137321254201E-2</v>
      </c>
      <c r="K32" s="3">
        <v>0.136049446054438</v>
      </c>
      <c r="L32" s="3">
        <v>0.29765077152733499</v>
      </c>
    </row>
    <row r="33" spans="1:1" x14ac:dyDescent="0.25">
      <c r="A33" s="15"/>
    </row>
    <row r="34" spans="1:1" x14ac:dyDescent="0.25">
      <c r="A34" s="13" t="s">
        <v>33</v>
      </c>
    </row>
    <row r="35" spans="1:1" x14ac:dyDescent="0.25">
      <c r="A35" s="14" t="s">
        <v>34</v>
      </c>
    </row>
    <row r="36" spans="1:1" x14ac:dyDescent="0.25">
      <c r="A36" s="14" t="s">
        <v>35</v>
      </c>
    </row>
    <row r="37" spans="1:1" x14ac:dyDescent="0.25">
      <c r="A37" s="14" t="s">
        <v>36</v>
      </c>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6:K16"/>
    <mergeCell ref="B25:J2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456</v>
      </c>
    </row>
    <row r="2" spans="1:2" ht="15" x14ac:dyDescent="0.25">
      <c r="A2" s="12" t="s">
        <v>440</v>
      </c>
    </row>
    <row r="3" spans="1:2" ht="15" x14ac:dyDescent="0.25">
      <c r="A3" s="12" t="s">
        <v>302</v>
      </c>
    </row>
    <row r="4" spans="1:2" ht="15" x14ac:dyDescent="0.25">
      <c r="A4" s="12" t="s">
        <v>308</v>
      </c>
    </row>
    <row r="5" spans="1:2" x14ac:dyDescent="0.25">
      <c r="A5" s="17" t="str">
        <f>HYPERLINK("#'Table of contents'!A40", "Back to contents")</f>
        <v>Back to contents</v>
      </c>
    </row>
    <row r="6" spans="1:2" x14ac:dyDescent="0.25">
      <c r="A6" s="15"/>
      <c r="B6" s="6" t="s">
        <v>27</v>
      </c>
    </row>
    <row r="7" spans="1:2" x14ac:dyDescent="0.25">
      <c r="A7" s="9" t="s">
        <v>32</v>
      </c>
      <c r="B7" s="4" t="s">
        <v>9</v>
      </c>
    </row>
    <row r="8" spans="1:2" x14ac:dyDescent="0.25">
      <c r="A8" s="16" t="s">
        <v>348</v>
      </c>
      <c r="B8" s="1">
        <v>434</v>
      </c>
    </row>
    <row r="9" spans="1:2" x14ac:dyDescent="0.25">
      <c r="A9" s="16" t="s">
        <v>349</v>
      </c>
      <c r="B9" s="1">
        <v>59450</v>
      </c>
    </row>
    <row r="10" spans="1:2" x14ac:dyDescent="0.25">
      <c r="A10" s="16" t="s">
        <v>350</v>
      </c>
      <c r="B10" s="1">
        <v>490</v>
      </c>
    </row>
    <row r="11" spans="1:2" x14ac:dyDescent="0.25">
      <c r="A11" s="16" t="s">
        <v>247</v>
      </c>
      <c r="B11" s="1">
        <v>134</v>
      </c>
    </row>
    <row r="12" spans="1:2" x14ac:dyDescent="0.25">
      <c r="A12" s="16" t="s">
        <v>249</v>
      </c>
      <c r="B12" s="1">
        <v>5287</v>
      </c>
    </row>
    <row r="13" spans="1:2" x14ac:dyDescent="0.25">
      <c r="A13" s="16" t="s">
        <v>250</v>
      </c>
      <c r="B13" s="1">
        <v>16524</v>
      </c>
    </row>
    <row r="14" spans="1:2" x14ac:dyDescent="0.25">
      <c r="A14" s="16" t="s">
        <v>351</v>
      </c>
      <c r="B14" s="1">
        <v>95</v>
      </c>
    </row>
    <row r="15" spans="1:2" x14ac:dyDescent="0.25">
      <c r="A15" s="16" t="s">
        <v>352</v>
      </c>
      <c r="B15" s="1">
        <v>13375</v>
      </c>
    </row>
    <row r="16" spans="1:2" x14ac:dyDescent="0.25">
      <c r="A16" s="16" t="s">
        <v>353</v>
      </c>
      <c r="B16" s="1">
        <v>49</v>
      </c>
    </row>
    <row r="17" spans="1:2" x14ac:dyDescent="0.25">
      <c r="A17" s="16" t="s">
        <v>257</v>
      </c>
      <c r="B17" s="1">
        <v>42</v>
      </c>
    </row>
    <row r="18" spans="1:2" x14ac:dyDescent="0.25">
      <c r="A18" s="16" t="s">
        <v>259</v>
      </c>
      <c r="B18" s="1">
        <v>679</v>
      </c>
    </row>
    <row r="19" spans="1:2" x14ac:dyDescent="0.25">
      <c r="A19" s="16" t="s">
        <v>260</v>
      </c>
      <c r="B19" s="1">
        <v>1982</v>
      </c>
    </row>
    <row r="20" spans="1:2" x14ac:dyDescent="0.25">
      <c r="A20" s="16" t="s">
        <v>354</v>
      </c>
      <c r="B20" s="1">
        <v>84</v>
      </c>
    </row>
    <row r="21" spans="1:2" x14ac:dyDescent="0.25">
      <c r="A21" s="16" t="s">
        <v>355</v>
      </c>
      <c r="B21" s="1">
        <v>5245</v>
      </c>
    </row>
    <row r="22" spans="1:2" x14ac:dyDescent="0.25">
      <c r="A22" s="16" t="s">
        <v>356</v>
      </c>
      <c r="B22" s="1">
        <v>162</v>
      </c>
    </row>
    <row r="23" spans="1:2" x14ac:dyDescent="0.25">
      <c r="A23" s="16" t="s">
        <v>267</v>
      </c>
      <c r="B23" s="1">
        <v>35</v>
      </c>
    </row>
    <row r="24" spans="1:2" x14ac:dyDescent="0.25">
      <c r="A24" s="16" t="s">
        <v>269</v>
      </c>
      <c r="B24" s="1">
        <v>714</v>
      </c>
    </row>
    <row r="25" spans="1:2" x14ac:dyDescent="0.25">
      <c r="A25" s="16" t="s">
        <v>270</v>
      </c>
      <c r="B25" s="1">
        <v>1261</v>
      </c>
    </row>
    <row r="26" spans="1:2" x14ac:dyDescent="0.25">
      <c r="A26" s="16" t="s">
        <v>357</v>
      </c>
      <c r="B26" s="1">
        <v>1376</v>
      </c>
    </row>
    <row r="27" spans="1:2" x14ac:dyDescent="0.25">
      <c r="A27" s="16" t="s">
        <v>358</v>
      </c>
      <c r="B27" s="1">
        <v>90861</v>
      </c>
    </row>
    <row r="28" spans="1:2" x14ac:dyDescent="0.25">
      <c r="A28" s="16" t="s">
        <v>359</v>
      </c>
      <c r="B28" s="1">
        <v>3318</v>
      </c>
    </row>
    <row r="29" spans="1:2" x14ac:dyDescent="0.25">
      <c r="A29" s="16" t="s">
        <v>278</v>
      </c>
      <c r="B29" s="1">
        <v>361</v>
      </c>
    </row>
    <row r="30" spans="1:2" x14ac:dyDescent="0.25">
      <c r="A30" s="16" t="s">
        <v>280</v>
      </c>
      <c r="B30" s="1">
        <v>12782</v>
      </c>
    </row>
    <row r="31" spans="1:2" x14ac:dyDescent="0.25">
      <c r="A31" s="16" t="s">
        <v>281</v>
      </c>
      <c r="B31" s="1">
        <v>35003</v>
      </c>
    </row>
    <row r="32" spans="1:2" x14ac:dyDescent="0.25">
      <c r="A32" s="16" t="s">
        <v>360</v>
      </c>
      <c r="B32" s="1">
        <v>77</v>
      </c>
    </row>
    <row r="33" spans="1:2" x14ac:dyDescent="0.25">
      <c r="A33" s="16" t="s">
        <v>361</v>
      </c>
      <c r="B33" s="1">
        <v>11591</v>
      </c>
    </row>
    <row r="34" spans="1:2" x14ac:dyDescent="0.25">
      <c r="A34" s="16" t="s">
        <v>362</v>
      </c>
      <c r="B34" s="1">
        <v>98</v>
      </c>
    </row>
    <row r="35" spans="1:2" x14ac:dyDescent="0.25">
      <c r="A35" s="16" t="s">
        <v>287</v>
      </c>
      <c r="B35" s="1">
        <v>90</v>
      </c>
    </row>
    <row r="36" spans="1:2" x14ac:dyDescent="0.25">
      <c r="A36" s="16" t="s">
        <v>289</v>
      </c>
      <c r="B36" s="1">
        <v>805</v>
      </c>
    </row>
    <row r="37" spans="1:2" x14ac:dyDescent="0.25">
      <c r="A37" s="16" t="s">
        <v>290</v>
      </c>
      <c r="B37" s="1">
        <v>1671</v>
      </c>
    </row>
    <row r="38" spans="1:2" x14ac:dyDescent="0.25">
      <c r="A38" s="16" t="s">
        <v>363</v>
      </c>
      <c r="B38" s="1">
        <v>17</v>
      </c>
    </row>
    <row r="39" spans="1:2" x14ac:dyDescent="0.25">
      <c r="A39" s="16" t="s">
        <v>364</v>
      </c>
      <c r="B39" s="1">
        <v>2561</v>
      </c>
    </row>
    <row r="40" spans="1:2" x14ac:dyDescent="0.25">
      <c r="A40" s="16" t="s">
        <v>365</v>
      </c>
      <c r="B40" s="1">
        <v>13</v>
      </c>
    </row>
    <row r="41" spans="1:2" x14ac:dyDescent="0.25">
      <c r="A41" s="16" t="s">
        <v>297</v>
      </c>
      <c r="B41" s="1">
        <v>62</v>
      </c>
    </row>
    <row r="42" spans="1:2" x14ac:dyDescent="0.25">
      <c r="A42" s="16" t="s">
        <v>299</v>
      </c>
      <c r="B42" s="1">
        <v>3491</v>
      </c>
    </row>
    <row r="43" spans="1:2" x14ac:dyDescent="0.25">
      <c r="A43" s="16" t="s">
        <v>300</v>
      </c>
      <c r="B43" s="1">
        <v>13444</v>
      </c>
    </row>
    <row r="44" spans="1:2" x14ac:dyDescent="0.25">
      <c r="A44" s="10" t="s">
        <v>12</v>
      </c>
      <c r="B44" s="5">
        <v>283663</v>
      </c>
    </row>
    <row r="45" spans="1:2" x14ac:dyDescent="0.25">
      <c r="A45" s="15"/>
    </row>
    <row r="46" spans="1:2" x14ac:dyDescent="0.25">
      <c r="A46" s="15"/>
    </row>
    <row r="47" spans="1:2" x14ac:dyDescent="0.25">
      <c r="A47" s="15"/>
      <c r="B47" s="6" t="s">
        <v>28</v>
      </c>
    </row>
    <row r="48" spans="1:2" x14ac:dyDescent="0.25">
      <c r="A48" s="9" t="s">
        <v>32</v>
      </c>
      <c r="B48" s="4" t="s">
        <v>9</v>
      </c>
    </row>
    <row r="49" spans="1:2" x14ac:dyDescent="0.25">
      <c r="A49" s="8" t="s">
        <v>348</v>
      </c>
      <c r="B49" s="2">
        <v>5.2721728883975798E-3</v>
      </c>
    </row>
    <row r="50" spans="1:2" x14ac:dyDescent="0.25">
      <c r="A50" s="8" t="s">
        <v>349</v>
      </c>
      <c r="B50" s="2">
        <v>0.72219050280008301</v>
      </c>
    </row>
    <row r="51" spans="1:2" x14ac:dyDescent="0.25">
      <c r="A51" s="8" t="s">
        <v>350</v>
      </c>
      <c r="B51" s="2">
        <v>5.9524532610940404E-3</v>
      </c>
    </row>
    <row r="52" spans="1:2" x14ac:dyDescent="0.25">
      <c r="A52" s="8" t="s">
        <v>247</v>
      </c>
      <c r="B52" s="2">
        <v>1.6278137489522499E-3</v>
      </c>
    </row>
    <row r="53" spans="1:2" x14ac:dyDescent="0.25">
      <c r="A53" s="8" t="s">
        <v>249</v>
      </c>
      <c r="B53" s="2">
        <v>6.4225755900824799E-2</v>
      </c>
    </row>
    <row r="54" spans="1:2" x14ac:dyDescent="0.25">
      <c r="A54" s="8" t="s">
        <v>250</v>
      </c>
      <c r="B54" s="2">
        <v>0.20073130140064899</v>
      </c>
    </row>
    <row r="55" spans="1:2" x14ac:dyDescent="0.25">
      <c r="A55" s="8" t="s">
        <v>351</v>
      </c>
      <c r="B55" s="2">
        <v>5.8562446060904903E-3</v>
      </c>
    </row>
    <row r="56" spans="1:2" x14ac:dyDescent="0.25">
      <c r="A56" s="8" t="s">
        <v>352</v>
      </c>
      <c r="B56" s="2">
        <v>0.82449759585747795</v>
      </c>
    </row>
    <row r="57" spans="1:2" x14ac:dyDescent="0.25">
      <c r="A57" s="8" t="s">
        <v>353</v>
      </c>
      <c r="B57" s="2">
        <v>3.0205893231414101E-3</v>
      </c>
    </row>
    <row r="58" spans="1:2" x14ac:dyDescent="0.25">
      <c r="A58" s="8" t="s">
        <v>257</v>
      </c>
      <c r="B58" s="2">
        <v>2.5890765626926399E-3</v>
      </c>
    </row>
    <row r="59" spans="1:2" x14ac:dyDescent="0.25">
      <c r="A59" s="8" t="s">
        <v>259</v>
      </c>
      <c r="B59" s="2">
        <v>4.1856737763531E-2</v>
      </c>
    </row>
    <row r="60" spans="1:2" x14ac:dyDescent="0.25">
      <c r="A60" s="8" t="s">
        <v>260</v>
      </c>
      <c r="B60" s="2">
        <v>0.122179755887067</v>
      </c>
    </row>
    <row r="61" spans="1:2" x14ac:dyDescent="0.25">
      <c r="A61" s="8" t="s">
        <v>354</v>
      </c>
      <c r="B61" s="2">
        <v>1.11985068657512E-2</v>
      </c>
    </row>
    <row r="62" spans="1:2" x14ac:dyDescent="0.25">
      <c r="A62" s="8" t="s">
        <v>355</v>
      </c>
      <c r="B62" s="2">
        <v>0.69924010131982395</v>
      </c>
    </row>
    <row r="63" spans="1:2" x14ac:dyDescent="0.25">
      <c r="A63" s="8" t="s">
        <v>356</v>
      </c>
      <c r="B63" s="2">
        <v>2.1597120383948801E-2</v>
      </c>
    </row>
    <row r="64" spans="1:2" x14ac:dyDescent="0.25">
      <c r="A64" s="8" t="s">
        <v>267</v>
      </c>
      <c r="B64" s="2">
        <v>4.66604452739635E-3</v>
      </c>
    </row>
    <row r="65" spans="1:2" x14ac:dyDescent="0.25">
      <c r="A65" s="8" t="s">
        <v>269</v>
      </c>
      <c r="B65" s="2">
        <v>9.5187308358885503E-2</v>
      </c>
    </row>
    <row r="66" spans="1:2" x14ac:dyDescent="0.25">
      <c r="A66" s="8" t="s">
        <v>270</v>
      </c>
      <c r="B66" s="2">
        <v>0.16811091854419399</v>
      </c>
    </row>
    <row r="67" spans="1:2" x14ac:dyDescent="0.25">
      <c r="A67" s="8" t="s">
        <v>357</v>
      </c>
      <c r="B67" s="2">
        <v>9.5754378883932591E-3</v>
      </c>
    </row>
    <row r="68" spans="1:2" x14ac:dyDescent="0.25">
      <c r="A68" s="8" t="s">
        <v>358</v>
      </c>
      <c r="B68" s="2">
        <v>0.63229205085559603</v>
      </c>
    </row>
    <row r="69" spans="1:2" x14ac:dyDescent="0.25">
      <c r="A69" s="8" t="s">
        <v>359</v>
      </c>
      <c r="B69" s="2">
        <v>2.3089609675646001E-2</v>
      </c>
    </row>
    <row r="70" spans="1:2" x14ac:dyDescent="0.25">
      <c r="A70" s="8" t="s">
        <v>278</v>
      </c>
      <c r="B70" s="2">
        <v>2.5121606669403799E-3</v>
      </c>
    </row>
    <row r="71" spans="1:2" x14ac:dyDescent="0.25">
      <c r="A71" s="8" t="s">
        <v>280</v>
      </c>
      <c r="B71" s="2">
        <v>8.8948580733606605E-2</v>
      </c>
    </row>
    <row r="72" spans="1:2" x14ac:dyDescent="0.25">
      <c r="A72" s="8" t="s">
        <v>281</v>
      </c>
      <c r="B72" s="2">
        <v>0.24358216017981801</v>
      </c>
    </row>
    <row r="73" spans="1:2" x14ac:dyDescent="0.25">
      <c r="A73" s="8" t="s">
        <v>360</v>
      </c>
      <c r="B73" s="2">
        <v>5.3725927993301696E-3</v>
      </c>
    </row>
    <row r="74" spans="1:2" x14ac:dyDescent="0.25">
      <c r="A74" s="8" t="s">
        <v>361</v>
      </c>
      <c r="B74" s="2">
        <v>0.80874965113033803</v>
      </c>
    </row>
    <row r="75" spans="1:2" x14ac:dyDescent="0.25">
      <c r="A75" s="8" t="s">
        <v>362</v>
      </c>
      <c r="B75" s="2">
        <v>6.83784538096567E-3</v>
      </c>
    </row>
    <row r="76" spans="1:2" x14ac:dyDescent="0.25">
      <c r="A76" s="8" t="s">
        <v>287</v>
      </c>
      <c r="B76" s="2">
        <v>6.279653921295E-3</v>
      </c>
    </row>
    <row r="77" spans="1:2" x14ac:dyDescent="0.25">
      <c r="A77" s="8" t="s">
        <v>289</v>
      </c>
      <c r="B77" s="2">
        <v>5.6168015629360898E-2</v>
      </c>
    </row>
    <row r="78" spans="1:2" x14ac:dyDescent="0.25">
      <c r="A78" s="8" t="s">
        <v>290</v>
      </c>
      <c r="B78" s="2">
        <v>0.116592241138711</v>
      </c>
    </row>
    <row r="79" spans="1:2" x14ac:dyDescent="0.25">
      <c r="A79" s="8" t="s">
        <v>363</v>
      </c>
      <c r="B79" s="2">
        <v>8.6787829283234603E-4</v>
      </c>
    </row>
    <row r="80" spans="1:2" x14ac:dyDescent="0.25">
      <c r="A80" s="8" t="s">
        <v>364</v>
      </c>
      <c r="B80" s="2">
        <v>0.13074331223197899</v>
      </c>
    </row>
    <row r="81" spans="1:2" x14ac:dyDescent="0.25">
      <c r="A81" s="8" t="s">
        <v>365</v>
      </c>
      <c r="B81" s="2">
        <v>6.6367163569532397E-4</v>
      </c>
    </row>
    <row r="82" spans="1:2" x14ac:dyDescent="0.25">
      <c r="A82" s="8" t="s">
        <v>297</v>
      </c>
      <c r="B82" s="2">
        <v>3.1652031856238502E-3</v>
      </c>
    </row>
    <row r="83" spans="1:2" x14ac:dyDescent="0.25">
      <c r="A83" s="8" t="s">
        <v>299</v>
      </c>
      <c r="B83" s="2">
        <v>0.17822136001633701</v>
      </c>
    </row>
    <row r="84" spans="1:2" x14ac:dyDescent="0.25">
      <c r="A84" s="8" t="s">
        <v>300</v>
      </c>
      <c r="B84" s="2">
        <v>0.68633857463753301</v>
      </c>
    </row>
    <row r="85" spans="1:2" x14ac:dyDescent="0.25">
      <c r="A85" s="15"/>
    </row>
    <row r="86" spans="1:2" x14ac:dyDescent="0.25">
      <c r="A86" s="13" t="s">
        <v>33</v>
      </c>
    </row>
    <row r="87" spans="1:2" x14ac:dyDescent="0.25">
      <c r="A87" s="14" t="s">
        <v>34</v>
      </c>
    </row>
    <row r="88" spans="1:2" x14ac:dyDescent="0.25">
      <c r="A88" s="14" t="s">
        <v>126</v>
      </c>
    </row>
    <row r="89" spans="1:2" x14ac:dyDescent="0.25">
      <c r="A89" s="14" t="s">
        <v>367</v>
      </c>
    </row>
    <row r="90" spans="1:2" x14ac:dyDescent="0.25">
      <c r="A90" s="14" t="s">
        <v>36</v>
      </c>
    </row>
    <row r="91" spans="1:2" x14ac:dyDescent="0.25">
      <c r="A91" s="15"/>
    </row>
    <row r="92" spans="1:2" x14ac:dyDescent="0.25">
      <c r="A92" s="15"/>
    </row>
    <row r="93" spans="1:2" x14ac:dyDescent="0.25">
      <c r="A93" s="15"/>
    </row>
    <row r="94" spans="1:2" x14ac:dyDescent="0.25">
      <c r="A94" s="15"/>
    </row>
    <row r="95" spans="1:2" x14ac:dyDescent="0.25">
      <c r="A95" s="15"/>
    </row>
    <row r="96" spans="1:2"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457</v>
      </c>
    </row>
    <row r="2" spans="1:2" ht="15" x14ac:dyDescent="0.25">
      <c r="A2" s="12" t="s">
        <v>440</v>
      </c>
    </row>
    <row r="3" spans="1:2" ht="15" x14ac:dyDescent="0.25">
      <c r="A3" s="12" t="s">
        <v>125</v>
      </c>
    </row>
    <row r="4" spans="1:2" ht="15" x14ac:dyDescent="0.25">
      <c r="A4" s="12" t="s">
        <v>308</v>
      </c>
    </row>
    <row r="5" spans="1:2" x14ac:dyDescent="0.25">
      <c r="A5" s="17" t="str">
        <f>HYPERLINK("#'Table of contents'!A41", "Back to contents")</f>
        <v>Back to contents</v>
      </c>
    </row>
    <row r="6" spans="1:2" x14ac:dyDescent="0.25">
      <c r="A6" s="15"/>
      <c r="B6" s="6" t="s">
        <v>27</v>
      </c>
    </row>
    <row r="7" spans="1:2" x14ac:dyDescent="0.25">
      <c r="A7" s="9" t="s">
        <v>32</v>
      </c>
      <c r="B7" s="4" t="s">
        <v>9</v>
      </c>
    </row>
    <row r="8" spans="1:2" x14ac:dyDescent="0.25">
      <c r="A8" s="16" t="s">
        <v>368</v>
      </c>
      <c r="B8" s="1">
        <v>50</v>
      </c>
    </row>
    <row r="9" spans="1:2" x14ac:dyDescent="0.25">
      <c r="A9" s="16" t="s">
        <v>369</v>
      </c>
      <c r="B9" s="1">
        <v>430</v>
      </c>
    </row>
    <row r="10" spans="1:2" x14ac:dyDescent="0.25">
      <c r="A10" s="16" t="s">
        <v>370</v>
      </c>
      <c r="B10" s="1">
        <v>118</v>
      </c>
    </row>
    <row r="11" spans="1:2" x14ac:dyDescent="0.25">
      <c r="A11" s="16" t="s">
        <v>371</v>
      </c>
      <c r="B11" s="1">
        <v>16</v>
      </c>
    </row>
    <row r="12" spans="1:2" x14ac:dyDescent="0.25">
      <c r="A12" s="16" t="s">
        <v>372</v>
      </c>
      <c r="B12" s="1">
        <v>228</v>
      </c>
    </row>
    <row r="13" spans="1:2" x14ac:dyDescent="0.25">
      <c r="A13" s="16" t="s">
        <v>373</v>
      </c>
      <c r="B13" s="1">
        <v>15</v>
      </c>
    </row>
    <row r="14" spans="1:2" x14ac:dyDescent="0.25">
      <c r="A14" s="16" t="s">
        <v>374</v>
      </c>
      <c r="B14" s="1">
        <v>1088</v>
      </c>
    </row>
    <row r="15" spans="1:2" x14ac:dyDescent="0.25">
      <c r="A15" s="16" t="s">
        <v>375</v>
      </c>
      <c r="B15" s="1">
        <v>78</v>
      </c>
    </row>
    <row r="16" spans="1:2" x14ac:dyDescent="0.25">
      <c r="A16" s="16" t="s">
        <v>376</v>
      </c>
      <c r="B16" s="1">
        <v>60</v>
      </c>
    </row>
    <row r="17" spans="1:2" x14ac:dyDescent="0.25">
      <c r="A17" s="16" t="s">
        <v>377</v>
      </c>
      <c r="B17" s="1">
        <v>0</v>
      </c>
    </row>
    <row r="18" spans="1:2" x14ac:dyDescent="0.25">
      <c r="A18" s="16" t="s">
        <v>378</v>
      </c>
      <c r="B18" s="1">
        <v>3986</v>
      </c>
    </row>
    <row r="19" spans="1:2" x14ac:dyDescent="0.25">
      <c r="A19" s="16" t="s">
        <v>379</v>
      </c>
      <c r="B19" s="1">
        <v>63991</v>
      </c>
    </row>
    <row r="20" spans="1:2" x14ac:dyDescent="0.25">
      <c r="A20" s="16" t="s">
        <v>380</v>
      </c>
      <c r="B20" s="1">
        <v>19908</v>
      </c>
    </row>
    <row r="21" spans="1:2" x14ac:dyDescent="0.25">
      <c r="A21" s="16" t="s">
        <v>381</v>
      </c>
      <c r="B21" s="1">
        <v>1482</v>
      </c>
    </row>
    <row r="22" spans="1:2" x14ac:dyDescent="0.25">
      <c r="A22" s="16" t="s">
        <v>382</v>
      </c>
      <c r="B22" s="1">
        <v>34772</v>
      </c>
    </row>
    <row r="23" spans="1:2" x14ac:dyDescent="0.25">
      <c r="A23" s="16" t="s">
        <v>383</v>
      </c>
      <c r="B23" s="1">
        <v>2095</v>
      </c>
    </row>
    <row r="24" spans="1:2" x14ac:dyDescent="0.25">
      <c r="A24" s="16" t="s">
        <v>384</v>
      </c>
      <c r="B24" s="1">
        <v>48197</v>
      </c>
    </row>
    <row r="25" spans="1:2" x14ac:dyDescent="0.25">
      <c r="A25" s="16" t="s">
        <v>385</v>
      </c>
      <c r="B25" s="1">
        <v>1774</v>
      </c>
    </row>
    <row r="26" spans="1:2" x14ac:dyDescent="0.25">
      <c r="A26" s="16" t="s">
        <v>386</v>
      </c>
      <c r="B26" s="1">
        <v>6878</v>
      </c>
    </row>
    <row r="27" spans="1:2" x14ac:dyDescent="0.25">
      <c r="A27" s="16" t="s">
        <v>387</v>
      </c>
      <c r="B27" s="1">
        <v>0</v>
      </c>
    </row>
    <row r="28" spans="1:2" x14ac:dyDescent="0.25">
      <c r="A28" s="16" t="s">
        <v>388</v>
      </c>
      <c r="B28" s="1">
        <v>83</v>
      </c>
    </row>
    <row r="29" spans="1:2" x14ac:dyDescent="0.25">
      <c r="A29" s="16" t="s">
        <v>389</v>
      </c>
      <c r="B29" s="1">
        <v>930</v>
      </c>
    </row>
    <row r="30" spans="1:2" x14ac:dyDescent="0.25">
      <c r="A30" s="16" t="s">
        <v>390</v>
      </c>
      <c r="B30" s="1">
        <v>92</v>
      </c>
    </row>
    <row r="31" spans="1:2" x14ac:dyDescent="0.25">
      <c r="A31" s="16" t="s">
        <v>391</v>
      </c>
      <c r="B31" s="1">
        <v>45</v>
      </c>
    </row>
    <row r="32" spans="1:2" x14ac:dyDescent="0.25">
      <c r="A32" s="16" t="s">
        <v>392</v>
      </c>
      <c r="B32" s="1">
        <v>76</v>
      </c>
    </row>
    <row r="33" spans="1:2" x14ac:dyDescent="0.25">
      <c r="A33" s="16" t="s">
        <v>393</v>
      </c>
      <c r="B33" s="1">
        <v>22</v>
      </c>
    </row>
    <row r="34" spans="1:2" x14ac:dyDescent="0.25">
      <c r="A34" s="16" t="s">
        <v>394</v>
      </c>
      <c r="B34" s="1">
        <v>2685</v>
      </c>
    </row>
    <row r="35" spans="1:2" x14ac:dyDescent="0.25">
      <c r="A35" s="16" t="s">
        <v>395</v>
      </c>
      <c r="B35" s="1">
        <v>74</v>
      </c>
    </row>
    <row r="36" spans="1:2" x14ac:dyDescent="0.25">
      <c r="A36" s="16" t="s">
        <v>396</v>
      </c>
      <c r="B36" s="1">
        <v>123</v>
      </c>
    </row>
    <row r="37" spans="1:2" x14ac:dyDescent="0.25">
      <c r="A37" s="16" t="s">
        <v>397</v>
      </c>
      <c r="B37" s="1">
        <v>0</v>
      </c>
    </row>
    <row r="38" spans="1:2" x14ac:dyDescent="0.25">
      <c r="A38" s="16" t="s">
        <v>271</v>
      </c>
      <c r="B38" s="1">
        <v>21</v>
      </c>
    </row>
    <row r="39" spans="1:2" x14ac:dyDescent="0.25">
      <c r="A39" s="16" t="s">
        <v>271</v>
      </c>
      <c r="B39" s="1">
        <v>21</v>
      </c>
    </row>
    <row r="40" spans="1:2" x14ac:dyDescent="0.25">
      <c r="A40" s="16" t="s">
        <v>282</v>
      </c>
      <c r="B40" s="1">
        <v>116</v>
      </c>
    </row>
    <row r="41" spans="1:2" x14ac:dyDescent="0.25">
      <c r="A41" s="16" t="s">
        <v>283</v>
      </c>
      <c r="B41" s="1">
        <v>16</v>
      </c>
    </row>
    <row r="42" spans="1:2" x14ac:dyDescent="0.25">
      <c r="A42" s="16" t="s">
        <v>284</v>
      </c>
      <c r="B42" s="1">
        <v>6</v>
      </c>
    </row>
    <row r="43" spans="1:2" x14ac:dyDescent="0.25">
      <c r="A43" s="16" t="s">
        <v>285</v>
      </c>
      <c r="B43" s="1">
        <v>126</v>
      </c>
    </row>
    <row r="44" spans="1:2" x14ac:dyDescent="0.25">
      <c r="A44" s="16" t="s">
        <v>286</v>
      </c>
      <c r="B44" s="1">
        <v>1</v>
      </c>
    </row>
    <row r="45" spans="1:2" x14ac:dyDescent="0.25">
      <c r="A45" s="16" t="s">
        <v>287</v>
      </c>
      <c r="B45" s="1">
        <v>136</v>
      </c>
    </row>
    <row r="46" spans="1:2" x14ac:dyDescent="0.25">
      <c r="A46" s="16" t="s">
        <v>288</v>
      </c>
      <c r="B46" s="1">
        <v>271</v>
      </c>
    </row>
    <row r="47" spans="1:2" x14ac:dyDescent="0.25">
      <c r="A47" s="16" t="s">
        <v>289</v>
      </c>
      <c r="B47" s="1">
        <v>31</v>
      </c>
    </row>
    <row r="48" spans="1:2" x14ac:dyDescent="0.25">
      <c r="A48" s="16" t="s">
        <v>290</v>
      </c>
      <c r="B48" s="1">
        <v>0</v>
      </c>
    </row>
    <row r="49" spans="1:2" x14ac:dyDescent="0.25">
      <c r="A49" s="16" t="s">
        <v>398</v>
      </c>
      <c r="B49" s="1">
        <v>278</v>
      </c>
    </row>
    <row r="50" spans="1:2" x14ac:dyDescent="0.25">
      <c r="A50" s="16" t="s">
        <v>399</v>
      </c>
      <c r="B50" s="1">
        <v>2387</v>
      </c>
    </row>
    <row r="51" spans="1:2" x14ac:dyDescent="0.25">
      <c r="A51" s="16" t="s">
        <v>400</v>
      </c>
      <c r="B51" s="1">
        <v>753</v>
      </c>
    </row>
    <row r="52" spans="1:2" x14ac:dyDescent="0.25">
      <c r="A52" s="16" t="s">
        <v>401</v>
      </c>
      <c r="B52" s="1">
        <v>73</v>
      </c>
    </row>
    <row r="53" spans="1:2" x14ac:dyDescent="0.25">
      <c r="A53" s="16" t="s">
        <v>402</v>
      </c>
      <c r="B53" s="1">
        <v>1729</v>
      </c>
    </row>
    <row r="54" spans="1:2" x14ac:dyDescent="0.25">
      <c r="A54" s="16" t="s">
        <v>403</v>
      </c>
      <c r="B54" s="1">
        <v>74</v>
      </c>
    </row>
    <row r="55" spans="1:2" x14ac:dyDescent="0.25">
      <c r="A55" s="16" t="s">
        <v>404</v>
      </c>
      <c r="B55" s="1">
        <v>4965</v>
      </c>
    </row>
    <row r="56" spans="1:2" x14ac:dyDescent="0.25">
      <c r="A56" s="16" t="s">
        <v>405</v>
      </c>
      <c r="B56" s="1">
        <v>215</v>
      </c>
    </row>
    <row r="57" spans="1:2" x14ac:dyDescent="0.25">
      <c r="A57" s="16" t="s">
        <v>406</v>
      </c>
      <c r="B57" s="1">
        <v>13284</v>
      </c>
    </row>
    <row r="58" spans="1:2" x14ac:dyDescent="0.25">
      <c r="A58" s="16" t="s">
        <v>407</v>
      </c>
      <c r="B58" s="1">
        <v>0</v>
      </c>
    </row>
    <row r="59" spans="1:2" x14ac:dyDescent="0.25">
      <c r="A59" s="16" t="s">
        <v>408</v>
      </c>
      <c r="B59" s="1">
        <v>0</v>
      </c>
    </row>
    <row r="60" spans="1:2" x14ac:dyDescent="0.25">
      <c r="A60" s="16" t="s">
        <v>409</v>
      </c>
      <c r="B60" s="1">
        <v>0</v>
      </c>
    </row>
    <row r="61" spans="1:2" x14ac:dyDescent="0.25">
      <c r="A61" s="16" t="s">
        <v>410</v>
      </c>
      <c r="B61" s="1">
        <v>1</v>
      </c>
    </row>
    <row r="62" spans="1:2" x14ac:dyDescent="0.25">
      <c r="A62" s="16" t="s">
        <v>411</v>
      </c>
      <c r="B62" s="1">
        <v>0</v>
      </c>
    </row>
    <row r="63" spans="1:2" x14ac:dyDescent="0.25">
      <c r="A63" s="16" t="s">
        <v>412</v>
      </c>
      <c r="B63" s="1">
        <v>1</v>
      </c>
    </row>
    <row r="64" spans="1:2" x14ac:dyDescent="0.25">
      <c r="A64" s="16" t="s">
        <v>413</v>
      </c>
      <c r="B64" s="1">
        <v>0</v>
      </c>
    </row>
    <row r="65" spans="1:2" x14ac:dyDescent="0.25">
      <c r="A65" s="16" t="s">
        <v>414</v>
      </c>
      <c r="B65" s="1">
        <v>2</v>
      </c>
    </row>
    <row r="66" spans="1:2" x14ac:dyDescent="0.25">
      <c r="A66" s="16" t="s">
        <v>415</v>
      </c>
      <c r="B66" s="1">
        <v>0</v>
      </c>
    </row>
    <row r="67" spans="1:2" x14ac:dyDescent="0.25">
      <c r="A67" s="16" t="s">
        <v>416</v>
      </c>
      <c r="B67" s="1">
        <v>0</v>
      </c>
    </row>
    <row r="68" spans="1:2" x14ac:dyDescent="0.25">
      <c r="A68" s="16" t="s">
        <v>417</v>
      </c>
      <c r="B68" s="1">
        <v>69881</v>
      </c>
    </row>
    <row r="69" spans="1:2" x14ac:dyDescent="0.25">
      <c r="A69" s="10" t="s">
        <v>12</v>
      </c>
      <c r="B69" s="5">
        <v>283684</v>
      </c>
    </row>
    <row r="70" spans="1:2" x14ac:dyDescent="0.25">
      <c r="A70" s="15"/>
    </row>
    <row r="71" spans="1:2" x14ac:dyDescent="0.25">
      <c r="A71" s="15"/>
    </row>
    <row r="72" spans="1:2" x14ac:dyDescent="0.25">
      <c r="A72" s="15"/>
      <c r="B72" s="6" t="s">
        <v>28</v>
      </c>
    </row>
    <row r="73" spans="1:2" x14ac:dyDescent="0.25">
      <c r="A73" s="9" t="s">
        <v>32</v>
      </c>
      <c r="B73" s="4" t="s">
        <v>9</v>
      </c>
    </row>
    <row r="74" spans="1:2" x14ac:dyDescent="0.25">
      <c r="A74" s="8" t="s">
        <v>368</v>
      </c>
      <c r="B74" s="2">
        <v>2.4003840614498301E-2</v>
      </c>
    </row>
    <row r="75" spans="1:2" x14ac:dyDescent="0.25">
      <c r="A75" s="8" t="s">
        <v>369</v>
      </c>
      <c r="B75" s="2">
        <v>0.20643302928468599</v>
      </c>
    </row>
    <row r="76" spans="1:2" x14ac:dyDescent="0.25">
      <c r="A76" s="8" t="s">
        <v>370</v>
      </c>
      <c r="B76" s="2">
        <v>5.6649063850216001E-2</v>
      </c>
    </row>
    <row r="77" spans="1:2" x14ac:dyDescent="0.25">
      <c r="A77" s="8" t="s">
        <v>371</v>
      </c>
      <c r="B77" s="2">
        <v>7.6812289966394602E-3</v>
      </c>
    </row>
    <row r="78" spans="1:2" x14ac:dyDescent="0.25">
      <c r="A78" s="8" t="s">
        <v>372</v>
      </c>
      <c r="B78" s="2">
        <v>0.109457513202112</v>
      </c>
    </row>
    <row r="79" spans="1:2" x14ac:dyDescent="0.25">
      <c r="A79" s="8" t="s">
        <v>373</v>
      </c>
      <c r="B79" s="2">
        <v>7.2011521843494998E-3</v>
      </c>
    </row>
    <row r="80" spans="1:2" x14ac:dyDescent="0.25">
      <c r="A80" s="8" t="s">
        <v>374</v>
      </c>
      <c r="B80" s="2">
        <v>0.52232357177148303</v>
      </c>
    </row>
    <row r="81" spans="1:2" x14ac:dyDescent="0.25">
      <c r="A81" s="8" t="s">
        <v>375</v>
      </c>
      <c r="B81" s="2">
        <v>3.7445991358617398E-2</v>
      </c>
    </row>
    <row r="82" spans="1:2" x14ac:dyDescent="0.25">
      <c r="A82" s="8" t="s">
        <v>376</v>
      </c>
      <c r="B82" s="2">
        <v>2.8804608737397999E-2</v>
      </c>
    </row>
    <row r="83" spans="1:2" x14ac:dyDescent="0.25">
      <c r="A83" s="8" t="s">
        <v>377</v>
      </c>
      <c r="B83" s="2">
        <v>0</v>
      </c>
    </row>
    <row r="84" spans="1:2" x14ac:dyDescent="0.25">
      <c r="A84" s="8" t="s">
        <v>378</v>
      </c>
      <c r="B84" s="2">
        <v>2.1771546238591202E-2</v>
      </c>
    </row>
    <row r="85" spans="1:2" x14ac:dyDescent="0.25">
      <c r="A85" s="8" t="s">
        <v>379</v>
      </c>
      <c r="B85" s="2">
        <v>0.34951907058547199</v>
      </c>
    </row>
    <row r="86" spans="1:2" x14ac:dyDescent="0.25">
      <c r="A86" s="8" t="s">
        <v>380</v>
      </c>
      <c r="B86" s="2">
        <v>0.10873756711436899</v>
      </c>
    </row>
    <row r="87" spans="1:2" x14ac:dyDescent="0.25">
      <c r="A87" s="8" t="s">
        <v>381</v>
      </c>
      <c r="B87" s="2">
        <v>8.0946892939268E-3</v>
      </c>
    </row>
    <row r="88" spans="1:2" x14ac:dyDescent="0.25">
      <c r="A88" s="8" t="s">
        <v>382</v>
      </c>
      <c r="B88" s="2">
        <v>0.18992478821081099</v>
      </c>
    </row>
    <row r="89" spans="1:2" x14ac:dyDescent="0.25">
      <c r="A89" s="8" t="s">
        <v>383</v>
      </c>
      <c r="B89" s="2">
        <v>1.1442897483655E-2</v>
      </c>
    </row>
    <row r="90" spans="1:2" x14ac:dyDescent="0.25">
      <c r="A90" s="8" t="s">
        <v>384</v>
      </c>
      <c r="B90" s="2">
        <v>0.26325218616693002</v>
      </c>
    </row>
    <row r="91" spans="1:2" x14ac:dyDescent="0.25">
      <c r="A91" s="8" t="s">
        <v>385</v>
      </c>
      <c r="B91" s="2">
        <v>9.6895943369947005E-3</v>
      </c>
    </row>
    <row r="92" spans="1:2" x14ac:dyDescent="0.25">
      <c r="A92" s="8" t="s">
        <v>386</v>
      </c>
      <c r="B92" s="2">
        <v>3.7567660569249997E-2</v>
      </c>
    </row>
    <row r="93" spans="1:2" x14ac:dyDescent="0.25">
      <c r="A93" s="8" t="s">
        <v>387</v>
      </c>
      <c r="B93" s="2">
        <v>0</v>
      </c>
    </row>
    <row r="94" spans="1:2" x14ac:dyDescent="0.25">
      <c r="A94" s="8" t="s">
        <v>388</v>
      </c>
      <c r="B94" s="2">
        <v>2.00968523002421E-2</v>
      </c>
    </row>
    <row r="95" spans="1:2" x14ac:dyDescent="0.25">
      <c r="A95" s="8" t="s">
        <v>389</v>
      </c>
      <c r="B95" s="2">
        <v>0.22518159806295401</v>
      </c>
    </row>
    <row r="96" spans="1:2" x14ac:dyDescent="0.25">
      <c r="A96" s="8" t="s">
        <v>390</v>
      </c>
      <c r="B96" s="2">
        <v>2.2276029055690101E-2</v>
      </c>
    </row>
    <row r="97" spans="1:2" x14ac:dyDescent="0.25">
      <c r="A97" s="8" t="s">
        <v>391</v>
      </c>
      <c r="B97" s="2">
        <v>1.08958837772397E-2</v>
      </c>
    </row>
    <row r="98" spans="1:2" x14ac:dyDescent="0.25">
      <c r="A98" s="8" t="s">
        <v>392</v>
      </c>
      <c r="B98" s="2">
        <v>1.8401937046004801E-2</v>
      </c>
    </row>
    <row r="99" spans="1:2" x14ac:dyDescent="0.25">
      <c r="A99" s="8" t="s">
        <v>393</v>
      </c>
      <c r="B99" s="2">
        <v>5.3268765133171903E-3</v>
      </c>
    </row>
    <row r="100" spans="1:2" x14ac:dyDescent="0.25">
      <c r="A100" s="8" t="s">
        <v>394</v>
      </c>
      <c r="B100" s="2">
        <v>0.65012106537530301</v>
      </c>
    </row>
    <row r="101" spans="1:2" x14ac:dyDescent="0.25">
      <c r="A101" s="8" t="s">
        <v>395</v>
      </c>
      <c r="B101" s="2">
        <v>1.79176755447942E-2</v>
      </c>
    </row>
    <row r="102" spans="1:2" x14ac:dyDescent="0.25">
      <c r="A102" s="8" t="s">
        <v>396</v>
      </c>
      <c r="B102" s="2">
        <v>2.97820823244552E-2</v>
      </c>
    </row>
    <row r="103" spans="1:2" x14ac:dyDescent="0.25">
      <c r="A103" s="8" t="s">
        <v>397</v>
      </c>
      <c r="B103" s="2">
        <v>0</v>
      </c>
    </row>
    <row r="104" spans="1:2" x14ac:dyDescent="0.25">
      <c r="A104" s="8" t="s">
        <v>271</v>
      </c>
      <c r="B104" s="2">
        <v>2.90055248618785E-2</v>
      </c>
    </row>
    <row r="105" spans="1:2" x14ac:dyDescent="0.25">
      <c r="A105" s="8" t="s">
        <v>271</v>
      </c>
      <c r="B105" s="2">
        <v>2.90055248618785E-2</v>
      </c>
    </row>
    <row r="106" spans="1:2" x14ac:dyDescent="0.25">
      <c r="A106" s="8" t="s">
        <v>282</v>
      </c>
      <c r="B106" s="2">
        <v>0.16022099447513799</v>
      </c>
    </row>
    <row r="107" spans="1:2" x14ac:dyDescent="0.25">
      <c r="A107" s="8" t="s">
        <v>283</v>
      </c>
      <c r="B107" s="2">
        <v>2.2099447513812199E-2</v>
      </c>
    </row>
    <row r="108" spans="1:2" x14ac:dyDescent="0.25">
      <c r="A108" s="8" t="s">
        <v>284</v>
      </c>
      <c r="B108" s="2">
        <v>8.2872928176795594E-3</v>
      </c>
    </row>
    <row r="109" spans="1:2" x14ac:dyDescent="0.25">
      <c r="A109" s="8" t="s">
        <v>285</v>
      </c>
      <c r="B109" s="2">
        <v>0.174033149171271</v>
      </c>
    </row>
    <row r="110" spans="1:2" x14ac:dyDescent="0.25">
      <c r="A110" s="8" t="s">
        <v>286</v>
      </c>
      <c r="B110" s="2">
        <v>1.38121546961326E-3</v>
      </c>
    </row>
    <row r="111" spans="1:2" x14ac:dyDescent="0.25">
      <c r="A111" s="8" t="s">
        <v>287</v>
      </c>
      <c r="B111" s="2">
        <v>0.187845303867403</v>
      </c>
    </row>
    <row r="112" spans="1:2" x14ac:dyDescent="0.25">
      <c r="A112" s="8" t="s">
        <v>288</v>
      </c>
      <c r="B112" s="2">
        <v>0.374309392265193</v>
      </c>
    </row>
    <row r="113" spans="1:2" x14ac:dyDescent="0.25">
      <c r="A113" s="8" t="s">
        <v>289</v>
      </c>
      <c r="B113" s="2">
        <v>4.28176795580111E-2</v>
      </c>
    </row>
    <row r="114" spans="1:2" x14ac:dyDescent="0.25">
      <c r="A114" s="8" t="s">
        <v>290</v>
      </c>
      <c r="B114" s="2">
        <v>0</v>
      </c>
    </row>
    <row r="115" spans="1:2" x14ac:dyDescent="0.25">
      <c r="A115" s="8" t="s">
        <v>398</v>
      </c>
      <c r="B115" s="2">
        <v>1.17013216600724E-2</v>
      </c>
    </row>
    <row r="116" spans="1:2" x14ac:dyDescent="0.25">
      <c r="A116" s="8" t="s">
        <v>399</v>
      </c>
      <c r="B116" s="2">
        <v>0.100471420153212</v>
      </c>
    </row>
    <row r="117" spans="1:2" x14ac:dyDescent="0.25">
      <c r="A117" s="8" t="s">
        <v>400</v>
      </c>
      <c r="B117" s="2">
        <v>3.1694587086455103E-2</v>
      </c>
    </row>
    <row r="118" spans="1:2" x14ac:dyDescent="0.25">
      <c r="A118" s="8" t="s">
        <v>401</v>
      </c>
      <c r="B118" s="2">
        <v>3.07264921289671E-3</v>
      </c>
    </row>
    <row r="119" spans="1:2" x14ac:dyDescent="0.25">
      <c r="A119" s="8" t="s">
        <v>402</v>
      </c>
      <c r="B119" s="2">
        <v>7.2775486152032998E-2</v>
      </c>
    </row>
    <row r="120" spans="1:2" x14ac:dyDescent="0.25">
      <c r="A120" s="8" t="s">
        <v>403</v>
      </c>
      <c r="B120" s="2">
        <v>3.1147402980048798E-3</v>
      </c>
    </row>
    <row r="121" spans="1:2" x14ac:dyDescent="0.25">
      <c r="A121" s="8" t="s">
        <v>404</v>
      </c>
      <c r="B121" s="2">
        <v>0.20898223756208401</v>
      </c>
    </row>
    <row r="122" spans="1:2" x14ac:dyDescent="0.25">
      <c r="A122" s="8" t="s">
        <v>405</v>
      </c>
      <c r="B122" s="2">
        <v>9.0495832982574308E-3</v>
      </c>
    </row>
    <row r="123" spans="1:2" x14ac:dyDescent="0.25">
      <c r="A123" s="8" t="s">
        <v>406</v>
      </c>
      <c r="B123" s="2">
        <v>0.559137974576985</v>
      </c>
    </row>
    <row r="124" spans="1:2" x14ac:dyDescent="0.25">
      <c r="A124" s="8" t="s">
        <v>407</v>
      </c>
      <c r="B124" s="2">
        <v>0</v>
      </c>
    </row>
    <row r="125" spans="1:2" x14ac:dyDescent="0.25">
      <c r="A125" s="8" t="s">
        <v>408</v>
      </c>
      <c r="B125" s="2">
        <v>0</v>
      </c>
    </row>
    <row r="126" spans="1:2" x14ac:dyDescent="0.25">
      <c r="A126" s="8" t="s">
        <v>409</v>
      </c>
      <c r="B126" s="2">
        <v>0</v>
      </c>
    </row>
    <row r="127" spans="1:2" x14ac:dyDescent="0.25">
      <c r="A127" s="8" t="s">
        <v>410</v>
      </c>
      <c r="B127" s="2">
        <v>1.4309222293768301E-5</v>
      </c>
    </row>
    <row r="128" spans="1:2" x14ac:dyDescent="0.25">
      <c r="A128" s="8" t="s">
        <v>411</v>
      </c>
      <c r="B128" s="2">
        <v>0</v>
      </c>
    </row>
    <row r="129" spans="1:2" x14ac:dyDescent="0.25">
      <c r="A129" s="8" t="s">
        <v>412</v>
      </c>
      <c r="B129" s="2">
        <v>1.4309222293768301E-5</v>
      </c>
    </row>
    <row r="130" spans="1:2" x14ac:dyDescent="0.25">
      <c r="A130" s="8" t="s">
        <v>413</v>
      </c>
      <c r="B130" s="2">
        <v>0</v>
      </c>
    </row>
    <row r="131" spans="1:2" x14ac:dyDescent="0.25">
      <c r="A131" s="8" t="s">
        <v>414</v>
      </c>
      <c r="B131" s="2">
        <v>2.86184445875367E-5</v>
      </c>
    </row>
    <row r="132" spans="1:2" x14ac:dyDescent="0.25">
      <c r="A132" s="8" t="s">
        <v>415</v>
      </c>
      <c r="B132" s="2">
        <v>0</v>
      </c>
    </row>
    <row r="133" spans="1:2" x14ac:dyDescent="0.25">
      <c r="A133" s="8" t="s">
        <v>416</v>
      </c>
      <c r="B133" s="2">
        <v>0</v>
      </c>
    </row>
    <row r="134" spans="1:2" x14ac:dyDescent="0.25">
      <c r="A134" s="8" t="s">
        <v>417</v>
      </c>
      <c r="B134" s="2">
        <v>0.99994276311082497</v>
      </c>
    </row>
    <row r="135" spans="1:2" x14ac:dyDescent="0.25">
      <c r="A135" s="15"/>
    </row>
    <row r="136" spans="1:2" x14ac:dyDescent="0.25">
      <c r="A136" s="13" t="s">
        <v>33</v>
      </c>
    </row>
    <row r="137" spans="1:2" x14ac:dyDescent="0.25">
      <c r="A137" s="14" t="s">
        <v>34</v>
      </c>
    </row>
    <row r="138" spans="1:2" x14ac:dyDescent="0.25">
      <c r="A138" s="14" t="s">
        <v>126</v>
      </c>
    </row>
    <row r="139" spans="1:2" x14ac:dyDescent="0.25">
      <c r="A139" s="14" t="s">
        <v>419</v>
      </c>
    </row>
    <row r="140" spans="1:2" x14ac:dyDescent="0.25">
      <c r="A140" s="14" t="s">
        <v>36</v>
      </c>
    </row>
    <row r="141" spans="1:2" x14ac:dyDescent="0.25">
      <c r="A141" s="15"/>
    </row>
    <row r="142" spans="1:2" x14ac:dyDescent="0.25">
      <c r="A142" s="15"/>
    </row>
    <row r="143" spans="1:2" x14ac:dyDescent="0.25">
      <c r="A143" s="15"/>
    </row>
    <row r="144" spans="1:2"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458</v>
      </c>
    </row>
    <row r="2" spans="1:2" ht="15" x14ac:dyDescent="0.25">
      <c r="A2" s="12" t="s">
        <v>440</v>
      </c>
    </row>
    <row r="3" spans="1:2" ht="15" x14ac:dyDescent="0.25">
      <c r="A3" s="12" t="s">
        <v>423</v>
      </c>
    </row>
    <row r="4" spans="1:2" x14ac:dyDescent="0.25">
      <c r="A4" s="15"/>
    </row>
    <row r="5" spans="1:2" x14ac:dyDescent="0.25">
      <c r="A5" s="17" t="str">
        <f>HYPERLINK("#'Table of contents'!A42", "Back to contents")</f>
        <v>Back to contents</v>
      </c>
    </row>
    <row r="6" spans="1:2" x14ac:dyDescent="0.25">
      <c r="A6" s="15"/>
      <c r="B6" s="6" t="s">
        <v>27</v>
      </c>
    </row>
    <row r="7" spans="1:2" x14ac:dyDescent="0.25">
      <c r="A7" s="9" t="s">
        <v>32</v>
      </c>
      <c r="B7" s="4" t="s">
        <v>9</v>
      </c>
    </row>
    <row r="8" spans="1:2" x14ac:dyDescent="0.25">
      <c r="A8" s="16" t="s">
        <v>420</v>
      </c>
      <c r="B8" s="1">
        <v>12500</v>
      </c>
    </row>
    <row r="9" spans="1:2" x14ac:dyDescent="0.25">
      <c r="A9" s="16" t="s">
        <v>421</v>
      </c>
      <c r="B9" s="1">
        <v>271163</v>
      </c>
    </row>
    <row r="10" spans="1:2" x14ac:dyDescent="0.25">
      <c r="A10" s="10" t="s">
        <v>12</v>
      </c>
      <c r="B10" s="5">
        <v>283663</v>
      </c>
    </row>
    <row r="11" spans="1:2" x14ac:dyDescent="0.25">
      <c r="A11" s="15"/>
    </row>
    <row r="12" spans="1:2" x14ac:dyDescent="0.25">
      <c r="A12" s="15"/>
    </row>
    <row r="13" spans="1:2" x14ac:dyDescent="0.25">
      <c r="A13" s="15"/>
      <c r="B13" s="6" t="s">
        <v>28</v>
      </c>
    </row>
    <row r="14" spans="1:2" x14ac:dyDescent="0.25">
      <c r="A14" s="9" t="s">
        <v>32</v>
      </c>
      <c r="B14" s="4" t="s">
        <v>9</v>
      </c>
    </row>
    <row r="15" spans="1:2" x14ac:dyDescent="0.25">
      <c r="A15" s="8" t="s">
        <v>420</v>
      </c>
      <c r="B15" s="2">
        <v>4.4066374535981098E-2</v>
      </c>
    </row>
    <row r="16" spans="1:2" x14ac:dyDescent="0.25">
      <c r="A16" s="8" t="s">
        <v>421</v>
      </c>
      <c r="B16" s="2">
        <v>0.95593362546401905</v>
      </c>
    </row>
    <row r="17" spans="1:1" x14ac:dyDescent="0.25">
      <c r="A17" s="15"/>
    </row>
    <row r="18" spans="1:1" x14ac:dyDescent="0.25">
      <c r="A18" s="13" t="s">
        <v>33</v>
      </c>
    </row>
    <row r="19" spans="1:1" x14ac:dyDescent="0.25">
      <c r="A19" s="14" t="s">
        <v>34</v>
      </c>
    </row>
    <row r="20" spans="1:1" x14ac:dyDescent="0.25">
      <c r="A20" s="14" t="s">
        <v>126</v>
      </c>
    </row>
    <row r="21" spans="1:1" x14ac:dyDescent="0.25">
      <c r="A21" s="14" t="s">
        <v>36</v>
      </c>
    </row>
    <row r="22" spans="1:1" x14ac:dyDescent="0.25">
      <c r="A22" s="15"/>
    </row>
    <row r="23" spans="1:1" x14ac:dyDescent="0.25">
      <c r="A23" s="15"/>
    </row>
    <row r="24" spans="1:1" x14ac:dyDescent="0.25">
      <c r="A24" s="15"/>
    </row>
    <row r="25" spans="1:1" x14ac:dyDescent="0.25">
      <c r="A25" s="15"/>
    </row>
    <row r="26" spans="1:1" x14ac:dyDescent="0.25">
      <c r="A26" s="15"/>
    </row>
    <row r="27" spans="1:1" x14ac:dyDescent="0.25">
      <c r="A27" s="15"/>
    </row>
    <row r="28" spans="1:1" x14ac:dyDescent="0.25">
      <c r="A28" s="15"/>
    </row>
    <row r="29" spans="1:1" x14ac:dyDescent="0.25">
      <c r="A29" s="15"/>
    </row>
    <row r="30" spans="1:1" x14ac:dyDescent="0.25">
      <c r="A30" s="15"/>
    </row>
    <row r="31" spans="1:1" x14ac:dyDescent="0.25">
      <c r="A31" s="15"/>
    </row>
    <row r="32" spans="1:1"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459</v>
      </c>
    </row>
    <row r="2" spans="1:2" ht="15" x14ac:dyDescent="0.25">
      <c r="A2" s="12" t="s">
        <v>440</v>
      </c>
    </row>
    <row r="3" spans="1:2" ht="15" x14ac:dyDescent="0.25">
      <c r="A3" s="12" t="s">
        <v>437</v>
      </c>
    </row>
    <row r="4" spans="1:2" x14ac:dyDescent="0.25">
      <c r="A4" s="15"/>
    </row>
    <row r="5" spans="1:2" x14ac:dyDescent="0.25">
      <c r="A5" s="17" t="str">
        <f>HYPERLINK("#'Table of contents'!A43", "Back to contents")</f>
        <v>Back to contents</v>
      </c>
    </row>
    <row r="6" spans="1:2" x14ac:dyDescent="0.25">
      <c r="A6" s="15"/>
      <c r="B6" s="6" t="s">
        <v>27</v>
      </c>
    </row>
    <row r="7" spans="1:2" x14ac:dyDescent="0.25">
      <c r="A7" s="9" t="s">
        <v>32</v>
      </c>
      <c r="B7" s="4" t="s">
        <v>9</v>
      </c>
    </row>
    <row r="8" spans="1:2" x14ac:dyDescent="0.25">
      <c r="A8" s="16" t="s">
        <v>424</v>
      </c>
      <c r="B8" s="1">
        <v>181</v>
      </c>
    </row>
    <row r="9" spans="1:2" x14ac:dyDescent="0.25">
      <c r="A9" s="16" t="s">
        <v>425</v>
      </c>
      <c r="B9" s="1">
        <v>163</v>
      </c>
    </row>
    <row r="10" spans="1:2" x14ac:dyDescent="0.25">
      <c r="A10" s="16" t="s">
        <v>426</v>
      </c>
      <c r="B10" s="1">
        <v>912</v>
      </c>
    </row>
    <row r="11" spans="1:2" x14ac:dyDescent="0.25">
      <c r="A11" s="16" t="s">
        <v>427</v>
      </c>
      <c r="B11" s="1">
        <v>4178</v>
      </c>
    </row>
    <row r="12" spans="1:2" x14ac:dyDescent="0.25">
      <c r="A12" s="16" t="s">
        <v>428</v>
      </c>
      <c r="B12" s="1">
        <v>213</v>
      </c>
    </row>
    <row r="13" spans="1:2" x14ac:dyDescent="0.25">
      <c r="A13" s="16" t="s">
        <v>429</v>
      </c>
      <c r="B13" s="1">
        <v>2845</v>
      </c>
    </row>
    <row r="14" spans="1:2" x14ac:dyDescent="0.25">
      <c r="A14" s="16" t="s">
        <v>430</v>
      </c>
      <c r="B14" s="1">
        <v>532</v>
      </c>
    </row>
    <row r="15" spans="1:2" x14ac:dyDescent="0.25">
      <c r="A15" s="16" t="s">
        <v>431</v>
      </c>
      <c r="B15" s="1">
        <v>91</v>
      </c>
    </row>
    <row r="16" spans="1:2" x14ac:dyDescent="0.25">
      <c r="A16" s="16" t="s">
        <v>432</v>
      </c>
      <c r="B16" s="1">
        <v>3729</v>
      </c>
    </row>
    <row r="17" spans="1:2" x14ac:dyDescent="0.25">
      <c r="A17" s="16" t="s">
        <v>433</v>
      </c>
      <c r="B17" s="1">
        <v>867</v>
      </c>
    </row>
    <row r="18" spans="1:2" x14ac:dyDescent="0.25">
      <c r="A18" s="16" t="s">
        <v>434</v>
      </c>
      <c r="B18" s="1">
        <v>7</v>
      </c>
    </row>
    <row r="19" spans="1:2" x14ac:dyDescent="0.25">
      <c r="A19" s="16" t="s">
        <v>435</v>
      </c>
      <c r="B19" s="1">
        <v>271163</v>
      </c>
    </row>
    <row r="20" spans="1:2" x14ac:dyDescent="0.25">
      <c r="A20" s="10" t="s">
        <v>12</v>
      </c>
      <c r="B20" s="5">
        <v>284881</v>
      </c>
    </row>
    <row r="21" spans="1:2" x14ac:dyDescent="0.25">
      <c r="A21" s="15"/>
    </row>
    <row r="22" spans="1:2" x14ac:dyDescent="0.25">
      <c r="A22" s="15"/>
    </row>
    <row r="23" spans="1:2" x14ac:dyDescent="0.25">
      <c r="A23" s="15"/>
      <c r="B23" s="6" t="s">
        <v>28</v>
      </c>
    </row>
    <row r="24" spans="1:2" x14ac:dyDescent="0.25">
      <c r="A24" s="9" t="s">
        <v>32</v>
      </c>
      <c r="B24" s="4" t="s">
        <v>9</v>
      </c>
    </row>
    <row r="25" spans="1:2" x14ac:dyDescent="0.25">
      <c r="A25" s="8" t="s">
        <v>424</v>
      </c>
      <c r="B25" s="2">
        <v>6.3535300704504701E-4</v>
      </c>
    </row>
    <row r="26" spans="1:2" x14ac:dyDescent="0.25">
      <c r="A26" s="8" t="s">
        <v>425</v>
      </c>
      <c r="B26" s="2">
        <v>5.72168730101341E-4</v>
      </c>
    </row>
    <row r="27" spans="1:2" x14ac:dyDescent="0.25">
      <c r="A27" s="8" t="s">
        <v>426</v>
      </c>
      <c r="B27" s="2">
        <v>3.2013366984811201E-3</v>
      </c>
    </row>
    <row r="28" spans="1:2" x14ac:dyDescent="0.25">
      <c r="A28" s="8" t="s">
        <v>427</v>
      </c>
      <c r="B28" s="2">
        <v>1.4665772726155799E-2</v>
      </c>
    </row>
    <row r="29" spans="1:2" x14ac:dyDescent="0.25">
      <c r="A29" s="8" t="s">
        <v>428</v>
      </c>
      <c r="B29" s="2">
        <v>7.4768061050052505E-4</v>
      </c>
    </row>
    <row r="30" spans="1:2" x14ac:dyDescent="0.25">
      <c r="A30" s="8" t="s">
        <v>429</v>
      </c>
      <c r="B30" s="2">
        <v>9.9866259947135796E-3</v>
      </c>
    </row>
    <row r="31" spans="1:2" x14ac:dyDescent="0.25">
      <c r="A31" s="8" t="s">
        <v>430</v>
      </c>
      <c r="B31" s="2">
        <v>1.8674464074473201E-3</v>
      </c>
    </row>
    <row r="32" spans="1:2" x14ac:dyDescent="0.25">
      <c r="A32" s="8" t="s">
        <v>431</v>
      </c>
      <c r="B32" s="2">
        <v>3.1943162232651499E-4</v>
      </c>
    </row>
    <row r="33" spans="1:2" x14ac:dyDescent="0.25">
      <c r="A33" s="8" t="s">
        <v>432</v>
      </c>
      <c r="B33" s="2">
        <v>1.3089676040171199E-2</v>
      </c>
    </row>
    <row r="34" spans="1:2" x14ac:dyDescent="0.25">
      <c r="A34" s="8" t="s">
        <v>433</v>
      </c>
      <c r="B34" s="2">
        <v>3.04337600612185E-3</v>
      </c>
    </row>
    <row r="35" spans="1:2" x14ac:dyDescent="0.25">
      <c r="A35" s="8" t="s">
        <v>434</v>
      </c>
      <c r="B35" s="2">
        <v>2.45716632558858E-5</v>
      </c>
    </row>
    <row r="36" spans="1:2" x14ac:dyDescent="0.25">
      <c r="A36" s="8" t="s">
        <v>435</v>
      </c>
      <c r="B36" s="2">
        <v>0.95184656049367999</v>
      </c>
    </row>
    <row r="37" spans="1:2" x14ac:dyDescent="0.25">
      <c r="A37" s="15"/>
    </row>
    <row r="38" spans="1:2" x14ac:dyDescent="0.25">
      <c r="A38" s="13" t="s">
        <v>33</v>
      </c>
    </row>
    <row r="39" spans="1:2" x14ac:dyDescent="0.25">
      <c r="A39" s="14" t="s">
        <v>34</v>
      </c>
    </row>
    <row r="40" spans="1:2" x14ac:dyDescent="0.25">
      <c r="A40" s="14" t="s">
        <v>126</v>
      </c>
    </row>
    <row r="41" spans="1:2" x14ac:dyDescent="0.25">
      <c r="A41" s="14" t="s">
        <v>438</v>
      </c>
    </row>
    <row r="42" spans="1:2" x14ac:dyDescent="0.25">
      <c r="A42" s="14" t="s">
        <v>36</v>
      </c>
    </row>
    <row r="43" spans="1:2" x14ac:dyDescent="0.25">
      <c r="A43" s="15"/>
    </row>
    <row r="44" spans="1:2" x14ac:dyDescent="0.25">
      <c r="A44" s="15"/>
    </row>
    <row r="45" spans="1:2" x14ac:dyDescent="0.25">
      <c r="A45" s="15"/>
    </row>
    <row r="46" spans="1:2" x14ac:dyDescent="0.25">
      <c r="A46" s="15"/>
    </row>
    <row r="47" spans="1:2" x14ac:dyDescent="0.25">
      <c r="A47" s="15"/>
    </row>
    <row r="48" spans="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460</v>
      </c>
    </row>
    <row r="2" spans="1:11" ht="15" x14ac:dyDescent="0.25">
      <c r="A2" s="12" t="s">
        <v>461</v>
      </c>
    </row>
    <row r="3" spans="1:11" ht="15" x14ac:dyDescent="0.25">
      <c r="A3" s="12" t="s">
        <v>63</v>
      </c>
    </row>
    <row r="4" spans="1:11" x14ac:dyDescent="0.25">
      <c r="A4" s="15"/>
    </row>
    <row r="5" spans="1:11" x14ac:dyDescent="0.25">
      <c r="A5" s="17" t="str">
        <f>HYPERLINK("#'Table of contents'!A44",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56</v>
      </c>
      <c r="B8" s="1">
        <v>949</v>
      </c>
      <c r="C8" s="1">
        <v>870</v>
      </c>
      <c r="D8" s="1">
        <v>907</v>
      </c>
      <c r="E8" s="1">
        <v>906</v>
      </c>
      <c r="F8" s="1">
        <v>831</v>
      </c>
      <c r="G8" s="1">
        <v>727</v>
      </c>
      <c r="H8" s="1">
        <v>633</v>
      </c>
      <c r="I8" s="1">
        <v>598</v>
      </c>
      <c r="J8" s="1">
        <v>511</v>
      </c>
      <c r="K8" s="1">
        <v>441</v>
      </c>
    </row>
    <row r="9" spans="1:11" x14ac:dyDescent="0.25">
      <c r="A9" s="16" t="s">
        <v>57</v>
      </c>
      <c r="B9" s="1">
        <v>16636</v>
      </c>
      <c r="C9" s="1">
        <v>17057</v>
      </c>
      <c r="D9" s="1">
        <v>17456</v>
      </c>
      <c r="E9" s="1">
        <v>17756</v>
      </c>
      <c r="F9" s="1">
        <v>18229</v>
      </c>
      <c r="G9" s="1">
        <v>18645</v>
      </c>
      <c r="H9" s="1">
        <v>18813</v>
      </c>
      <c r="I9" s="1">
        <v>18959</v>
      </c>
      <c r="J9" s="1">
        <v>19216</v>
      </c>
      <c r="K9" s="1">
        <v>19583</v>
      </c>
    </row>
    <row r="10" spans="1:11" x14ac:dyDescent="0.25">
      <c r="A10" s="16" t="s">
        <v>58</v>
      </c>
      <c r="B10" s="1">
        <v>17370</v>
      </c>
      <c r="C10" s="1">
        <v>17407</v>
      </c>
      <c r="D10" s="1">
        <v>17436</v>
      </c>
      <c r="E10" s="1">
        <v>17495</v>
      </c>
      <c r="F10" s="1">
        <v>17921</v>
      </c>
      <c r="G10" s="1">
        <v>18554</v>
      </c>
      <c r="H10" s="1">
        <v>19226</v>
      </c>
      <c r="I10" s="1">
        <v>19976</v>
      </c>
      <c r="J10" s="1">
        <v>20776</v>
      </c>
      <c r="K10" s="1">
        <v>21560</v>
      </c>
    </row>
    <row r="11" spans="1:11" x14ac:dyDescent="0.25">
      <c r="A11" s="16" t="s">
        <v>59</v>
      </c>
      <c r="B11" s="1">
        <v>16031</v>
      </c>
      <c r="C11" s="1">
        <v>16202</v>
      </c>
      <c r="D11" s="1">
        <v>16242</v>
      </c>
      <c r="E11" s="1">
        <v>16274</v>
      </c>
      <c r="F11" s="1">
        <v>16282</v>
      </c>
      <c r="G11" s="1">
        <v>16101</v>
      </c>
      <c r="H11" s="1">
        <v>15765</v>
      </c>
      <c r="I11" s="1">
        <v>15634</v>
      </c>
      <c r="J11" s="1">
        <v>15651</v>
      </c>
      <c r="K11" s="1">
        <v>15771</v>
      </c>
    </row>
    <row r="12" spans="1:11" x14ac:dyDescent="0.25">
      <c r="A12" s="16" t="s">
        <v>60</v>
      </c>
      <c r="B12" s="1">
        <v>6255</v>
      </c>
      <c r="C12" s="1">
        <v>6073</v>
      </c>
      <c r="D12" s="1">
        <v>5688</v>
      </c>
      <c r="E12" s="1">
        <v>5447</v>
      </c>
      <c r="F12" s="1">
        <v>5414</v>
      </c>
      <c r="G12" s="1">
        <v>5427</v>
      </c>
      <c r="H12" s="1">
        <v>5557</v>
      </c>
      <c r="I12" s="1">
        <v>5730</v>
      </c>
      <c r="J12" s="1">
        <v>6190</v>
      </c>
      <c r="K12" s="1">
        <v>6402</v>
      </c>
    </row>
    <row r="13" spans="1:11" x14ac:dyDescent="0.25">
      <c r="A13" s="16" t="s">
        <v>61</v>
      </c>
      <c r="B13" s="1">
        <v>1419</v>
      </c>
      <c r="C13" s="1">
        <v>1397</v>
      </c>
      <c r="D13" s="1">
        <v>1286</v>
      </c>
      <c r="E13" s="1">
        <v>1185</v>
      </c>
      <c r="F13" s="1">
        <v>1193</v>
      </c>
      <c r="G13" s="1">
        <v>1236</v>
      </c>
      <c r="H13" s="1">
        <v>1319</v>
      </c>
      <c r="I13" s="1">
        <v>1359</v>
      </c>
      <c r="J13" s="1">
        <v>1397</v>
      </c>
      <c r="K13" s="1">
        <v>1403</v>
      </c>
    </row>
    <row r="14" spans="1:11" x14ac:dyDescent="0.25">
      <c r="A14" s="10" t="s">
        <v>12</v>
      </c>
      <c r="B14" s="5">
        <v>58660</v>
      </c>
      <c r="C14" s="5">
        <v>59006</v>
      </c>
      <c r="D14" s="5">
        <v>59015</v>
      </c>
      <c r="E14" s="5">
        <v>59063</v>
      </c>
      <c r="F14" s="5">
        <v>59870</v>
      </c>
      <c r="G14" s="5">
        <v>60690</v>
      </c>
      <c r="H14" s="5">
        <v>61313</v>
      </c>
      <c r="I14" s="5">
        <v>62256</v>
      </c>
      <c r="J14" s="5">
        <v>63741</v>
      </c>
      <c r="K14" s="5">
        <v>65160</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56</v>
      </c>
      <c r="B19" s="2">
        <v>1.6177974769860201E-2</v>
      </c>
      <c r="C19" s="2">
        <v>1.47442632952581E-2</v>
      </c>
      <c r="D19" s="2">
        <v>1.53689739896636E-2</v>
      </c>
      <c r="E19" s="2">
        <v>1.53395526810355E-2</v>
      </c>
      <c r="F19" s="2">
        <v>1.38800734925672E-2</v>
      </c>
      <c r="G19" s="2">
        <v>1.1978909210743099E-2</v>
      </c>
      <c r="H19" s="2">
        <v>1.0324074829155301E-2</v>
      </c>
      <c r="I19" s="2">
        <v>9.6054998714983301E-3</v>
      </c>
      <c r="J19" s="2">
        <v>8.0168180605889507E-3</v>
      </c>
      <c r="K19" s="2">
        <v>6.7679558011049697E-3</v>
      </c>
    </row>
    <row r="20" spans="1:12" x14ac:dyDescent="0.25">
      <c r="A20" s="8" t="s">
        <v>57</v>
      </c>
      <c r="B20" s="2">
        <v>0.28360040913740198</v>
      </c>
      <c r="C20" s="2">
        <v>0.28907229773243398</v>
      </c>
      <c r="D20" s="2">
        <v>0.29578920613403398</v>
      </c>
      <c r="E20" s="2">
        <v>0.30062814283053702</v>
      </c>
      <c r="F20" s="2">
        <v>0.30447636545849299</v>
      </c>
      <c r="G20" s="2">
        <v>0.30721700444883798</v>
      </c>
      <c r="H20" s="2">
        <v>0.30683541826366401</v>
      </c>
      <c r="I20" s="2">
        <v>0.30453289642765402</v>
      </c>
      <c r="J20" s="2">
        <v>0.301470011452597</v>
      </c>
      <c r="K20" s="2">
        <v>0.30053713934929399</v>
      </c>
    </row>
    <row r="21" spans="1:12" x14ac:dyDescent="0.25">
      <c r="A21" s="8" t="s">
        <v>58</v>
      </c>
      <c r="B21" s="2">
        <v>0.296113194681214</v>
      </c>
      <c r="C21" s="2">
        <v>0.29500389790868697</v>
      </c>
      <c r="D21" s="2">
        <v>0.29545030924341298</v>
      </c>
      <c r="E21" s="2">
        <v>0.29620913262109899</v>
      </c>
      <c r="F21" s="2">
        <v>0.299331885752464</v>
      </c>
      <c r="G21" s="2">
        <v>0.305717581150107</v>
      </c>
      <c r="H21" s="2">
        <v>0.31357134702265399</v>
      </c>
      <c r="I21" s="2">
        <v>0.320868671292727</v>
      </c>
      <c r="J21" s="2">
        <v>0.32594405484695899</v>
      </c>
      <c r="K21" s="2">
        <v>0.33087783916513203</v>
      </c>
    </row>
    <row r="22" spans="1:12" x14ac:dyDescent="0.25">
      <c r="A22" s="8" t="s">
        <v>59</v>
      </c>
      <c r="B22" s="2">
        <v>0.27328673712921903</v>
      </c>
      <c r="C22" s="2">
        <v>0.27458224587330099</v>
      </c>
      <c r="D22" s="2">
        <v>0.275218164873337</v>
      </c>
      <c r="E22" s="2">
        <v>0.27553629175625999</v>
      </c>
      <c r="F22" s="2">
        <v>0.271955904459663</v>
      </c>
      <c r="G22" s="2">
        <v>0.26529906080079102</v>
      </c>
      <c r="H22" s="2">
        <v>0.25712328543702001</v>
      </c>
      <c r="I22" s="2">
        <v>0.25112438961706501</v>
      </c>
      <c r="J22" s="2">
        <v>0.24554054690073901</v>
      </c>
      <c r="K22" s="2">
        <v>0.242034990791897</v>
      </c>
    </row>
    <row r="23" spans="1:12" x14ac:dyDescent="0.25">
      <c r="A23" s="8" t="s">
        <v>60</v>
      </c>
      <c r="B23" s="2">
        <v>0.106631435390385</v>
      </c>
      <c r="C23" s="2">
        <v>0.102921736772532</v>
      </c>
      <c r="D23" s="2">
        <v>9.6382275692620506E-2</v>
      </c>
      <c r="E23" s="2">
        <v>9.2223557895806205E-2</v>
      </c>
      <c r="F23" s="2">
        <v>9.0429263404042101E-2</v>
      </c>
      <c r="G23" s="2">
        <v>8.9421651013346495E-2</v>
      </c>
      <c r="H23" s="2">
        <v>9.0633307781384106E-2</v>
      </c>
      <c r="I23" s="2">
        <v>9.2039321511179606E-2</v>
      </c>
      <c r="J23" s="2">
        <v>9.7111749109678194E-2</v>
      </c>
      <c r="K23" s="2">
        <v>9.8250460405156503E-2</v>
      </c>
    </row>
    <row r="24" spans="1:12" x14ac:dyDescent="0.25">
      <c r="A24" s="8" t="s">
        <v>61</v>
      </c>
      <c r="B24" s="2">
        <v>2.4190248891919501E-2</v>
      </c>
      <c r="C24" s="2">
        <v>2.3675558417788001E-2</v>
      </c>
      <c r="D24" s="2">
        <v>2.1791070066932101E-2</v>
      </c>
      <c r="E24" s="2">
        <v>2.0063322215261699E-2</v>
      </c>
      <c r="F24" s="2">
        <v>1.9926507432770999E-2</v>
      </c>
      <c r="G24" s="2">
        <v>2.0365793376173998E-2</v>
      </c>
      <c r="H24" s="2">
        <v>2.1512566666123001E-2</v>
      </c>
      <c r="I24" s="2">
        <v>2.18292212798766E-2</v>
      </c>
      <c r="J24" s="2">
        <v>2.1916819629437902E-2</v>
      </c>
      <c r="K24" s="2">
        <v>2.1531614487415598E-2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56</v>
      </c>
      <c r="B29" s="2">
        <v>-8.3245521601685996E-2</v>
      </c>
      <c r="C29" s="2">
        <v>4.2528735632183901E-2</v>
      </c>
      <c r="D29" s="2">
        <v>-1.10253583241455E-3</v>
      </c>
      <c r="E29" s="2">
        <v>-8.2781456953642404E-2</v>
      </c>
      <c r="F29" s="2">
        <v>-0.125150421179302</v>
      </c>
      <c r="G29" s="2">
        <v>-0.12929848693259999</v>
      </c>
      <c r="H29" s="2">
        <v>-5.5292259083728298E-2</v>
      </c>
      <c r="I29" s="2">
        <v>-0.14548494983277599</v>
      </c>
      <c r="J29" s="2">
        <v>-0.13698630136986301</v>
      </c>
      <c r="K29" s="3">
        <v>-0.393397524071527</v>
      </c>
      <c r="L29" s="3">
        <v>-0.53530031612223405</v>
      </c>
    </row>
    <row r="30" spans="1:12" x14ac:dyDescent="0.25">
      <c r="A30" s="8" t="s">
        <v>57</v>
      </c>
      <c r="B30" s="2">
        <v>2.5306564077903299E-2</v>
      </c>
      <c r="C30" s="2">
        <v>2.3392155713196899E-2</v>
      </c>
      <c r="D30" s="2">
        <v>1.7186067827680999E-2</v>
      </c>
      <c r="E30" s="2">
        <v>2.6638882631223201E-2</v>
      </c>
      <c r="F30" s="2">
        <v>2.2820780075703501E-2</v>
      </c>
      <c r="G30" s="2">
        <v>9.0104585679806892E-3</v>
      </c>
      <c r="H30" s="2">
        <v>7.7605910806357297E-3</v>
      </c>
      <c r="I30" s="2">
        <v>1.3555567276755101E-2</v>
      </c>
      <c r="J30" s="2">
        <v>1.9098667776852599E-2</v>
      </c>
      <c r="K30" s="3">
        <v>5.0308393671225499E-2</v>
      </c>
      <c r="L30" s="3">
        <v>0.17714594854532301</v>
      </c>
    </row>
    <row r="31" spans="1:12" x14ac:dyDescent="0.25">
      <c r="A31" s="8" t="s">
        <v>58</v>
      </c>
      <c r="B31" s="2">
        <v>2.13010938399539E-3</v>
      </c>
      <c r="C31" s="2">
        <v>1.6659964382145099E-3</v>
      </c>
      <c r="D31" s="2">
        <v>3.3838036246845601E-3</v>
      </c>
      <c r="E31" s="2">
        <v>2.4349814232637899E-2</v>
      </c>
      <c r="F31" s="2">
        <v>3.5321689637855001E-2</v>
      </c>
      <c r="G31" s="2">
        <v>3.6218605152527797E-2</v>
      </c>
      <c r="H31" s="2">
        <v>3.9009674399251001E-2</v>
      </c>
      <c r="I31" s="2">
        <v>4.0048057669202997E-2</v>
      </c>
      <c r="J31" s="2">
        <v>3.77358490566038E-2</v>
      </c>
      <c r="K31" s="3">
        <v>0.162013581976932</v>
      </c>
      <c r="L31" s="3">
        <v>0.24122049510650501</v>
      </c>
    </row>
    <row r="32" spans="1:12" x14ac:dyDescent="0.25">
      <c r="A32" s="8" t="s">
        <v>59</v>
      </c>
      <c r="B32" s="2">
        <v>1.0666833011041099E-2</v>
      </c>
      <c r="C32" s="2">
        <v>2.46883100851747E-3</v>
      </c>
      <c r="D32" s="2">
        <v>1.97020071419776E-3</v>
      </c>
      <c r="E32" s="2">
        <v>4.9158166400393305E-4</v>
      </c>
      <c r="F32" s="2">
        <v>-1.11165704458912E-2</v>
      </c>
      <c r="G32" s="2">
        <v>-2.0868269051611699E-2</v>
      </c>
      <c r="H32" s="2">
        <v>-8.3095464636853793E-3</v>
      </c>
      <c r="I32" s="2">
        <v>1.0873736727644899E-3</v>
      </c>
      <c r="J32" s="2">
        <v>7.6672417097948999E-3</v>
      </c>
      <c r="K32" s="3">
        <v>-2.04956213899758E-2</v>
      </c>
      <c r="L32" s="3">
        <v>-1.6218576508015701E-2</v>
      </c>
    </row>
    <row r="33" spans="1:12" x14ac:dyDescent="0.25">
      <c r="A33" s="8" t="s">
        <v>60</v>
      </c>
      <c r="B33" s="2">
        <v>-2.90967226219025E-2</v>
      </c>
      <c r="C33" s="2">
        <v>-6.3395356495965796E-2</v>
      </c>
      <c r="D33" s="2">
        <v>-4.2369901547116701E-2</v>
      </c>
      <c r="E33" s="2">
        <v>-6.0583807600513998E-3</v>
      </c>
      <c r="F33" s="2">
        <v>2.40118212042852E-3</v>
      </c>
      <c r="G33" s="2">
        <v>2.3954302561267699E-2</v>
      </c>
      <c r="H33" s="2">
        <v>3.11319057045168E-2</v>
      </c>
      <c r="I33" s="2">
        <v>8.02792321116928E-2</v>
      </c>
      <c r="J33" s="2">
        <v>3.4248788368336003E-2</v>
      </c>
      <c r="K33" s="3">
        <v>0.179657269209508</v>
      </c>
      <c r="L33" s="3">
        <v>2.35011990407674E-2</v>
      </c>
    </row>
    <row r="34" spans="1:12" x14ac:dyDescent="0.25">
      <c r="A34" s="8" t="s">
        <v>61</v>
      </c>
      <c r="B34" s="2">
        <v>-1.5503875968992199E-2</v>
      </c>
      <c r="C34" s="2">
        <v>-7.9455977093772404E-2</v>
      </c>
      <c r="D34" s="2">
        <v>-7.8538102643856897E-2</v>
      </c>
      <c r="E34" s="2">
        <v>6.7510548523206796E-3</v>
      </c>
      <c r="F34" s="2">
        <v>3.6043587594300097E-2</v>
      </c>
      <c r="G34" s="2">
        <v>6.7152103559870502E-2</v>
      </c>
      <c r="H34" s="2">
        <v>3.0326004548900699E-2</v>
      </c>
      <c r="I34" s="2">
        <v>2.7961736571008099E-2</v>
      </c>
      <c r="J34" s="2">
        <v>4.2949176807444501E-3</v>
      </c>
      <c r="K34" s="3">
        <v>0.13511326860841399</v>
      </c>
      <c r="L34" s="3">
        <v>-1.12755461592671E-2</v>
      </c>
    </row>
    <row r="35" spans="1:12" x14ac:dyDescent="0.25">
      <c r="A35" s="11" t="s">
        <v>12</v>
      </c>
      <c r="B35" s="3">
        <v>5.8983975451755901E-3</v>
      </c>
      <c r="C35" s="3">
        <v>1.5252686167508401E-4</v>
      </c>
      <c r="D35" s="3">
        <v>8.1335253749046895E-4</v>
      </c>
      <c r="E35" s="3">
        <v>1.36633763946972E-2</v>
      </c>
      <c r="F35" s="3">
        <v>1.3696342074494701E-2</v>
      </c>
      <c r="G35" s="3">
        <v>1.02652825836217E-2</v>
      </c>
      <c r="H35" s="3">
        <v>1.5380098837114499E-2</v>
      </c>
      <c r="I35" s="3">
        <v>2.38531225905937E-2</v>
      </c>
      <c r="J35" s="3">
        <v>2.2261966395255801E-2</v>
      </c>
      <c r="K35" s="3">
        <v>7.3652990608007896E-2</v>
      </c>
      <c r="L35" s="3">
        <v>0.110808046368906</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462</v>
      </c>
    </row>
    <row r="2" spans="1:11" ht="15" x14ac:dyDescent="0.25">
      <c r="A2" s="12" t="s">
        <v>461</v>
      </c>
    </row>
    <row r="3" spans="1:11" ht="15" x14ac:dyDescent="0.25">
      <c r="A3" s="12" t="s">
        <v>67</v>
      </c>
    </row>
    <row r="4" spans="1:11" x14ac:dyDescent="0.25">
      <c r="A4" s="15"/>
    </row>
    <row r="5" spans="1:11" x14ac:dyDescent="0.25">
      <c r="A5" s="17" t="str">
        <f>HYPERLINK("#'Table of contents'!A45",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64</v>
      </c>
      <c r="B8" s="1">
        <v>28314</v>
      </c>
      <c r="C8" s="1">
        <v>29168</v>
      </c>
      <c r="D8" s="1">
        <v>29938</v>
      </c>
      <c r="E8" s="1">
        <v>30752</v>
      </c>
      <c r="F8" s="1">
        <v>31829</v>
      </c>
      <c r="G8" s="1">
        <v>32893</v>
      </c>
      <c r="H8" s="1">
        <v>33778</v>
      </c>
      <c r="I8" s="1">
        <v>34881</v>
      </c>
      <c r="J8" s="1">
        <v>36114</v>
      </c>
      <c r="K8" s="1">
        <v>37274</v>
      </c>
    </row>
    <row r="9" spans="1:11" x14ac:dyDescent="0.25">
      <c r="A9" s="16" t="s">
        <v>65</v>
      </c>
      <c r="B9" s="1">
        <v>30346</v>
      </c>
      <c r="C9" s="1">
        <v>29838</v>
      </c>
      <c r="D9" s="1">
        <v>29077</v>
      </c>
      <c r="E9" s="1">
        <v>28311</v>
      </c>
      <c r="F9" s="1">
        <v>28041</v>
      </c>
      <c r="G9" s="1">
        <v>27797</v>
      </c>
      <c r="H9" s="1">
        <v>27535</v>
      </c>
      <c r="I9" s="1">
        <v>27375</v>
      </c>
      <c r="J9" s="1">
        <v>27627</v>
      </c>
      <c r="K9" s="1">
        <v>27886</v>
      </c>
    </row>
    <row r="10" spans="1:11" x14ac:dyDescent="0.25">
      <c r="A10" s="10" t="s">
        <v>12</v>
      </c>
      <c r="B10" s="5">
        <v>58660</v>
      </c>
      <c r="C10" s="5">
        <v>59006</v>
      </c>
      <c r="D10" s="5">
        <v>59015</v>
      </c>
      <c r="E10" s="5">
        <v>59063</v>
      </c>
      <c r="F10" s="5">
        <v>59870</v>
      </c>
      <c r="G10" s="5">
        <v>60690</v>
      </c>
      <c r="H10" s="5">
        <v>61313</v>
      </c>
      <c r="I10" s="5">
        <v>62256</v>
      </c>
      <c r="J10" s="5">
        <v>63741</v>
      </c>
      <c r="K10" s="5">
        <v>65160</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64</v>
      </c>
      <c r="B15" s="2">
        <v>0.48267984998295299</v>
      </c>
      <c r="C15" s="2">
        <v>0.49432261125987198</v>
      </c>
      <c r="D15" s="2">
        <v>0.50729475557061798</v>
      </c>
      <c r="E15" s="2">
        <v>0.52066437532804</v>
      </c>
      <c r="F15" s="2">
        <v>0.53163520962084498</v>
      </c>
      <c r="G15" s="2">
        <v>0.54198385236447499</v>
      </c>
      <c r="H15" s="2">
        <v>0.55091089980917596</v>
      </c>
      <c r="I15" s="2">
        <v>0.56028334618349995</v>
      </c>
      <c r="J15" s="2">
        <v>0.56657410457946999</v>
      </c>
      <c r="K15" s="2">
        <v>0.57203806015960701</v>
      </c>
    </row>
    <row r="16" spans="1:11" x14ac:dyDescent="0.25">
      <c r="A16" s="8" t="s">
        <v>65</v>
      </c>
      <c r="B16" s="2">
        <v>0.51732015001704701</v>
      </c>
      <c r="C16" s="2">
        <v>0.50567738874012802</v>
      </c>
      <c r="D16" s="2">
        <v>0.49270524442938202</v>
      </c>
      <c r="E16" s="2">
        <v>0.47933562467196</v>
      </c>
      <c r="F16" s="2">
        <v>0.46836479037915502</v>
      </c>
      <c r="G16" s="2">
        <v>0.45801614763552501</v>
      </c>
      <c r="H16" s="2">
        <v>0.44908910019082399</v>
      </c>
      <c r="I16" s="2">
        <v>0.43971665381649999</v>
      </c>
      <c r="J16" s="2">
        <v>0.43342589542053001</v>
      </c>
      <c r="K16" s="2">
        <v>0.42796193984039299</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64</v>
      </c>
      <c r="B21" s="2">
        <v>3.0161757434484699E-2</v>
      </c>
      <c r="C21" s="2">
        <v>2.6398793198025201E-2</v>
      </c>
      <c r="D21" s="2">
        <v>2.71895250183713E-2</v>
      </c>
      <c r="E21" s="2">
        <v>3.5022112382934401E-2</v>
      </c>
      <c r="F21" s="2">
        <v>3.3428634264350103E-2</v>
      </c>
      <c r="G21" s="2">
        <v>2.6905420606208E-2</v>
      </c>
      <c r="H21" s="2">
        <v>3.2654390431641901E-2</v>
      </c>
      <c r="I21" s="2">
        <v>3.5348757203061798E-2</v>
      </c>
      <c r="J21" s="2">
        <v>3.2120507282494298E-2</v>
      </c>
      <c r="K21" s="3">
        <v>0.13318943240203099</v>
      </c>
      <c r="L21" s="3">
        <v>0.31645122554213501</v>
      </c>
    </row>
    <row r="22" spans="1:12" x14ac:dyDescent="0.25">
      <c r="A22" s="8" t="s">
        <v>65</v>
      </c>
      <c r="B22" s="2">
        <v>-1.6740262308047201E-2</v>
      </c>
      <c r="C22" s="2">
        <v>-2.550439037469E-2</v>
      </c>
      <c r="D22" s="2">
        <v>-2.6343845651202E-2</v>
      </c>
      <c r="E22" s="2">
        <v>-9.5369291088269591E-3</v>
      </c>
      <c r="F22" s="2">
        <v>-8.7015441674690597E-3</v>
      </c>
      <c r="G22" s="2">
        <v>-9.4254775695218895E-3</v>
      </c>
      <c r="H22" s="2">
        <v>-5.8107862720174304E-3</v>
      </c>
      <c r="I22" s="2">
        <v>9.2054794520547902E-3</v>
      </c>
      <c r="J22" s="2">
        <v>9.3748868860173001E-3</v>
      </c>
      <c r="K22" s="3">
        <v>3.2017843652192698E-3</v>
      </c>
      <c r="L22" s="3">
        <v>-8.1065049759441093E-2</v>
      </c>
    </row>
    <row r="23" spans="1:12" x14ac:dyDescent="0.25">
      <c r="A23" s="11" t="s">
        <v>12</v>
      </c>
      <c r="B23" s="3">
        <v>5.8983975451755901E-3</v>
      </c>
      <c r="C23" s="3">
        <v>1.5252686167508401E-4</v>
      </c>
      <c r="D23" s="3">
        <v>8.1335253749046895E-4</v>
      </c>
      <c r="E23" s="3">
        <v>1.36633763946972E-2</v>
      </c>
      <c r="F23" s="3">
        <v>1.3696342074494701E-2</v>
      </c>
      <c r="G23" s="3">
        <v>1.02652825836217E-2</v>
      </c>
      <c r="H23" s="3">
        <v>1.5380098837114499E-2</v>
      </c>
      <c r="I23" s="3">
        <v>2.38531225905937E-2</v>
      </c>
      <c r="J23" s="3">
        <v>2.2261966395255801E-2</v>
      </c>
      <c r="K23" s="3">
        <v>7.3652990608007896E-2</v>
      </c>
      <c r="L23" s="3">
        <v>0.110808046368906</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36</v>
      </c>
    </row>
    <row r="29" spans="1:12" x14ac:dyDescent="0.25">
      <c r="A29" s="15"/>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463</v>
      </c>
    </row>
    <row r="2" spans="1:11" ht="15" x14ac:dyDescent="0.25">
      <c r="A2" s="12" t="s">
        <v>461</v>
      </c>
    </row>
    <row r="3" spans="1:11" ht="15" x14ac:dyDescent="0.25">
      <c r="A3" s="12" t="s">
        <v>67</v>
      </c>
    </row>
    <row r="4" spans="1:11" ht="15" x14ac:dyDescent="0.25">
      <c r="A4" s="12" t="s">
        <v>63</v>
      </c>
    </row>
    <row r="5" spans="1:11" x14ac:dyDescent="0.25">
      <c r="A5" s="17" t="str">
        <f>HYPERLINK("#'Table of contents'!A46",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68</v>
      </c>
      <c r="B8" s="1">
        <v>624</v>
      </c>
      <c r="C8" s="1">
        <v>592</v>
      </c>
      <c r="D8" s="1">
        <v>639</v>
      </c>
      <c r="E8" s="1">
        <v>631</v>
      </c>
      <c r="F8" s="1">
        <v>578</v>
      </c>
      <c r="G8" s="1">
        <v>491</v>
      </c>
      <c r="H8" s="1">
        <v>408</v>
      </c>
      <c r="I8" s="1">
        <v>390</v>
      </c>
      <c r="J8" s="1">
        <v>333</v>
      </c>
      <c r="K8" s="1">
        <v>298</v>
      </c>
    </row>
    <row r="9" spans="1:11" x14ac:dyDescent="0.25">
      <c r="A9" s="16" t="s">
        <v>69</v>
      </c>
      <c r="B9" s="1">
        <v>10193</v>
      </c>
      <c r="C9" s="1">
        <v>10574</v>
      </c>
      <c r="D9" s="1">
        <v>10904</v>
      </c>
      <c r="E9" s="1">
        <v>11241</v>
      </c>
      <c r="F9" s="1">
        <v>11757</v>
      </c>
      <c r="G9" s="1">
        <v>12228</v>
      </c>
      <c r="H9" s="1">
        <v>12477</v>
      </c>
      <c r="I9" s="1">
        <v>12646</v>
      </c>
      <c r="J9" s="1">
        <v>12786</v>
      </c>
      <c r="K9" s="1">
        <v>12887</v>
      </c>
    </row>
    <row r="10" spans="1:11" x14ac:dyDescent="0.25">
      <c r="A10" s="16" t="s">
        <v>70</v>
      </c>
      <c r="B10" s="1">
        <v>9406</v>
      </c>
      <c r="C10" s="1">
        <v>9568</v>
      </c>
      <c r="D10" s="1">
        <v>9774</v>
      </c>
      <c r="E10" s="1">
        <v>9956</v>
      </c>
      <c r="F10" s="1">
        <v>10268</v>
      </c>
      <c r="G10" s="1">
        <v>10714</v>
      </c>
      <c r="H10" s="1">
        <v>11226</v>
      </c>
      <c r="I10" s="1">
        <v>11827</v>
      </c>
      <c r="J10" s="1">
        <v>12488</v>
      </c>
      <c r="K10" s="1">
        <v>13162</v>
      </c>
    </row>
    <row r="11" spans="1:11" x14ac:dyDescent="0.25">
      <c r="A11" s="16" t="s">
        <v>71</v>
      </c>
      <c r="B11" s="1">
        <v>6342</v>
      </c>
      <c r="C11" s="1">
        <v>6651</v>
      </c>
      <c r="D11" s="1">
        <v>6921</v>
      </c>
      <c r="E11" s="1">
        <v>7211</v>
      </c>
      <c r="F11" s="1">
        <v>7467</v>
      </c>
      <c r="G11" s="1">
        <v>7629</v>
      </c>
      <c r="H11" s="1">
        <v>7697</v>
      </c>
      <c r="I11" s="1">
        <v>7888</v>
      </c>
      <c r="J11" s="1">
        <v>8136</v>
      </c>
      <c r="K11" s="1">
        <v>8418</v>
      </c>
    </row>
    <row r="12" spans="1:11" x14ac:dyDescent="0.25">
      <c r="A12" s="16" t="s">
        <v>72</v>
      </c>
      <c r="B12" s="1">
        <v>1505</v>
      </c>
      <c r="C12" s="1">
        <v>1551</v>
      </c>
      <c r="D12" s="1">
        <v>1488</v>
      </c>
      <c r="E12" s="1">
        <v>1500</v>
      </c>
      <c r="F12" s="1">
        <v>1534</v>
      </c>
      <c r="G12" s="1">
        <v>1605</v>
      </c>
      <c r="H12" s="1">
        <v>1719</v>
      </c>
      <c r="I12" s="1">
        <v>1860</v>
      </c>
      <c r="J12" s="1">
        <v>2091</v>
      </c>
      <c r="K12" s="1">
        <v>2223</v>
      </c>
    </row>
    <row r="13" spans="1:11" x14ac:dyDescent="0.25">
      <c r="A13" s="16" t="s">
        <v>73</v>
      </c>
      <c r="B13" s="1">
        <v>244</v>
      </c>
      <c r="C13" s="1">
        <v>232</v>
      </c>
      <c r="D13" s="1">
        <v>212</v>
      </c>
      <c r="E13" s="1">
        <v>213</v>
      </c>
      <c r="F13" s="1">
        <v>225</v>
      </c>
      <c r="G13" s="1">
        <v>226</v>
      </c>
      <c r="H13" s="1">
        <v>251</v>
      </c>
      <c r="I13" s="1">
        <v>270</v>
      </c>
      <c r="J13" s="1">
        <v>280</v>
      </c>
      <c r="K13" s="1">
        <v>286</v>
      </c>
    </row>
    <row r="14" spans="1:11" x14ac:dyDescent="0.25">
      <c r="A14" s="16" t="s">
        <v>74</v>
      </c>
      <c r="B14" s="1">
        <v>325</v>
      </c>
      <c r="C14" s="1">
        <v>278</v>
      </c>
      <c r="D14" s="1">
        <v>268</v>
      </c>
      <c r="E14" s="1">
        <v>275</v>
      </c>
      <c r="F14" s="1">
        <v>253</v>
      </c>
      <c r="G14" s="1">
        <v>236</v>
      </c>
      <c r="H14" s="1">
        <v>225</v>
      </c>
      <c r="I14" s="1">
        <v>208</v>
      </c>
      <c r="J14" s="1">
        <v>178</v>
      </c>
      <c r="K14" s="1">
        <v>143</v>
      </c>
    </row>
    <row r="15" spans="1:11" x14ac:dyDescent="0.25">
      <c r="A15" s="16" t="s">
        <v>75</v>
      </c>
      <c r="B15" s="1">
        <v>6443</v>
      </c>
      <c r="C15" s="1">
        <v>6483</v>
      </c>
      <c r="D15" s="1">
        <v>6552</v>
      </c>
      <c r="E15" s="1">
        <v>6515</v>
      </c>
      <c r="F15" s="1">
        <v>6472</v>
      </c>
      <c r="G15" s="1">
        <v>6417</v>
      </c>
      <c r="H15" s="1">
        <v>6336</v>
      </c>
      <c r="I15" s="1">
        <v>6313</v>
      </c>
      <c r="J15" s="1">
        <v>6430</v>
      </c>
      <c r="K15" s="1">
        <v>6696</v>
      </c>
    </row>
    <row r="16" spans="1:11" x14ac:dyDescent="0.25">
      <c r="A16" s="16" t="s">
        <v>76</v>
      </c>
      <c r="B16" s="1">
        <v>7964</v>
      </c>
      <c r="C16" s="1">
        <v>7839</v>
      </c>
      <c r="D16" s="1">
        <v>7662</v>
      </c>
      <c r="E16" s="1">
        <v>7539</v>
      </c>
      <c r="F16" s="1">
        <v>7653</v>
      </c>
      <c r="G16" s="1">
        <v>7840</v>
      </c>
      <c r="H16" s="1">
        <v>8000</v>
      </c>
      <c r="I16" s="1">
        <v>8149</v>
      </c>
      <c r="J16" s="1">
        <v>8288</v>
      </c>
      <c r="K16" s="1">
        <v>8398</v>
      </c>
    </row>
    <row r="17" spans="1:11" x14ac:dyDescent="0.25">
      <c r="A17" s="16" t="s">
        <v>77</v>
      </c>
      <c r="B17" s="1">
        <v>9689</v>
      </c>
      <c r="C17" s="1">
        <v>9551</v>
      </c>
      <c r="D17" s="1">
        <v>9321</v>
      </c>
      <c r="E17" s="1">
        <v>9063</v>
      </c>
      <c r="F17" s="1">
        <v>8815</v>
      </c>
      <c r="G17" s="1">
        <v>8472</v>
      </c>
      <c r="H17" s="1">
        <v>8068</v>
      </c>
      <c r="I17" s="1">
        <v>7746</v>
      </c>
      <c r="J17" s="1">
        <v>7515</v>
      </c>
      <c r="K17" s="1">
        <v>7353</v>
      </c>
    </row>
    <row r="18" spans="1:11" x14ac:dyDescent="0.25">
      <c r="A18" s="16" t="s">
        <v>78</v>
      </c>
      <c r="B18" s="1">
        <v>4750</v>
      </c>
      <c r="C18" s="1">
        <v>4522</v>
      </c>
      <c r="D18" s="1">
        <v>4200</v>
      </c>
      <c r="E18" s="1">
        <v>3947</v>
      </c>
      <c r="F18" s="1">
        <v>3880</v>
      </c>
      <c r="G18" s="1">
        <v>3822</v>
      </c>
      <c r="H18" s="1">
        <v>3838</v>
      </c>
      <c r="I18" s="1">
        <v>3870</v>
      </c>
      <c r="J18" s="1">
        <v>4099</v>
      </c>
      <c r="K18" s="1">
        <v>4179</v>
      </c>
    </row>
    <row r="19" spans="1:11" x14ac:dyDescent="0.25">
      <c r="A19" s="16" t="s">
        <v>79</v>
      </c>
      <c r="B19" s="1">
        <v>1175</v>
      </c>
      <c r="C19" s="1">
        <v>1165</v>
      </c>
      <c r="D19" s="1">
        <v>1074</v>
      </c>
      <c r="E19" s="1">
        <v>972</v>
      </c>
      <c r="F19" s="1">
        <v>968</v>
      </c>
      <c r="G19" s="1">
        <v>1010</v>
      </c>
      <c r="H19" s="1">
        <v>1068</v>
      </c>
      <c r="I19" s="1">
        <v>1089</v>
      </c>
      <c r="J19" s="1">
        <v>1117</v>
      </c>
      <c r="K19" s="1">
        <v>1117</v>
      </c>
    </row>
    <row r="20" spans="1:11" x14ac:dyDescent="0.25">
      <c r="A20" s="10" t="s">
        <v>12</v>
      </c>
      <c r="B20" s="5">
        <v>58660</v>
      </c>
      <c r="C20" s="5">
        <v>59006</v>
      </c>
      <c r="D20" s="5">
        <v>59015</v>
      </c>
      <c r="E20" s="5">
        <v>59063</v>
      </c>
      <c r="F20" s="5">
        <v>59870</v>
      </c>
      <c r="G20" s="5">
        <v>60690</v>
      </c>
      <c r="H20" s="5">
        <v>61313</v>
      </c>
      <c r="I20" s="5">
        <v>62256</v>
      </c>
      <c r="J20" s="5">
        <v>63741</v>
      </c>
      <c r="K20" s="5">
        <v>65160</v>
      </c>
    </row>
    <row r="21" spans="1:11" x14ac:dyDescent="0.25">
      <c r="A21" s="15"/>
    </row>
    <row r="22" spans="1:11" x14ac:dyDescent="0.25">
      <c r="A22" s="15"/>
    </row>
    <row r="23" spans="1:11" x14ac:dyDescent="0.25">
      <c r="A23" s="15"/>
      <c r="B23" s="21" t="s">
        <v>28</v>
      </c>
      <c r="C23" s="22"/>
      <c r="D23" s="22"/>
      <c r="E23" s="22"/>
      <c r="F23" s="22"/>
      <c r="G23" s="22"/>
      <c r="H23" s="22"/>
      <c r="I23" s="22"/>
      <c r="J23" s="22"/>
      <c r="K23" s="22"/>
    </row>
    <row r="24" spans="1:11" x14ac:dyDescent="0.25">
      <c r="A24" s="9" t="s">
        <v>32</v>
      </c>
      <c r="B24" s="4" t="s">
        <v>0</v>
      </c>
      <c r="C24" s="4" t="s">
        <v>1</v>
      </c>
      <c r="D24" s="4" t="s">
        <v>2</v>
      </c>
      <c r="E24" s="4" t="s">
        <v>3</v>
      </c>
      <c r="F24" s="4" t="s">
        <v>4</v>
      </c>
      <c r="G24" s="4" t="s">
        <v>5</v>
      </c>
      <c r="H24" s="4" t="s">
        <v>6</v>
      </c>
      <c r="I24" s="4" t="s">
        <v>7</v>
      </c>
      <c r="J24" s="4" t="s">
        <v>8</v>
      </c>
      <c r="K24" s="4" t="s">
        <v>9</v>
      </c>
    </row>
    <row r="25" spans="1:11" x14ac:dyDescent="0.25">
      <c r="A25" s="8" t="s">
        <v>68</v>
      </c>
      <c r="B25" s="2">
        <v>2.20385674931129E-2</v>
      </c>
      <c r="C25" s="2">
        <v>2.0296215030170001E-2</v>
      </c>
      <c r="D25" s="2">
        <v>2.1344111163070299E-2</v>
      </c>
      <c r="E25" s="2">
        <v>2.0518990634755499E-2</v>
      </c>
      <c r="F25" s="2">
        <v>1.8159540042099999E-2</v>
      </c>
      <c r="G25" s="2">
        <v>1.49271881555346E-2</v>
      </c>
      <c r="H25" s="2">
        <v>1.20788679021849E-2</v>
      </c>
      <c r="I25" s="2">
        <v>1.11808721080244E-2</v>
      </c>
      <c r="J25" s="2">
        <v>9.2208007974746604E-3</v>
      </c>
      <c r="K25" s="2">
        <v>7.9948489563770996E-3</v>
      </c>
    </row>
    <row r="26" spans="1:11" x14ac:dyDescent="0.25">
      <c r="A26" s="8" t="s">
        <v>69</v>
      </c>
      <c r="B26" s="2">
        <v>0.35999858727131501</v>
      </c>
      <c r="C26" s="2">
        <v>0.36252057048820602</v>
      </c>
      <c r="D26" s="2">
        <v>0.36421938673258097</v>
      </c>
      <c r="E26" s="2">
        <v>0.36553720083246599</v>
      </c>
      <c r="F26" s="2">
        <v>0.3693801250432</v>
      </c>
      <c r="G26" s="2">
        <v>0.37175082844374202</v>
      </c>
      <c r="H26" s="2">
        <v>0.36938243827343198</v>
      </c>
      <c r="I26" s="2">
        <v>0.36254694532840198</v>
      </c>
      <c r="J26" s="2">
        <v>0.35404552251204502</v>
      </c>
      <c r="K26" s="2">
        <v>0.34573697483500598</v>
      </c>
    </row>
    <row r="27" spans="1:11" x14ac:dyDescent="0.25">
      <c r="A27" s="8" t="s">
        <v>70</v>
      </c>
      <c r="B27" s="2">
        <v>0.332203150384969</v>
      </c>
      <c r="C27" s="2">
        <v>0.32803071859572103</v>
      </c>
      <c r="D27" s="2">
        <v>0.32647471440977999</v>
      </c>
      <c r="E27" s="2">
        <v>0.32375130072840802</v>
      </c>
      <c r="F27" s="2">
        <v>0.32259888780671703</v>
      </c>
      <c r="G27" s="2">
        <v>0.325722798163743</v>
      </c>
      <c r="H27" s="2">
        <v>0.33234649772040997</v>
      </c>
      <c r="I27" s="2">
        <v>0.33906711390155098</v>
      </c>
      <c r="J27" s="2">
        <v>0.34579387495154201</v>
      </c>
      <c r="K27" s="2">
        <v>0.35311477169072297</v>
      </c>
    </row>
    <row r="28" spans="1:11" x14ac:dyDescent="0.25">
      <c r="A28" s="8" t="s">
        <v>71</v>
      </c>
      <c r="B28" s="2">
        <v>0.223988133079042</v>
      </c>
      <c r="C28" s="2">
        <v>0.228023861766319</v>
      </c>
      <c r="D28" s="2">
        <v>0.23117776738593099</v>
      </c>
      <c r="E28" s="2">
        <v>0.234488813735692</v>
      </c>
      <c r="F28" s="2">
        <v>0.23459737974802899</v>
      </c>
      <c r="G28" s="2">
        <v>0.23193384610707399</v>
      </c>
      <c r="H28" s="2">
        <v>0.22787021138018801</v>
      </c>
      <c r="I28" s="2">
        <v>0.22614030561050399</v>
      </c>
      <c r="J28" s="2">
        <v>0.22528659245721899</v>
      </c>
      <c r="K28" s="2">
        <v>0.225841068841552</v>
      </c>
    </row>
    <row r="29" spans="1:11" x14ac:dyDescent="0.25">
      <c r="A29" s="8" t="s">
        <v>72</v>
      </c>
      <c r="B29" s="2">
        <v>5.3153916790280399E-2</v>
      </c>
      <c r="C29" s="2">
        <v>5.31747120131651E-2</v>
      </c>
      <c r="D29" s="2">
        <v>4.97027189525018E-2</v>
      </c>
      <c r="E29" s="2">
        <v>4.87773152965661E-2</v>
      </c>
      <c r="F29" s="2">
        <v>4.8195042257061199E-2</v>
      </c>
      <c r="G29" s="2">
        <v>4.8794576353631498E-2</v>
      </c>
      <c r="H29" s="2">
        <v>5.0891112558470002E-2</v>
      </c>
      <c r="I29" s="2">
        <v>5.3324159284424202E-2</v>
      </c>
      <c r="J29" s="2">
        <v>5.7899983385944501E-2</v>
      </c>
      <c r="K29" s="2">
        <v>5.9639426946396901E-2</v>
      </c>
    </row>
    <row r="30" spans="1:11" x14ac:dyDescent="0.25">
      <c r="A30" s="8" t="s">
        <v>73</v>
      </c>
      <c r="B30" s="2">
        <v>8.6176449812813503E-3</v>
      </c>
      <c r="C30" s="2">
        <v>7.9539221064179894E-3</v>
      </c>
      <c r="D30" s="2">
        <v>7.0813013561360104E-3</v>
      </c>
      <c r="E30" s="2">
        <v>6.9263787721123796E-3</v>
      </c>
      <c r="F30" s="2">
        <v>7.06902510289359E-3</v>
      </c>
      <c r="G30" s="2">
        <v>6.8707627762745896E-3</v>
      </c>
      <c r="H30" s="2">
        <v>7.4308721653147001E-3</v>
      </c>
      <c r="I30" s="2">
        <v>7.7406037670938298E-3</v>
      </c>
      <c r="J30" s="2">
        <v>7.75322589577449E-3</v>
      </c>
      <c r="K30" s="2">
        <v>7.6729087299458104E-3</v>
      </c>
    </row>
    <row r="31" spans="1:11" x14ac:dyDescent="0.25">
      <c r="A31" s="8" t="s">
        <v>74</v>
      </c>
      <c r="B31" s="2">
        <v>1.0709813484479001E-2</v>
      </c>
      <c r="C31" s="2">
        <v>9.3169783497553497E-3</v>
      </c>
      <c r="D31" s="2">
        <v>9.2169068335797993E-3</v>
      </c>
      <c r="E31" s="2">
        <v>9.7135389071385699E-3</v>
      </c>
      <c r="F31" s="2">
        <v>9.0225027638101297E-3</v>
      </c>
      <c r="G31" s="2">
        <v>8.4901248336151404E-3</v>
      </c>
      <c r="H31" s="2">
        <v>8.1714181950245102E-3</v>
      </c>
      <c r="I31" s="2">
        <v>7.5981735159817397E-3</v>
      </c>
      <c r="J31" s="2">
        <v>6.4429724544829304E-3</v>
      </c>
      <c r="K31" s="2">
        <v>5.1280212292906802E-3</v>
      </c>
    </row>
    <row r="32" spans="1:11" x14ac:dyDescent="0.25">
      <c r="A32" s="8" t="s">
        <v>75</v>
      </c>
      <c r="B32" s="2">
        <v>0.212317933170764</v>
      </c>
      <c r="C32" s="2">
        <v>0.21727327568871899</v>
      </c>
      <c r="D32" s="2">
        <v>0.22533273721498101</v>
      </c>
      <c r="E32" s="2">
        <v>0.23012256720002799</v>
      </c>
      <c r="F32" s="2">
        <v>0.23080489283549099</v>
      </c>
      <c r="G32" s="2">
        <v>0.23085225024283201</v>
      </c>
      <c r="H32" s="2">
        <v>0.23010713637189001</v>
      </c>
      <c r="I32" s="2">
        <v>0.230611872146119</v>
      </c>
      <c r="J32" s="2">
        <v>0.23274333079958001</v>
      </c>
      <c r="K32" s="2">
        <v>0.24012049056874399</v>
      </c>
    </row>
    <row r="33" spans="1:12" x14ac:dyDescent="0.25">
      <c r="A33" s="8" t="s">
        <v>76</v>
      </c>
      <c r="B33" s="2">
        <v>0.26243986027812599</v>
      </c>
      <c r="C33" s="2">
        <v>0.262718680876734</v>
      </c>
      <c r="D33" s="2">
        <v>0.26350723939883802</v>
      </c>
      <c r="E33" s="2">
        <v>0.26629225389424599</v>
      </c>
      <c r="F33" s="2">
        <v>0.27292179308869202</v>
      </c>
      <c r="G33" s="2">
        <v>0.282044824981113</v>
      </c>
      <c r="H33" s="2">
        <v>0.29053931360087198</v>
      </c>
      <c r="I33" s="2">
        <v>0.29768036529680397</v>
      </c>
      <c r="J33" s="2">
        <v>0.29999638035255399</v>
      </c>
      <c r="K33" s="2">
        <v>0.30115470128379801</v>
      </c>
    </row>
    <row r="34" spans="1:12" x14ac:dyDescent="0.25">
      <c r="A34" s="8" t="s">
        <v>77</v>
      </c>
      <c r="B34" s="2">
        <v>0.31928425492651402</v>
      </c>
      <c r="C34" s="2">
        <v>0.32009518064213399</v>
      </c>
      <c r="D34" s="2">
        <v>0.32056264401416901</v>
      </c>
      <c r="E34" s="2">
        <v>0.32012292041962498</v>
      </c>
      <c r="F34" s="2">
        <v>0.31436111408294998</v>
      </c>
      <c r="G34" s="2">
        <v>0.30478109148469301</v>
      </c>
      <c r="H34" s="2">
        <v>0.29300889776647898</v>
      </c>
      <c r="I34" s="2">
        <v>0.28295890410958902</v>
      </c>
      <c r="J34" s="2">
        <v>0.27201650559235502</v>
      </c>
      <c r="K34" s="2">
        <v>0.263680699992828</v>
      </c>
    </row>
    <row r="35" spans="1:12" x14ac:dyDescent="0.25">
      <c r="A35" s="8" t="s">
        <v>78</v>
      </c>
      <c r="B35" s="2">
        <v>0.15652804323469299</v>
      </c>
      <c r="C35" s="2">
        <v>0.15155171258127201</v>
      </c>
      <c r="D35" s="2">
        <v>0.14444406231729501</v>
      </c>
      <c r="E35" s="2">
        <v>0.139415774787185</v>
      </c>
      <c r="F35" s="2">
        <v>0.13836881708926199</v>
      </c>
      <c r="G35" s="2">
        <v>0.13749685217829299</v>
      </c>
      <c r="H35" s="2">
        <v>0.13938623570001801</v>
      </c>
      <c r="I35" s="2">
        <v>0.141369863013699</v>
      </c>
      <c r="J35" s="2">
        <v>0.14836934882542399</v>
      </c>
      <c r="K35" s="2">
        <v>0.14986014487556501</v>
      </c>
    </row>
    <row r="36" spans="1:12" x14ac:dyDescent="0.25">
      <c r="A36" s="8" t="s">
        <v>79</v>
      </c>
      <c r="B36" s="2">
        <v>3.87200949054241E-2</v>
      </c>
      <c r="C36" s="2">
        <v>3.9044171861384799E-2</v>
      </c>
      <c r="D36" s="2">
        <v>3.6936410221137E-2</v>
      </c>
      <c r="E36" s="2">
        <v>3.4332944791777099E-2</v>
      </c>
      <c r="F36" s="2">
        <v>3.4520880139795297E-2</v>
      </c>
      <c r="G36" s="2">
        <v>3.6334856279454597E-2</v>
      </c>
      <c r="H36" s="2">
        <v>3.8786998365716398E-2</v>
      </c>
      <c r="I36" s="2">
        <v>3.9780821917808198E-2</v>
      </c>
      <c r="J36" s="2">
        <v>4.04314619756036E-2</v>
      </c>
      <c r="K36" s="2">
        <v>4.0055942049774099E-2</v>
      </c>
    </row>
    <row r="37" spans="1:12" x14ac:dyDescent="0.25">
      <c r="A37" s="15"/>
    </row>
    <row r="38" spans="1:12" x14ac:dyDescent="0.25">
      <c r="A38" s="15"/>
    </row>
    <row r="39" spans="1:12" x14ac:dyDescent="0.25">
      <c r="A39" s="15"/>
      <c r="B39" s="21" t="s">
        <v>29</v>
      </c>
      <c r="C39" s="21"/>
      <c r="D39" s="21"/>
      <c r="E39" s="21"/>
      <c r="F39" s="21"/>
      <c r="G39" s="21"/>
      <c r="H39" s="21"/>
      <c r="I39" s="21"/>
      <c r="J39" s="21"/>
      <c r="K39" s="6" t="s">
        <v>30</v>
      </c>
      <c r="L39" s="6" t="s">
        <v>31</v>
      </c>
    </row>
    <row r="40" spans="1:12" x14ac:dyDescent="0.25">
      <c r="A40" s="9" t="s">
        <v>32</v>
      </c>
      <c r="B40" s="4" t="s">
        <v>13</v>
      </c>
      <c r="C40" s="4" t="s">
        <v>14</v>
      </c>
      <c r="D40" s="4" t="s">
        <v>15</v>
      </c>
      <c r="E40" s="4" t="s">
        <v>16</v>
      </c>
      <c r="F40" s="4" t="s">
        <v>17</v>
      </c>
      <c r="G40" s="4" t="s">
        <v>18</v>
      </c>
      <c r="H40" s="4" t="s">
        <v>19</v>
      </c>
      <c r="I40" s="4" t="s">
        <v>20</v>
      </c>
      <c r="J40" s="4" t="s">
        <v>21</v>
      </c>
      <c r="K40" s="4" t="s">
        <v>22</v>
      </c>
      <c r="L40" s="4" t="s">
        <v>23</v>
      </c>
    </row>
    <row r="41" spans="1:12" x14ac:dyDescent="0.25">
      <c r="A41" s="8" t="s">
        <v>68</v>
      </c>
      <c r="B41" s="2">
        <v>-5.1282051282051301E-2</v>
      </c>
      <c r="C41" s="2">
        <v>7.93918918918919E-2</v>
      </c>
      <c r="D41" s="2">
        <v>-1.25195618153365E-2</v>
      </c>
      <c r="E41" s="2">
        <v>-8.3993660855784497E-2</v>
      </c>
      <c r="F41" s="2">
        <v>-0.15051903114186899</v>
      </c>
      <c r="G41" s="2">
        <v>-0.16904276985743399</v>
      </c>
      <c r="H41" s="2">
        <v>-4.4117647058823498E-2</v>
      </c>
      <c r="I41" s="2">
        <v>-0.146153846153846</v>
      </c>
      <c r="J41" s="2">
        <v>-0.105105105105105</v>
      </c>
      <c r="K41" s="3">
        <v>-0.39307535641547903</v>
      </c>
      <c r="L41" s="3">
        <v>-0.52243589743589702</v>
      </c>
    </row>
    <row r="42" spans="1:12" x14ac:dyDescent="0.25">
      <c r="A42" s="8" t="s">
        <v>69</v>
      </c>
      <c r="B42" s="2">
        <v>3.73785931521632E-2</v>
      </c>
      <c r="C42" s="2">
        <v>3.12086249290713E-2</v>
      </c>
      <c r="D42" s="2">
        <v>3.09060895084373E-2</v>
      </c>
      <c r="E42" s="2">
        <v>4.59033893781692E-2</v>
      </c>
      <c r="F42" s="2">
        <v>4.0061240112273501E-2</v>
      </c>
      <c r="G42" s="2">
        <v>2.0363101079489701E-2</v>
      </c>
      <c r="H42" s="2">
        <v>1.3544922657690099E-2</v>
      </c>
      <c r="I42" s="2">
        <v>1.10706942906848E-2</v>
      </c>
      <c r="J42" s="2">
        <v>7.8992648208978597E-3</v>
      </c>
      <c r="K42" s="3">
        <v>5.3892705266601199E-2</v>
      </c>
      <c r="L42" s="3">
        <v>0.26429902874521699</v>
      </c>
    </row>
    <row r="43" spans="1:12" x14ac:dyDescent="0.25">
      <c r="A43" s="8" t="s">
        <v>70</v>
      </c>
      <c r="B43" s="2">
        <v>1.7223049117584498E-2</v>
      </c>
      <c r="C43" s="2">
        <v>2.1530100334448202E-2</v>
      </c>
      <c r="D43" s="2">
        <v>1.8620830775526901E-2</v>
      </c>
      <c r="E43" s="2">
        <v>3.1337886701486503E-2</v>
      </c>
      <c r="F43" s="2">
        <v>4.3435917413322901E-2</v>
      </c>
      <c r="G43" s="2">
        <v>4.7787941011760302E-2</v>
      </c>
      <c r="H43" s="2">
        <v>5.3536433279885998E-2</v>
      </c>
      <c r="I43" s="2">
        <v>5.58890673881796E-2</v>
      </c>
      <c r="J43" s="2">
        <v>5.3971812940422803E-2</v>
      </c>
      <c r="K43" s="3">
        <v>0.22848609296247899</v>
      </c>
      <c r="L43" s="3">
        <v>0.39931958324473699</v>
      </c>
    </row>
    <row r="44" spans="1:12" x14ac:dyDescent="0.25">
      <c r="A44" s="8" t="s">
        <v>71</v>
      </c>
      <c r="B44" s="2">
        <v>4.87228003784295E-2</v>
      </c>
      <c r="C44" s="2">
        <v>4.0595399188091998E-2</v>
      </c>
      <c r="D44" s="2">
        <v>4.1901459326686902E-2</v>
      </c>
      <c r="E44" s="2">
        <v>3.5501317431701603E-2</v>
      </c>
      <c r="F44" s="2">
        <v>2.1695460024106099E-2</v>
      </c>
      <c r="G44" s="2">
        <v>8.9133569275134297E-3</v>
      </c>
      <c r="H44" s="2">
        <v>2.4814862933610501E-2</v>
      </c>
      <c r="I44" s="2">
        <v>3.1440162271805301E-2</v>
      </c>
      <c r="J44" s="2">
        <v>3.46607669616519E-2</v>
      </c>
      <c r="K44" s="3">
        <v>0.103421156114825</v>
      </c>
      <c r="L44" s="3">
        <v>0.32734153263954602</v>
      </c>
    </row>
    <row r="45" spans="1:12" x14ac:dyDescent="0.25">
      <c r="A45" s="8" t="s">
        <v>72</v>
      </c>
      <c r="B45" s="2">
        <v>3.0564784053156099E-2</v>
      </c>
      <c r="C45" s="2">
        <v>-4.0618955512572497E-2</v>
      </c>
      <c r="D45" s="2">
        <v>8.0645161290322596E-3</v>
      </c>
      <c r="E45" s="2">
        <v>2.26666666666667E-2</v>
      </c>
      <c r="F45" s="2">
        <v>4.6284224250325898E-2</v>
      </c>
      <c r="G45" s="2">
        <v>7.1028037383177603E-2</v>
      </c>
      <c r="H45" s="2">
        <v>8.2024432809773104E-2</v>
      </c>
      <c r="I45" s="2">
        <v>0.12419354838709699</v>
      </c>
      <c r="J45" s="2">
        <v>6.31276901004304E-2</v>
      </c>
      <c r="K45" s="3">
        <v>0.38504672897196301</v>
      </c>
      <c r="L45" s="3">
        <v>0.47707641196013301</v>
      </c>
    </row>
    <row r="46" spans="1:12" x14ac:dyDescent="0.25">
      <c r="A46" s="8" t="s">
        <v>73</v>
      </c>
      <c r="B46" s="2">
        <v>-4.91803278688525E-2</v>
      </c>
      <c r="C46" s="2">
        <v>-8.6206896551724102E-2</v>
      </c>
      <c r="D46" s="2">
        <v>4.7169811320754698E-3</v>
      </c>
      <c r="E46" s="2">
        <v>5.63380281690141E-2</v>
      </c>
      <c r="F46" s="2">
        <v>4.4444444444444401E-3</v>
      </c>
      <c r="G46" s="2">
        <v>0.110619469026549</v>
      </c>
      <c r="H46" s="2">
        <v>7.5697211155378502E-2</v>
      </c>
      <c r="I46" s="2">
        <v>3.7037037037037E-2</v>
      </c>
      <c r="J46" s="2">
        <v>2.1428571428571401E-2</v>
      </c>
      <c r="K46" s="3">
        <v>0.265486725663717</v>
      </c>
      <c r="L46" s="3">
        <v>0.17213114754098399</v>
      </c>
    </row>
    <row r="47" spans="1:12" x14ac:dyDescent="0.25">
      <c r="A47" s="8" t="s">
        <v>74</v>
      </c>
      <c r="B47" s="2">
        <v>-0.14461538461538501</v>
      </c>
      <c r="C47" s="2">
        <v>-3.5971223021582698E-2</v>
      </c>
      <c r="D47" s="2">
        <v>2.6119402985074602E-2</v>
      </c>
      <c r="E47" s="2">
        <v>-0.08</v>
      </c>
      <c r="F47" s="2">
        <v>-6.7193675889328106E-2</v>
      </c>
      <c r="G47" s="2">
        <v>-4.6610169491525397E-2</v>
      </c>
      <c r="H47" s="2">
        <v>-7.5555555555555598E-2</v>
      </c>
      <c r="I47" s="2">
        <v>-0.144230769230769</v>
      </c>
      <c r="J47" s="2">
        <v>-0.19662921348314599</v>
      </c>
      <c r="K47" s="3">
        <v>-0.394067796610169</v>
      </c>
      <c r="L47" s="3">
        <v>-0.56000000000000005</v>
      </c>
    </row>
    <row r="48" spans="1:12" x14ac:dyDescent="0.25">
      <c r="A48" s="8" t="s">
        <v>75</v>
      </c>
      <c r="B48" s="2">
        <v>6.2082880645661998E-3</v>
      </c>
      <c r="C48" s="2">
        <v>1.0643220731143E-2</v>
      </c>
      <c r="D48" s="2">
        <v>-5.6471306471306496E-3</v>
      </c>
      <c r="E48" s="2">
        <v>-6.6001534919416698E-3</v>
      </c>
      <c r="F48" s="2">
        <v>-8.4981458590852894E-3</v>
      </c>
      <c r="G48" s="2">
        <v>-1.2622720897615699E-2</v>
      </c>
      <c r="H48" s="2">
        <v>-3.6300505050505102E-3</v>
      </c>
      <c r="I48" s="2">
        <v>1.8533185490258199E-2</v>
      </c>
      <c r="J48" s="2">
        <v>4.1368584758942499E-2</v>
      </c>
      <c r="K48" s="3">
        <v>4.3478260869565202E-2</v>
      </c>
      <c r="L48" s="3">
        <v>3.9267422008381202E-2</v>
      </c>
    </row>
    <row r="49" spans="1:12" x14ac:dyDescent="0.25">
      <c r="A49" s="8" t="s">
        <v>76</v>
      </c>
      <c r="B49" s="2">
        <v>-1.5695630336514301E-2</v>
      </c>
      <c r="C49" s="2">
        <v>-2.2579410639112101E-2</v>
      </c>
      <c r="D49" s="2">
        <v>-1.60532498042287E-2</v>
      </c>
      <c r="E49" s="2">
        <v>1.51213688818146E-2</v>
      </c>
      <c r="F49" s="2">
        <v>2.4434862145563799E-2</v>
      </c>
      <c r="G49" s="2">
        <v>2.04081632653061E-2</v>
      </c>
      <c r="H49" s="2">
        <v>1.8624999999999999E-2</v>
      </c>
      <c r="I49" s="2">
        <v>1.70573076451098E-2</v>
      </c>
      <c r="J49" s="2">
        <v>1.3272200772200799E-2</v>
      </c>
      <c r="K49" s="3">
        <v>7.1173469387755095E-2</v>
      </c>
      <c r="L49" s="3">
        <v>5.4495228528377702E-2</v>
      </c>
    </row>
    <row r="50" spans="1:12" x14ac:dyDescent="0.25">
      <c r="A50" s="8" t="s">
        <v>77</v>
      </c>
      <c r="B50" s="2">
        <v>-1.4242955929404499E-2</v>
      </c>
      <c r="C50" s="2">
        <v>-2.40812480368548E-2</v>
      </c>
      <c r="D50" s="2">
        <v>-2.76794335371741E-2</v>
      </c>
      <c r="E50" s="2">
        <v>-2.7364007503034301E-2</v>
      </c>
      <c r="F50" s="2">
        <v>-3.8910947249007399E-2</v>
      </c>
      <c r="G50" s="2">
        <v>-4.7686496694995299E-2</v>
      </c>
      <c r="H50" s="2">
        <v>-3.99107585523054E-2</v>
      </c>
      <c r="I50" s="2">
        <v>-2.9821843532145599E-2</v>
      </c>
      <c r="J50" s="2">
        <v>-2.15568862275449E-2</v>
      </c>
      <c r="K50" s="3">
        <v>-0.13208215297450401</v>
      </c>
      <c r="L50" s="3">
        <v>-0.24109815254412201</v>
      </c>
    </row>
    <row r="51" spans="1:12" x14ac:dyDescent="0.25">
      <c r="A51" s="8" t="s">
        <v>78</v>
      </c>
      <c r="B51" s="2">
        <v>-4.8000000000000001E-2</v>
      </c>
      <c r="C51" s="2">
        <v>-7.1207430340557307E-2</v>
      </c>
      <c r="D51" s="2">
        <v>-6.0238095238095202E-2</v>
      </c>
      <c r="E51" s="2">
        <v>-1.69749176589815E-2</v>
      </c>
      <c r="F51" s="2">
        <v>-1.4948453608247401E-2</v>
      </c>
      <c r="G51" s="2">
        <v>4.1862899005756203E-3</v>
      </c>
      <c r="H51" s="2">
        <v>8.3376758728504405E-3</v>
      </c>
      <c r="I51" s="2">
        <v>5.9173126614987102E-2</v>
      </c>
      <c r="J51" s="2">
        <v>1.9516955354964598E-2</v>
      </c>
      <c r="K51" s="3">
        <v>9.3406593406593394E-2</v>
      </c>
      <c r="L51" s="3">
        <v>-0.120210526315789</v>
      </c>
    </row>
    <row r="52" spans="1:12" x14ac:dyDescent="0.25">
      <c r="A52" s="8" t="s">
        <v>79</v>
      </c>
      <c r="B52" s="2">
        <v>-8.5106382978723406E-3</v>
      </c>
      <c r="C52" s="2">
        <v>-7.8111587982832603E-2</v>
      </c>
      <c r="D52" s="2">
        <v>-9.4972067039106101E-2</v>
      </c>
      <c r="E52" s="2">
        <v>-4.11522633744856E-3</v>
      </c>
      <c r="F52" s="2">
        <v>4.3388429752066103E-2</v>
      </c>
      <c r="G52" s="2">
        <v>5.74257425742574E-2</v>
      </c>
      <c r="H52" s="2">
        <v>1.9662921348314599E-2</v>
      </c>
      <c r="I52" s="2">
        <v>2.5711662075298399E-2</v>
      </c>
      <c r="J52" s="2">
        <v>0</v>
      </c>
      <c r="K52" s="3">
        <v>0.10594059405940601</v>
      </c>
      <c r="L52" s="3">
        <v>-4.9361702127659599E-2</v>
      </c>
    </row>
    <row r="53" spans="1:12" x14ac:dyDescent="0.25">
      <c r="A53" s="11" t="s">
        <v>12</v>
      </c>
      <c r="B53" s="3">
        <v>5.8983975451755901E-3</v>
      </c>
      <c r="C53" s="3">
        <v>1.5252686167508401E-4</v>
      </c>
      <c r="D53" s="3">
        <v>8.1335253749046895E-4</v>
      </c>
      <c r="E53" s="3">
        <v>1.36633763946972E-2</v>
      </c>
      <c r="F53" s="3">
        <v>1.3696342074494701E-2</v>
      </c>
      <c r="G53" s="3">
        <v>1.02652825836217E-2</v>
      </c>
      <c r="H53" s="3">
        <v>1.5380098837114499E-2</v>
      </c>
      <c r="I53" s="3">
        <v>2.38531225905937E-2</v>
      </c>
      <c r="J53" s="3">
        <v>2.2261966395255801E-2</v>
      </c>
      <c r="K53" s="3">
        <v>7.3652990608007896E-2</v>
      </c>
      <c r="L53" s="3">
        <v>0.110808046368906</v>
      </c>
    </row>
    <row r="54" spans="1:12" x14ac:dyDescent="0.25">
      <c r="A54" s="15"/>
    </row>
    <row r="55" spans="1:12" x14ac:dyDescent="0.25">
      <c r="A55" s="13" t="s">
        <v>33</v>
      </c>
    </row>
    <row r="56" spans="1:12" x14ac:dyDescent="0.25">
      <c r="A56" s="14" t="s">
        <v>34</v>
      </c>
    </row>
    <row r="57" spans="1:12" x14ac:dyDescent="0.25">
      <c r="A57" s="14" t="s">
        <v>35</v>
      </c>
    </row>
    <row r="58" spans="1:12" x14ac:dyDescent="0.25">
      <c r="A58" s="14" t="s">
        <v>81</v>
      </c>
    </row>
    <row r="59" spans="1:12" x14ac:dyDescent="0.25">
      <c r="A59" s="14" t="s">
        <v>36</v>
      </c>
    </row>
    <row r="60" spans="1:12" x14ac:dyDescent="0.25">
      <c r="A60" s="15"/>
    </row>
    <row r="61" spans="1:12" x14ac:dyDescent="0.25">
      <c r="A61" s="15"/>
    </row>
    <row r="62" spans="1:12" x14ac:dyDescent="0.25">
      <c r="A62" s="15"/>
    </row>
    <row r="63" spans="1:12" x14ac:dyDescent="0.25">
      <c r="A63" s="15"/>
    </row>
    <row r="64" spans="1:12"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3:K23"/>
    <mergeCell ref="B39:J3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L200"/>
  <sheetViews>
    <sheetView showGridLines="0" workbookViewId="0">
      <selection activeCell="A5" sqref="A5"/>
    </sheetView>
  </sheetViews>
  <sheetFormatPr defaultColWidth="11.5546875" defaultRowHeight="13.2" x14ac:dyDescent="0.25"/>
  <cols>
    <col min="1" max="1" width="40.6640625" customWidth="1"/>
    <col min="2" max="12" width="10.5546875" customWidth="1"/>
  </cols>
  <sheetData>
    <row r="1" spans="1:11" ht="15" x14ac:dyDescent="0.25">
      <c r="A1" s="12" t="s">
        <v>464</v>
      </c>
    </row>
    <row r="2" spans="1:11" ht="15" x14ac:dyDescent="0.25">
      <c r="A2" s="12" t="s">
        <v>461</v>
      </c>
    </row>
    <row r="3" spans="1:11" ht="15" x14ac:dyDescent="0.25">
      <c r="A3" s="12" t="s">
        <v>89</v>
      </c>
    </row>
    <row r="4" spans="1:11" x14ac:dyDescent="0.25">
      <c r="A4" s="15"/>
    </row>
    <row r="5" spans="1:11" x14ac:dyDescent="0.25">
      <c r="A5" s="17" t="str">
        <f>HYPERLINK("#'Table of contents'!A47",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82</v>
      </c>
      <c r="B8" s="1">
        <v>11073</v>
      </c>
      <c r="C8" s="1">
        <v>11516</v>
      </c>
      <c r="D8" s="1">
        <v>11955</v>
      </c>
      <c r="E8" s="1">
        <v>12236</v>
      </c>
      <c r="F8" s="1">
        <v>12676</v>
      </c>
      <c r="G8" s="1">
        <v>13183</v>
      </c>
      <c r="H8" s="1">
        <v>13622</v>
      </c>
      <c r="I8" s="1">
        <v>14141</v>
      </c>
      <c r="J8" s="1">
        <v>14771</v>
      </c>
      <c r="K8" s="1">
        <v>15452</v>
      </c>
    </row>
    <row r="9" spans="1:11" x14ac:dyDescent="0.25">
      <c r="A9" s="16" t="s">
        <v>83</v>
      </c>
      <c r="B9" s="1">
        <v>1084</v>
      </c>
      <c r="C9" s="1">
        <v>1176</v>
      </c>
      <c r="D9" s="1">
        <v>1273</v>
      </c>
      <c r="E9" s="1">
        <v>1374</v>
      </c>
      <c r="F9" s="1">
        <v>1464</v>
      </c>
      <c r="G9" s="1">
        <v>1561</v>
      </c>
      <c r="H9" s="1">
        <v>1649</v>
      </c>
      <c r="I9" s="1">
        <v>1817</v>
      </c>
      <c r="J9" s="1">
        <v>2020</v>
      </c>
      <c r="K9" s="1">
        <v>2356</v>
      </c>
    </row>
    <row r="10" spans="1:11" x14ac:dyDescent="0.25">
      <c r="A10" s="16" t="s">
        <v>84</v>
      </c>
      <c r="B10" s="1">
        <v>692</v>
      </c>
      <c r="C10" s="1">
        <v>721</v>
      </c>
      <c r="D10" s="1">
        <v>768</v>
      </c>
      <c r="E10" s="1">
        <v>834</v>
      </c>
      <c r="F10" s="1">
        <v>905</v>
      </c>
      <c r="G10" s="1">
        <v>976</v>
      </c>
      <c r="H10" s="1">
        <v>1025</v>
      </c>
      <c r="I10" s="1">
        <v>1095</v>
      </c>
      <c r="J10" s="1">
        <v>1162</v>
      </c>
      <c r="K10" s="1">
        <v>1255</v>
      </c>
    </row>
    <row r="11" spans="1:11" x14ac:dyDescent="0.25">
      <c r="A11" s="16" t="s">
        <v>85</v>
      </c>
      <c r="B11" s="1">
        <v>35549</v>
      </c>
      <c r="C11" s="1">
        <v>35465</v>
      </c>
      <c r="D11" s="1">
        <v>35216</v>
      </c>
      <c r="E11" s="1">
        <v>35143</v>
      </c>
      <c r="F11" s="1">
        <v>35516</v>
      </c>
      <c r="G11" s="1">
        <v>35799</v>
      </c>
      <c r="H11" s="1">
        <v>36016</v>
      </c>
      <c r="I11" s="1">
        <v>36270</v>
      </c>
      <c r="J11" s="1">
        <v>36876</v>
      </c>
      <c r="K11" s="1">
        <v>37140</v>
      </c>
    </row>
    <row r="12" spans="1:11" x14ac:dyDescent="0.25">
      <c r="A12" s="16" t="s">
        <v>86</v>
      </c>
      <c r="B12" s="1">
        <v>653</v>
      </c>
      <c r="C12" s="1">
        <v>701</v>
      </c>
      <c r="D12" s="1">
        <v>751</v>
      </c>
      <c r="E12" s="1">
        <v>803</v>
      </c>
      <c r="F12" s="1">
        <v>847</v>
      </c>
      <c r="G12" s="1">
        <v>900</v>
      </c>
      <c r="H12" s="1">
        <v>952</v>
      </c>
      <c r="I12" s="1">
        <v>1043</v>
      </c>
      <c r="J12" s="1">
        <v>1117</v>
      </c>
      <c r="K12" s="1">
        <v>1239</v>
      </c>
    </row>
    <row r="13" spans="1:11" x14ac:dyDescent="0.25">
      <c r="A13" s="16" t="s">
        <v>87</v>
      </c>
      <c r="B13" s="1">
        <v>9609</v>
      </c>
      <c r="C13" s="1">
        <v>9427</v>
      </c>
      <c r="D13" s="1">
        <v>9052</v>
      </c>
      <c r="E13" s="1">
        <v>8673</v>
      </c>
      <c r="F13" s="1">
        <v>8462</v>
      </c>
      <c r="G13" s="1">
        <v>8271</v>
      </c>
      <c r="H13" s="1">
        <v>8049</v>
      </c>
      <c r="I13" s="1">
        <v>7890</v>
      </c>
      <c r="J13" s="1">
        <v>7795</v>
      </c>
      <c r="K13" s="1">
        <v>7718</v>
      </c>
    </row>
    <row r="14" spans="1:11" x14ac:dyDescent="0.25">
      <c r="A14" s="10" t="s">
        <v>12</v>
      </c>
      <c r="B14" s="5">
        <v>58660</v>
      </c>
      <c r="C14" s="5">
        <v>59006</v>
      </c>
      <c r="D14" s="5">
        <v>59015</v>
      </c>
      <c r="E14" s="5">
        <v>59063</v>
      </c>
      <c r="F14" s="5">
        <v>59870</v>
      </c>
      <c r="G14" s="5">
        <v>60690</v>
      </c>
      <c r="H14" s="5">
        <v>61313</v>
      </c>
      <c r="I14" s="5">
        <v>62256</v>
      </c>
      <c r="J14" s="5">
        <v>63741</v>
      </c>
      <c r="K14" s="5">
        <v>65160</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82</v>
      </c>
      <c r="B19" s="2">
        <v>0.18876576883736801</v>
      </c>
      <c r="C19" s="2">
        <v>0.19516659322780699</v>
      </c>
      <c r="D19" s="2">
        <v>0.20257561636872001</v>
      </c>
      <c r="E19" s="2">
        <v>0.20716861656197599</v>
      </c>
      <c r="F19" s="2">
        <v>0.21172540504426299</v>
      </c>
      <c r="G19" s="2">
        <v>0.21721865216674899</v>
      </c>
      <c r="H19" s="2">
        <v>0.22217148076264401</v>
      </c>
      <c r="I19" s="2">
        <v>0.22714276535594999</v>
      </c>
      <c r="J19" s="2">
        <v>0.23173467626802199</v>
      </c>
      <c r="K19" s="2">
        <v>0.23713934929404501</v>
      </c>
    </row>
    <row r="20" spans="1:12" x14ac:dyDescent="0.25">
      <c r="A20" s="8" t="s">
        <v>83</v>
      </c>
      <c r="B20" s="2">
        <v>1.8479372655983602E-2</v>
      </c>
      <c r="C20" s="2">
        <v>1.9930176592211E-2</v>
      </c>
      <c r="D20" s="2">
        <v>2.1570787088028499E-2</v>
      </c>
      <c r="E20" s="2">
        <v>2.3263295125543901E-2</v>
      </c>
      <c r="F20" s="2">
        <v>2.44529814598296E-2</v>
      </c>
      <c r="G20" s="2">
        <v>2.57208765859285E-2</v>
      </c>
      <c r="H20" s="2">
        <v>2.6894785771369899E-2</v>
      </c>
      <c r="I20" s="2">
        <v>2.9185941917244902E-2</v>
      </c>
      <c r="J20" s="2">
        <v>3.1690748497827097E-2</v>
      </c>
      <c r="K20" s="2">
        <v>3.6157151626764902E-2</v>
      </c>
    </row>
    <row r="21" spans="1:12" x14ac:dyDescent="0.25">
      <c r="A21" s="8" t="s">
        <v>84</v>
      </c>
      <c r="B21" s="2">
        <v>1.1796795090351199E-2</v>
      </c>
      <c r="C21" s="2">
        <v>1.2219096363081701E-2</v>
      </c>
      <c r="D21" s="2">
        <v>1.30136405998475E-2</v>
      </c>
      <c r="E21" s="2">
        <v>1.4120515381880401E-2</v>
      </c>
      <c r="F21" s="2">
        <v>1.5116084850509399E-2</v>
      </c>
      <c r="G21" s="2">
        <v>1.6081726808370399E-2</v>
      </c>
      <c r="H21" s="2">
        <v>1.6717498735993999E-2</v>
      </c>
      <c r="I21" s="2">
        <v>1.7588666152659999E-2</v>
      </c>
      <c r="J21" s="2">
        <v>1.82300246309283E-2</v>
      </c>
      <c r="K21" s="2">
        <v>1.9260282381829301E-2</v>
      </c>
    </row>
    <row r="22" spans="1:12" x14ac:dyDescent="0.25">
      <c r="A22" s="8" t="s">
        <v>85</v>
      </c>
      <c r="B22" s="2">
        <v>0.60601772928741904</v>
      </c>
      <c r="C22" s="2">
        <v>0.60104057214520601</v>
      </c>
      <c r="D22" s="2">
        <v>0.59672964500550696</v>
      </c>
      <c r="E22" s="2">
        <v>0.59500871950290402</v>
      </c>
      <c r="F22" s="2">
        <v>0.59321864038750605</v>
      </c>
      <c r="G22" s="2">
        <v>0.58986653484923401</v>
      </c>
      <c r="H22" s="2">
        <v>0.58741213119566804</v>
      </c>
      <c r="I22" s="2">
        <v>0.58259444872783395</v>
      </c>
      <c r="J22" s="2">
        <v>0.57852873346825395</v>
      </c>
      <c r="K22" s="2">
        <v>0.56998158379373898</v>
      </c>
    </row>
    <row r="23" spans="1:12" x14ac:dyDescent="0.25">
      <c r="A23" s="8" t="s">
        <v>86</v>
      </c>
      <c r="B23" s="2">
        <v>1.1131946812137699E-2</v>
      </c>
      <c r="C23" s="2">
        <v>1.18801477815815E-2</v>
      </c>
      <c r="D23" s="2">
        <v>1.2725578242819601E-2</v>
      </c>
      <c r="E23" s="2">
        <v>1.3595652100299701E-2</v>
      </c>
      <c r="F23" s="2">
        <v>1.4147319191581799E-2</v>
      </c>
      <c r="G23" s="2">
        <v>1.4829461196243199E-2</v>
      </c>
      <c r="H23" s="2">
        <v>1.55268866308939E-2</v>
      </c>
      <c r="I23" s="2">
        <v>1.6753405294268799E-2</v>
      </c>
      <c r="J23" s="2">
        <v>1.7524042609937101E-2</v>
      </c>
      <c r="K23" s="2">
        <v>1.90147329650092E-2</v>
      </c>
    </row>
    <row r="24" spans="1:12" x14ac:dyDescent="0.25">
      <c r="A24" s="8" t="s">
        <v>87</v>
      </c>
      <c r="B24" s="2">
        <v>0.16380838731674099</v>
      </c>
      <c r="C24" s="2">
        <v>0.159763413890113</v>
      </c>
      <c r="D24" s="2">
        <v>0.15338473269507799</v>
      </c>
      <c r="E24" s="2">
        <v>0.14684320132739601</v>
      </c>
      <c r="F24" s="2">
        <v>0.14133956906631001</v>
      </c>
      <c r="G24" s="2">
        <v>0.13628274839347501</v>
      </c>
      <c r="H24" s="2">
        <v>0.13127721690343</v>
      </c>
      <c r="I24" s="2">
        <v>0.12673477255204299</v>
      </c>
      <c r="J24" s="2">
        <v>0.122291774525031</v>
      </c>
      <c r="K24" s="2">
        <v>0.118446899938613</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82</v>
      </c>
      <c r="B29" s="2">
        <v>4.0007224780998801E-2</v>
      </c>
      <c r="C29" s="2">
        <v>3.8120875303925002E-2</v>
      </c>
      <c r="D29" s="2">
        <v>2.35048097030531E-2</v>
      </c>
      <c r="E29" s="2">
        <v>3.5959463877084E-2</v>
      </c>
      <c r="F29" s="2">
        <v>3.9996844430419697E-2</v>
      </c>
      <c r="G29" s="2">
        <v>3.3300462717135701E-2</v>
      </c>
      <c r="H29" s="2">
        <v>3.8100132139186602E-2</v>
      </c>
      <c r="I29" s="2">
        <v>4.4551304716781003E-2</v>
      </c>
      <c r="J29" s="2">
        <v>4.61038521427121E-2</v>
      </c>
      <c r="K29" s="3">
        <v>0.172115603428658</v>
      </c>
      <c r="L29" s="3">
        <v>0.39546644992323698</v>
      </c>
    </row>
    <row r="30" spans="1:12" x14ac:dyDescent="0.25">
      <c r="A30" s="8" t="s">
        <v>83</v>
      </c>
      <c r="B30" s="2">
        <v>8.4870848708487101E-2</v>
      </c>
      <c r="C30" s="2">
        <v>8.2482993197278906E-2</v>
      </c>
      <c r="D30" s="2">
        <v>7.9340141398271793E-2</v>
      </c>
      <c r="E30" s="2">
        <v>6.5502183406113496E-2</v>
      </c>
      <c r="F30" s="2">
        <v>6.62568306010929E-2</v>
      </c>
      <c r="G30" s="2">
        <v>5.6374119154388197E-2</v>
      </c>
      <c r="H30" s="2">
        <v>0.101879927228623</v>
      </c>
      <c r="I30" s="2">
        <v>0.111722619702807</v>
      </c>
      <c r="J30" s="2">
        <v>0.16633663366336601</v>
      </c>
      <c r="K30" s="3">
        <v>0.50928891736066595</v>
      </c>
      <c r="L30" s="3">
        <v>1.1734317343173399</v>
      </c>
    </row>
    <row r="31" spans="1:12" x14ac:dyDescent="0.25">
      <c r="A31" s="8" t="s">
        <v>84</v>
      </c>
      <c r="B31" s="2">
        <v>4.19075144508671E-2</v>
      </c>
      <c r="C31" s="2">
        <v>6.5187239944521497E-2</v>
      </c>
      <c r="D31" s="2">
        <v>8.59375E-2</v>
      </c>
      <c r="E31" s="2">
        <v>8.5131894484412496E-2</v>
      </c>
      <c r="F31" s="2">
        <v>7.8453038674033193E-2</v>
      </c>
      <c r="G31" s="2">
        <v>5.0204918032786899E-2</v>
      </c>
      <c r="H31" s="2">
        <v>6.8292682926829301E-2</v>
      </c>
      <c r="I31" s="2">
        <v>6.1187214611872098E-2</v>
      </c>
      <c r="J31" s="2">
        <v>8.0034423407917402E-2</v>
      </c>
      <c r="K31" s="3">
        <v>0.28586065573770503</v>
      </c>
      <c r="L31" s="3">
        <v>0.81358381502890198</v>
      </c>
    </row>
    <row r="32" spans="1:12" x14ac:dyDescent="0.25">
      <c r="A32" s="8" t="s">
        <v>85</v>
      </c>
      <c r="B32" s="2">
        <v>-2.3629356662634702E-3</v>
      </c>
      <c r="C32" s="2">
        <v>-7.0210066262512303E-3</v>
      </c>
      <c r="D32" s="2">
        <v>-2.0729213993639301E-3</v>
      </c>
      <c r="E32" s="2">
        <v>1.06137779927724E-2</v>
      </c>
      <c r="F32" s="2">
        <v>7.9682396666291306E-3</v>
      </c>
      <c r="G32" s="2">
        <v>6.0616218330120999E-3</v>
      </c>
      <c r="H32" s="2">
        <v>7.0524211461572596E-3</v>
      </c>
      <c r="I32" s="2">
        <v>1.6708023159636098E-2</v>
      </c>
      <c r="J32" s="2">
        <v>7.1591278880572696E-3</v>
      </c>
      <c r="K32" s="3">
        <v>3.74591469035448E-2</v>
      </c>
      <c r="L32" s="3">
        <v>4.4755126726490201E-2</v>
      </c>
    </row>
    <row r="33" spans="1:12" x14ac:dyDescent="0.25">
      <c r="A33" s="8" t="s">
        <v>86</v>
      </c>
      <c r="B33" s="2">
        <v>7.3506891271056696E-2</v>
      </c>
      <c r="C33" s="2">
        <v>7.1326676176890202E-2</v>
      </c>
      <c r="D33" s="2">
        <v>6.92410119840213E-2</v>
      </c>
      <c r="E33" s="2">
        <v>5.4794520547945202E-2</v>
      </c>
      <c r="F33" s="2">
        <v>6.2573789846517097E-2</v>
      </c>
      <c r="G33" s="2">
        <v>5.7777777777777803E-2</v>
      </c>
      <c r="H33" s="2">
        <v>9.5588235294117599E-2</v>
      </c>
      <c r="I33" s="2">
        <v>7.0949185043144805E-2</v>
      </c>
      <c r="J33" s="2">
        <v>0.10922112802148599</v>
      </c>
      <c r="K33" s="3">
        <v>0.37666666666666698</v>
      </c>
      <c r="L33" s="3">
        <v>0.89739663093415001</v>
      </c>
    </row>
    <row r="34" spans="1:12" x14ac:dyDescent="0.25">
      <c r="A34" s="8" t="s">
        <v>87</v>
      </c>
      <c r="B34" s="2">
        <v>-1.8940576542824401E-2</v>
      </c>
      <c r="C34" s="2">
        <v>-3.9779357165588197E-2</v>
      </c>
      <c r="D34" s="2">
        <v>-4.1869200176756501E-2</v>
      </c>
      <c r="E34" s="2">
        <v>-2.4328375417963798E-2</v>
      </c>
      <c r="F34" s="2">
        <v>-2.2571496100212699E-2</v>
      </c>
      <c r="G34" s="2">
        <v>-2.68407689517592E-2</v>
      </c>
      <c r="H34" s="2">
        <v>-1.9754006708907899E-2</v>
      </c>
      <c r="I34" s="2">
        <v>-1.2040557667934101E-2</v>
      </c>
      <c r="J34" s="2">
        <v>-9.8781270044900598E-3</v>
      </c>
      <c r="K34" s="3">
        <v>-6.6860113650102804E-2</v>
      </c>
      <c r="L34" s="3">
        <v>-0.196794671661984</v>
      </c>
    </row>
    <row r="35" spans="1:12" x14ac:dyDescent="0.25">
      <c r="A35" s="11" t="s">
        <v>12</v>
      </c>
      <c r="B35" s="3">
        <v>5.8983975451755901E-3</v>
      </c>
      <c r="C35" s="3">
        <v>1.5252686167508401E-4</v>
      </c>
      <c r="D35" s="3">
        <v>8.1335253749046895E-4</v>
      </c>
      <c r="E35" s="3">
        <v>1.36633763946972E-2</v>
      </c>
      <c r="F35" s="3">
        <v>1.3696342074494701E-2</v>
      </c>
      <c r="G35" s="3">
        <v>1.02652825836217E-2</v>
      </c>
      <c r="H35" s="3">
        <v>1.5380098837114499E-2</v>
      </c>
      <c r="I35" s="3">
        <v>2.38531225905937E-2</v>
      </c>
      <c r="J35" s="3">
        <v>2.2261966395255801E-2</v>
      </c>
      <c r="K35" s="3">
        <v>7.3652990608007896E-2</v>
      </c>
      <c r="L35" s="3">
        <v>0.110808046368906</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465</v>
      </c>
    </row>
    <row r="2" spans="1:11" ht="15" x14ac:dyDescent="0.25">
      <c r="A2" s="12" t="s">
        <v>461</v>
      </c>
    </row>
    <row r="3" spans="1:11" ht="15" x14ac:dyDescent="0.25">
      <c r="A3" s="12" t="s">
        <v>94</v>
      </c>
    </row>
    <row r="4" spans="1:11" x14ac:dyDescent="0.25">
      <c r="A4" s="15"/>
    </row>
    <row r="5" spans="1:11" x14ac:dyDescent="0.25">
      <c r="A5" s="17" t="str">
        <f>HYPERLINK("#'Table of contents'!A48",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90</v>
      </c>
      <c r="B8" s="1">
        <v>45515</v>
      </c>
      <c r="C8" s="1">
        <v>45742</v>
      </c>
      <c r="D8" s="1">
        <v>45789</v>
      </c>
      <c r="E8" s="1">
        <v>46201</v>
      </c>
      <c r="F8" s="1">
        <v>47111</v>
      </c>
      <c r="G8" s="1">
        <v>47927</v>
      </c>
      <c r="H8" s="1">
        <v>48566</v>
      </c>
      <c r="I8" s="1">
        <v>49363</v>
      </c>
      <c r="J8" s="1">
        <v>50501</v>
      </c>
      <c r="K8" s="1">
        <v>51367</v>
      </c>
    </row>
    <row r="9" spans="1:11" x14ac:dyDescent="0.25">
      <c r="A9" s="16" t="s">
        <v>91</v>
      </c>
      <c r="B9" s="1">
        <v>3402</v>
      </c>
      <c r="C9" s="1">
        <v>3384</v>
      </c>
      <c r="D9" s="1">
        <v>3316</v>
      </c>
      <c r="E9" s="1">
        <v>3133</v>
      </c>
      <c r="F9" s="1">
        <v>3076</v>
      </c>
      <c r="G9" s="1">
        <v>3110</v>
      </c>
      <c r="H9" s="1">
        <v>3104</v>
      </c>
      <c r="I9" s="1">
        <v>3117</v>
      </c>
      <c r="J9" s="1">
        <v>3193</v>
      </c>
      <c r="K9" s="1">
        <v>3214</v>
      </c>
    </row>
    <row r="10" spans="1:11" x14ac:dyDescent="0.25">
      <c r="A10" s="16" t="s">
        <v>92</v>
      </c>
      <c r="B10" s="1">
        <v>9743</v>
      </c>
      <c r="C10" s="1">
        <v>9880</v>
      </c>
      <c r="D10" s="1">
        <v>9910</v>
      </c>
      <c r="E10" s="1">
        <v>9729</v>
      </c>
      <c r="F10" s="1">
        <v>9683</v>
      </c>
      <c r="G10" s="1">
        <v>9653</v>
      </c>
      <c r="H10" s="1">
        <v>9643</v>
      </c>
      <c r="I10" s="1">
        <v>9776</v>
      </c>
      <c r="J10" s="1">
        <v>10047</v>
      </c>
      <c r="K10" s="1">
        <v>10579</v>
      </c>
    </row>
    <row r="11" spans="1:11" x14ac:dyDescent="0.25">
      <c r="A11" s="10" t="s">
        <v>12</v>
      </c>
      <c r="B11" s="5">
        <v>58660</v>
      </c>
      <c r="C11" s="5">
        <v>59006</v>
      </c>
      <c r="D11" s="5">
        <v>59015</v>
      </c>
      <c r="E11" s="5">
        <v>59063</v>
      </c>
      <c r="F11" s="5">
        <v>59870</v>
      </c>
      <c r="G11" s="5">
        <v>60690</v>
      </c>
      <c r="H11" s="5">
        <v>61313</v>
      </c>
      <c r="I11" s="5">
        <v>62256</v>
      </c>
      <c r="J11" s="5">
        <v>63741</v>
      </c>
      <c r="K11" s="5">
        <v>65160</v>
      </c>
    </row>
    <row r="12" spans="1:11" x14ac:dyDescent="0.25">
      <c r="A12" s="15"/>
    </row>
    <row r="13" spans="1:11" x14ac:dyDescent="0.25">
      <c r="A13" s="15"/>
    </row>
    <row r="14" spans="1:11" x14ac:dyDescent="0.25">
      <c r="A14" s="15"/>
      <c r="B14" s="21" t="s">
        <v>28</v>
      </c>
      <c r="C14" s="22"/>
      <c r="D14" s="22"/>
      <c r="E14" s="22"/>
      <c r="F14" s="22"/>
      <c r="G14" s="22"/>
      <c r="H14" s="22"/>
      <c r="I14" s="22"/>
      <c r="J14" s="22"/>
      <c r="K14" s="22"/>
    </row>
    <row r="15" spans="1:11" x14ac:dyDescent="0.25">
      <c r="A15" s="9" t="s">
        <v>32</v>
      </c>
      <c r="B15" s="4" t="s">
        <v>0</v>
      </c>
      <c r="C15" s="4" t="s">
        <v>1</v>
      </c>
      <c r="D15" s="4" t="s">
        <v>2</v>
      </c>
      <c r="E15" s="4" t="s">
        <v>3</v>
      </c>
      <c r="F15" s="4" t="s">
        <v>4</v>
      </c>
      <c r="G15" s="4" t="s">
        <v>5</v>
      </c>
      <c r="H15" s="4" t="s">
        <v>6</v>
      </c>
      <c r="I15" s="4" t="s">
        <v>7</v>
      </c>
      <c r="J15" s="4" t="s">
        <v>8</v>
      </c>
      <c r="K15" s="4" t="s">
        <v>9</v>
      </c>
    </row>
    <row r="16" spans="1:11" x14ac:dyDescent="0.25">
      <c r="A16" s="8" t="s">
        <v>90</v>
      </c>
      <c r="B16" s="2">
        <v>0.77591203545857501</v>
      </c>
      <c r="C16" s="2">
        <v>0.77520930074907601</v>
      </c>
      <c r="D16" s="2">
        <v>0.77588748623231396</v>
      </c>
      <c r="E16" s="2">
        <v>0.78223253136481397</v>
      </c>
      <c r="F16" s="2">
        <v>0.78688825789210004</v>
      </c>
      <c r="G16" s="2">
        <v>0.78970176305816397</v>
      </c>
      <c r="H16" s="2">
        <v>0.79209955474369198</v>
      </c>
      <c r="I16" s="2">
        <v>0.79290349524543802</v>
      </c>
      <c r="J16" s="2">
        <v>0.79228440093503405</v>
      </c>
      <c r="K16" s="2">
        <v>0.78832105586249202</v>
      </c>
    </row>
    <row r="17" spans="1:12" x14ac:dyDescent="0.25">
      <c r="A17" s="8" t="s">
        <v>91</v>
      </c>
      <c r="B17" s="2">
        <v>5.7995226730310302E-2</v>
      </c>
      <c r="C17" s="2">
        <v>5.7350099989831503E-2</v>
      </c>
      <c r="D17" s="2">
        <v>5.6189104464966499E-2</v>
      </c>
      <c r="E17" s="2">
        <v>5.3045053586847898E-2</v>
      </c>
      <c r="F17" s="2">
        <v>5.1377985635543702E-2</v>
      </c>
      <c r="G17" s="2">
        <v>5.1244027022573697E-2</v>
      </c>
      <c r="H17" s="2">
        <v>5.0625479099049103E-2</v>
      </c>
      <c r="I17" s="2">
        <v>5.0067463377023898E-2</v>
      </c>
      <c r="J17" s="2">
        <v>5.0093346511664402E-2</v>
      </c>
      <c r="K17" s="2">
        <v>4.9324739103744603E-2</v>
      </c>
    </row>
    <row r="18" spans="1:12" x14ac:dyDescent="0.25">
      <c r="A18" s="8" t="s">
        <v>92</v>
      </c>
      <c r="B18" s="2">
        <v>0.166092737811115</v>
      </c>
      <c r="C18" s="2">
        <v>0.167440599261092</v>
      </c>
      <c r="D18" s="2">
        <v>0.16792340930272001</v>
      </c>
      <c r="E18" s="2">
        <v>0.16472241504833801</v>
      </c>
      <c r="F18" s="2">
        <v>0.16173375647235699</v>
      </c>
      <c r="G18" s="2">
        <v>0.159054209919262</v>
      </c>
      <c r="H18" s="2">
        <v>0.157274966157259</v>
      </c>
      <c r="I18" s="2">
        <v>0.15702904137753801</v>
      </c>
      <c r="J18" s="2">
        <v>0.15762225255330201</v>
      </c>
      <c r="K18" s="2">
        <v>0.16235420503376299</v>
      </c>
    </row>
    <row r="19" spans="1:12" x14ac:dyDescent="0.25">
      <c r="A19" s="15"/>
    </row>
    <row r="20" spans="1:12" x14ac:dyDescent="0.25">
      <c r="A20" s="15"/>
    </row>
    <row r="21" spans="1:12" x14ac:dyDescent="0.25">
      <c r="A21" s="15"/>
      <c r="B21" s="21" t="s">
        <v>29</v>
      </c>
      <c r="C21" s="21"/>
      <c r="D21" s="21"/>
      <c r="E21" s="21"/>
      <c r="F21" s="21"/>
      <c r="G21" s="21"/>
      <c r="H21" s="21"/>
      <c r="I21" s="21"/>
      <c r="J21" s="21"/>
      <c r="K21" s="6" t="s">
        <v>30</v>
      </c>
      <c r="L21" s="6" t="s">
        <v>31</v>
      </c>
    </row>
    <row r="22" spans="1:12" x14ac:dyDescent="0.25">
      <c r="A22" s="9" t="s">
        <v>32</v>
      </c>
      <c r="B22" s="4" t="s">
        <v>13</v>
      </c>
      <c r="C22" s="4" t="s">
        <v>14</v>
      </c>
      <c r="D22" s="4" t="s">
        <v>15</v>
      </c>
      <c r="E22" s="4" t="s">
        <v>16</v>
      </c>
      <c r="F22" s="4" t="s">
        <v>17</v>
      </c>
      <c r="G22" s="4" t="s">
        <v>18</v>
      </c>
      <c r="H22" s="4" t="s">
        <v>19</v>
      </c>
      <c r="I22" s="4" t="s">
        <v>20</v>
      </c>
      <c r="J22" s="4" t="s">
        <v>21</v>
      </c>
      <c r="K22" s="4" t="s">
        <v>22</v>
      </c>
      <c r="L22" s="4" t="s">
        <v>23</v>
      </c>
    </row>
    <row r="23" spans="1:12" x14ac:dyDescent="0.25">
      <c r="A23" s="8" t="s">
        <v>90</v>
      </c>
      <c r="B23" s="2">
        <v>4.9873668021531399E-3</v>
      </c>
      <c r="C23" s="2">
        <v>1.0275020768658999E-3</v>
      </c>
      <c r="D23" s="2">
        <v>8.9977942300552508E-3</v>
      </c>
      <c r="E23" s="2">
        <v>1.96965433648622E-2</v>
      </c>
      <c r="F23" s="2">
        <v>1.7320795567914101E-2</v>
      </c>
      <c r="G23" s="2">
        <v>1.3332776931583501E-2</v>
      </c>
      <c r="H23" s="2">
        <v>1.6410657661738701E-2</v>
      </c>
      <c r="I23" s="2">
        <v>2.3053704191398398E-2</v>
      </c>
      <c r="J23" s="2">
        <v>1.71481752836577E-2</v>
      </c>
      <c r="K23" s="3">
        <v>7.1775825734971904E-2</v>
      </c>
      <c r="L23" s="3">
        <v>0.12857299791277599</v>
      </c>
    </row>
    <row r="24" spans="1:12" x14ac:dyDescent="0.25">
      <c r="A24" s="8" t="s">
        <v>91</v>
      </c>
      <c r="B24" s="2">
        <v>-5.2910052910052898E-3</v>
      </c>
      <c r="C24" s="2">
        <v>-2.00945626477541E-2</v>
      </c>
      <c r="D24" s="2">
        <v>-5.5186972255729799E-2</v>
      </c>
      <c r="E24" s="2">
        <v>-1.8193424832429E-2</v>
      </c>
      <c r="F24" s="2">
        <v>1.1053315994798399E-2</v>
      </c>
      <c r="G24" s="2">
        <v>-1.9292604501607699E-3</v>
      </c>
      <c r="H24" s="2">
        <v>4.1881443298969097E-3</v>
      </c>
      <c r="I24" s="2">
        <v>2.4382418992621099E-2</v>
      </c>
      <c r="J24" s="2">
        <v>6.5768869401816501E-3</v>
      </c>
      <c r="K24" s="3">
        <v>3.3440514469453397E-2</v>
      </c>
      <c r="L24" s="3">
        <v>-5.52616108171664E-2</v>
      </c>
    </row>
    <row r="25" spans="1:12" x14ac:dyDescent="0.25">
      <c r="A25" s="8" t="s">
        <v>92</v>
      </c>
      <c r="B25" s="2">
        <v>1.4061377399158401E-2</v>
      </c>
      <c r="C25" s="2">
        <v>3.0364372469635602E-3</v>
      </c>
      <c r="D25" s="2">
        <v>-1.82643794147326E-2</v>
      </c>
      <c r="E25" s="2">
        <v>-4.72813238770686E-3</v>
      </c>
      <c r="F25" s="2">
        <v>-3.0982133636269799E-3</v>
      </c>
      <c r="G25" s="2">
        <v>-1.03594737387341E-3</v>
      </c>
      <c r="H25" s="2">
        <v>1.37923882609147E-2</v>
      </c>
      <c r="I25" s="2">
        <v>2.7720949263502499E-2</v>
      </c>
      <c r="J25" s="2">
        <v>5.2951129690454901E-2</v>
      </c>
      <c r="K25" s="3">
        <v>9.5928726820677504E-2</v>
      </c>
      <c r="L25" s="3">
        <v>8.5805193472236502E-2</v>
      </c>
    </row>
    <row r="26" spans="1:12" x14ac:dyDescent="0.25">
      <c r="A26" s="11" t="s">
        <v>12</v>
      </c>
      <c r="B26" s="3">
        <v>5.8983975451755901E-3</v>
      </c>
      <c r="C26" s="3">
        <v>1.5252686167508401E-4</v>
      </c>
      <c r="D26" s="3">
        <v>8.1335253749046895E-4</v>
      </c>
      <c r="E26" s="3">
        <v>1.36633763946972E-2</v>
      </c>
      <c r="F26" s="3">
        <v>1.3696342074494701E-2</v>
      </c>
      <c r="G26" s="3">
        <v>1.02652825836217E-2</v>
      </c>
      <c r="H26" s="3">
        <v>1.5380098837114499E-2</v>
      </c>
      <c r="I26" s="3">
        <v>2.38531225905937E-2</v>
      </c>
      <c r="J26" s="3">
        <v>2.2261966395255801E-2</v>
      </c>
      <c r="K26" s="3">
        <v>7.3652990608007896E-2</v>
      </c>
      <c r="L26" s="3">
        <v>0.110808046368906</v>
      </c>
    </row>
    <row r="27" spans="1:12" x14ac:dyDescent="0.25">
      <c r="A27" s="15"/>
    </row>
    <row r="28" spans="1:12" x14ac:dyDescent="0.25">
      <c r="A28" s="13" t="s">
        <v>33</v>
      </c>
    </row>
    <row r="29" spans="1:12" x14ac:dyDescent="0.25">
      <c r="A29" s="14" t="s">
        <v>34</v>
      </c>
    </row>
    <row r="30" spans="1:12" x14ac:dyDescent="0.25">
      <c r="A30" s="14" t="s">
        <v>35</v>
      </c>
    </row>
    <row r="31" spans="1:12" x14ac:dyDescent="0.25">
      <c r="A31" s="14" t="s">
        <v>36</v>
      </c>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466</v>
      </c>
    </row>
    <row r="2" spans="1:11" ht="15" x14ac:dyDescent="0.25">
      <c r="A2" s="12" t="s">
        <v>461</v>
      </c>
    </row>
    <row r="3" spans="1:11" ht="15" x14ac:dyDescent="0.25">
      <c r="A3" s="12" t="s">
        <v>94</v>
      </c>
    </row>
    <row r="4" spans="1:11" ht="15" x14ac:dyDescent="0.25">
      <c r="A4" s="12" t="s">
        <v>89</v>
      </c>
    </row>
    <row r="5" spans="1:11" x14ac:dyDescent="0.25">
      <c r="A5" s="17" t="str">
        <f>HYPERLINK("#'Table of contents'!A49",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95</v>
      </c>
      <c r="B8" s="1">
        <v>4684</v>
      </c>
      <c r="C8" s="1">
        <v>5068</v>
      </c>
      <c r="D8" s="1">
        <v>5513</v>
      </c>
      <c r="E8" s="1">
        <v>5941</v>
      </c>
      <c r="F8" s="1">
        <v>6427</v>
      </c>
      <c r="G8" s="1">
        <v>6989</v>
      </c>
      <c r="H8" s="1">
        <v>7447</v>
      </c>
      <c r="I8" s="1">
        <v>7910</v>
      </c>
      <c r="J8" s="1">
        <v>8425</v>
      </c>
      <c r="K8" s="1">
        <v>8858</v>
      </c>
    </row>
    <row r="9" spans="1:11" x14ac:dyDescent="0.25">
      <c r="A9" s="16" t="s">
        <v>96</v>
      </c>
      <c r="B9" s="1">
        <v>279</v>
      </c>
      <c r="C9" s="1">
        <v>310</v>
      </c>
      <c r="D9" s="1">
        <v>341</v>
      </c>
      <c r="E9" s="1">
        <v>384</v>
      </c>
      <c r="F9" s="1">
        <v>426</v>
      </c>
      <c r="G9" s="1">
        <v>475</v>
      </c>
      <c r="H9" s="1">
        <v>521</v>
      </c>
      <c r="I9" s="1">
        <v>591</v>
      </c>
      <c r="J9" s="1">
        <v>649</v>
      </c>
      <c r="K9" s="1">
        <v>718</v>
      </c>
    </row>
    <row r="10" spans="1:11" x14ac:dyDescent="0.25">
      <c r="A10" s="16" t="s">
        <v>97</v>
      </c>
      <c r="B10" s="1">
        <v>529</v>
      </c>
      <c r="C10" s="1">
        <v>554</v>
      </c>
      <c r="D10" s="1">
        <v>593</v>
      </c>
      <c r="E10" s="1">
        <v>660</v>
      </c>
      <c r="F10" s="1">
        <v>726</v>
      </c>
      <c r="G10" s="1">
        <v>789</v>
      </c>
      <c r="H10" s="1">
        <v>829</v>
      </c>
      <c r="I10" s="1">
        <v>888</v>
      </c>
      <c r="J10" s="1">
        <v>950</v>
      </c>
      <c r="K10" s="1">
        <v>1032</v>
      </c>
    </row>
    <row r="11" spans="1:11" x14ac:dyDescent="0.25">
      <c r="A11" s="16" t="s">
        <v>98</v>
      </c>
      <c r="B11" s="1">
        <v>32349</v>
      </c>
      <c r="C11" s="1">
        <v>32255</v>
      </c>
      <c r="D11" s="1">
        <v>32044</v>
      </c>
      <c r="E11" s="1">
        <v>32126</v>
      </c>
      <c r="F11" s="1">
        <v>32556</v>
      </c>
      <c r="G11" s="1">
        <v>32815</v>
      </c>
      <c r="H11" s="1">
        <v>33044</v>
      </c>
      <c r="I11" s="1">
        <v>33311</v>
      </c>
      <c r="J11" s="1">
        <v>33847</v>
      </c>
      <c r="K11" s="1">
        <v>34136</v>
      </c>
    </row>
    <row r="12" spans="1:11" x14ac:dyDescent="0.25">
      <c r="A12" s="16" t="s">
        <v>99</v>
      </c>
      <c r="B12" s="1">
        <v>267</v>
      </c>
      <c r="C12" s="1">
        <v>305</v>
      </c>
      <c r="D12" s="1">
        <v>339</v>
      </c>
      <c r="E12" s="1">
        <v>381</v>
      </c>
      <c r="F12" s="1">
        <v>425</v>
      </c>
      <c r="G12" s="1">
        <v>462</v>
      </c>
      <c r="H12" s="1">
        <v>500</v>
      </c>
      <c r="I12" s="1">
        <v>571</v>
      </c>
      <c r="J12" s="1">
        <v>615</v>
      </c>
      <c r="K12" s="1">
        <v>673</v>
      </c>
    </row>
    <row r="13" spans="1:11" x14ac:dyDescent="0.25">
      <c r="A13" s="16" t="s">
        <v>100</v>
      </c>
      <c r="B13" s="1">
        <v>7407</v>
      </c>
      <c r="C13" s="1">
        <v>7250</v>
      </c>
      <c r="D13" s="1">
        <v>6959</v>
      </c>
      <c r="E13" s="1">
        <v>6709</v>
      </c>
      <c r="F13" s="1">
        <v>6551</v>
      </c>
      <c r="G13" s="1">
        <v>6397</v>
      </c>
      <c r="H13" s="1">
        <v>6225</v>
      </c>
      <c r="I13" s="1">
        <v>6092</v>
      </c>
      <c r="J13" s="1">
        <v>6015</v>
      </c>
      <c r="K13" s="1">
        <v>5950</v>
      </c>
    </row>
    <row r="14" spans="1:11" x14ac:dyDescent="0.25">
      <c r="A14" s="16" t="s">
        <v>101</v>
      </c>
      <c r="B14" s="1">
        <v>217</v>
      </c>
      <c r="C14" s="1">
        <v>228</v>
      </c>
      <c r="D14" s="1">
        <v>235</v>
      </c>
      <c r="E14" s="1">
        <v>245</v>
      </c>
      <c r="F14" s="1">
        <v>263</v>
      </c>
      <c r="G14" s="1">
        <v>281</v>
      </c>
      <c r="H14" s="1">
        <v>305</v>
      </c>
      <c r="I14" s="1">
        <v>332</v>
      </c>
      <c r="J14" s="1">
        <v>357</v>
      </c>
      <c r="K14" s="1">
        <v>382</v>
      </c>
    </row>
    <row r="15" spans="1:11" x14ac:dyDescent="0.25">
      <c r="A15" s="16" t="s">
        <v>102</v>
      </c>
      <c r="B15" s="1">
        <v>71</v>
      </c>
      <c r="C15" s="1">
        <v>73</v>
      </c>
      <c r="D15" s="1">
        <v>73</v>
      </c>
      <c r="E15" s="1">
        <v>71</v>
      </c>
      <c r="F15" s="1">
        <v>71</v>
      </c>
      <c r="G15" s="1">
        <v>72</v>
      </c>
      <c r="H15" s="1">
        <v>75</v>
      </c>
      <c r="I15" s="1">
        <v>76</v>
      </c>
      <c r="J15" s="1">
        <v>79</v>
      </c>
      <c r="K15" s="1">
        <v>90</v>
      </c>
    </row>
    <row r="16" spans="1:11" x14ac:dyDescent="0.25">
      <c r="A16" s="16" t="s">
        <v>103</v>
      </c>
      <c r="B16" s="1">
        <v>28</v>
      </c>
      <c r="C16" s="1">
        <v>29</v>
      </c>
      <c r="D16" s="1">
        <v>33</v>
      </c>
      <c r="E16" s="1">
        <v>32</v>
      </c>
      <c r="F16" s="1">
        <v>34</v>
      </c>
      <c r="G16" s="1">
        <v>36</v>
      </c>
      <c r="H16" s="1">
        <v>38</v>
      </c>
      <c r="I16" s="1">
        <v>41</v>
      </c>
      <c r="J16" s="1">
        <v>45</v>
      </c>
      <c r="K16" s="1">
        <v>51</v>
      </c>
    </row>
    <row r="17" spans="1:11" x14ac:dyDescent="0.25">
      <c r="A17" s="16" t="s">
        <v>104</v>
      </c>
      <c r="B17" s="1">
        <v>2397</v>
      </c>
      <c r="C17" s="1">
        <v>2402</v>
      </c>
      <c r="D17" s="1">
        <v>2380</v>
      </c>
      <c r="E17" s="1">
        <v>2238</v>
      </c>
      <c r="F17" s="1">
        <v>2192</v>
      </c>
      <c r="G17" s="1">
        <v>2213</v>
      </c>
      <c r="H17" s="1">
        <v>2196</v>
      </c>
      <c r="I17" s="1">
        <v>2181</v>
      </c>
      <c r="J17" s="1">
        <v>2225</v>
      </c>
      <c r="K17" s="1">
        <v>2200</v>
      </c>
    </row>
    <row r="18" spans="1:11" x14ac:dyDescent="0.25">
      <c r="A18" s="16" t="s">
        <v>105</v>
      </c>
      <c r="B18" s="1">
        <v>47</v>
      </c>
      <c r="C18" s="1">
        <v>47</v>
      </c>
      <c r="D18" s="1">
        <v>51</v>
      </c>
      <c r="E18" s="1">
        <v>52</v>
      </c>
      <c r="F18" s="1">
        <v>47</v>
      </c>
      <c r="G18" s="1">
        <v>53</v>
      </c>
      <c r="H18" s="1">
        <v>52</v>
      </c>
      <c r="I18" s="1">
        <v>54</v>
      </c>
      <c r="J18" s="1">
        <v>60</v>
      </c>
      <c r="K18" s="1">
        <v>68</v>
      </c>
    </row>
    <row r="19" spans="1:11" x14ac:dyDescent="0.25">
      <c r="A19" s="16" t="s">
        <v>106</v>
      </c>
      <c r="B19" s="1">
        <v>642</v>
      </c>
      <c r="C19" s="1">
        <v>605</v>
      </c>
      <c r="D19" s="1">
        <v>544</v>
      </c>
      <c r="E19" s="1">
        <v>495</v>
      </c>
      <c r="F19" s="1">
        <v>469</v>
      </c>
      <c r="G19" s="1">
        <v>455</v>
      </c>
      <c r="H19" s="1">
        <v>438</v>
      </c>
      <c r="I19" s="1">
        <v>433</v>
      </c>
      <c r="J19" s="1">
        <v>427</v>
      </c>
      <c r="K19" s="1">
        <v>423</v>
      </c>
    </row>
    <row r="20" spans="1:11" x14ac:dyDescent="0.25">
      <c r="A20" s="16" t="s">
        <v>107</v>
      </c>
      <c r="B20" s="1">
        <v>6172</v>
      </c>
      <c r="C20" s="1">
        <v>6220</v>
      </c>
      <c r="D20" s="1">
        <v>6207</v>
      </c>
      <c r="E20" s="1">
        <v>6050</v>
      </c>
      <c r="F20" s="1">
        <v>5986</v>
      </c>
      <c r="G20" s="1">
        <v>5913</v>
      </c>
      <c r="H20" s="1">
        <v>5870</v>
      </c>
      <c r="I20" s="1">
        <v>5899</v>
      </c>
      <c r="J20" s="1">
        <v>5989</v>
      </c>
      <c r="K20" s="1">
        <v>6212</v>
      </c>
    </row>
    <row r="21" spans="1:11" x14ac:dyDescent="0.25">
      <c r="A21" s="16" t="s">
        <v>108</v>
      </c>
      <c r="B21" s="1">
        <v>734</v>
      </c>
      <c r="C21" s="1">
        <v>793</v>
      </c>
      <c r="D21" s="1">
        <v>859</v>
      </c>
      <c r="E21" s="1">
        <v>919</v>
      </c>
      <c r="F21" s="1">
        <v>967</v>
      </c>
      <c r="G21" s="1">
        <v>1014</v>
      </c>
      <c r="H21" s="1">
        <v>1053</v>
      </c>
      <c r="I21" s="1">
        <v>1150</v>
      </c>
      <c r="J21" s="1">
        <v>1292</v>
      </c>
      <c r="K21" s="1">
        <v>1548</v>
      </c>
    </row>
    <row r="22" spans="1:11" x14ac:dyDescent="0.25">
      <c r="A22" s="16" t="s">
        <v>109</v>
      </c>
      <c r="B22" s="1">
        <v>135</v>
      </c>
      <c r="C22" s="1">
        <v>138</v>
      </c>
      <c r="D22" s="1">
        <v>142</v>
      </c>
      <c r="E22" s="1">
        <v>142</v>
      </c>
      <c r="F22" s="1">
        <v>145</v>
      </c>
      <c r="G22" s="1">
        <v>151</v>
      </c>
      <c r="H22" s="1">
        <v>158</v>
      </c>
      <c r="I22" s="1">
        <v>166</v>
      </c>
      <c r="J22" s="1">
        <v>167</v>
      </c>
      <c r="K22" s="1">
        <v>172</v>
      </c>
    </row>
    <row r="23" spans="1:11" x14ac:dyDescent="0.25">
      <c r="A23" s="16" t="s">
        <v>110</v>
      </c>
      <c r="B23" s="1">
        <v>803</v>
      </c>
      <c r="C23" s="1">
        <v>808</v>
      </c>
      <c r="D23" s="1">
        <v>792</v>
      </c>
      <c r="E23" s="1">
        <v>779</v>
      </c>
      <c r="F23" s="1">
        <v>768</v>
      </c>
      <c r="G23" s="1">
        <v>771</v>
      </c>
      <c r="H23" s="1">
        <v>776</v>
      </c>
      <c r="I23" s="1">
        <v>778</v>
      </c>
      <c r="J23" s="1">
        <v>804</v>
      </c>
      <c r="K23" s="1">
        <v>804</v>
      </c>
    </row>
    <row r="24" spans="1:11" x14ac:dyDescent="0.25">
      <c r="A24" s="16" t="s">
        <v>111</v>
      </c>
      <c r="B24" s="1">
        <v>339</v>
      </c>
      <c r="C24" s="1">
        <v>349</v>
      </c>
      <c r="D24" s="1">
        <v>361</v>
      </c>
      <c r="E24" s="1">
        <v>370</v>
      </c>
      <c r="F24" s="1">
        <v>375</v>
      </c>
      <c r="G24" s="1">
        <v>385</v>
      </c>
      <c r="H24" s="1">
        <v>400</v>
      </c>
      <c r="I24" s="1">
        <v>418</v>
      </c>
      <c r="J24" s="1">
        <v>442</v>
      </c>
      <c r="K24" s="1">
        <v>498</v>
      </c>
    </row>
    <row r="25" spans="1:11" x14ac:dyDescent="0.25">
      <c r="A25" s="16" t="s">
        <v>112</v>
      </c>
      <c r="B25" s="1">
        <v>1560</v>
      </c>
      <c r="C25" s="1">
        <v>1572</v>
      </c>
      <c r="D25" s="1">
        <v>1549</v>
      </c>
      <c r="E25" s="1">
        <v>1469</v>
      </c>
      <c r="F25" s="1">
        <v>1442</v>
      </c>
      <c r="G25" s="1">
        <v>1419</v>
      </c>
      <c r="H25" s="1">
        <v>1386</v>
      </c>
      <c r="I25" s="1">
        <v>1365</v>
      </c>
      <c r="J25" s="1">
        <v>1353</v>
      </c>
      <c r="K25" s="1">
        <v>1345</v>
      </c>
    </row>
    <row r="26" spans="1:11" x14ac:dyDescent="0.25">
      <c r="A26" s="10" t="s">
        <v>12</v>
      </c>
      <c r="B26" s="5">
        <v>58660</v>
      </c>
      <c r="C26" s="5">
        <v>59006</v>
      </c>
      <c r="D26" s="5">
        <v>59015</v>
      </c>
      <c r="E26" s="5">
        <v>59063</v>
      </c>
      <c r="F26" s="5">
        <v>59870</v>
      </c>
      <c r="G26" s="5">
        <v>60690</v>
      </c>
      <c r="H26" s="5">
        <v>61313</v>
      </c>
      <c r="I26" s="5">
        <v>62256</v>
      </c>
      <c r="J26" s="5">
        <v>63741</v>
      </c>
      <c r="K26" s="5">
        <v>65160</v>
      </c>
    </row>
    <row r="27" spans="1:11" x14ac:dyDescent="0.25">
      <c r="A27" s="15"/>
    </row>
    <row r="28" spans="1:11" x14ac:dyDescent="0.25">
      <c r="A28" s="15"/>
    </row>
    <row r="29" spans="1:11" x14ac:dyDescent="0.25">
      <c r="A29" s="15"/>
      <c r="B29" s="21" t="s">
        <v>28</v>
      </c>
      <c r="C29" s="22"/>
      <c r="D29" s="22"/>
      <c r="E29" s="22"/>
      <c r="F29" s="22"/>
      <c r="G29" s="22"/>
      <c r="H29" s="22"/>
      <c r="I29" s="22"/>
      <c r="J29" s="22"/>
      <c r="K29" s="22"/>
    </row>
    <row r="30" spans="1:11" x14ac:dyDescent="0.25">
      <c r="A30" s="9" t="s">
        <v>32</v>
      </c>
      <c r="B30" s="4" t="s">
        <v>0</v>
      </c>
      <c r="C30" s="4" t="s">
        <v>1</v>
      </c>
      <c r="D30" s="4" t="s">
        <v>2</v>
      </c>
      <c r="E30" s="4" t="s">
        <v>3</v>
      </c>
      <c r="F30" s="4" t="s">
        <v>4</v>
      </c>
      <c r="G30" s="4" t="s">
        <v>5</v>
      </c>
      <c r="H30" s="4" t="s">
        <v>6</v>
      </c>
      <c r="I30" s="4" t="s">
        <v>7</v>
      </c>
      <c r="J30" s="4" t="s">
        <v>8</v>
      </c>
      <c r="K30" s="4" t="s">
        <v>9</v>
      </c>
    </row>
    <row r="31" spans="1:11" x14ac:dyDescent="0.25">
      <c r="A31" s="8" t="s">
        <v>95</v>
      </c>
      <c r="B31" s="2">
        <v>0.10291112819949499</v>
      </c>
      <c r="C31" s="2">
        <v>0.110795330330987</v>
      </c>
      <c r="D31" s="2">
        <v>0.12040009609294799</v>
      </c>
      <c r="E31" s="2">
        <v>0.128590290253458</v>
      </c>
      <c r="F31" s="2">
        <v>0.13642249156248001</v>
      </c>
      <c r="G31" s="2">
        <v>0.14582594362259299</v>
      </c>
      <c r="H31" s="2">
        <v>0.15333772598113901</v>
      </c>
      <c r="I31" s="2">
        <v>0.16024147640945599</v>
      </c>
      <c r="J31" s="2">
        <v>0.16682837963604699</v>
      </c>
      <c r="K31" s="2">
        <v>0.172445344287188</v>
      </c>
    </row>
    <row r="32" spans="1:11" x14ac:dyDescent="0.25">
      <c r="A32" s="8" t="s">
        <v>96</v>
      </c>
      <c r="B32" s="2">
        <v>6.1298473030868897E-3</v>
      </c>
      <c r="C32" s="2">
        <v>6.7771413580516799E-3</v>
      </c>
      <c r="D32" s="2">
        <v>7.4472034768175797E-3</v>
      </c>
      <c r="E32" s="2">
        <v>8.3115084089089002E-3</v>
      </c>
      <c r="F32" s="2">
        <v>9.0424741567786699E-3</v>
      </c>
      <c r="G32" s="2">
        <v>9.9109061697999004E-3</v>
      </c>
      <c r="H32" s="2">
        <v>1.07276695630688E-2</v>
      </c>
      <c r="I32" s="2">
        <v>1.1972530032615499E-2</v>
      </c>
      <c r="J32" s="2">
        <v>1.2851230668699601E-2</v>
      </c>
      <c r="K32" s="2">
        <v>1.39778456986003E-2</v>
      </c>
    </row>
    <row r="33" spans="1:11" x14ac:dyDescent="0.25">
      <c r="A33" s="8" t="s">
        <v>97</v>
      </c>
      <c r="B33" s="2">
        <v>1.16225420191146E-2</v>
      </c>
      <c r="C33" s="2">
        <v>1.2111407459227799E-2</v>
      </c>
      <c r="D33" s="2">
        <v>1.2950708685492101E-2</v>
      </c>
      <c r="E33" s="2">
        <v>1.42854050778122E-2</v>
      </c>
      <c r="F33" s="2">
        <v>1.54104137038059E-2</v>
      </c>
      <c r="G33" s="2">
        <v>1.64625367746782E-2</v>
      </c>
      <c r="H33" s="2">
        <v>1.70695548325989E-2</v>
      </c>
      <c r="I33" s="2">
        <v>1.7989182180985799E-2</v>
      </c>
      <c r="J33" s="2">
        <v>1.88115086829964E-2</v>
      </c>
      <c r="K33" s="2">
        <v>2.0090719722779201E-2</v>
      </c>
    </row>
    <row r="34" spans="1:11" x14ac:dyDescent="0.25">
      <c r="A34" s="8" t="s">
        <v>98</v>
      </c>
      <c r="B34" s="2">
        <v>0.71073272547511801</v>
      </c>
      <c r="C34" s="2">
        <v>0.70515062743211898</v>
      </c>
      <c r="D34" s="2">
        <v>0.69981873375701598</v>
      </c>
      <c r="E34" s="2">
        <v>0.69535291443908098</v>
      </c>
      <c r="F34" s="2">
        <v>0.69104879964339505</v>
      </c>
      <c r="G34" s="2">
        <v>0.68468712834101897</v>
      </c>
      <c r="H34" s="2">
        <v>0.68039369105958902</v>
      </c>
      <c r="I34" s="2">
        <v>0.67481717075542402</v>
      </c>
      <c r="J34" s="2">
        <v>0.67022435199302999</v>
      </c>
      <c r="K34" s="2">
        <v>0.66455117098526295</v>
      </c>
    </row>
    <row r="35" spans="1:11" x14ac:dyDescent="0.25">
      <c r="A35" s="8" t="s">
        <v>99</v>
      </c>
      <c r="B35" s="2">
        <v>5.8661979567175698E-3</v>
      </c>
      <c r="C35" s="2">
        <v>6.6678326264701998E-3</v>
      </c>
      <c r="D35" s="2">
        <v>7.4035248640503199E-3</v>
      </c>
      <c r="E35" s="2">
        <v>8.2465747494642992E-3</v>
      </c>
      <c r="F35" s="2">
        <v>9.0212476916219104E-3</v>
      </c>
      <c r="G35" s="2">
        <v>9.6396603167316994E-3</v>
      </c>
      <c r="H35" s="2">
        <v>1.02952682946918E-2</v>
      </c>
      <c r="I35" s="2">
        <v>1.1567368271782501E-2</v>
      </c>
      <c r="J35" s="2">
        <v>1.2177976673729199E-2</v>
      </c>
      <c r="K35" s="2">
        <v>1.31017968734791E-2</v>
      </c>
    </row>
    <row r="36" spans="1:11" x14ac:dyDescent="0.25">
      <c r="A36" s="8" t="s">
        <v>100</v>
      </c>
      <c r="B36" s="2">
        <v>0.162737559046468</v>
      </c>
      <c r="C36" s="2">
        <v>0.15849766079314401</v>
      </c>
      <c r="D36" s="2">
        <v>0.15197973312367599</v>
      </c>
      <c r="E36" s="2">
        <v>0.145213307071276</v>
      </c>
      <c r="F36" s="2">
        <v>0.139054573241918</v>
      </c>
      <c r="G36" s="2">
        <v>0.133473824775179</v>
      </c>
      <c r="H36" s="2">
        <v>0.128176090268912</v>
      </c>
      <c r="I36" s="2">
        <v>0.12341227234973599</v>
      </c>
      <c r="J36" s="2">
        <v>0.119106552345498</v>
      </c>
      <c r="K36" s="2">
        <v>0.11583312243269001</v>
      </c>
    </row>
    <row r="37" spans="1:11" x14ac:dyDescent="0.25">
      <c r="A37" s="8" t="s">
        <v>101</v>
      </c>
      <c r="B37" s="2">
        <v>6.3786008230452704E-2</v>
      </c>
      <c r="C37" s="2">
        <v>6.7375886524822695E-2</v>
      </c>
      <c r="D37" s="2">
        <v>7.08685162846803E-2</v>
      </c>
      <c r="E37" s="2">
        <v>7.8199808490264894E-2</v>
      </c>
      <c r="F37" s="2">
        <v>8.5500650195058495E-2</v>
      </c>
      <c r="G37" s="2">
        <v>9.0353697749196105E-2</v>
      </c>
      <c r="H37" s="2">
        <v>9.8260309278350499E-2</v>
      </c>
      <c r="I37" s="2">
        <v>0.10651267244145</v>
      </c>
      <c r="J37" s="2">
        <v>0.111807077983088</v>
      </c>
      <c r="K37" s="2">
        <v>0.118855009334163</v>
      </c>
    </row>
    <row r="38" spans="1:11" x14ac:dyDescent="0.25">
      <c r="A38" s="8" t="s">
        <v>102</v>
      </c>
      <c r="B38" s="2">
        <v>2.0870076425632E-2</v>
      </c>
      <c r="C38" s="2">
        <v>2.1572104018912502E-2</v>
      </c>
      <c r="D38" s="2">
        <v>2.2014475271411298E-2</v>
      </c>
      <c r="E38" s="2">
        <v>2.2661985317587001E-2</v>
      </c>
      <c r="F38" s="2">
        <v>2.3081924577373202E-2</v>
      </c>
      <c r="G38" s="2">
        <v>2.31511254019293E-2</v>
      </c>
      <c r="H38" s="2">
        <v>2.4162371134020599E-2</v>
      </c>
      <c r="I38" s="2">
        <v>2.4382418992621099E-2</v>
      </c>
      <c r="J38" s="2">
        <v>2.47416222987786E-2</v>
      </c>
      <c r="K38" s="2">
        <v>2.8002489110143101E-2</v>
      </c>
    </row>
    <row r="39" spans="1:11" x14ac:dyDescent="0.25">
      <c r="A39" s="8" t="s">
        <v>103</v>
      </c>
      <c r="B39" s="2">
        <v>8.23045267489712E-3</v>
      </c>
      <c r="C39" s="2">
        <v>8.5697399527186798E-3</v>
      </c>
      <c r="D39" s="2">
        <v>9.9517490952955399E-3</v>
      </c>
      <c r="E39" s="2">
        <v>1.0213852537504E-2</v>
      </c>
      <c r="F39" s="2">
        <v>1.1053315994798399E-2</v>
      </c>
      <c r="G39" s="2">
        <v>1.15755627009646E-2</v>
      </c>
      <c r="H39" s="2">
        <v>1.2242268041237099E-2</v>
      </c>
      <c r="I39" s="2">
        <v>1.3153673403914001E-2</v>
      </c>
      <c r="J39" s="2">
        <v>1.40933291575321E-2</v>
      </c>
      <c r="K39" s="2">
        <v>1.5868077162414399E-2</v>
      </c>
    </row>
    <row r="40" spans="1:11" x14ac:dyDescent="0.25">
      <c r="A40" s="8" t="s">
        <v>104</v>
      </c>
      <c r="B40" s="2">
        <v>0.70458553791887102</v>
      </c>
      <c r="C40" s="2">
        <v>0.709810874704492</v>
      </c>
      <c r="D40" s="2">
        <v>0.71773220747888999</v>
      </c>
      <c r="E40" s="2">
        <v>0.71433131184168497</v>
      </c>
      <c r="F40" s="2">
        <v>0.71261378413524101</v>
      </c>
      <c r="G40" s="2">
        <v>0.711575562700965</v>
      </c>
      <c r="H40" s="2">
        <v>0.70747422680412397</v>
      </c>
      <c r="I40" s="2">
        <v>0.69971126082771895</v>
      </c>
      <c r="J40" s="2">
        <v>0.69683683056686496</v>
      </c>
      <c r="K40" s="2">
        <v>0.68450528935905397</v>
      </c>
    </row>
    <row r="41" spans="1:11" x14ac:dyDescent="0.25">
      <c r="A41" s="8" t="s">
        <v>105</v>
      </c>
      <c r="B41" s="2">
        <v>1.38154027042916E-2</v>
      </c>
      <c r="C41" s="2">
        <v>1.38888888888889E-2</v>
      </c>
      <c r="D41" s="2">
        <v>1.53799758745476E-2</v>
      </c>
      <c r="E41" s="2">
        <v>1.6597510373444001E-2</v>
      </c>
      <c r="F41" s="2">
        <v>1.5279583875162501E-2</v>
      </c>
      <c r="G41" s="2">
        <v>1.7041800643086798E-2</v>
      </c>
      <c r="H41" s="2">
        <v>1.6752577319587601E-2</v>
      </c>
      <c r="I41" s="2">
        <v>1.7324350336862401E-2</v>
      </c>
      <c r="J41" s="2">
        <v>1.87911055433761E-2</v>
      </c>
      <c r="K41" s="2">
        <v>2.11574362165526E-2</v>
      </c>
    </row>
    <row r="42" spans="1:11" x14ac:dyDescent="0.25">
      <c r="A42" s="8" t="s">
        <v>106</v>
      </c>
      <c r="B42" s="2">
        <v>0.18871252204585501</v>
      </c>
      <c r="C42" s="2">
        <v>0.17878250591016501</v>
      </c>
      <c r="D42" s="2">
        <v>0.16405307599517499</v>
      </c>
      <c r="E42" s="2">
        <v>0.157995531439515</v>
      </c>
      <c r="F42" s="2">
        <v>0.15247074122236701</v>
      </c>
      <c r="G42" s="2">
        <v>0.146302250803859</v>
      </c>
      <c r="H42" s="2">
        <v>0.14110824742267999</v>
      </c>
      <c r="I42" s="2">
        <v>0.13891562399743301</v>
      </c>
      <c r="J42" s="2">
        <v>0.13373003445036</v>
      </c>
      <c r="K42" s="2">
        <v>0.13161169881767301</v>
      </c>
    </row>
    <row r="43" spans="1:11" x14ac:dyDescent="0.25">
      <c r="A43" s="8" t="s">
        <v>107</v>
      </c>
      <c r="B43" s="2">
        <v>0.63348044750077004</v>
      </c>
      <c r="C43" s="2">
        <v>0.62955465587044501</v>
      </c>
      <c r="D43" s="2">
        <v>0.62633703329969703</v>
      </c>
      <c r="E43" s="2">
        <v>0.62185219447014095</v>
      </c>
      <c r="F43" s="2">
        <v>0.61819683982236895</v>
      </c>
      <c r="G43" s="2">
        <v>0.61255568217134604</v>
      </c>
      <c r="H43" s="2">
        <v>0.608731722493</v>
      </c>
      <c r="I43" s="2">
        <v>0.60341653027823206</v>
      </c>
      <c r="J43" s="2">
        <v>0.59609833781228205</v>
      </c>
      <c r="K43" s="2">
        <v>0.58720105870120098</v>
      </c>
    </row>
    <row r="44" spans="1:11" x14ac:dyDescent="0.25">
      <c r="A44" s="8" t="s">
        <v>108</v>
      </c>
      <c r="B44" s="2">
        <v>7.5336138766293706E-2</v>
      </c>
      <c r="C44" s="2">
        <v>8.02631578947368E-2</v>
      </c>
      <c r="D44" s="2">
        <v>8.6680121089808299E-2</v>
      </c>
      <c r="E44" s="2">
        <v>9.4459862267447806E-2</v>
      </c>
      <c r="F44" s="2">
        <v>9.9865744087576203E-2</v>
      </c>
      <c r="G44" s="2">
        <v>0.105045063710763</v>
      </c>
      <c r="H44" s="2">
        <v>0.109198382246189</v>
      </c>
      <c r="I44" s="2">
        <v>0.117635024549918</v>
      </c>
      <c r="J44" s="2">
        <v>0.12859560067681899</v>
      </c>
      <c r="K44" s="2">
        <v>0.14632763021079501</v>
      </c>
    </row>
    <row r="45" spans="1:11" x14ac:dyDescent="0.25">
      <c r="A45" s="8" t="s">
        <v>109</v>
      </c>
      <c r="B45" s="2">
        <v>1.38561018166889E-2</v>
      </c>
      <c r="C45" s="2">
        <v>1.3967611336032399E-2</v>
      </c>
      <c r="D45" s="2">
        <v>1.4328960645812299E-2</v>
      </c>
      <c r="E45" s="2">
        <v>1.45955391098777E-2</v>
      </c>
      <c r="F45" s="2">
        <v>1.4974697924197001E-2</v>
      </c>
      <c r="G45" s="2">
        <v>1.5642805345488401E-2</v>
      </c>
      <c r="H45" s="2">
        <v>1.6384942445297101E-2</v>
      </c>
      <c r="I45" s="2">
        <v>1.69803600654664E-2</v>
      </c>
      <c r="J45" s="2">
        <v>1.6621877177266799E-2</v>
      </c>
      <c r="K45" s="2">
        <v>1.6258625578977198E-2</v>
      </c>
    </row>
    <row r="46" spans="1:11" x14ac:dyDescent="0.25">
      <c r="A46" s="8" t="s">
        <v>110</v>
      </c>
      <c r="B46" s="2">
        <v>8.2418146361490294E-2</v>
      </c>
      <c r="C46" s="2">
        <v>8.1781376518218596E-2</v>
      </c>
      <c r="D46" s="2">
        <v>7.9919273461150395E-2</v>
      </c>
      <c r="E46" s="2">
        <v>8.0069894130948699E-2</v>
      </c>
      <c r="F46" s="2">
        <v>7.9314262108850606E-2</v>
      </c>
      <c r="G46" s="2">
        <v>7.9871542525639702E-2</v>
      </c>
      <c r="H46" s="2">
        <v>8.0472881883231401E-2</v>
      </c>
      <c r="I46" s="2">
        <v>7.9582651391161996E-2</v>
      </c>
      <c r="J46" s="2">
        <v>8.0023887727679904E-2</v>
      </c>
      <c r="K46" s="2">
        <v>7.5999621892428398E-2</v>
      </c>
    </row>
    <row r="47" spans="1:11" x14ac:dyDescent="0.25">
      <c r="A47" s="8" t="s">
        <v>111</v>
      </c>
      <c r="B47" s="2">
        <v>3.4794211228574401E-2</v>
      </c>
      <c r="C47" s="2">
        <v>3.5323886639676103E-2</v>
      </c>
      <c r="D47" s="2">
        <v>3.64278506559031E-2</v>
      </c>
      <c r="E47" s="2">
        <v>3.8030630075033399E-2</v>
      </c>
      <c r="F47" s="2">
        <v>3.87276670453372E-2</v>
      </c>
      <c r="G47" s="2">
        <v>3.98839738941262E-2</v>
      </c>
      <c r="H47" s="2">
        <v>4.1480866950119301E-2</v>
      </c>
      <c r="I47" s="2">
        <v>4.2757774140752901E-2</v>
      </c>
      <c r="J47" s="2">
        <v>4.3993231810490703E-2</v>
      </c>
      <c r="K47" s="2">
        <v>4.7074392664713097E-2</v>
      </c>
    </row>
    <row r="48" spans="1:11" x14ac:dyDescent="0.25">
      <c r="A48" s="8" t="s">
        <v>112</v>
      </c>
      <c r="B48" s="2">
        <v>0.160114954326183</v>
      </c>
      <c r="C48" s="2">
        <v>0.15910931174089099</v>
      </c>
      <c r="D48" s="2">
        <v>0.15630676084762901</v>
      </c>
      <c r="E48" s="2">
        <v>0.150991879946552</v>
      </c>
      <c r="F48" s="2">
        <v>0.14892078901167</v>
      </c>
      <c r="G48" s="2">
        <v>0.147000932352636</v>
      </c>
      <c r="H48" s="2">
        <v>0.14373120398216299</v>
      </c>
      <c r="I48" s="2">
        <v>0.13962765957446799</v>
      </c>
      <c r="J48" s="2">
        <v>0.13466706479546101</v>
      </c>
      <c r="K48" s="2">
        <v>0.127138670951886</v>
      </c>
    </row>
    <row r="49" spans="1:12" x14ac:dyDescent="0.25">
      <c r="A49" s="15"/>
    </row>
    <row r="50" spans="1:12" x14ac:dyDescent="0.25">
      <c r="A50" s="15"/>
    </row>
    <row r="51" spans="1:12" x14ac:dyDescent="0.25">
      <c r="A51" s="15"/>
      <c r="B51" s="21" t="s">
        <v>29</v>
      </c>
      <c r="C51" s="21"/>
      <c r="D51" s="21"/>
      <c r="E51" s="21"/>
      <c r="F51" s="21"/>
      <c r="G51" s="21"/>
      <c r="H51" s="21"/>
      <c r="I51" s="21"/>
      <c r="J51" s="21"/>
      <c r="K51" s="6" t="s">
        <v>30</v>
      </c>
      <c r="L51" s="6" t="s">
        <v>31</v>
      </c>
    </row>
    <row r="52" spans="1:12" x14ac:dyDescent="0.25">
      <c r="A52" s="9" t="s">
        <v>32</v>
      </c>
      <c r="B52" s="4" t="s">
        <v>13</v>
      </c>
      <c r="C52" s="4" t="s">
        <v>14</v>
      </c>
      <c r="D52" s="4" t="s">
        <v>15</v>
      </c>
      <c r="E52" s="4" t="s">
        <v>16</v>
      </c>
      <c r="F52" s="4" t="s">
        <v>17</v>
      </c>
      <c r="G52" s="4" t="s">
        <v>18</v>
      </c>
      <c r="H52" s="4" t="s">
        <v>19</v>
      </c>
      <c r="I52" s="4" t="s">
        <v>20</v>
      </c>
      <c r="J52" s="4" t="s">
        <v>21</v>
      </c>
      <c r="K52" s="4" t="s">
        <v>22</v>
      </c>
      <c r="L52" s="4" t="s">
        <v>23</v>
      </c>
    </row>
    <row r="53" spans="1:12" x14ac:dyDescent="0.25">
      <c r="A53" s="8" t="s">
        <v>95</v>
      </c>
      <c r="B53" s="2">
        <v>8.1981212638770298E-2</v>
      </c>
      <c r="C53" s="2">
        <v>8.7805840568271495E-2</v>
      </c>
      <c r="D53" s="2">
        <v>7.7634681661527302E-2</v>
      </c>
      <c r="E53" s="2">
        <v>8.1804410031981106E-2</v>
      </c>
      <c r="F53" s="2">
        <v>8.7443597323790298E-2</v>
      </c>
      <c r="G53" s="2">
        <v>6.5531549577908105E-2</v>
      </c>
      <c r="H53" s="2">
        <v>6.2172686988048897E-2</v>
      </c>
      <c r="I53" s="2">
        <v>6.5107458912768604E-2</v>
      </c>
      <c r="J53" s="2">
        <v>5.1394658753709202E-2</v>
      </c>
      <c r="K53" s="3">
        <v>0.26742023179281699</v>
      </c>
      <c r="L53" s="3">
        <v>0.89111870196413301</v>
      </c>
    </row>
    <row r="54" spans="1:12" x14ac:dyDescent="0.25">
      <c r="A54" s="8" t="s">
        <v>96</v>
      </c>
      <c r="B54" s="2">
        <v>0.11111111111111099</v>
      </c>
      <c r="C54" s="2">
        <v>0.1</v>
      </c>
      <c r="D54" s="2">
        <v>0.12609970674486801</v>
      </c>
      <c r="E54" s="2">
        <v>0.109375</v>
      </c>
      <c r="F54" s="2">
        <v>0.115023474178404</v>
      </c>
      <c r="G54" s="2">
        <v>9.6842105263157896E-2</v>
      </c>
      <c r="H54" s="2">
        <v>0.13435700575815701</v>
      </c>
      <c r="I54" s="2">
        <v>9.81387478849408E-2</v>
      </c>
      <c r="J54" s="2">
        <v>0.106317411402157</v>
      </c>
      <c r="K54" s="3">
        <v>0.51157894736842102</v>
      </c>
      <c r="L54" s="3">
        <v>1.57347670250896</v>
      </c>
    </row>
    <row r="55" spans="1:12" x14ac:dyDescent="0.25">
      <c r="A55" s="8" t="s">
        <v>97</v>
      </c>
      <c r="B55" s="2">
        <v>4.7258979206049101E-2</v>
      </c>
      <c r="C55" s="2">
        <v>7.0397111913357402E-2</v>
      </c>
      <c r="D55" s="2">
        <v>0.112984822934233</v>
      </c>
      <c r="E55" s="2">
        <v>0.1</v>
      </c>
      <c r="F55" s="2">
        <v>8.6776859504132206E-2</v>
      </c>
      <c r="G55" s="2">
        <v>5.0697084917617201E-2</v>
      </c>
      <c r="H55" s="2">
        <v>7.1170084439083195E-2</v>
      </c>
      <c r="I55" s="2">
        <v>6.9819819819819801E-2</v>
      </c>
      <c r="J55" s="2">
        <v>8.6315789473684207E-2</v>
      </c>
      <c r="K55" s="3">
        <v>0.30798479087452502</v>
      </c>
      <c r="L55" s="3">
        <v>0.95085066162570897</v>
      </c>
    </row>
    <row r="56" spans="1:12" x14ac:dyDescent="0.25">
      <c r="A56" s="8" t="s">
        <v>98</v>
      </c>
      <c r="B56" s="2">
        <v>-2.9058085257658698E-3</v>
      </c>
      <c r="C56" s="2">
        <v>-6.5416214540381301E-3</v>
      </c>
      <c r="D56" s="2">
        <v>2.5589814005742102E-3</v>
      </c>
      <c r="E56" s="2">
        <v>1.33847973603935E-2</v>
      </c>
      <c r="F56" s="2">
        <v>7.9555227914977298E-3</v>
      </c>
      <c r="G56" s="2">
        <v>6.9785159225963702E-3</v>
      </c>
      <c r="H56" s="2">
        <v>8.0801355768066793E-3</v>
      </c>
      <c r="I56" s="2">
        <v>1.6090780823151501E-2</v>
      </c>
      <c r="J56" s="2">
        <v>8.5384229030637908E-3</v>
      </c>
      <c r="K56" s="3">
        <v>4.0255980496724103E-2</v>
      </c>
      <c r="L56" s="3">
        <v>5.5241274846208499E-2</v>
      </c>
    </row>
    <row r="57" spans="1:12" x14ac:dyDescent="0.25">
      <c r="A57" s="8" t="s">
        <v>99</v>
      </c>
      <c r="B57" s="2">
        <v>0.142322097378277</v>
      </c>
      <c r="C57" s="2">
        <v>0.11147540983606601</v>
      </c>
      <c r="D57" s="2">
        <v>0.123893805309735</v>
      </c>
      <c r="E57" s="2">
        <v>0.115485564304462</v>
      </c>
      <c r="F57" s="2">
        <v>8.70588235294118E-2</v>
      </c>
      <c r="G57" s="2">
        <v>8.2251082251082297E-2</v>
      </c>
      <c r="H57" s="2">
        <v>0.14199999999999999</v>
      </c>
      <c r="I57" s="2">
        <v>7.7057793345008799E-2</v>
      </c>
      <c r="J57" s="2">
        <v>9.4308943089430899E-2</v>
      </c>
      <c r="K57" s="3">
        <v>0.45670995670995701</v>
      </c>
      <c r="L57" s="3">
        <v>1.52059925093633</v>
      </c>
    </row>
    <row r="58" spans="1:12" x14ac:dyDescent="0.25">
      <c r="A58" s="8" t="s">
        <v>100</v>
      </c>
      <c r="B58" s="2">
        <v>-2.1196165789118399E-2</v>
      </c>
      <c r="C58" s="2">
        <v>-4.01379310344828E-2</v>
      </c>
      <c r="D58" s="2">
        <v>-3.5924701824974897E-2</v>
      </c>
      <c r="E58" s="2">
        <v>-2.3550454613206099E-2</v>
      </c>
      <c r="F58" s="2">
        <v>-2.3507861395206799E-2</v>
      </c>
      <c r="G58" s="2">
        <v>-2.6887603564170699E-2</v>
      </c>
      <c r="H58" s="2">
        <v>-2.1365461847389602E-2</v>
      </c>
      <c r="I58" s="2">
        <v>-1.2639527248851E-2</v>
      </c>
      <c r="J58" s="2">
        <v>-1.08063175394846E-2</v>
      </c>
      <c r="K58" s="3">
        <v>-6.9876504611536702E-2</v>
      </c>
      <c r="L58" s="3">
        <v>-0.19670581882003499</v>
      </c>
    </row>
    <row r="59" spans="1:12" x14ac:dyDescent="0.25">
      <c r="A59" s="8" t="s">
        <v>101</v>
      </c>
      <c r="B59" s="2">
        <v>5.0691244239631297E-2</v>
      </c>
      <c r="C59" s="2">
        <v>3.07017543859649E-2</v>
      </c>
      <c r="D59" s="2">
        <v>4.2553191489361701E-2</v>
      </c>
      <c r="E59" s="2">
        <v>7.3469387755102006E-2</v>
      </c>
      <c r="F59" s="2">
        <v>6.84410646387833E-2</v>
      </c>
      <c r="G59" s="2">
        <v>8.5409252669039107E-2</v>
      </c>
      <c r="H59" s="2">
        <v>8.8524590163934394E-2</v>
      </c>
      <c r="I59" s="2">
        <v>7.5301204819277101E-2</v>
      </c>
      <c r="J59" s="2">
        <v>7.0028011204481794E-2</v>
      </c>
      <c r="K59" s="3">
        <v>0.35943060498220603</v>
      </c>
      <c r="L59" s="3">
        <v>0.76036866359446997</v>
      </c>
    </row>
    <row r="60" spans="1:12" x14ac:dyDescent="0.25">
      <c r="A60" s="8" t="s">
        <v>102</v>
      </c>
      <c r="B60" s="2">
        <v>2.8169014084507001E-2</v>
      </c>
      <c r="C60" s="2">
        <v>0</v>
      </c>
      <c r="D60" s="2">
        <v>-2.7397260273972601E-2</v>
      </c>
      <c r="E60" s="2">
        <v>0</v>
      </c>
      <c r="F60" s="2">
        <v>1.4084507042253501E-2</v>
      </c>
      <c r="G60" s="2">
        <v>4.1666666666666699E-2</v>
      </c>
      <c r="H60" s="2">
        <v>1.3333333333333299E-2</v>
      </c>
      <c r="I60" s="2">
        <v>3.94736842105263E-2</v>
      </c>
      <c r="J60" s="2">
        <v>0.139240506329114</v>
      </c>
      <c r="K60" s="3">
        <v>0.25</v>
      </c>
      <c r="L60" s="3">
        <v>0.26760563380281699</v>
      </c>
    </row>
    <row r="61" spans="1:12" x14ac:dyDescent="0.25">
      <c r="A61" s="8" t="s">
        <v>103</v>
      </c>
      <c r="B61" s="2">
        <v>3.5714285714285698E-2</v>
      </c>
      <c r="C61" s="2">
        <v>0.13793103448275901</v>
      </c>
      <c r="D61" s="2">
        <v>-3.03030303030303E-2</v>
      </c>
      <c r="E61" s="2">
        <v>6.25E-2</v>
      </c>
      <c r="F61" s="2">
        <v>5.8823529411764698E-2</v>
      </c>
      <c r="G61" s="2">
        <v>5.5555555555555601E-2</v>
      </c>
      <c r="H61" s="2">
        <v>7.8947368421052599E-2</v>
      </c>
      <c r="I61" s="2">
        <v>9.7560975609756101E-2</v>
      </c>
      <c r="J61" s="2">
        <v>0.133333333333333</v>
      </c>
      <c r="K61" s="3">
        <v>0.41666666666666702</v>
      </c>
      <c r="L61" s="3">
        <v>0.82142857142857095</v>
      </c>
    </row>
    <row r="62" spans="1:12" x14ac:dyDescent="0.25">
      <c r="A62" s="8" t="s">
        <v>104</v>
      </c>
      <c r="B62" s="2">
        <v>2.08594075928244E-3</v>
      </c>
      <c r="C62" s="2">
        <v>-9.1590341382181504E-3</v>
      </c>
      <c r="D62" s="2">
        <v>-5.9663865546218497E-2</v>
      </c>
      <c r="E62" s="2">
        <v>-2.05540661304736E-2</v>
      </c>
      <c r="F62" s="2">
        <v>9.5802919708029202E-3</v>
      </c>
      <c r="G62" s="2">
        <v>-7.6818798011748799E-3</v>
      </c>
      <c r="H62" s="2">
        <v>-6.8306010928961703E-3</v>
      </c>
      <c r="I62" s="2">
        <v>2.0174232003668E-2</v>
      </c>
      <c r="J62" s="2">
        <v>-1.1235955056179799E-2</v>
      </c>
      <c r="K62" s="3">
        <v>-5.8743786714866696E-3</v>
      </c>
      <c r="L62" s="3">
        <v>-8.2186065915727996E-2</v>
      </c>
    </row>
    <row r="63" spans="1:12" x14ac:dyDescent="0.25">
      <c r="A63" s="8" t="s">
        <v>105</v>
      </c>
      <c r="B63" s="2">
        <v>0</v>
      </c>
      <c r="C63" s="2">
        <v>8.5106382978723402E-2</v>
      </c>
      <c r="D63" s="2">
        <v>1.9607843137254902E-2</v>
      </c>
      <c r="E63" s="2">
        <v>-9.6153846153846201E-2</v>
      </c>
      <c r="F63" s="2">
        <v>0.12765957446808501</v>
      </c>
      <c r="G63" s="2">
        <v>-1.88679245283019E-2</v>
      </c>
      <c r="H63" s="2">
        <v>3.8461538461538498E-2</v>
      </c>
      <c r="I63" s="2">
        <v>0.11111111111111099</v>
      </c>
      <c r="J63" s="2">
        <v>0.133333333333333</v>
      </c>
      <c r="K63" s="3">
        <v>0.28301886792452802</v>
      </c>
      <c r="L63" s="3">
        <v>0.44680851063829802</v>
      </c>
    </row>
    <row r="64" spans="1:12" x14ac:dyDescent="0.25">
      <c r="A64" s="8" t="s">
        <v>106</v>
      </c>
      <c r="B64" s="2">
        <v>-5.7632398753894101E-2</v>
      </c>
      <c r="C64" s="2">
        <v>-0.10082644628099199</v>
      </c>
      <c r="D64" s="2">
        <v>-9.0073529411764705E-2</v>
      </c>
      <c r="E64" s="2">
        <v>-5.2525252525252503E-2</v>
      </c>
      <c r="F64" s="2">
        <v>-2.9850746268656699E-2</v>
      </c>
      <c r="G64" s="2">
        <v>-3.7362637362637403E-2</v>
      </c>
      <c r="H64" s="2">
        <v>-1.1415525114155301E-2</v>
      </c>
      <c r="I64" s="2">
        <v>-1.38568129330254E-2</v>
      </c>
      <c r="J64" s="2">
        <v>-9.3676814988290398E-3</v>
      </c>
      <c r="K64" s="3">
        <v>-7.0329670329670302E-2</v>
      </c>
      <c r="L64" s="3">
        <v>-0.34112149532710301</v>
      </c>
    </row>
    <row r="65" spans="1:12" x14ac:dyDescent="0.25">
      <c r="A65" s="8" t="s">
        <v>107</v>
      </c>
      <c r="B65" s="2">
        <v>7.7770576798444598E-3</v>
      </c>
      <c r="C65" s="2">
        <v>-2.0900321543408399E-3</v>
      </c>
      <c r="D65" s="2">
        <v>-2.5294022877396499E-2</v>
      </c>
      <c r="E65" s="2">
        <v>-1.05785123966942E-2</v>
      </c>
      <c r="F65" s="2">
        <v>-1.21951219512195E-2</v>
      </c>
      <c r="G65" s="2">
        <v>-7.2721122949433404E-3</v>
      </c>
      <c r="H65" s="2">
        <v>4.9403747870528101E-3</v>
      </c>
      <c r="I65" s="2">
        <v>1.5256823190371201E-2</v>
      </c>
      <c r="J65" s="2">
        <v>3.7234930706294897E-2</v>
      </c>
      <c r="K65" s="3">
        <v>5.0566548283443299E-2</v>
      </c>
      <c r="L65" s="3">
        <v>6.4808813998703798E-3</v>
      </c>
    </row>
    <row r="66" spans="1:12" x14ac:dyDescent="0.25">
      <c r="A66" s="8" t="s">
        <v>108</v>
      </c>
      <c r="B66" s="2">
        <v>8.0381471389645798E-2</v>
      </c>
      <c r="C66" s="2">
        <v>8.3228247162673394E-2</v>
      </c>
      <c r="D66" s="2">
        <v>6.9848661233992998E-2</v>
      </c>
      <c r="E66" s="2">
        <v>5.2230685527747601E-2</v>
      </c>
      <c r="F66" s="2">
        <v>4.8603929679420899E-2</v>
      </c>
      <c r="G66" s="2">
        <v>3.8461538461538498E-2</v>
      </c>
      <c r="H66" s="2">
        <v>9.2117758784425394E-2</v>
      </c>
      <c r="I66" s="2">
        <v>0.123478260869565</v>
      </c>
      <c r="J66" s="2">
        <v>0.19814241486068099</v>
      </c>
      <c r="K66" s="3">
        <v>0.52662721893491105</v>
      </c>
      <c r="L66" s="3">
        <v>1.10899182561308</v>
      </c>
    </row>
    <row r="67" spans="1:12" x14ac:dyDescent="0.25">
      <c r="A67" s="8" t="s">
        <v>109</v>
      </c>
      <c r="B67" s="2">
        <v>2.2222222222222199E-2</v>
      </c>
      <c r="C67" s="2">
        <v>2.8985507246376802E-2</v>
      </c>
      <c r="D67" s="2">
        <v>0</v>
      </c>
      <c r="E67" s="2">
        <v>2.1126760563380299E-2</v>
      </c>
      <c r="F67" s="2">
        <v>4.13793103448276E-2</v>
      </c>
      <c r="G67" s="2">
        <v>4.6357615894039701E-2</v>
      </c>
      <c r="H67" s="2">
        <v>5.0632911392405097E-2</v>
      </c>
      <c r="I67" s="2">
        <v>6.0240963855421699E-3</v>
      </c>
      <c r="J67" s="2">
        <v>2.9940119760479E-2</v>
      </c>
      <c r="K67" s="3">
        <v>0.139072847682119</v>
      </c>
      <c r="L67" s="3">
        <v>0.27407407407407403</v>
      </c>
    </row>
    <row r="68" spans="1:12" x14ac:dyDescent="0.25">
      <c r="A68" s="8" t="s">
        <v>110</v>
      </c>
      <c r="B68" s="2">
        <v>6.2266500622665004E-3</v>
      </c>
      <c r="C68" s="2">
        <v>-1.9801980198019799E-2</v>
      </c>
      <c r="D68" s="2">
        <v>-1.6414141414141398E-2</v>
      </c>
      <c r="E68" s="2">
        <v>-1.41206675224647E-2</v>
      </c>
      <c r="F68" s="2">
        <v>3.90625E-3</v>
      </c>
      <c r="G68" s="2">
        <v>6.4850843060959796E-3</v>
      </c>
      <c r="H68" s="2">
        <v>2.5773195876288698E-3</v>
      </c>
      <c r="I68" s="2">
        <v>3.3419023136246798E-2</v>
      </c>
      <c r="J68" s="2">
        <v>0</v>
      </c>
      <c r="K68" s="3">
        <v>4.2801556420233498E-2</v>
      </c>
      <c r="L68" s="3">
        <v>1.2453300124532999E-3</v>
      </c>
    </row>
    <row r="69" spans="1:12" x14ac:dyDescent="0.25">
      <c r="A69" s="8" t="s">
        <v>111</v>
      </c>
      <c r="B69" s="2">
        <v>2.9498525073746298E-2</v>
      </c>
      <c r="C69" s="2">
        <v>3.4383954154727801E-2</v>
      </c>
      <c r="D69" s="2">
        <v>2.4930747922437699E-2</v>
      </c>
      <c r="E69" s="2">
        <v>1.35135135135135E-2</v>
      </c>
      <c r="F69" s="2">
        <v>2.66666666666667E-2</v>
      </c>
      <c r="G69" s="2">
        <v>3.8961038961039002E-2</v>
      </c>
      <c r="H69" s="2">
        <v>4.4999999999999998E-2</v>
      </c>
      <c r="I69" s="2">
        <v>5.7416267942583699E-2</v>
      </c>
      <c r="J69" s="2">
        <v>0.12669683257918599</v>
      </c>
      <c r="K69" s="3">
        <v>0.29350649350649299</v>
      </c>
      <c r="L69" s="3">
        <v>0.46902654867256599</v>
      </c>
    </row>
    <row r="70" spans="1:12" x14ac:dyDescent="0.25">
      <c r="A70" s="8" t="s">
        <v>112</v>
      </c>
      <c r="B70" s="2">
        <v>7.6923076923076901E-3</v>
      </c>
      <c r="C70" s="2">
        <v>-1.4631043256997499E-2</v>
      </c>
      <c r="D70" s="2">
        <v>-5.1646223369916103E-2</v>
      </c>
      <c r="E70" s="2">
        <v>-1.8379850238257299E-2</v>
      </c>
      <c r="F70" s="2">
        <v>-1.59500693481276E-2</v>
      </c>
      <c r="G70" s="2">
        <v>-2.32558139534884E-2</v>
      </c>
      <c r="H70" s="2">
        <v>-1.5151515151515201E-2</v>
      </c>
      <c r="I70" s="2">
        <v>-8.7912087912087895E-3</v>
      </c>
      <c r="J70" s="2">
        <v>-5.9127864005912804E-3</v>
      </c>
      <c r="K70" s="3">
        <v>-5.2149400986610299E-2</v>
      </c>
      <c r="L70" s="3">
        <v>-0.137820512820513</v>
      </c>
    </row>
    <row r="71" spans="1:12" x14ac:dyDescent="0.25">
      <c r="A71" s="11" t="s">
        <v>12</v>
      </c>
      <c r="B71" s="3">
        <v>5.8983975451755901E-3</v>
      </c>
      <c r="C71" s="3">
        <v>1.5252686167508401E-4</v>
      </c>
      <c r="D71" s="3">
        <v>8.1335253749046895E-4</v>
      </c>
      <c r="E71" s="3">
        <v>1.36633763946972E-2</v>
      </c>
      <c r="F71" s="3">
        <v>1.3696342074494701E-2</v>
      </c>
      <c r="G71" s="3">
        <v>1.02652825836217E-2</v>
      </c>
      <c r="H71" s="3">
        <v>1.5380098837114499E-2</v>
      </c>
      <c r="I71" s="3">
        <v>2.38531225905937E-2</v>
      </c>
      <c r="J71" s="3">
        <v>2.2261966395255801E-2</v>
      </c>
      <c r="K71" s="3">
        <v>7.3652990608007896E-2</v>
      </c>
      <c r="L71" s="3">
        <v>0.110808046368906</v>
      </c>
    </row>
    <row r="72" spans="1:12" x14ac:dyDescent="0.25">
      <c r="A72" s="15"/>
    </row>
    <row r="73" spans="1:12" x14ac:dyDescent="0.25">
      <c r="A73" s="13" t="s">
        <v>33</v>
      </c>
    </row>
    <row r="74" spans="1:12" x14ac:dyDescent="0.25">
      <c r="A74" s="14" t="s">
        <v>34</v>
      </c>
    </row>
    <row r="75" spans="1:12" x14ac:dyDescent="0.25">
      <c r="A75" s="14" t="s">
        <v>35</v>
      </c>
    </row>
    <row r="76" spans="1:12" x14ac:dyDescent="0.25">
      <c r="A76" s="14" t="s">
        <v>114</v>
      </c>
    </row>
    <row r="77" spans="1:12" x14ac:dyDescent="0.25">
      <c r="A77" s="14" t="s">
        <v>36</v>
      </c>
    </row>
    <row r="78" spans="1:12" x14ac:dyDescent="0.25">
      <c r="A78" s="15"/>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54</v>
      </c>
    </row>
    <row r="2" spans="1:11" ht="15" x14ac:dyDescent="0.25">
      <c r="A2" s="12" t="s">
        <v>25</v>
      </c>
    </row>
    <row r="3" spans="1:11" ht="15" x14ac:dyDescent="0.25">
      <c r="A3" s="12" t="s">
        <v>43</v>
      </c>
    </row>
    <row r="4" spans="1:11" ht="15" x14ac:dyDescent="0.25">
      <c r="A4" s="12" t="s">
        <v>26</v>
      </c>
    </row>
    <row r="5" spans="1:11" x14ac:dyDescent="0.25">
      <c r="A5" s="17" t="str">
        <f>HYPERLINK("#'Table of contents'!A5",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44</v>
      </c>
      <c r="B8" s="1">
        <v>58660</v>
      </c>
      <c r="C8" s="1">
        <v>59006</v>
      </c>
      <c r="D8" s="1">
        <v>59015</v>
      </c>
      <c r="E8" s="1">
        <v>59063</v>
      </c>
      <c r="F8" s="1">
        <v>59870</v>
      </c>
      <c r="G8" s="1">
        <v>60690</v>
      </c>
      <c r="H8" s="1">
        <v>61313</v>
      </c>
      <c r="I8" s="1">
        <v>62256</v>
      </c>
      <c r="J8" s="1">
        <v>63741</v>
      </c>
      <c r="K8" s="1">
        <v>65160</v>
      </c>
    </row>
    <row r="9" spans="1:11" x14ac:dyDescent="0.25">
      <c r="A9" s="16" t="s">
        <v>45</v>
      </c>
      <c r="B9" s="1">
        <v>2411</v>
      </c>
      <c r="C9" s="1">
        <v>3349</v>
      </c>
      <c r="D9" s="1">
        <v>4667</v>
      </c>
      <c r="E9" s="1">
        <v>5807</v>
      </c>
      <c r="F9" s="1">
        <v>6370</v>
      </c>
      <c r="G9" s="1">
        <v>6747</v>
      </c>
      <c r="H9" s="1">
        <v>7265</v>
      </c>
      <c r="I9" s="1">
        <v>7598</v>
      </c>
      <c r="J9" s="1">
        <v>4132</v>
      </c>
      <c r="K9" s="1">
        <v>4944</v>
      </c>
    </row>
    <row r="10" spans="1:11" x14ac:dyDescent="0.25">
      <c r="A10" s="16" t="s">
        <v>46</v>
      </c>
      <c r="B10" s="1">
        <v>69286</v>
      </c>
      <c r="C10" s="1">
        <v>71483</v>
      </c>
      <c r="D10" s="1">
        <v>72137</v>
      </c>
      <c r="E10" s="1">
        <v>72038</v>
      </c>
      <c r="F10" s="1">
        <v>73412</v>
      </c>
      <c r="G10" s="1">
        <v>75282</v>
      </c>
      <c r="H10" s="1">
        <v>77257</v>
      </c>
      <c r="I10" s="1">
        <v>79041</v>
      </c>
      <c r="J10" s="1">
        <v>81838</v>
      </c>
      <c r="K10" s="1">
        <v>83513</v>
      </c>
    </row>
    <row r="11" spans="1:11" x14ac:dyDescent="0.25">
      <c r="A11" s="16" t="s">
        <v>47</v>
      </c>
      <c r="B11" s="1">
        <v>4214</v>
      </c>
      <c r="C11" s="1">
        <v>5967</v>
      </c>
      <c r="D11" s="1">
        <v>9272</v>
      </c>
      <c r="E11" s="1">
        <v>12486</v>
      </c>
      <c r="F11" s="1">
        <v>14195</v>
      </c>
      <c r="G11" s="1">
        <v>15205</v>
      </c>
      <c r="H11" s="1">
        <v>16144</v>
      </c>
      <c r="I11" s="1">
        <v>17188</v>
      </c>
      <c r="J11" s="1">
        <v>12430</v>
      </c>
      <c r="K11" s="1">
        <v>14260</v>
      </c>
    </row>
    <row r="12" spans="1:11" x14ac:dyDescent="0.25">
      <c r="A12" s="16" t="s">
        <v>48</v>
      </c>
      <c r="B12" s="1">
        <v>1292</v>
      </c>
      <c r="C12" s="1">
        <v>1282</v>
      </c>
      <c r="D12" s="1">
        <v>1259</v>
      </c>
      <c r="E12" s="1">
        <v>1243</v>
      </c>
      <c r="F12" s="1">
        <v>1244</v>
      </c>
      <c r="G12" s="1">
        <v>1241</v>
      </c>
      <c r="H12" s="1">
        <v>1241</v>
      </c>
      <c r="I12" s="1">
        <v>1249</v>
      </c>
      <c r="J12" s="1">
        <v>1295</v>
      </c>
      <c r="K12" s="1">
        <v>1289</v>
      </c>
    </row>
    <row r="13" spans="1:11" x14ac:dyDescent="0.25">
      <c r="A13" s="16" t="s">
        <v>49</v>
      </c>
      <c r="B13" s="1">
        <v>82</v>
      </c>
      <c r="C13" s="1">
        <v>127</v>
      </c>
      <c r="D13" s="1">
        <v>180</v>
      </c>
      <c r="E13" s="1">
        <v>227</v>
      </c>
      <c r="F13" s="1">
        <v>268</v>
      </c>
      <c r="G13" s="1">
        <v>293</v>
      </c>
      <c r="H13" s="1">
        <v>314</v>
      </c>
      <c r="I13" s="1">
        <v>341</v>
      </c>
      <c r="J13" s="1">
        <v>213</v>
      </c>
      <c r="K13" s="1">
        <v>268</v>
      </c>
    </row>
    <row r="14" spans="1:11" x14ac:dyDescent="0.25">
      <c r="A14" s="16" t="s">
        <v>50</v>
      </c>
      <c r="B14" s="1">
        <v>47590</v>
      </c>
      <c r="C14" s="1">
        <v>48139</v>
      </c>
      <c r="D14" s="1">
        <v>45668</v>
      </c>
      <c r="E14" s="1">
        <v>43174</v>
      </c>
      <c r="F14" s="1">
        <v>43063</v>
      </c>
      <c r="G14" s="1">
        <v>45578</v>
      </c>
      <c r="H14" s="1">
        <v>48199</v>
      </c>
      <c r="I14" s="1">
        <v>53432</v>
      </c>
      <c r="J14" s="1">
        <v>58760</v>
      </c>
      <c r="K14" s="1">
        <v>63740</v>
      </c>
    </row>
    <row r="15" spans="1:11" x14ac:dyDescent="0.25">
      <c r="A15" s="16" t="s">
        <v>51</v>
      </c>
      <c r="B15" s="1">
        <v>9600</v>
      </c>
      <c r="C15" s="1">
        <v>11954</v>
      </c>
      <c r="D15" s="1">
        <v>16128</v>
      </c>
      <c r="E15" s="1">
        <v>20495</v>
      </c>
      <c r="F15" s="1">
        <v>22703</v>
      </c>
      <c r="G15" s="1">
        <v>23589</v>
      </c>
      <c r="H15" s="1">
        <v>24544</v>
      </c>
      <c r="I15" s="1">
        <v>25872</v>
      </c>
      <c r="J15" s="1">
        <v>21257</v>
      </c>
      <c r="K15" s="1">
        <v>24588</v>
      </c>
    </row>
    <row r="16" spans="1:11" x14ac:dyDescent="0.25">
      <c r="A16" s="16" t="s">
        <v>52</v>
      </c>
      <c r="B16" s="1">
        <v>59416</v>
      </c>
      <c r="C16" s="1">
        <v>58351</v>
      </c>
      <c r="D16" s="1">
        <v>58842</v>
      </c>
      <c r="E16" s="1">
        <v>59214</v>
      </c>
      <c r="F16" s="1">
        <v>59650</v>
      </c>
      <c r="G16" s="1">
        <v>59851</v>
      </c>
      <c r="H16" s="1">
        <v>62200</v>
      </c>
      <c r="I16" s="1">
        <v>64342</v>
      </c>
      <c r="J16" s="1">
        <v>66621</v>
      </c>
      <c r="K16" s="1">
        <v>69961</v>
      </c>
    </row>
    <row r="17" spans="1:11" x14ac:dyDescent="0.25">
      <c r="A17" s="16" t="s">
        <v>53</v>
      </c>
      <c r="B17" s="1">
        <v>0</v>
      </c>
      <c r="C17" s="1">
        <v>0</v>
      </c>
      <c r="D17" s="1">
        <v>0</v>
      </c>
      <c r="E17" s="1">
        <v>0</v>
      </c>
      <c r="F17" s="1">
        <v>0</v>
      </c>
      <c r="G17" s="1">
        <v>0</v>
      </c>
      <c r="H17" s="1">
        <v>0</v>
      </c>
      <c r="I17" s="1">
        <v>0</v>
      </c>
      <c r="J17" s="1">
        <v>0</v>
      </c>
      <c r="K17" s="1">
        <v>0</v>
      </c>
    </row>
    <row r="18" spans="1:11" x14ac:dyDescent="0.25">
      <c r="A18" s="10" t="s">
        <v>12</v>
      </c>
      <c r="B18" s="5">
        <v>252551</v>
      </c>
      <c r="C18" s="5">
        <v>259658</v>
      </c>
      <c r="D18" s="5">
        <v>267168</v>
      </c>
      <c r="E18" s="5">
        <v>273747</v>
      </c>
      <c r="F18" s="5">
        <v>280775</v>
      </c>
      <c r="G18" s="5">
        <v>288476</v>
      </c>
      <c r="H18" s="5">
        <v>298477</v>
      </c>
      <c r="I18" s="5">
        <v>311319</v>
      </c>
      <c r="J18" s="5">
        <v>310287</v>
      </c>
      <c r="K18" s="5">
        <v>327723</v>
      </c>
    </row>
    <row r="19" spans="1:11" x14ac:dyDescent="0.25">
      <c r="A19" s="15"/>
    </row>
    <row r="20" spans="1:11" x14ac:dyDescent="0.25">
      <c r="A20" s="15"/>
    </row>
    <row r="21" spans="1:11" x14ac:dyDescent="0.25">
      <c r="A21" s="15"/>
      <c r="B21" s="21" t="s">
        <v>28</v>
      </c>
      <c r="C21" s="22"/>
      <c r="D21" s="22"/>
      <c r="E21" s="22"/>
      <c r="F21" s="22"/>
      <c r="G21" s="22"/>
      <c r="H21" s="22"/>
      <c r="I21" s="22"/>
      <c r="J21" s="22"/>
      <c r="K21" s="22"/>
    </row>
    <row r="22" spans="1:11" x14ac:dyDescent="0.25">
      <c r="A22" s="9" t="s">
        <v>32</v>
      </c>
      <c r="B22" s="4" t="s">
        <v>0</v>
      </c>
      <c r="C22" s="4" t="s">
        <v>1</v>
      </c>
      <c r="D22" s="4" t="s">
        <v>2</v>
      </c>
      <c r="E22" s="4" t="s">
        <v>3</v>
      </c>
      <c r="F22" s="4" t="s">
        <v>4</v>
      </c>
      <c r="G22" s="4" t="s">
        <v>5</v>
      </c>
      <c r="H22" s="4" t="s">
        <v>6</v>
      </c>
      <c r="I22" s="4" t="s">
        <v>7</v>
      </c>
      <c r="J22" s="4" t="s">
        <v>8</v>
      </c>
      <c r="K22" s="4" t="s">
        <v>9</v>
      </c>
    </row>
    <row r="23" spans="1:11" x14ac:dyDescent="0.25">
      <c r="A23" s="8" t="s">
        <v>44</v>
      </c>
      <c r="B23" s="2">
        <v>0.96052136038381597</v>
      </c>
      <c r="C23" s="2">
        <v>0.94629139603880996</v>
      </c>
      <c r="D23" s="2">
        <v>0.92671398511353298</v>
      </c>
      <c r="E23" s="2">
        <v>0.91048250346847504</v>
      </c>
      <c r="F23" s="2">
        <v>0.90383454106280203</v>
      </c>
      <c r="G23" s="2">
        <v>0.89995106543885395</v>
      </c>
      <c r="H23" s="2">
        <v>0.89406223570241194</v>
      </c>
      <c r="I23" s="2">
        <v>0.89123028029890905</v>
      </c>
      <c r="J23" s="2">
        <v>0.93912159474312296</v>
      </c>
      <c r="K23" s="2">
        <v>0.92947620677850096</v>
      </c>
    </row>
    <row r="24" spans="1:11" x14ac:dyDescent="0.25">
      <c r="A24" s="8" t="s">
        <v>45</v>
      </c>
      <c r="B24" s="2">
        <v>3.9478639616184398E-2</v>
      </c>
      <c r="C24" s="2">
        <v>5.3708603961190003E-2</v>
      </c>
      <c r="D24" s="2">
        <v>7.3286014886467105E-2</v>
      </c>
      <c r="E24" s="2">
        <v>8.9517496531524604E-2</v>
      </c>
      <c r="F24" s="2">
        <v>9.6165458937198106E-2</v>
      </c>
      <c r="G24" s="2">
        <v>0.100048934561146</v>
      </c>
      <c r="H24" s="2">
        <v>0.105937764297588</v>
      </c>
      <c r="I24" s="2">
        <v>0.10876971970109101</v>
      </c>
      <c r="J24" s="2">
        <v>6.0878405256876801E-2</v>
      </c>
      <c r="K24" s="2">
        <v>7.0523793221499501E-2</v>
      </c>
    </row>
    <row r="25" spans="1:11" x14ac:dyDescent="0.25">
      <c r="A25" s="8" t="s">
        <v>46</v>
      </c>
      <c r="B25" s="2">
        <v>0.94266666666666699</v>
      </c>
      <c r="C25" s="2">
        <v>0.92295674628792801</v>
      </c>
      <c r="D25" s="2">
        <v>0.88610595880062404</v>
      </c>
      <c r="E25" s="2">
        <v>0.85227864275235399</v>
      </c>
      <c r="F25" s="2">
        <v>0.83796956864177496</v>
      </c>
      <c r="G25" s="2">
        <v>0.83196481262501798</v>
      </c>
      <c r="H25" s="2">
        <v>0.827153884862046</v>
      </c>
      <c r="I25" s="2">
        <v>0.82138440594831097</v>
      </c>
      <c r="J25" s="2">
        <v>0.86814189332541303</v>
      </c>
      <c r="K25" s="2">
        <v>0.85415196424370698</v>
      </c>
    </row>
    <row r="26" spans="1:11" x14ac:dyDescent="0.25">
      <c r="A26" s="8" t="s">
        <v>47</v>
      </c>
      <c r="B26" s="2">
        <v>5.7333333333333299E-2</v>
      </c>
      <c r="C26" s="2">
        <v>7.7043253712072296E-2</v>
      </c>
      <c r="D26" s="2">
        <v>0.113894041199376</v>
      </c>
      <c r="E26" s="2">
        <v>0.14772135724764601</v>
      </c>
      <c r="F26" s="2">
        <v>0.16203043135822501</v>
      </c>
      <c r="G26" s="2">
        <v>0.16803518737498199</v>
      </c>
      <c r="H26" s="2">
        <v>0.172846115137954</v>
      </c>
      <c r="I26" s="2">
        <v>0.178615594051689</v>
      </c>
      <c r="J26" s="2">
        <v>0.131858106674587</v>
      </c>
      <c r="K26" s="2">
        <v>0.14584803575629299</v>
      </c>
    </row>
    <row r="27" spans="1:11" x14ac:dyDescent="0.25">
      <c r="A27" s="8" t="s">
        <v>48</v>
      </c>
      <c r="B27" s="2">
        <v>0.94032023289665201</v>
      </c>
      <c r="C27" s="2">
        <v>0.90986515259048995</v>
      </c>
      <c r="D27" s="2">
        <v>0.87491313412091698</v>
      </c>
      <c r="E27" s="2">
        <v>0.84557823129251697</v>
      </c>
      <c r="F27" s="2">
        <v>0.82275132275132301</v>
      </c>
      <c r="G27" s="2">
        <v>0.80899608865710604</v>
      </c>
      <c r="H27" s="2">
        <v>0.79807073954983898</v>
      </c>
      <c r="I27" s="2">
        <v>0.78553459119496905</v>
      </c>
      <c r="J27" s="2">
        <v>0.85875331564986701</v>
      </c>
      <c r="K27" s="2">
        <v>0.82787411689145796</v>
      </c>
    </row>
    <row r="28" spans="1:11" x14ac:dyDescent="0.25">
      <c r="A28" s="8" t="s">
        <v>49</v>
      </c>
      <c r="B28" s="2">
        <v>5.9679767103347901E-2</v>
      </c>
      <c r="C28" s="2">
        <v>9.0134847409510305E-2</v>
      </c>
      <c r="D28" s="2">
        <v>0.12508686587908299</v>
      </c>
      <c r="E28" s="2">
        <v>0.154421768707483</v>
      </c>
      <c r="F28" s="2">
        <v>0.17724867724867699</v>
      </c>
      <c r="G28" s="2">
        <v>0.19100391134289399</v>
      </c>
      <c r="H28" s="2">
        <v>0.20192926045016099</v>
      </c>
      <c r="I28" s="2">
        <v>0.21446540880503101</v>
      </c>
      <c r="J28" s="2">
        <v>0.14124668435013299</v>
      </c>
      <c r="K28" s="2">
        <v>0.17212588310854199</v>
      </c>
    </row>
    <row r="29" spans="1:11" x14ac:dyDescent="0.25">
      <c r="A29" s="8" t="s">
        <v>50</v>
      </c>
      <c r="B29" s="2">
        <v>0.83213848574925697</v>
      </c>
      <c r="C29" s="2">
        <v>0.80107500041602198</v>
      </c>
      <c r="D29" s="2">
        <v>0.73901223380154102</v>
      </c>
      <c r="E29" s="2">
        <v>0.67810080258838701</v>
      </c>
      <c r="F29" s="2">
        <v>0.65479122951068902</v>
      </c>
      <c r="G29" s="2">
        <v>0.65895586045368504</v>
      </c>
      <c r="H29" s="2">
        <v>0.66259296427147596</v>
      </c>
      <c r="I29" s="2">
        <v>0.67376172702511805</v>
      </c>
      <c r="J29" s="2">
        <v>0.73434395191021895</v>
      </c>
      <c r="K29" s="2">
        <v>0.72162847568155097</v>
      </c>
    </row>
    <row r="30" spans="1:11" x14ac:dyDescent="0.25">
      <c r="A30" s="8" t="s">
        <v>51</v>
      </c>
      <c r="B30" s="2">
        <v>0.167861514250743</v>
      </c>
      <c r="C30" s="2">
        <v>0.198924999583978</v>
      </c>
      <c r="D30" s="2">
        <v>0.26098776619845898</v>
      </c>
      <c r="E30" s="2">
        <v>0.32189919741161299</v>
      </c>
      <c r="F30" s="2">
        <v>0.34520877048931098</v>
      </c>
      <c r="G30" s="2">
        <v>0.34104413954631502</v>
      </c>
      <c r="H30" s="2">
        <v>0.33740703572852399</v>
      </c>
      <c r="I30" s="2">
        <v>0.32623827297488101</v>
      </c>
      <c r="J30" s="2">
        <v>0.26565604808978099</v>
      </c>
      <c r="K30" s="2">
        <v>0.27837152431844903</v>
      </c>
    </row>
    <row r="31" spans="1:11" x14ac:dyDescent="0.25">
      <c r="A31" s="8" t="s">
        <v>52</v>
      </c>
      <c r="B31" s="2">
        <v>1</v>
      </c>
      <c r="C31" s="2">
        <v>1</v>
      </c>
      <c r="D31" s="2">
        <v>1</v>
      </c>
      <c r="E31" s="2">
        <v>1</v>
      </c>
      <c r="F31" s="2">
        <v>1</v>
      </c>
      <c r="G31" s="2">
        <v>1</v>
      </c>
      <c r="H31" s="2">
        <v>1</v>
      </c>
      <c r="I31" s="2">
        <v>1</v>
      </c>
      <c r="J31" s="2">
        <v>1</v>
      </c>
      <c r="K31" s="2">
        <v>1</v>
      </c>
    </row>
    <row r="32" spans="1:11" x14ac:dyDescent="0.25">
      <c r="A32" s="8" t="s">
        <v>53</v>
      </c>
      <c r="B32" s="2">
        <v>0</v>
      </c>
      <c r="C32" s="2">
        <v>0</v>
      </c>
      <c r="D32" s="2">
        <v>0</v>
      </c>
      <c r="E32" s="2">
        <v>0</v>
      </c>
      <c r="F32" s="2">
        <v>0</v>
      </c>
      <c r="G32" s="2">
        <v>0</v>
      </c>
      <c r="H32" s="2">
        <v>0</v>
      </c>
      <c r="I32" s="2">
        <v>0</v>
      </c>
      <c r="J32" s="2">
        <v>0</v>
      </c>
      <c r="K32" s="2">
        <v>0</v>
      </c>
    </row>
    <row r="33" spans="1:12" x14ac:dyDescent="0.25">
      <c r="A33" s="15"/>
    </row>
    <row r="34" spans="1:12" x14ac:dyDescent="0.25">
      <c r="A34" s="15"/>
    </row>
    <row r="35" spans="1:12" x14ac:dyDescent="0.25">
      <c r="A35" s="15"/>
      <c r="B35" s="21" t="s">
        <v>29</v>
      </c>
      <c r="C35" s="21"/>
      <c r="D35" s="21"/>
      <c r="E35" s="21"/>
      <c r="F35" s="21"/>
      <c r="G35" s="21"/>
      <c r="H35" s="21"/>
      <c r="I35" s="21"/>
      <c r="J35" s="21"/>
      <c r="K35" s="6" t="s">
        <v>30</v>
      </c>
      <c r="L35" s="6" t="s">
        <v>31</v>
      </c>
    </row>
    <row r="36" spans="1:12" x14ac:dyDescent="0.25">
      <c r="A36" s="9" t="s">
        <v>32</v>
      </c>
      <c r="B36" s="4" t="s">
        <v>13</v>
      </c>
      <c r="C36" s="4" t="s">
        <v>14</v>
      </c>
      <c r="D36" s="4" t="s">
        <v>15</v>
      </c>
      <c r="E36" s="4" t="s">
        <v>16</v>
      </c>
      <c r="F36" s="4" t="s">
        <v>17</v>
      </c>
      <c r="G36" s="4" t="s">
        <v>18</v>
      </c>
      <c r="H36" s="4" t="s">
        <v>19</v>
      </c>
      <c r="I36" s="4" t="s">
        <v>20</v>
      </c>
      <c r="J36" s="4" t="s">
        <v>21</v>
      </c>
      <c r="K36" s="4" t="s">
        <v>22</v>
      </c>
      <c r="L36" s="4" t="s">
        <v>23</v>
      </c>
    </row>
    <row r="37" spans="1:12" x14ac:dyDescent="0.25">
      <c r="A37" s="8" t="s">
        <v>44</v>
      </c>
      <c r="B37" s="2">
        <v>5.8983975451755901E-3</v>
      </c>
      <c r="C37" s="2">
        <v>1.5252686167508401E-4</v>
      </c>
      <c r="D37" s="2">
        <v>8.1335253749046895E-4</v>
      </c>
      <c r="E37" s="2">
        <v>1.36633763946972E-2</v>
      </c>
      <c r="F37" s="2">
        <v>1.3696342074494701E-2</v>
      </c>
      <c r="G37" s="2">
        <v>1.02652825836217E-2</v>
      </c>
      <c r="H37" s="2">
        <v>1.5380098837114499E-2</v>
      </c>
      <c r="I37" s="2">
        <v>2.38531225905937E-2</v>
      </c>
      <c r="J37" s="2">
        <v>2.2261966395255801E-2</v>
      </c>
      <c r="K37" s="3">
        <v>7.3652990608007896E-2</v>
      </c>
      <c r="L37" s="3">
        <v>0.110808046368906</v>
      </c>
    </row>
    <row r="38" spans="1:12" x14ac:dyDescent="0.25">
      <c r="A38" s="8" t="s">
        <v>45</v>
      </c>
      <c r="B38" s="2">
        <v>0.38905018664454599</v>
      </c>
      <c r="C38" s="2">
        <v>0.393550313526426</v>
      </c>
      <c r="D38" s="2">
        <v>0.24426826655238901</v>
      </c>
      <c r="E38" s="2">
        <v>9.6951954537627005E-2</v>
      </c>
      <c r="F38" s="2">
        <v>5.9183673469387799E-2</v>
      </c>
      <c r="G38" s="2">
        <v>7.6774862902030505E-2</v>
      </c>
      <c r="H38" s="2">
        <v>4.5836200963523699E-2</v>
      </c>
      <c r="I38" s="2">
        <v>-0.45617267702026798</v>
      </c>
      <c r="J38" s="2">
        <v>0.19651500484027101</v>
      </c>
      <c r="K38" s="3">
        <v>-0.26722987994664299</v>
      </c>
      <c r="L38" s="3">
        <v>1.0506014102032399</v>
      </c>
    </row>
    <row r="39" spans="1:12" x14ac:dyDescent="0.25">
      <c r="A39" s="8" t="s">
        <v>46</v>
      </c>
      <c r="B39" s="2">
        <v>3.1709147591144002E-2</v>
      </c>
      <c r="C39" s="2">
        <v>9.1490284403284699E-3</v>
      </c>
      <c r="D39" s="2">
        <v>-1.37238864937549E-3</v>
      </c>
      <c r="E39" s="2">
        <v>1.9073266886920799E-2</v>
      </c>
      <c r="F39" s="2">
        <v>2.5472674767068101E-2</v>
      </c>
      <c r="G39" s="2">
        <v>2.6234690895566001E-2</v>
      </c>
      <c r="H39" s="2">
        <v>2.30917586755893E-2</v>
      </c>
      <c r="I39" s="2">
        <v>3.5386698042787899E-2</v>
      </c>
      <c r="J39" s="2">
        <v>2.0467264595909002E-2</v>
      </c>
      <c r="K39" s="3">
        <v>0.109335564942483</v>
      </c>
      <c r="L39" s="3">
        <v>0.205337297578154</v>
      </c>
    </row>
    <row r="40" spans="1:12" x14ac:dyDescent="0.25">
      <c r="A40" s="8" t="s">
        <v>47</v>
      </c>
      <c r="B40" s="2">
        <v>0.41599430469862397</v>
      </c>
      <c r="C40" s="2">
        <v>0.55387967152673001</v>
      </c>
      <c r="D40" s="2">
        <v>0.34663503019844699</v>
      </c>
      <c r="E40" s="2">
        <v>0.136873298093865</v>
      </c>
      <c r="F40" s="2">
        <v>7.1151814019020806E-2</v>
      </c>
      <c r="G40" s="2">
        <v>6.1756001315356801E-2</v>
      </c>
      <c r="H40" s="2">
        <v>6.4667988107036695E-2</v>
      </c>
      <c r="I40" s="2">
        <v>-0.27682103793344198</v>
      </c>
      <c r="J40" s="2">
        <v>0.14722445695896999</v>
      </c>
      <c r="K40" s="3">
        <v>-6.2150608352515603E-2</v>
      </c>
      <c r="L40" s="3">
        <v>2.38395823445657</v>
      </c>
    </row>
    <row r="41" spans="1:12" x14ac:dyDescent="0.25">
      <c r="A41" s="8" t="s">
        <v>48</v>
      </c>
      <c r="B41" s="2">
        <v>-7.7399380804953604E-3</v>
      </c>
      <c r="C41" s="2">
        <v>-1.79407176287051E-2</v>
      </c>
      <c r="D41" s="2">
        <v>-1.27084988085782E-2</v>
      </c>
      <c r="E41" s="2">
        <v>8.0450522928398997E-4</v>
      </c>
      <c r="F41" s="2">
        <v>-2.41157556270096E-3</v>
      </c>
      <c r="G41" s="2">
        <v>0</v>
      </c>
      <c r="H41" s="2">
        <v>6.4464141821112004E-3</v>
      </c>
      <c r="I41" s="2">
        <v>3.6829463570856702E-2</v>
      </c>
      <c r="J41" s="2">
        <v>-4.6332046332046304E-3</v>
      </c>
      <c r="K41" s="3">
        <v>3.8678485092667199E-2</v>
      </c>
      <c r="L41" s="3">
        <v>-2.3219814241486102E-3</v>
      </c>
    </row>
    <row r="42" spans="1:12" x14ac:dyDescent="0.25">
      <c r="A42" s="8" t="s">
        <v>49</v>
      </c>
      <c r="B42" s="2">
        <v>0.54878048780487798</v>
      </c>
      <c r="C42" s="2">
        <v>0.41732283464566899</v>
      </c>
      <c r="D42" s="2">
        <v>0.26111111111111102</v>
      </c>
      <c r="E42" s="2">
        <v>0.18061674008810599</v>
      </c>
      <c r="F42" s="2">
        <v>9.3283582089552203E-2</v>
      </c>
      <c r="G42" s="2">
        <v>7.16723549488055E-2</v>
      </c>
      <c r="H42" s="2">
        <v>8.5987261146496796E-2</v>
      </c>
      <c r="I42" s="2">
        <v>-0.37536656891495601</v>
      </c>
      <c r="J42" s="2">
        <v>0.25821596244131501</v>
      </c>
      <c r="K42" s="3">
        <v>-8.5324232081911297E-2</v>
      </c>
      <c r="L42" s="3">
        <v>2.26829268292683</v>
      </c>
    </row>
    <row r="43" spans="1:12" x14ac:dyDescent="0.25">
      <c r="A43" s="8" t="s">
        <v>50</v>
      </c>
      <c r="B43" s="2">
        <v>1.15360369825594E-2</v>
      </c>
      <c r="C43" s="2">
        <v>-5.1330522029954903E-2</v>
      </c>
      <c r="D43" s="2">
        <v>-5.4611544188490797E-2</v>
      </c>
      <c r="E43" s="2">
        <v>-2.5709918006207402E-3</v>
      </c>
      <c r="F43" s="2">
        <v>5.84028051923925E-2</v>
      </c>
      <c r="G43" s="2">
        <v>5.7505814208609403E-2</v>
      </c>
      <c r="H43" s="2">
        <v>0.108570717234797</v>
      </c>
      <c r="I43" s="2">
        <v>9.9715526276388702E-2</v>
      </c>
      <c r="J43" s="2">
        <v>8.4751531654186502E-2</v>
      </c>
      <c r="K43" s="3">
        <v>0.39848172363859802</v>
      </c>
      <c r="L43" s="3">
        <v>0.33935700777474298</v>
      </c>
    </row>
    <row r="44" spans="1:12" x14ac:dyDescent="0.25">
      <c r="A44" s="8" t="s">
        <v>51</v>
      </c>
      <c r="B44" s="2">
        <v>0.245208333333333</v>
      </c>
      <c r="C44" s="2">
        <v>0.34917182533043301</v>
      </c>
      <c r="D44" s="2">
        <v>0.27077132936507903</v>
      </c>
      <c r="E44" s="2">
        <v>0.107733593559405</v>
      </c>
      <c r="F44" s="2">
        <v>3.9025679425626597E-2</v>
      </c>
      <c r="G44" s="2">
        <v>4.0484971808894002E-2</v>
      </c>
      <c r="H44" s="2">
        <v>5.4106910039113401E-2</v>
      </c>
      <c r="I44" s="2">
        <v>-0.178378169449598</v>
      </c>
      <c r="J44" s="2">
        <v>0.15670132191748601</v>
      </c>
      <c r="K44" s="3">
        <v>4.2350247996947699E-2</v>
      </c>
      <c r="L44" s="3">
        <v>1.56125</v>
      </c>
    </row>
    <row r="45" spans="1:12" x14ac:dyDescent="0.25">
      <c r="A45" s="8" t="s">
        <v>52</v>
      </c>
      <c r="B45" s="2">
        <v>-1.79244647906288E-2</v>
      </c>
      <c r="C45" s="2">
        <v>8.4145944371133308E-3</v>
      </c>
      <c r="D45" s="2">
        <v>6.3220148873253798E-3</v>
      </c>
      <c r="E45" s="2">
        <v>7.3631235856385299E-3</v>
      </c>
      <c r="F45" s="2">
        <v>3.3696563285834E-3</v>
      </c>
      <c r="G45" s="2">
        <v>3.9247464536933403E-2</v>
      </c>
      <c r="H45" s="2">
        <v>3.4437299035369802E-2</v>
      </c>
      <c r="I45" s="2">
        <v>3.5420098846787498E-2</v>
      </c>
      <c r="J45" s="2">
        <v>5.0134342024286599E-2</v>
      </c>
      <c r="K45" s="3">
        <v>0.168919483383736</v>
      </c>
      <c r="L45" s="3">
        <v>0.177477447152282</v>
      </c>
    </row>
    <row r="46" spans="1:12" x14ac:dyDescent="0.25">
      <c r="A46" s="8" t="s">
        <v>53</v>
      </c>
      <c r="B46" s="2">
        <v>0</v>
      </c>
      <c r="C46" s="2">
        <v>0</v>
      </c>
      <c r="D46" s="2">
        <v>0</v>
      </c>
      <c r="E46" s="2">
        <v>0</v>
      </c>
      <c r="F46" s="2">
        <v>0</v>
      </c>
      <c r="G46" s="2">
        <v>0</v>
      </c>
      <c r="H46" s="2">
        <v>0</v>
      </c>
      <c r="I46" s="2">
        <v>0</v>
      </c>
      <c r="J46" s="2">
        <v>0</v>
      </c>
      <c r="K46" s="3">
        <v>0</v>
      </c>
      <c r="L46" s="3">
        <v>0</v>
      </c>
    </row>
    <row r="47" spans="1:12" x14ac:dyDescent="0.25">
      <c r="A47" s="11" t="s">
        <v>12</v>
      </c>
      <c r="B47" s="3">
        <v>2.8140850758856601E-2</v>
      </c>
      <c r="C47" s="3">
        <v>2.89226598063607E-2</v>
      </c>
      <c r="D47" s="3">
        <v>2.4624955084441201E-2</v>
      </c>
      <c r="E47" s="3">
        <v>2.5673340712409599E-2</v>
      </c>
      <c r="F47" s="3">
        <v>2.74276555961179E-2</v>
      </c>
      <c r="G47" s="3">
        <v>3.4668395291116101E-2</v>
      </c>
      <c r="H47" s="3">
        <v>4.3025090710507002E-2</v>
      </c>
      <c r="I47" s="3">
        <v>-3.3149277750474599E-3</v>
      </c>
      <c r="J47" s="3">
        <v>5.6193137321254201E-2</v>
      </c>
      <c r="K47" s="3">
        <v>0.136049446054438</v>
      </c>
      <c r="L47" s="3">
        <v>0.29765077152733499</v>
      </c>
    </row>
    <row r="48" spans="1:12" x14ac:dyDescent="0.25">
      <c r="A48" s="15"/>
    </row>
    <row r="49" spans="1:1" x14ac:dyDescent="0.25">
      <c r="A49" s="13" t="s">
        <v>33</v>
      </c>
    </row>
    <row r="50" spans="1:1" x14ac:dyDescent="0.25">
      <c r="A50" s="14" t="s">
        <v>34</v>
      </c>
    </row>
    <row r="51" spans="1:1" x14ac:dyDescent="0.25">
      <c r="A51" s="14" t="s">
        <v>35</v>
      </c>
    </row>
    <row r="52" spans="1:1" x14ac:dyDescent="0.25">
      <c r="A52" s="14" t="s">
        <v>55</v>
      </c>
    </row>
    <row r="53" spans="1:1" x14ac:dyDescent="0.25">
      <c r="A53" s="14" t="s">
        <v>36</v>
      </c>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1:K21"/>
    <mergeCell ref="B35:J35"/>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467</v>
      </c>
    </row>
    <row r="2" spans="1:2" ht="15" x14ac:dyDescent="0.25">
      <c r="A2" s="12" t="s">
        <v>461</v>
      </c>
    </row>
    <row r="3" spans="1:2" ht="15" x14ac:dyDescent="0.25">
      <c r="A3" s="12" t="s">
        <v>125</v>
      </c>
    </row>
    <row r="4" spans="1:2" x14ac:dyDescent="0.25">
      <c r="A4" s="15"/>
    </row>
    <row r="5" spans="1:2" x14ac:dyDescent="0.25">
      <c r="A5" s="17" t="str">
        <f>HYPERLINK("#'Table of contents'!A50", "Back to contents")</f>
        <v>Back to contents</v>
      </c>
    </row>
    <row r="6" spans="1:2" x14ac:dyDescent="0.25">
      <c r="A6" s="15"/>
      <c r="B6" s="6" t="s">
        <v>27</v>
      </c>
    </row>
    <row r="7" spans="1:2" x14ac:dyDescent="0.25">
      <c r="A7" s="9" t="s">
        <v>32</v>
      </c>
      <c r="B7" s="4" t="s">
        <v>9</v>
      </c>
    </row>
    <row r="8" spans="1:2" x14ac:dyDescent="0.25">
      <c r="A8" s="16" t="s">
        <v>115</v>
      </c>
      <c r="B8" s="1">
        <v>387</v>
      </c>
    </row>
    <row r="9" spans="1:2" x14ac:dyDescent="0.25">
      <c r="A9" s="16" t="s">
        <v>116</v>
      </c>
      <c r="B9" s="1">
        <v>13945</v>
      </c>
    </row>
    <row r="10" spans="1:2" x14ac:dyDescent="0.25">
      <c r="A10" s="16" t="s">
        <v>117</v>
      </c>
      <c r="B10" s="1">
        <v>2851</v>
      </c>
    </row>
    <row r="11" spans="1:2" x14ac:dyDescent="0.25">
      <c r="A11" s="16" t="s">
        <v>118</v>
      </c>
      <c r="B11" s="1">
        <v>320</v>
      </c>
    </row>
    <row r="12" spans="1:2" x14ac:dyDescent="0.25">
      <c r="A12" s="16" t="s">
        <v>119</v>
      </c>
      <c r="B12" s="1">
        <v>4050</v>
      </c>
    </row>
    <row r="13" spans="1:2" x14ac:dyDescent="0.25">
      <c r="A13" s="16" t="s">
        <v>120</v>
      </c>
      <c r="B13" s="1">
        <v>584</v>
      </c>
    </row>
    <row r="14" spans="1:2" x14ac:dyDescent="0.25">
      <c r="A14" s="16" t="s">
        <v>86</v>
      </c>
      <c r="B14" s="1">
        <v>375</v>
      </c>
    </row>
    <row r="15" spans="1:2" x14ac:dyDescent="0.25">
      <c r="A15" s="16" t="s">
        <v>121</v>
      </c>
      <c r="B15" s="1">
        <v>10444</v>
      </c>
    </row>
    <row r="16" spans="1:2" x14ac:dyDescent="0.25">
      <c r="A16" s="16" t="s">
        <v>122</v>
      </c>
      <c r="B16" s="1">
        <v>4334</v>
      </c>
    </row>
    <row r="17" spans="1:2" x14ac:dyDescent="0.25">
      <c r="A17" s="16" t="s">
        <v>123</v>
      </c>
      <c r="B17" s="1">
        <v>27870</v>
      </c>
    </row>
    <row r="18" spans="1:2" x14ac:dyDescent="0.25">
      <c r="A18" s="10" t="s">
        <v>12</v>
      </c>
      <c r="B18" s="5">
        <v>65160</v>
      </c>
    </row>
    <row r="19" spans="1:2" x14ac:dyDescent="0.25">
      <c r="A19" s="15"/>
    </row>
    <row r="20" spans="1:2" x14ac:dyDescent="0.25">
      <c r="A20" s="15"/>
    </row>
    <row r="21" spans="1:2" x14ac:dyDescent="0.25">
      <c r="A21" s="15"/>
      <c r="B21" s="6" t="s">
        <v>28</v>
      </c>
    </row>
    <row r="22" spans="1:2" x14ac:dyDescent="0.25">
      <c r="A22" s="9" t="s">
        <v>32</v>
      </c>
      <c r="B22" s="4" t="s">
        <v>9</v>
      </c>
    </row>
    <row r="23" spans="1:2" x14ac:dyDescent="0.25">
      <c r="A23" s="8" t="s">
        <v>115</v>
      </c>
      <c r="B23" s="2">
        <v>5.9392265193370201E-3</v>
      </c>
    </row>
    <row r="24" spans="1:2" x14ac:dyDescent="0.25">
      <c r="A24" s="8" t="s">
        <v>116</v>
      </c>
      <c r="B24" s="2">
        <v>0.21401166359729901</v>
      </c>
    </row>
    <row r="25" spans="1:2" x14ac:dyDescent="0.25">
      <c r="A25" s="8" t="s">
        <v>117</v>
      </c>
      <c r="B25" s="2">
        <v>4.3753836709637797E-2</v>
      </c>
    </row>
    <row r="26" spans="1:2" x14ac:dyDescent="0.25">
      <c r="A26" s="8" t="s">
        <v>118</v>
      </c>
      <c r="B26" s="2">
        <v>4.9109883364026998E-3</v>
      </c>
    </row>
    <row r="27" spans="1:2" x14ac:dyDescent="0.25">
      <c r="A27" s="8" t="s">
        <v>119</v>
      </c>
      <c r="B27" s="2">
        <v>6.21546961325967E-2</v>
      </c>
    </row>
    <row r="28" spans="1:2" x14ac:dyDescent="0.25">
      <c r="A28" s="8" t="s">
        <v>120</v>
      </c>
      <c r="B28" s="2">
        <v>8.9625537139349301E-3</v>
      </c>
    </row>
    <row r="29" spans="1:2" x14ac:dyDescent="0.25">
      <c r="A29" s="8" t="s">
        <v>86</v>
      </c>
      <c r="B29" s="2">
        <v>5.7550644567219197E-3</v>
      </c>
    </row>
    <row r="30" spans="1:2" x14ac:dyDescent="0.25">
      <c r="A30" s="8" t="s">
        <v>121</v>
      </c>
      <c r="B30" s="2">
        <v>0.16028238182934301</v>
      </c>
    </row>
    <row r="31" spans="1:2" x14ac:dyDescent="0.25">
      <c r="A31" s="8" t="s">
        <v>122</v>
      </c>
      <c r="B31" s="2">
        <v>6.6513198281154096E-2</v>
      </c>
    </row>
    <row r="32" spans="1:2" x14ac:dyDescent="0.25">
      <c r="A32" s="8" t="s">
        <v>123</v>
      </c>
      <c r="B32" s="2">
        <v>0.42771639042357301</v>
      </c>
    </row>
    <row r="33" spans="1:1" x14ac:dyDescent="0.25">
      <c r="A33" s="15"/>
    </row>
    <row r="34" spans="1:1" x14ac:dyDescent="0.25">
      <c r="A34" s="13" t="s">
        <v>33</v>
      </c>
    </row>
    <row r="35" spans="1:1" x14ac:dyDescent="0.25">
      <c r="A35" s="14" t="s">
        <v>34</v>
      </c>
    </row>
    <row r="36" spans="1:1" x14ac:dyDescent="0.25">
      <c r="A36" s="14" t="s">
        <v>126</v>
      </c>
    </row>
    <row r="37" spans="1:1" x14ac:dyDescent="0.25">
      <c r="A37" s="14" t="s">
        <v>36</v>
      </c>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468</v>
      </c>
    </row>
    <row r="2" spans="1:2" ht="15" x14ac:dyDescent="0.25">
      <c r="A2" s="12" t="s">
        <v>461</v>
      </c>
    </row>
    <row r="3" spans="1:2" ht="15" x14ac:dyDescent="0.25">
      <c r="A3" s="12" t="s">
        <v>63</v>
      </c>
    </row>
    <row r="4" spans="1:2" ht="15" x14ac:dyDescent="0.25">
      <c r="A4" s="12" t="s">
        <v>125</v>
      </c>
    </row>
    <row r="5" spans="1:2" x14ac:dyDescent="0.25">
      <c r="A5" s="17" t="str">
        <f>HYPERLINK("#'Table of contents'!A51", "Back to contents")</f>
        <v>Back to contents</v>
      </c>
    </row>
    <row r="6" spans="1:2" x14ac:dyDescent="0.25">
      <c r="A6" s="15"/>
      <c r="B6" s="6" t="s">
        <v>27</v>
      </c>
    </row>
    <row r="7" spans="1:2" x14ac:dyDescent="0.25">
      <c r="A7" s="9" t="s">
        <v>32</v>
      </c>
      <c r="B7" s="4" t="s">
        <v>9</v>
      </c>
    </row>
    <row r="8" spans="1:2" x14ac:dyDescent="0.25">
      <c r="A8" s="16" t="s">
        <v>127</v>
      </c>
      <c r="B8" s="1">
        <v>6</v>
      </c>
    </row>
    <row r="9" spans="1:2" x14ac:dyDescent="0.25">
      <c r="A9" s="16" t="s">
        <v>128</v>
      </c>
      <c r="B9" s="1">
        <v>127</v>
      </c>
    </row>
    <row r="10" spans="1:2" x14ac:dyDescent="0.25">
      <c r="A10" s="16" t="s">
        <v>129</v>
      </c>
      <c r="B10" s="1">
        <v>21</v>
      </c>
    </row>
    <row r="11" spans="1:2" x14ac:dyDescent="0.25">
      <c r="A11" s="16" t="s">
        <v>130</v>
      </c>
      <c r="B11" s="1">
        <v>1</v>
      </c>
    </row>
    <row r="12" spans="1:2" x14ac:dyDescent="0.25">
      <c r="A12" s="16" t="s">
        <v>131</v>
      </c>
      <c r="B12" s="1">
        <v>43</v>
      </c>
    </row>
    <row r="13" spans="1:2" x14ac:dyDescent="0.25">
      <c r="A13" s="16" t="s">
        <v>132</v>
      </c>
      <c r="B13" s="1">
        <v>8</v>
      </c>
    </row>
    <row r="14" spans="1:2" x14ac:dyDescent="0.25">
      <c r="A14" s="16" t="s">
        <v>133</v>
      </c>
      <c r="B14" s="1">
        <v>4</v>
      </c>
    </row>
    <row r="15" spans="1:2" x14ac:dyDescent="0.25">
      <c r="A15" s="16" t="s">
        <v>134</v>
      </c>
      <c r="B15" s="1">
        <v>141</v>
      </c>
    </row>
    <row r="16" spans="1:2" x14ac:dyDescent="0.25">
      <c r="A16" s="16" t="s">
        <v>135</v>
      </c>
      <c r="B16" s="1">
        <v>47</v>
      </c>
    </row>
    <row r="17" spans="1:2" x14ac:dyDescent="0.25">
      <c r="A17" s="16" t="s">
        <v>136</v>
      </c>
      <c r="B17" s="1">
        <v>43</v>
      </c>
    </row>
    <row r="18" spans="1:2" x14ac:dyDescent="0.25">
      <c r="A18" s="16" t="s">
        <v>137</v>
      </c>
      <c r="B18" s="1">
        <v>134</v>
      </c>
    </row>
    <row r="19" spans="1:2" x14ac:dyDescent="0.25">
      <c r="A19" s="16" t="s">
        <v>138</v>
      </c>
      <c r="B19" s="1">
        <v>4767</v>
      </c>
    </row>
    <row r="20" spans="1:2" x14ac:dyDescent="0.25">
      <c r="A20" s="16" t="s">
        <v>139</v>
      </c>
      <c r="B20" s="1">
        <v>1015</v>
      </c>
    </row>
    <row r="21" spans="1:2" x14ac:dyDescent="0.25">
      <c r="A21" s="16" t="s">
        <v>140</v>
      </c>
      <c r="B21" s="1">
        <v>76</v>
      </c>
    </row>
    <row r="22" spans="1:2" x14ac:dyDescent="0.25">
      <c r="A22" s="16" t="s">
        <v>141</v>
      </c>
      <c r="B22" s="1">
        <v>1794</v>
      </c>
    </row>
    <row r="23" spans="1:2" x14ac:dyDescent="0.25">
      <c r="A23" s="16" t="s">
        <v>142</v>
      </c>
      <c r="B23" s="1">
        <v>287</v>
      </c>
    </row>
    <row r="24" spans="1:2" x14ac:dyDescent="0.25">
      <c r="A24" s="16" t="s">
        <v>143</v>
      </c>
      <c r="B24" s="1">
        <v>140</v>
      </c>
    </row>
    <row r="25" spans="1:2" x14ac:dyDescent="0.25">
      <c r="A25" s="16" t="s">
        <v>144</v>
      </c>
      <c r="B25" s="1">
        <v>4595</v>
      </c>
    </row>
    <row r="26" spans="1:2" x14ac:dyDescent="0.25">
      <c r="A26" s="16" t="s">
        <v>145</v>
      </c>
      <c r="B26" s="1">
        <v>1704</v>
      </c>
    </row>
    <row r="27" spans="1:2" x14ac:dyDescent="0.25">
      <c r="A27" s="16" t="s">
        <v>146</v>
      </c>
      <c r="B27" s="1">
        <v>5071</v>
      </c>
    </row>
    <row r="28" spans="1:2" x14ac:dyDescent="0.25">
      <c r="A28" s="16" t="s">
        <v>147</v>
      </c>
      <c r="B28" s="1">
        <v>127</v>
      </c>
    </row>
    <row r="29" spans="1:2" x14ac:dyDescent="0.25">
      <c r="A29" s="16" t="s">
        <v>148</v>
      </c>
      <c r="B29" s="1">
        <v>4092</v>
      </c>
    </row>
    <row r="30" spans="1:2" x14ac:dyDescent="0.25">
      <c r="A30" s="16" t="s">
        <v>149</v>
      </c>
      <c r="B30" s="1">
        <v>1080</v>
      </c>
    </row>
    <row r="31" spans="1:2" x14ac:dyDescent="0.25">
      <c r="A31" s="16" t="s">
        <v>150</v>
      </c>
      <c r="B31" s="1">
        <v>72</v>
      </c>
    </row>
    <row r="32" spans="1:2" x14ac:dyDescent="0.25">
      <c r="A32" s="16" t="s">
        <v>151</v>
      </c>
      <c r="B32" s="1">
        <v>1505</v>
      </c>
    </row>
    <row r="33" spans="1:2" x14ac:dyDescent="0.25">
      <c r="A33" s="16" t="s">
        <v>152</v>
      </c>
      <c r="B33" s="1">
        <v>174</v>
      </c>
    </row>
    <row r="34" spans="1:2" x14ac:dyDescent="0.25">
      <c r="A34" s="16" t="s">
        <v>153</v>
      </c>
      <c r="B34" s="1">
        <v>118</v>
      </c>
    </row>
    <row r="35" spans="1:2" x14ac:dyDescent="0.25">
      <c r="A35" s="16" t="s">
        <v>154</v>
      </c>
      <c r="B35" s="1">
        <v>2854</v>
      </c>
    </row>
    <row r="36" spans="1:2" x14ac:dyDescent="0.25">
      <c r="A36" s="16" t="s">
        <v>155</v>
      </c>
      <c r="B36" s="1">
        <v>1306</v>
      </c>
    </row>
    <row r="37" spans="1:2" x14ac:dyDescent="0.25">
      <c r="A37" s="16" t="s">
        <v>156</v>
      </c>
      <c r="B37" s="1">
        <v>10232</v>
      </c>
    </row>
    <row r="38" spans="1:2" x14ac:dyDescent="0.25">
      <c r="A38" s="16" t="s">
        <v>157</v>
      </c>
      <c r="B38" s="1">
        <v>88</v>
      </c>
    </row>
    <row r="39" spans="1:2" x14ac:dyDescent="0.25">
      <c r="A39" s="16" t="s">
        <v>158</v>
      </c>
      <c r="B39" s="1">
        <v>3267</v>
      </c>
    </row>
    <row r="40" spans="1:2" x14ac:dyDescent="0.25">
      <c r="A40" s="16" t="s">
        <v>159</v>
      </c>
      <c r="B40" s="1">
        <v>456</v>
      </c>
    </row>
    <row r="41" spans="1:2" x14ac:dyDescent="0.25">
      <c r="A41" s="16" t="s">
        <v>160</v>
      </c>
      <c r="B41" s="1">
        <v>69</v>
      </c>
    </row>
    <row r="42" spans="1:2" x14ac:dyDescent="0.25">
      <c r="A42" s="16" t="s">
        <v>161</v>
      </c>
      <c r="B42" s="1">
        <v>515</v>
      </c>
    </row>
    <row r="43" spans="1:2" x14ac:dyDescent="0.25">
      <c r="A43" s="16" t="s">
        <v>162</v>
      </c>
      <c r="B43" s="1">
        <v>66</v>
      </c>
    </row>
    <row r="44" spans="1:2" x14ac:dyDescent="0.25">
      <c r="A44" s="16" t="s">
        <v>163</v>
      </c>
      <c r="B44" s="1">
        <v>75</v>
      </c>
    </row>
    <row r="45" spans="1:2" x14ac:dyDescent="0.25">
      <c r="A45" s="16" t="s">
        <v>164</v>
      </c>
      <c r="B45" s="1">
        <v>2019</v>
      </c>
    </row>
    <row r="46" spans="1:2" x14ac:dyDescent="0.25">
      <c r="A46" s="16" t="s">
        <v>165</v>
      </c>
      <c r="B46" s="1">
        <v>878</v>
      </c>
    </row>
    <row r="47" spans="1:2" x14ac:dyDescent="0.25">
      <c r="A47" s="16" t="s">
        <v>166</v>
      </c>
      <c r="B47" s="1">
        <v>8338</v>
      </c>
    </row>
    <row r="48" spans="1:2" x14ac:dyDescent="0.25">
      <c r="A48" s="16" t="s">
        <v>167</v>
      </c>
      <c r="B48" s="1">
        <v>22</v>
      </c>
    </row>
    <row r="49" spans="1:2" x14ac:dyDescent="0.25">
      <c r="A49" s="16" t="s">
        <v>168</v>
      </c>
      <c r="B49" s="1">
        <v>1516</v>
      </c>
    </row>
    <row r="50" spans="1:2" x14ac:dyDescent="0.25">
      <c r="A50" s="16" t="s">
        <v>169</v>
      </c>
      <c r="B50" s="1">
        <v>162</v>
      </c>
    </row>
    <row r="51" spans="1:2" x14ac:dyDescent="0.25">
      <c r="A51" s="16" t="s">
        <v>170</v>
      </c>
      <c r="B51" s="1">
        <v>81</v>
      </c>
    </row>
    <row r="52" spans="1:2" x14ac:dyDescent="0.25">
      <c r="A52" s="16" t="s">
        <v>171</v>
      </c>
      <c r="B52" s="1">
        <v>146</v>
      </c>
    </row>
    <row r="53" spans="1:2" x14ac:dyDescent="0.25">
      <c r="A53" s="16" t="s">
        <v>172</v>
      </c>
      <c r="B53" s="1">
        <v>39</v>
      </c>
    </row>
    <row r="54" spans="1:2" x14ac:dyDescent="0.25">
      <c r="A54" s="16" t="s">
        <v>173</v>
      </c>
      <c r="B54" s="1">
        <v>33</v>
      </c>
    </row>
    <row r="55" spans="1:2" x14ac:dyDescent="0.25">
      <c r="A55" s="16" t="s">
        <v>174</v>
      </c>
      <c r="B55" s="1">
        <v>754</v>
      </c>
    </row>
    <row r="56" spans="1:2" x14ac:dyDescent="0.25">
      <c r="A56" s="16" t="s">
        <v>175</v>
      </c>
      <c r="B56" s="1">
        <v>369</v>
      </c>
    </row>
    <row r="57" spans="1:2" x14ac:dyDescent="0.25">
      <c r="A57" s="16" t="s">
        <v>176</v>
      </c>
      <c r="B57" s="1">
        <v>3280</v>
      </c>
    </row>
    <row r="58" spans="1:2" x14ac:dyDescent="0.25">
      <c r="A58" s="16" t="s">
        <v>177</v>
      </c>
      <c r="B58" s="1">
        <v>10</v>
      </c>
    </row>
    <row r="59" spans="1:2" x14ac:dyDescent="0.25">
      <c r="A59" s="16" t="s">
        <v>178</v>
      </c>
      <c r="B59" s="1">
        <v>176</v>
      </c>
    </row>
    <row r="60" spans="1:2" x14ac:dyDescent="0.25">
      <c r="A60" s="16" t="s">
        <v>179</v>
      </c>
      <c r="B60" s="1">
        <v>117</v>
      </c>
    </row>
    <row r="61" spans="1:2" x14ac:dyDescent="0.25">
      <c r="A61" s="16" t="s">
        <v>180</v>
      </c>
      <c r="B61" s="1">
        <v>21</v>
      </c>
    </row>
    <row r="62" spans="1:2" x14ac:dyDescent="0.25">
      <c r="A62" s="16" t="s">
        <v>181</v>
      </c>
      <c r="B62" s="1">
        <v>47</v>
      </c>
    </row>
    <row r="63" spans="1:2" x14ac:dyDescent="0.25">
      <c r="A63" s="16" t="s">
        <v>182</v>
      </c>
      <c r="B63" s="1">
        <v>10</v>
      </c>
    </row>
    <row r="64" spans="1:2" x14ac:dyDescent="0.25">
      <c r="A64" s="16" t="s">
        <v>183</v>
      </c>
      <c r="B64" s="1">
        <v>5</v>
      </c>
    </row>
    <row r="65" spans="1:2" x14ac:dyDescent="0.25">
      <c r="A65" s="16" t="s">
        <v>184</v>
      </c>
      <c r="B65" s="1">
        <v>81</v>
      </c>
    </row>
    <row r="66" spans="1:2" x14ac:dyDescent="0.25">
      <c r="A66" s="16" t="s">
        <v>185</v>
      </c>
      <c r="B66" s="1">
        <v>30</v>
      </c>
    </row>
    <row r="67" spans="1:2" x14ac:dyDescent="0.25">
      <c r="A67" s="16" t="s">
        <v>186</v>
      </c>
      <c r="B67" s="1">
        <v>906</v>
      </c>
    </row>
    <row r="68" spans="1:2" x14ac:dyDescent="0.25">
      <c r="A68" s="10" t="s">
        <v>12</v>
      </c>
      <c r="B68" s="5">
        <v>65160</v>
      </c>
    </row>
    <row r="69" spans="1:2" x14ac:dyDescent="0.25">
      <c r="A69" s="15"/>
    </row>
    <row r="70" spans="1:2" x14ac:dyDescent="0.25">
      <c r="A70" s="15"/>
    </row>
    <row r="71" spans="1:2" x14ac:dyDescent="0.25">
      <c r="A71" s="15"/>
      <c r="B71" s="6" t="s">
        <v>28</v>
      </c>
    </row>
    <row r="72" spans="1:2" x14ac:dyDescent="0.25">
      <c r="A72" s="9" t="s">
        <v>32</v>
      </c>
      <c r="B72" s="4" t="s">
        <v>9</v>
      </c>
    </row>
    <row r="73" spans="1:2" x14ac:dyDescent="0.25">
      <c r="A73" s="8" t="s">
        <v>127</v>
      </c>
      <c r="B73" s="2">
        <v>1.3605442176870699E-2</v>
      </c>
    </row>
    <row r="74" spans="1:2" x14ac:dyDescent="0.25">
      <c r="A74" s="8" t="s">
        <v>128</v>
      </c>
      <c r="B74" s="2">
        <v>0.28798185941043097</v>
      </c>
    </row>
    <row r="75" spans="1:2" x14ac:dyDescent="0.25">
      <c r="A75" s="8" t="s">
        <v>129</v>
      </c>
      <c r="B75" s="2">
        <v>4.7619047619047603E-2</v>
      </c>
    </row>
    <row r="76" spans="1:2" x14ac:dyDescent="0.25">
      <c r="A76" s="8" t="s">
        <v>130</v>
      </c>
      <c r="B76" s="2">
        <v>2.26757369614512E-3</v>
      </c>
    </row>
    <row r="77" spans="1:2" x14ac:dyDescent="0.25">
      <c r="A77" s="8" t="s">
        <v>131</v>
      </c>
      <c r="B77" s="2">
        <v>9.7505668934240397E-2</v>
      </c>
    </row>
    <row r="78" spans="1:2" x14ac:dyDescent="0.25">
      <c r="A78" s="8" t="s">
        <v>132</v>
      </c>
      <c r="B78" s="2">
        <v>1.8140589569161002E-2</v>
      </c>
    </row>
    <row r="79" spans="1:2" x14ac:dyDescent="0.25">
      <c r="A79" s="8" t="s">
        <v>133</v>
      </c>
      <c r="B79" s="2">
        <v>9.0702947845805008E-3</v>
      </c>
    </row>
    <row r="80" spans="1:2" x14ac:dyDescent="0.25">
      <c r="A80" s="8" t="s">
        <v>134</v>
      </c>
      <c r="B80" s="2">
        <v>0.319727891156463</v>
      </c>
    </row>
    <row r="81" spans="1:2" x14ac:dyDescent="0.25">
      <c r="A81" s="8" t="s">
        <v>135</v>
      </c>
      <c r="B81" s="2">
        <v>0.106575963718821</v>
      </c>
    </row>
    <row r="82" spans="1:2" x14ac:dyDescent="0.25">
      <c r="A82" s="8" t="s">
        <v>136</v>
      </c>
      <c r="B82" s="2">
        <v>9.7505668934240397E-2</v>
      </c>
    </row>
    <row r="83" spans="1:2" x14ac:dyDescent="0.25">
      <c r="A83" s="8" t="s">
        <v>137</v>
      </c>
      <c r="B83" s="2">
        <v>6.8426696624623402E-3</v>
      </c>
    </row>
    <row r="84" spans="1:2" x14ac:dyDescent="0.25">
      <c r="A84" s="8" t="s">
        <v>138</v>
      </c>
      <c r="B84" s="2">
        <v>0.24342542000714901</v>
      </c>
    </row>
    <row r="85" spans="1:2" x14ac:dyDescent="0.25">
      <c r="A85" s="8" t="s">
        <v>139</v>
      </c>
      <c r="B85" s="2">
        <v>5.1830669458203499E-2</v>
      </c>
    </row>
    <row r="86" spans="1:2" x14ac:dyDescent="0.25">
      <c r="A86" s="8" t="s">
        <v>140</v>
      </c>
      <c r="B86" s="2">
        <v>3.88091712199357E-3</v>
      </c>
    </row>
    <row r="87" spans="1:2" x14ac:dyDescent="0.25">
      <c r="A87" s="8" t="s">
        <v>141</v>
      </c>
      <c r="B87" s="2">
        <v>9.1610069958637602E-2</v>
      </c>
    </row>
    <row r="88" spans="1:2" x14ac:dyDescent="0.25">
      <c r="A88" s="8" t="s">
        <v>142</v>
      </c>
      <c r="B88" s="2">
        <v>1.46555686054231E-2</v>
      </c>
    </row>
    <row r="89" spans="1:2" x14ac:dyDescent="0.25">
      <c r="A89" s="8" t="s">
        <v>143</v>
      </c>
      <c r="B89" s="2">
        <v>7.1490578563039404E-3</v>
      </c>
    </row>
    <row r="90" spans="1:2" x14ac:dyDescent="0.25">
      <c r="A90" s="8" t="s">
        <v>144</v>
      </c>
      <c r="B90" s="2">
        <v>0.23464229178369</v>
      </c>
    </row>
    <row r="91" spans="1:2" x14ac:dyDescent="0.25">
      <c r="A91" s="8" t="s">
        <v>145</v>
      </c>
      <c r="B91" s="2">
        <v>8.7014247051013599E-2</v>
      </c>
    </row>
    <row r="92" spans="1:2" x14ac:dyDescent="0.25">
      <c r="A92" s="8" t="s">
        <v>146</v>
      </c>
      <c r="B92" s="2">
        <v>0.25894908849512299</v>
      </c>
    </row>
    <row r="93" spans="1:2" x14ac:dyDescent="0.25">
      <c r="A93" s="8" t="s">
        <v>147</v>
      </c>
      <c r="B93" s="2">
        <v>5.8905380333951797E-3</v>
      </c>
    </row>
    <row r="94" spans="1:2" x14ac:dyDescent="0.25">
      <c r="A94" s="8" t="s">
        <v>148</v>
      </c>
      <c r="B94" s="2">
        <v>0.18979591836734699</v>
      </c>
    </row>
    <row r="95" spans="1:2" x14ac:dyDescent="0.25">
      <c r="A95" s="8" t="s">
        <v>149</v>
      </c>
      <c r="B95" s="2">
        <v>5.0092764378478698E-2</v>
      </c>
    </row>
    <row r="96" spans="1:2" x14ac:dyDescent="0.25">
      <c r="A96" s="8" t="s">
        <v>150</v>
      </c>
      <c r="B96" s="2">
        <v>3.3395176252319098E-3</v>
      </c>
    </row>
    <row r="97" spans="1:2" x14ac:dyDescent="0.25">
      <c r="A97" s="8" t="s">
        <v>151</v>
      </c>
      <c r="B97" s="2">
        <v>6.9805194805194801E-2</v>
      </c>
    </row>
    <row r="98" spans="1:2" x14ac:dyDescent="0.25">
      <c r="A98" s="8" t="s">
        <v>152</v>
      </c>
      <c r="B98" s="2">
        <v>8.0705009276437808E-3</v>
      </c>
    </row>
    <row r="99" spans="1:2" x14ac:dyDescent="0.25">
      <c r="A99" s="8" t="s">
        <v>153</v>
      </c>
      <c r="B99" s="2">
        <v>5.4730983302411903E-3</v>
      </c>
    </row>
    <row r="100" spans="1:2" x14ac:dyDescent="0.25">
      <c r="A100" s="8" t="s">
        <v>154</v>
      </c>
      <c r="B100" s="2">
        <v>0.13237476808905399</v>
      </c>
    </row>
    <row r="101" spans="1:2" x14ac:dyDescent="0.25">
      <c r="A101" s="8" t="s">
        <v>155</v>
      </c>
      <c r="B101" s="2">
        <v>6.0575139146567702E-2</v>
      </c>
    </row>
    <row r="102" spans="1:2" x14ac:dyDescent="0.25">
      <c r="A102" s="8" t="s">
        <v>156</v>
      </c>
      <c r="B102" s="2">
        <v>0.47458256029684598</v>
      </c>
    </row>
    <row r="103" spans="1:2" x14ac:dyDescent="0.25">
      <c r="A103" s="8" t="s">
        <v>157</v>
      </c>
      <c r="B103" s="2">
        <v>5.5798617716061099E-3</v>
      </c>
    </row>
    <row r="104" spans="1:2" x14ac:dyDescent="0.25">
      <c r="A104" s="8" t="s">
        <v>158</v>
      </c>
      <c r="B104" s="2">
        <v>0.20715236827087699</v>
      </c>
    </row>
    <row r="105" spans="1:2" x14ac:dyDescent="0.25">
      <c r="A105" s="8" t="s">
        <v>159</v>
      </c>
      <c r="B105" s="2">
        <v>2.89138291801408E-2</v>
      </c>
    </row>
    <row r="106" spans="1:2" x14ac:dyDescent="0.25">
      <c r="A106" s="8" t="s">
        <v>160</v>
      </c>
      <c r="B106" s="2">
        <v>4.3751188891002499E-3</v>
      </c>
    </row>
    <row r="107" spans="1:2" x14ac:dyDescent="0.25">
      <c r="A107" s="8" t="s">
        <v>161</v>
      </c>
      <c r="B107" s="2">
        <v>3.2654872867922097E-2</v>
      </c>
    </row>
    <row r="108" spans="1:2" x14ac:dyDescent="0.25">
      <c r="A108" s="8" t="s">
        <v>162</v>
      </c>
      <c r="B108" s="2">
        <v>4.1848963287045796E-3</v>
      </c>
    </row>
    <row r="109" spans="1:2" x14ac:dyDescent="0.25">
      <c r="A109" s="8" t="s">
        <v>163</v>
      </c>
      <c r="B109" s="2">
        <v>4.7555640098915697E-3</v>
      </c>
    </row>
    <row r="110" spans="1:2" x14ac:dyDescent="0.25">
      <c r="A110" s="8" t="s">
        <v>164</v>
      </c>
      <c r="B110" s="2">
        <v>0.12801978314628101</v>
      </c>
    </row>
    <row r="111" spans="1:2" x14ac:dyDescent="0.25">
      <c r="A111" s="8" t="s">
        <v>165</v>
      </c>
      <c r="B111" s="2">
        <v>5.5671802675797299E-2</v>
      </c>
    </row>
    <row r="112" spans="1:2" x14ac:dyDescent="0.25">
      <c r="A112" s="8" t="s">
        <v>166</v>
      </c>
      <c r="B112" s="2">
        <v>0.52869190285967904</v>
      </c>
    </row>
    <row r="113" spans="1:2" x14ac:dyDescent="0.25">
      <c r="A113" s="8" t="s">
        <v>167</v>
      </c>
      <c r="B113" s="2">
        <v>3.4364261168384901E-3</v>
      </c>
    </row>
    <row r="114" spans="1:2" x14ac:dyDescent="0.25">
      <c r="A114" s="8" t="s">
        <v>168</v>
      </c>
      <c r="B114" s="2">
        <v>0.23680099968759799</v>
      </c>
    </row>
    <row r="115" spans="1:2" x14ac:dyDescent="0.25">
      <c r="A115" s="8" t="s">
        <v>169</v>
      </c>
      <c r="B115" s="2">
        <v>2.5304592314901599E-2</v>
      </c>
    </row>
    <row r="116" spans="1:2" x14ac:dyDescent="0.25">
      <c r="A116" s="8" t="s">
        <v>170</v>
      </c>
      <c r="B116" s="2">
        <v>1.2652296157450799E-2</v>
      </c>
    </row>
    <row r="117" spans="1:2" x14ac:dyDescent="0.25">
      <c r="A117" s="8" t="s">
        <v>171</v>
      </c>
      <c r="B117" s="2">
        <v>2.2805373320837201E-2</v>
      </c>
    </row>
    <row r="118" spans="1:2" x14ac:dyDescent="0.25">
      <c r="A118" s="8" t="s">
        <v>172</v>
      </c>
      <c r="B118" s="2">
        <v>6.0918462980318697E-3</v>
      </c>
    </row>
    <row r="119" spans="1:2" x14ac:dyDescent="0.25">
      <c r="A119" s="8" t="s">
        <v>173</v>
      </c>
      <c r="B119" s="2">
        <v>5.1546391752577301E-3</v>
      </c>
    </row>
    <row r="120" spans="1:2" x14ac:dyDescent="0.25">
      <c r="A120" s="8" t="s">
        <v>174</v>
      </c>
      <c r="B120" s="2">
        <v>0.117775695095283</v>
      </c>
    </row>
    <row r="121" spans="1:2" x14ac:dyDescent="0.25">
      <c r="A121" s="8" t="s">
        <v>175</v>
      </c>
      <c r="B121" s="2">
        <v>5.7638238050609199E-2</v>
      </c>
    </row>
    <row r="122" spans="1:2" x14ac:dyDescent="0.25">
      <c r="A122" s="8" t="s">
        <v>176</v>
      </c>
      <c r="B122" s="2">
        <v>0.512339893783193</v>
      </c>
    </row>
    <row r="123" spans="1:2" x14ac:dyDescent="0.25">
      <c r="A123" s="8" t="s">
        <v>177</v>
      </c>
      <c r="B123" s="2">
        <v>7.1275837491090498E-3</v>
      </c>
    </row>
    <row r="124" spans="1:2" x14ac:dyDescent="0.25">
      <c r="A124" s="8" t="s">
        <v>178</v>
      </c>
      <c r="B124" s="2">
        <v>0.12544547398431899</v>
      </c>
    </row>
    <row r="125" spans="1:2" x14ac:dyDescent="0.25">
      <c r="A125" s="8" t="s">
        <v>179</v>
      </c>
      <c r="B125" s="2">
        <v>8.3392729864575896E-2</v>
      </c>
    </row>
    <row r="126" spans="1:2" x14ac:dyDescent="0.25">
      <c r="A126" s="8" t="s">
        <v>180</v>
      </c>
      <c r="B126" s="2">
        <v>1.4967925873129E-2</v>
      </c>
    </row>
    <row r="127" spans="1:2" x14ac:dyDescent="0.25">
      <c r="A127" s="8" t="s">
        <v>181</v>
      </c>
      <c r="B127" s="2">
        <v>3.3499643620812501E-2</v>
      </c>
    </row>
    <row r="128" spans="1:2" x14ac:dyDescent="0.25">
      <c r="A128" s="8" t="s">
        <v>182</v>
      </c>
      <c r="B128" s="2">
        <v>7.1275837491090498E-3</v>
      </c>
    </row>
    <row r="129" spans="1:2" x14ac:dyDescent="0.25">
      <c r="A129" s="8" t="s">
        <v>183</v>
      </c>
      <c r="B129" s="2">
        <v>3.5637918745545301E-3</v>
      </c>
    </row>
    <row r="130" spans="1:2" x14ac:dyDescent="0.25">
      <c r="A130" s="8" t="s">
        <v>184</v>
      </c>
      <c r="B130" s="2">
        <v>5.77334283677833E-2</v>
      </c>
    </row>
    <row r="131" spans="1:2" x14ac:dyDescent="0.25">
      <c r="A131" s="8" t="s">
        <v>185</v>
      </c>
      <c r="B131" s="2">
        <v>2.1382751247327199E-2</v>
      </c>
    </row>
    <row r="132" spans="1:2" x14ac:dyDescent="0.25">
      <c r="A132" s="8" t="s">
        <v>186</v>
      </c>
      <c r="B132" s="2">
        <v>0.64575908766928003</v>
      </c>
    </row>
    <row r="133" spans="1:2" x14ac:dyDescent="0.25">
      <c r="A133" s="15"/>
    </row>
    <row r="134" spans="1:2" x14ac:dyDescent="0.25">
      <c r="A134" s="13" t="s">
        <v>33</v>
      </c>
    </row>
    <row r="135" spans="1:2" x14ac:dyDescent="0.25">
      <c r="A135" s="14" t="s">
        <v>34</v>
      </c>
    </row>
    <row r="136" spans="1:2" x14ac:dyDescent="0.25">
      <c r="A136" s="14" t="s">
        <v>126</v>
      </c>
    </row>
    <row r="137" spans="1:2" x14ac:dyDescent="0.25">
      <c r="A137" s="14" t="s">
        <v>188</v>
      </c>
    </row>
    <row r="138" spans="1:2" x14ac:dyDescent="0.25">
      <c r="A138" s="14" t="s">
        <v>36</v>
      </c>
    </row>
    <row r="139" spans="1:2" x14ac:dyDescent="0.25">
      <c r="A139" s="15"/>
    </row>
    <row r="140" spans="1:2" x14ac:dyDescent="0.25">
      <c r="A140" s="15"/>
    </row>
    <row r="141" spans="1:2" x14ac:dyDescent="0.25">
      <c r="A141" s="15"/>
    </row>
    <row r="142" spans="1:2" x14ac:dyDescent="0.25">
      <c r="A142" s="15"/>
    </row>
    <row r="143" spans="1:2" x14ac:dyDescent="0.25">
      <c r="A143" s="15"/>
    </row>
    <row r="144" spans="1:2"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469</v>
      </c>
    </row>
    <row r="2" spans="1:2" ht="15" x14ac:dyDescent="0.25">
      <c r="A2" s="12" t="s">
        <v>461</v>
      </c>
    </row>
    <row r="3" spans="1:2" ht="15" x14ac:dyDescent="0.25">
      <c r="A3" s="12" t="s">
        <v>67</v>
      </c>
    </row>
    <row r="4" spans="1:2" ht="15" x14ac:dyDescent="0.25">
      <c r="A4" s="12" t="s">
        <v>125</v>
      </c>
    </row>
    <row r="5" spans="1:2" x14ac:dyDescent="0.25">
      <c r="A5" s="17" t="str">
        <f>HYPERLINK("#'Table of contents'!A52", "Back to contents")</f>
        <v>Back to contents</v>
      </c>
    </row>
    <row r="6" spans="1:2" x14ac:dyDescent="0.25">
      <c r="A6" s="15"/>
      <c r="B6" s="6" t="s">
        <v>27</v>
      </c>
    </row>
    <row r="7" spans="1:2" x14ac:dyDescent="0.25">
      <c r="A7" s="9" t="s">
        <v>32</v>
      </c>
      <c r="B7" s="4" t="s">
        <v>9</v>
      </c>
    </row>
    <row r="8" spans="1:2" x14ac:dyDescent="0.25">
      <c r="A8" s="16" t="s">
        <v>189</v>
      </c>
      <c r="B8" s="1">
        <v>205</v>
      </c>
    </row>
    <row r="9" spans="1:2" x14ac:dyDescent="0.25">
      <c r="A9" s="16" t="s">
        <v>190</v>
      </c>
      <c r="B9" s="1">
        <v>9014</v>
      </c>
    </row>
    <row r="10" spans="1:2" x14ac:dyDescent="0.25">
      <c r="A10" s="16" t="s">
        <v>191</v>
      </c>
      <c r="B10" s="1">
        <v>1514</v>
      </c>
    </row>
    <row r="11" spans="1:2" x14ac:dyDescent="0.25">
      <c r="A11" s="16" t="s">
        <v>192</v>
      </c>
      <c r="B11" s="1">
        <v>159</v>
      </c>
    </row>
    <row r="12" spans="1:2" x14ac:dyDescent="0.25">
      <c r="A12" s="16" t="s">
        <v>193</v>
      </c>
      <c r="B12" s="1">
        <v>2059</v>
      </c>
    </row>
    <row r="13" spans="1:2" x14ac:dyDescent="0.25">
      <c r="A13" s="16" t="s">
        <v>194</v>
      </c>
      <c r="B13" s="1">
        <v>283</v>
      </c>
    </row>
    <row r="14" spans="1:2" x14ac:dyDescent="0.25">
      <c r="A14" s="16" t="s">
        <v>195</v>
      </c>
      <c r="B14" s="1">
        <v>200</v>
      </c>
    </row>
    <row r="15" spans="1:2" x14ac:dyDescent="0.25">
      <c r="A15" s="16" t="s">
        <v>196</v>
      </c>
      <c r="B15" s="1">
        <v>6179</v>
      </c>
    </row>
    <row r="16" spans="1:2" x14ac:dyDescent="0.25">
      <c r="A16" s="16" t="s">
        <v>197</v>
      </c>
      <c r="B16" s="1">
        <v>2322</v>
      </c>
    </row>
    <row r="17" spans="1:2" x14ac:dyDescent="0.25">
      <c r="A17" s="16" t="s">
        <v>198</v>
      </c>
      <c r="B17" s="1">
        <v>15339</v>
      </c>
    </row>
    <row r="18" spans="1:2" x14ac:dyDescent="0.25">
      <c r="A18" s="16" t="s">
        <v>199</v>
      </c>
      <c r="B18" s="1">
        <v>182</v>
      </c>
    </row>
    <row r="19" spans="1:2" x14ac:dyDescent="0.25">
      <c r="A19" s="16" t="s">
        <v>200</v>
      </c>
      <c r="B19" s="1">
        <v>4931</v>
      </c>
    </row>
    <row r="20" spans="1:2" x14ac:dyDescent="0.25">
      <c r="A20" s="16" t="s">
        <v>201</v>
      </c>
      <c r="B20" s="1">
        <v>1337</v>
      </c>
    </row>
    <row r="21" spans="1:2" x14ac:dyDescent="0.25">
      <c r="A21" s="16" t="s">
        <v>202</v>
      </c>
      <c r="B21" s="1">
        <v>161</v>
      </c>
    </row>
    <row r="22" spans="1:2" x14ac:dyDescent="0.25">
      <c r="A22" s="16" t="s">
        <v>203</v>
      </c>
      <c r="B22" s="1">
        <v>1991</v>
      </c>
    </row>
    <row r="23" spans="1:2" x14ac:dyDescent="0.25">
      <c r="A23" s="16" t="s">
        <v>204</v>
      </c>
      <c r="B23" s="1">
        <v>301</v>
      </c>
    </row>
    <row r="24" spans="1:2" x14ac:dyDescent="0.25">
      <c r="A24" s="16" t="s">
        <v>205</v>
      </c>
      <c r="B24" s="1">
        <v>175</v>
      </c>
    </row>
    <row r="25" spans="1:2" x14ac:dyDescent="0.25">
      <c r="A25" s="16" t="s">
        <v>206</v>
      </c>
      <c r="B25" s="1">
        <v>4265</v>
      </c>
    </row>
    <row r="26" spans="1:2" x14ac:dyDescent="0.25">
      <c r="A26" s="16" t="s">
        <v>207</v>
      </c>
      <c r="B26" s="1">
        <v>2012</v>
      </c>
    </row>
    <row r="27" spans="1:2" x14ac:dyDescent="0.25">
      <c r="A27" s="16" t="s">
        <v>208</v>
      </c>
      <c r="B27" s="1">
        <v>12531</v>
      </c>
    </row>
    <row r="28" spans="1:2" x14ac:dyDescent="0.25">
      <c r="A28" s="10" t="s">
        <v>12</v>
      </c>
      <c r="B28" s="5">
        <v>65160</v>
      </c>
    </row>
    <row r="29" spans="1:2" x14ac:dyDescent="0.25">
      <c r="A29" s="15"/>
    </row>
    <row r="30" spans="1:2" x14ac:dyDescent="0.25">
      <c r="A30" s="15"/>
    </row>
    <row r="31" spans="1:2" x14ac:dyDescent="0.25">
      <c r="A31" s="15"/>
      <c r="B31" s="6" t="s">
        <v>28</v>
      </c>
    </row>
    <row r="32" spans="1:2" x14ac:dyDescent="0.25">
      <c r="A32" s="9" t="s">
        <v>32</v>
      </c>
      <c r="B32" s="4" t="s">
        <v>9</v>
      </c>
    </row>
    <row r="33" spans="1:2" x14ac:dyDescent="0.25">
      <c r="A33" s="8" t="s">
        <v>189</v>
      </c>
      <c r="B33" s="2">
        <v>5.4998122015345796E-3</v>
      </c>
    </row>
    <row r="34" spans="1:2" x14ac:dyDescent="0.25">
      <c r="A34" s="8" t="s">
        <v>190</v>
      </c>
      <c r="B34" s="2">
        <v>0.24183076675430601</v>
      </c>
    </row>
    <row r="35" spans="1:2" x14ac:dyDescent="0.25">
      <c r="A35" s="8" t="s">
        <v>191</v>
      </c>
      <c r="B35" s="2">
        <v>4.0618125234748101E-2</v>
      </c>
    </row>
    <row r="36" spans="1:2" x14ac:dyDescent="0.25">
      <c r="A36" s="8" t="s">
        <v>192</v>
      </c>
      <c r="B36" s="2">
        <v>4.2657080002146304E-3</v>
      </c>
    </row>
    <row r="37" spans="1:2" x14ac:dyDescent="0.25">
      <c r="A37" s="8" t="s">
        <v>193</v>
      </c>
      <c r="B37" s="2">
        <v>5.5239577185169302E-2</v>
      </c>
    </row>
    <row r="38" spans="1:2" x14ac:dyDescent="0.25">
      <c r="A38" s="8" t="s">
        <v>194</v>
      </c>
      <c r="B38" s="2">
        <v>7.59242367333798E-3</v>
      </c>
    </row>
    <row r="39" spans="1:2" x14ac:dyDescent="0.25">
      <c r="A39" s="8" t="s">
        <v>195</v>
      </c>
      <c r="B39" s="2">
        <v>5.3656704405215397E-3</v>
      </c>
    </row>
    <row r="40" spans="1:2" x14ac:dyDescent="0.25">
      <c r="A40" s="8" t="s">
        <v>196</v>
      </c>
      <c r="B40" s="2">
        <v>0.165772388259913</v>
      </c>
    </row>
    <row r="41" spans="1:2" x14ac:dyDescent="0.25">
      <c r="A41" s="8" t="s">
        <v>197</v>
      </c>
      <c r="B41" s="2">
        <v>6.2295433814455098E-2</v>
      </c>
    </row>
    <row r="42" spans="1:2" x14ac:dyDescent="0.25">
      <c r="A42" s="8" t="s">
        <v>198</v>
      </c>
      <c r="B42" s="2">
        <v>0.41152009443580001</v>
      </c>
    </row>
    <row r="43" spans="1:2" x14ac:dyDescent="0.25">
      <c r="A43" s="8" t="s">
        <v>199</v>
      </c>
      <c r="B43" s="2">
        <v>6.5265724736426898E-3</v>
      </c>
    </row>
    <row r="44" spans="1:2" x14ac:dyDescent="0.25">
      <c r="A44" s="8" t="s">
        <v>200</v>
      </c>
      <c r="B44" s="2">
        <v>0.17682708168973699</v>
      </c>
    </row>
    <row r="45" spans="1:2" x14ac:dyDescent="0.25">
      <c r="A45" s="8" t="s">
        <v>201</v>
      </c>
      <c r="B45" s="2">
        <v>4.7945205479452101E-2</v>
      </c>
    </row>
    <row r="46" spans="1:2" x14ac:dyDescent="0.25">
      <c r="A46" s="8" t="s">
        <v>202</v>
      </c>
      <c r="B46" s="2">
        <v>5.7735064189916099E-3</v>
      </c>
    </row>
    <row r="47" spans="1:2" x14ac:dyDescent="0.25">
      <c r="A47" s="8" t="s">
        <v>203</v>
      </c>
      <c r="B47" s="2">
        <v>7.1397834038585697E-2</v>
      </c>
    </row>
    <row r="48" spans="1:2" x14ac:dyDescent="0.25">
      <c r="A48" s="8" t="s">
        <v>204</v>
      </c>
      <c r="B48" s="2">
        <v>1.0793946783332099E-2</v>
      </c>
    </row>
    <row r="49" spans="1:2" x14ac:dyDescent="0.25">
      <c r="A49" s="8" t="s">
        <v>205</v>
      </c>
      <c r="B49" s="2">
        <v>6.2755504554256603E-3</v>
      </c>
    </row>
    <row r="50" spans="1:2" x14ac:dyDescent="0.25">
      <c r="A50" s="8" t="s">
        <v>206</v>
      </c>
      <c r="B50" s="2">
        <v>0.15294412967080301</v>
      </c>
    </row>
    <row r="51" spans="1:2" x14ac:dyDescent="0.25">
      <c r="A51" s="8" t="s">
        <v>207</v>
      </c>
      <c r="B51" s="2">
        <v>7.2150900093236797E-2</v>
      </c>
    </row>
    <row r="52" spans="1:2" x14ac:dyDescent="0.25">
      <c r="A52" s="8" t="s">
        <v>208</v>
      </c>
      <c r="B52" s="2">
        <v>0.44936527289679401</v>
      </c>
    </row>
    <row r="53" spans="1:2" x14ac:dyDescent="0.25">
      <c r="A53" s="15"/>
    </row>
    <row r="54" spans="1:2" x14ac:dyDescent="0.25">
      <c r="A54" s="13" t="s">
        <v>33</v>
      </c>
    </row>
    <row r="55" spans="1:2" x14ac:dyDescent="0.25">
      <c r="A55" s="14" t="s">
        <v>34</v>
      </c>
    </row>
    <row r="56" spans="1:2" x14ac:dyDescent="0.25">
      <c r="A56" s="14" t="s">
        <v>126</v>
      </c>
    </row>
    <row r="57" spans="1:2" x14ac:dyDescent="0.25">
      <c r="A57" s="14" t="s">
        <v>210</v>
      </c>
    </row>
    <row r="58" spans="1:2" x14ac:dyDescent="0.25">
      <c r="A58" s="14" t="s">
        <v>36</v>
      </c>
    </row>
    <row r="59" spans="1:2" x14ac:dyDescent="0.25">
      <c r="A59" s="15"/>
    </row>
    <row r="60" spans="1:2" x14ac:dyDescent="0.25">
      <c r="A60" s="15"/>
    </row>
    <row r="61" spans="1:2" x14ac:dyDescent="0.25">
      <c r="A61" s="15"/>
    </row>
    <row r="62" spans="1:2" x14ac:dyDescent="0.25">
      <c r="A62" s="15"/>
    </row>
    <row r="63" spans="1:2" x14ac:dyDescent="0.25">
      <c r="A63" s="15"/>
    </row>
    <row r="64" spans="1:2"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470</v>
      </c>
    </row>
    <row r="2" spans="1:2" ht="15" x14ac:dyDescent="0.25">
      <c r="A2" s="12" t="s">
        <v>461</v>
      </c>
    </row>
    <row r="3" spans="1:2" ht="15" x14ac:dyDescent="0.25">
      <c r="A3" s="12" t="s">
        <v>239</v>
      </c>
    </row>
    <row r="4" spans="1:2" ht="15" x14ac:dyDescent="0.25">
      <c r="A4" s="12" t="s">
        <v>125</v>
      </c>
    </row>
    <row r="5" spans="1:2" x14ac:dyDescent="0.25">
      <c r="A5" s="17" t="str">
        <f>HYPERLINK("#'Table of contents'!A53", "Back to contents")</f>
        <v>Back to contents</v>
      </c>
    </row>
    <row r="6" spans="1:2" x14ac:dyDescent="0.25">
      <c r="A6" s="15"/>
      <c r="B6" s="6" t="s">
        <v>27</v>
      </c>
    </row>
    <row r="7" spans="1:2" x14ac:dyDescent="0.25">
      <c r="A7" s="9" t="s">
        <v>32</v>
      </c>
      <c r="B7" s="4" t="s">
        <v>9</v>
      </c>
    </row>
    <row r="8" spans="1:2" x14ac:dyDescent="0.25">
      <c r="A8" s="16" t="s">
        <v>211</v>
      </c>
      <c r="B8" s="1">
        <v>243</v>
      </c>
    </row>
    <row r="9" spans="1:2" x14ac:dyDescent="0.25">
      <c r="A9" s="16" t="s">
        <v>212</v>
      </c>
      <c r="B9" s="1">
        <v>11368</v>
      </c>
    </row>
    <row r="10" spans="1:2" x14ac:dyDescent="0.25">
      <c r="A10" s="16" t="s">
        <v>213</v>
      </c>
      <c r="B10" s="1">
        <v>1418</v>
      </c>
    </row>
    <row r="11" spans="1:2" x14ac:dyDescent="0.25">
      <c r="A11" s="16" t="s">
        <v>214</v>
      </c>
      <c r="B11" s="1">
        <v>285</v>
      </c>
    </row>
    <row r="12" spans="1:2" x14ac:dyDescent="0.25">
      <c r="A12" s="16" t="s">
        <v>215</v>
      </c>
      <c r="B12" s="1">
        <v>2075</v>
      </c>
    </row>
    <row r="13" spans="1:2" x14ac:dyDescent="0.25">
      <c r="A13" s="16" t="s">
        <v>216</v>
      </c>
      <c r="B13" s="1">
        <v>482</v>
      </c>
    </row>
    <row r="14" spans="1:2" x14ac:dyDescent="0.25">
      <c r="A14" s="16" t="s">
        <v>99</v>
      </c>
      <c r="B14" s="1">
        <v>306</v>
      </c>
    </row>
    <row r="15" spans="1:2" x14ac:dyDescent="0.25">
      <c r="A15" s="16" t="s">
        <v>217</v>
      </c>
      <c r="B15" s="1">
        <v>9696</v>
      </c>
    </row>
    <row r="16" spans="1:2" x14ac:dyDescent="0.25">
      <c r="A16" s="16" t="s">
        <v>218</v>
      </c>
      <c r="B16" s="1">
        <v>3633</v>
      </c>
    </row>
    <row r="17" spans="1:2" x14ac:dyDescent="0.25">
      <c r="A17" s="16" t="s">
        <v>219</v>
      </c>
      <c r="B17" s="1">
        <v>21861</v>
      </c>
    </row>
    <row r="18" spans="1:2" x14ac:dyDescent="0.25">
      <c r="A18" s="16" t="s">
        <v>220</v>
      </c>
      <c r="B18" s="1">
        <v>18</v>
      </c>
    </row>
    <row r="19" spans="1:2" x14ac:dyDescent="0.25">
      <c r="A19" s="16" t="s">
        <v>221</v>
      </c>
      <c r="B19" s="1">
        <v>966</v>
      </c>
    </row>
    <row r="20" spans="1:2" x14ac:dyDescent="0.25">
      <c r="A20" s="16" t="s">
        <v>222</v>
      </c>
      <c r="B20" s="1">
        <v>83</v>
      </c>
    </row>
    <row r="21" spans="1:2" x14ac:dyDescent="0.25">
      <c r="A21" s="16" t="s">
        <v>223</v>
      </c>
      <c r="B21" s="1">
        <v>11</v>
      </c>
    </row>
    <row r="22" spans="1:2" x14ac:dyDescent="0.25">
      <c r="A22" s="16" t="s">
        <v>224</v>
      </c>
      <c r="B22" s="1">
        <v>135</v>
      </c>
    </row>
    <row r="23" spans="1:2" x14ac:dyDescent="0.25">
      <c r="A23" s="16" t="s">
        <v>225</v>
      </c>
      <c r="B23" s="1">
        <v>12</v>
      </c>
    </row>
    <row r="24" spans="1:2" x14ac:dyDescent="0.25">
      <c r="A24" s="16" t="s">
        <v>105</v>
      </c>
      <c r="B24" s="1">
        <v>22</v>
      </c>
    </row>
    <row r="25" spans="1:2" x14ac:dyDescent="0.25">
      <c r="A25" s="16" t="s">
        <v>226</v>
      </c>
      <c r="B25" s="1">
        <v>411</v>
      </c>
    </row>
    <row r="26" spans="1:2" x14ac:dyDescent="0.25">
      <c r="A26" s="16" t="s">
        <v>227</v>
      </c>
      <c r="B26" s="1">
        <v>290</v>
      </c>
    </row>
    <row r="27" spans="1:2" x14ac:dyDescent="0.25">
      <c r="A27" s="16" t="s">
        <v>228</v>
      </c>
      <c r="B27" s="1">
        <v>1266</v>
      </c>
    </row>
    <row r="28" spans="1:2" x14ac:dyDescent="0.25">
      <c r="A28" s="16" t="s">
        <v>229</v>
      </c>
      <c r="B28" s="1">
        <v>126</v>
      </c>
    </row>
    <row r="29" spans="1:2" x14ac:dyDescent="0.25">
      <c r="A29" s="16" t="s">
        <v>230</v>
      </c>
      <c r="B29" s="1">
        <v>1611</v>
      </c>
    </row>
    <row r="30" spans="1:2" x14ac:dyDescent="0.25">
      <c r="A30" s="16" t="s">
        <v>231</v>
      </c>
      <c r="B30" s="1">
        <v>1350</v>
      </c>
    </row>
    <row r="31" spans="1:2" x14ac:dyDescent="0.25">
      <c r="A31" s="16" t="s">
        <v>232</v>
      </c>
      <c r="B31" s="1">
        <v>24</v>
      </c>
    </row>
    <row r="32" spans="1:2" x14ac:dyDescent="0.25">
      <c r="A32" s="16" t="s">
        <v>233</v>
      </c>
      <c r="B32" s="1">
        <v>1840</v>
      </c>
    </row>
    <row r="33" spans="1:2" x14ac:dyDescent="0.25">
      <c r="A33" s="16" t="s">
        <v>234</v>
      </c>
      <c r="B33" s="1">
        <v>90</v>
      </c>
    </row>
    <row r="34" spans="1:2" x14ac:dyDescent="0.25">
      <c r="A34" s="16" t="s">
        <v>111</v>
      </c>
      <c r="B34" s="1">
        <v>47</v>
      </c>
    </row>
    <row r="35" spans="1:2" x14ac:dyDescent="0.25">
      <c r="A35" s="16" t="s">
        <v>235</v>
      </c>
      <c r="B35" s="1">
        <v>337</v>
      </c>
    </row>
    <row r="36" spans="1:2" x14ac:dyDescent="0.25">
      <c r="A36" s="16" t="s">
        <v>236</v>
      </c>
      <c r="B36" s="1">
        <v>411</v>
      </c>
    </row>
    <row r="37" spans="1:2" x14ac:dyDescent="0.25">
      <c r="A37" s="16" t="s">
        <v>237</v>
      </c>
      <c r="B37" s="1">
        <v>4743</v>
      </c>
    </row>
    <row r="38" spans="1:2" x14ac:dyDescent="0.25">
      <c r="A38" s="10" t="s">
        <v>12</v>
      </c>
      <c r="B38" s="5">
        <v>65160</v>
      </c>
    </row>
    <row r="39" spans="1:2" x14ac:dyDescent="0.25">
      <c r="A39" s="15"/>
    </row>
    <row r="40" spans="1:2" x14ac:dyDescent="0.25">
      <c r="A40" s="15"/>
    </row>
    <row r="41" spans="1:2" x14ac:dyDescent="0.25">
      <c r="A41" s="15"/>
      <c r="B41" s="6" t="s">
        <v>28</v>
      </c>
    </row>
    <row r="42" spans="1:2" x14ac:dyDescent="0.25">
      <c r="A42" s="9" t="s">
        <v>32</v>
      </c>
      <c r="B42" s="4" t="s">
        <v>9</v>
      </c>
    </row>
    <row r="43" spans="1:2" x14ac:dyDescent="0.25">
      <c r="A43" s="8" t="s">
        <v>211</v>
      </c>
      <c r="B43" s="2">
        <v>4.7306636556544096E-3</v>
      </c>
    </row>
    <row r="44" spans="1:2" x14ac:dyDescent="0.25">
      <c r="A44" s="8" t="s">
        <v>212</v>
      </c>
      <c r="B44" s="2">
        <v>0.221309400977281</v>
      </c>
    </row>
    <row r="45" spans="1:2" x14ac:dyDescent="0.25">
      <c r="A45" s="8" t="s">
        <v>213</v>
      </c>
      <c r="B45" s="2">
        <v>2.7605271867152101E-2</v>
      </c>
    </row>
    <row r="46" spans="1:2" x14ac:dyDescent="0.25">
      <c r="A46" s="8" t="s">
        <v>214</v>
      </c>
      <c r="B46" s="2">
        <v>5.5483092257675197E-3</v>
      </c>
    </row>
    <row r="47" spans="1:2" x14ac:dyDescent="0.25">
      <c r="A47" s="8" t="s">
        <v>215</v>
      </c>
      <c r="B47" s="2">
        <v>4.0395584713921399E-2</v>
      </c>
    </row>
    <row r="48" spans="1:2" x14ac:dyDescent="0.25">
      <c r="A48" s="8" t="s">
        <v>216</v>
      </c>
      <c r="B48" s="2">
        <v>9.3834563046313792E-3</v>
      </c>
    </row>
    <row r="49" spans="1:2" x14ac:dyDescent="0.25">
      <c r="A49" s="8" t="s">
        <v>99</v>
      </c>
      <c r="B49" s="2">
        <v>5.9571320108240703E-3</v>
      </c>
    </row>
    <row r="50" spans="1:2" x14ac:dyDescent="0.25">
      <c r="A50" s="8" t="s">
        <v>217</v>
      </c>
      <c r="B50" s="2">
        <v>0.188759320186112</v>
      </c>
    </row>
    <row r="51" spans="1:2" x14ac:dyDescent="0.25">
      <c r="A51" s="8" t="s">
        <v>218</v>
      </c>
      <c r="B51" s="2">
        <v>7.0726341814783794E-2</v>
      </c>
    </row>
    <row r="52" spans="1:2" x14ac:dyDescent="0.25">
      <c r="A52" s="8" t="s">
        <v>219</v>
      </c>
      <c r="B52" s="2">
        <v>0.42558451924387303</v>
      </c>
    </row>
    <row r="53" spans="1:2" x14ac:dyDescent="0.25">
      <c r="A53" s="8" t="s">
        <v>220</v>
      </c>
      <c r="B53" s="2">
        <v>5.6004978220286303E-3</v>
      </c>
    </row>
    <row r="54" spans="1:2" x14ac:dyDescent="0.25">
      <c r="A54" s="8" t="s">
        <v>221</v>
      </c>
      <c r="B54" s="2">
        <v>0.30056004978220302</v>
      </c>
    </row>
    <row r="55" spans="1:2" x14ac:dyDescent="0.25">
      <c r="A55" s="8" t="s">
        <v>222</v>
      </c>
      <c r="B55" s="2">
        <v>2.5824517734909801E-2</v>
      </c>
    </row>
    <row r="56" spans="1:2" x14ac:dyDescent="0.25">
      <c r="A56" s="8" t="s">
        <v>223</v>
      </c>
      <c r="B56" s="2">
        <v>3.42252644679527E-3</v>
      </c>
    </row>
    <row r="57" spans="1:2" x14ac:dyDescent="0.25">
      <c r="A57" s="8" t="s">
        <v>224</v>
      </c>
      <c r="B57" s="2">
        <v>4.2003733665214697E-2</v>
      </c>
    </row>
    <row r="58" spans="1:2" x14ac:dyDescent="0.25">
      <c r="A58" s="8" t="s">
        <v>225</v>
      </c>
      <c r="B58" s="2">
        <v>3.7336652146857498E-3</v>
      </c>
    </row>
    <row r="59" spans="1:2" x14ac:dyDescent="0.25">
      <c r="A59" s="8" t="s">
        <v>105</v>
      </c>
      <c r="B59" s="2">
        <v>6.84505289359054E-3</v>
      </c>
    </row>
    <row r="60" spans="1:2" x14ac:dyDescent="0.25">
      <c r="A60" s="8" t="s">
        <v>226</v>
      </c>
      <c r="B60" s="2">
        <v>0.127878033602987</v>
      </c>
    </row>
    <row r="61" spans="1:2" x14ac:dyDescent="0.25">
      <c r="A61" s="8" t="s">
        <v>227</v>
      </c>
      <c r="B61" s="2">
        <v>9.0230242688238996E-2</v>
      </c>
    </row>
    <row r="62" spans="1:2" x14ac:dyDescent="0.25">
      <c r="A62" s="8" t="s">
        <v>228</v>
      </c>
      <c r="B62" s="2">
        <v>0.39390168014934701</v>
      </c>
    </row>
    <row r="63" spans="1:2" x14ac:dyDescent="0.25">
      <c r="A63" s="8" t="s">
        <v>229</v>
      </c>
      <c r="B63" s="2">
        <v>1.1910388505529799E-2</v>
      </c>
    </row>
    <row r="64" spans="1:2" x14ac:dyDescent="0.25">
      <c r="A64" s="8" t="s">
        <v>230</v>
      </c>
      <c r="B64" s="2">
        <v>0.15228282446356001</v>
      </c>
    </row>
    <row r="65" spans="1:2" x14ac:dyDescent="0.25">
      <c r="A65" s="8" t="s">
        <v>231</v>
      </c>
      <c r="B65" s="2">
        <v>0.12761130541639101</v>
      </c>
    </row>
    <row r="66" spans="1:2" x14ac:dyDescent="0.25">
      <c r="A66" s="8" t="s">
        <v>232</v>
      </c>
      <c r="B66" s="2">
        <v>2.26864542962473E-3</v>
      </c>
    </row>
    <row r="67" spans="1:2" x14ac:dyDescent="0.25">
      <c r="A67" s="8" t="s">
        <v>233</v>
      </c>
      <c r="B67" s="2">
        <v>0.17392948293789601</v>
      </c>
    </row>
    <row r="68" spans="1:2" x14ac:dyDescent="0.25">
      <c r="A68" s="8" t="s">
        <v>234</v>
      </c>
      <c r="B68" s="2">
        <v>8.5074203610927303E-3</v>
      </c>
    </row>
    <row r="69" spans="1:2" x14ac:dyDescent="0.25">
      <c r="A69" s="8" t="s">
        <v>111</v>
      </c>
      <c r="B69" s="2">
        <v>4.4427639663484298E-3</v>
      </c>
    </row>
    <row r="70" spans="1:2" x14ac:dyDescent="0.25">
      <c r="A70" s="8" t="s">
        <v>235</v>
      </c>
      <c r="B70" s="2">
        <v>3.1855562907647197E-2</v>
      </c>
    </row>
    <row r="71" spans="1:2" x14ac:dyDescent="0.25">
      <c r="A71" s="8" t="s">
        <v>236</v>
      </c>
      <c r="B71" s="2">
        <v>3.8850552982323497E-2</v>
      </c>
    </row>
    <row r="72" spans="1:2" x14ac:dyDescent="0.25">
      <c r="A72" s="8" t="s">
        <v>237</v>
      </c>
      <c r="B72" s="2">
        <v>0.44834105302958699</v>
      </c>
    </row>
    <row r="73" spans="1:2" x14ac:dyDescent="0.25">
      <c r="A73" s="15"/>
    </row>
    <row r="74" spans="1:2" x14ac:dyDescent="0.25">
      <c r="A74" s="13" t="s">
        <v>33</v>
      </c>
    </row>
    <row r="75" spans="1:2" x14ac:dyDescent="0.25">
      <c r="A75" s="14" t="s">
        <v>34</v>
      </c>
    </row>
    <row r="76" spans="1:2" x14ac:dyDescent="0.25">
      <c r="A76" s="14" t="s">
        <v>126</v>
      </c>
    </row>
    <row r="77" spans="1:2" x14ac:dyDescent="0.25">
      <c r="A77" s="14" t="s">
        <v>240</v>
      </c>
    </row>
    <row r="78" spans="1:2" x14ac:dyDescent="0.25">
      <c r="A78" s="14" t="s">
        <v>36</v>
      </c>
    </row>
    <row r="79" spans="1:2" x14ac:dyDescent="0.25">
      <c r="A79" s="15"/>
    </row>
    <row r="80" spans="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471</v>
      </c>
    </row>
    <row r="2" spans="1:2" ht="15" x14ac:dyDescent="0.25">
      <c r="A2" s="12" t="s">
        <v>461</v>
      </c>
    </row>
    <row r="3" spans="1:2" ht="15" x14ac:dyDescent="0.25">
      <c r="A3" s="12" t="s">
        <v>302</v>
      </c>
    </row>
    <row r="4" spans="1:2" ht="15" x14ac:dyDescent="0.25">
      <c r="A4" s="12" t="s">
        <v>125</v>
      </c>
    </row>
    <row r="5" spans="1:2" x14ac:dyDescent="0.25">
      <c r="A5" s="17" t="str">
        <f>HYPERLINK("#'Table of contents'!A54", "Back to contents")</f>
        <v>Back to contents</v>
      </c>
    </row>
    <row r="6" spans="1:2" x14ac:dyDescent="0.25">
      <c r="A6" s="15"/>
      <c r="B6" s="6" t="s">
        <v>27</v>
      </c>
    </row>
    <row r="7" spans="1:2" x14ac:dyDescent="0.25">
      <c r="A7" s="9" t="s">
        <v>32</v>
      </c>
      <c r="B7" s="4" t="s">
        <v>9</v>
      </c>
    </row>
    <row r="8" spans="1:2" x14ac:dyDescent="0.25">
      <c r="A8" s="16" t="s">
        <v>241</v>
      </c>
      <c r="B8" s="1">
        <v>273</v>
      </c>
    </row>
    <row r="9" spans="1:2" x14ac:dyDescent="0.25">
      <c r="A9" s="16" t="s">
        <v>242</v>
      </c>
      <c r="B9" s="1">
        <v>701</v>
      </c>
    </row>
    <row r="10" spans="1:2" x14ac:dyDescent="0.25">
      <c r="A10" s="16" t="s">
        <v>243</v>
      </c>
      <c r="B10" s="1">
        <v>2831</v>
      </c>
    </row>
    <row r="11" spans="1:2" x14ac:dyDescent="0.25">
      <c r="A11" s="16" t="s">
        <v>244</v>
      </c>
      <c r="B11" s="1">
        <v>3</v>
      </c>
    </row>
    <row r="12" spans="1:2" x14ac:dyDescent="0.25">
      <c r="A12" s="16" t="s">
        <v>245</v>
      </c>
      <c r="B12" s="1">
        <v>3320</v>
      </c>
    </row>
    <row r="13" spans="1:2" x14ac:dyDescent="0.25">
      <c r="A13" s="16" t="s">
        <v>246</v>
      </c>
      <c r="B13" s="1">
        <v>575</v>
      </c>
    </row>
    <row r="14" spans="1:2" x14ac:dyDescent="0.25">
      <c r="A14" s="16" t="s">
        <v>247</v>
      </c>
      <c r="B14" s="1">
        <v>128</v>
      </c>
    </row>
    <row r="15" spans="1:2" x14ac:dyDescent="0.25">
      <c r="A15" s="16" t="s">
        <v>248</v>
      </c>
      <c r="B15" s="1">
        <v>961</v>
      </c>
    </row>
    <row r="16" spans="1:2" x14ac:dyDescent="0.25">
      <c r="A16" s="16" t="s">
        <v>249</v>
      </c>
      <c r="B16" s="1">
        <v>827</v>
      </c>
    </row>
    <row r="17" spans="1:2" x14ac:dyDescent="0.25">
      <c r="A17" s="16" t="s">
        <v>250</v>
      </c>
      <c r="B17" s="1">
        <v>5833</v>
      </c>
    </row>
    <row r="18" spans="1:2" x14ac:dyDescent="0.25">
      <c r="A18" s="16" t="s">
        <v>251</v>
      </c>
      <c r="B18" s="1">
        <v>0</v>
      </c>
    </row>
    <row r="19" spans="1:2" x14ac:dyDescent="0.25">
      <c r="A19" s="16" t="s">
        <v>252</v>
      </c>
      <c r="B19" s="1">
        <v>1380</v>
      </c>
    </row>
    <row r="20" spans="1:2" x14ac:dyDescent="0.25">
      <c r="A20" s="16" t="s">
        <v>253</v>
      </c>
      <c r="B20" s="1">
        <v>0</v>
      </c>
    </row>
    <row r="21" spans="1:2" x14ac:dyDescent="0.25">
      <c r="A21" s="16" t="s">
        <v>254</v>
      </c>
      <c r="B21" s="1">
        <v>2</v>
      </c>
    </row>
    <row r="22" spans="1:2" x14ac:dyDescent="0.25">
      <c r="A22" s="16" t="s">
        <v>255</v>
      </c>
      <c r="B22" s="1">
        <v>169</v>
      </c>
    </row>
    <row r="23" spans="1:2" x14ac:dyDescent="0.25">
      <c r="A23" s="16" t="s">
        <v>256</v>
      </c>
      <c r="B23" s="1">
        <v>0</v>
      </c>
    </row>
    <row r="24" spans="1:2" x14ac:dyDescent="0.25">
      <c r="A24" s="16" t="s">
        <v>257</v>
      </c>
      <c r="B24" s="1">
        <v>11</v>
      </c>
    </row>
    <row r="25" spans="1:2" x14ac:dyDescent="0.25">
      <c r="A25" s="16" t="s">
        <v>258</v>
      </c>
      <c r="B25" s="1">
        <v>53</v>
      </c>
    </row>
    <row r="26" spans="1:2" x14ac:dyDescent="0.25">
      <c r="A26" s="16" t="s">
        <v>259</v>
      </c>
      <c r="B26" s="1">
        <v>100</v>
      </c>
    </row>
    <row r="27" spans="1:2" x14ac:dyDescent="0.25">
      <c r="A27" s="16" t="s">
        <v>260</v>
      </c>
      <c r="B27" s="1">
        <v>641</v>
      </c>
    </row>
    <row r="28" spans="1:2" x14ac:dyDescent="0.25">
      <c r="A28" s="16" t="s">
        <v>261</v>
      </c>
      <c r="B28" s="1">
        <v>11</v>
      </c>
    </row>
    <row r="29" spans="1:2" x14ac:dyDescent="0.25">
      <c r="A29" s="16" t="s">
        <v>262</v>
      </c>
      <c r="B29" s="1">
        <v>268</v>
      </c>
    </row>
    <row r="30" spans="1:2" x14ac:dyDescent="0.25">
      <c r="A30" s="16" t="s">
        <v>263</v>
      </c>
      <c r="B30" s="1">
        <v>7</v>
      </c>
    </row>
    <row r="31" spans="1:2" x14ac:dyDescent="0.25">
      <c r="A31" s="16" t="s">
        <v>264</v>
      </c>
      <c r="B31" s="1">
        <v>4</v>
      </c>
    </row>
    <row r="32" spans="1:2" x14ac:dyDescent="0.25">
      <c r="A32" s="16" t="s">
        <v>265</v>
      </c>
      <c r="B32" s="1">
        <v>91</v>
      </c>
    </row>
    <row r="33" spans="1:2" x14ac:dyDescent="0.25">
      <c r="A33" s="16" t="s">
        <v>266</v>
      </c>
      <c r="B33" s="1">
        <v>3</v>
      </c>
    </row>
    <row r="34" spans="1:2" x14ac:dyDescent="0.25">
      <c r="A34" s="16" t="s">
        <v>267</v>
      </c>
      <c r="B34" s="1">
        <v>25</v>
      </c>
    </row>
    <row r="35" spans="1:2" x14ac:dyDescent="0.25">
      <c r="A35" s="16" t="s">
        <v>268</v>
      </c>
      <c r="B35" s="1">
        <v>343</v>
      </c>
    </row>
    <row r="36" spans="1:2" x14ac:dyDescent="0.25">
      <c r="A36" s="16" t="s">
        <v>269</v>
      </c>
      <c r="B36" s="1">
        <v>128</v>
      </c>
    </row>
    <row r="37" spans="1:2" x14ac:dyDescent="0.25">
      <c r="A37" s="16" t="s">
        <v>270</v>
      </c>
      <c r="B37" s="1">
        <v>375</v>
      </c>
    </row>
    <row r="38" spans="1:2" x14ac:dyDescent="0.25">
      <c r="A38" s="16" t="s">
        <v>271</v>
      </c>
      <c r="B38" s="1">
        <v>34</v>
      </c>
    </row>
    <row r="39" spans="1:2" x14ac:dyDescent="0.25">
      <c r="A39" s="16" t="s">
        <v>272</v>
      </c>
      <c r="B39" s="1">
        <v>66</v>
      </c>
    </row>
    <row r="40" spans="1:2" x14ac:dyDescent="0.25">
      <c r="A40" s="16" t="s">
        <v>273</v>
      </c>
      <c r="B40" s="1">
        <v>11354</v>
      </c>
    </row>
    <row r="41" spans="1:2" x14ac:dyDescent="0.25">
      <c r="A41" s="16" t="s">
        <v>274</v>
      </c>
      <c r="B41" s="1">
        <v>1</v>
      </c>
    </row>
    <row r="42" spans="1:2" x14ac:dyDescent="0.25">
      <c r="A42" s="16" t="s">
        <v>275</v>
      </c>
      <c r="B42" s="1">
        <v>301</v>
      </c>
    </row>
    <row r="43" spans="1:2" x14ac:dyDescent="0.25">
      <c r="A43" s="16" t="s">
        <v>276</v>
      </c>
      <c r="B43" s="1">
        <v>83</v>
      </c>
    </row>
    <row r="44" spans="1:2" x14ac:dyDescent="0.25">
      <c r="A44" s="16" t="s">
        <v>277</v>
      </c>
      <c r="B44" s="1">
        <v>0</v>
      </c>
    </row>
    <row r="45" spans="1:2" x14ac:dyDescent="0.25">
      <c r="A45" s="16" t="s">
        <v>278</v>
      </c>
      <c r="B45" s="1">
        <v>182</v>
      </c>
    </row>
    <row r="46" spans="1:2" x14ac:dyDescent="0.25">
      <c r="A46" s="16" t="s">
        <v>279</v>
      </c>
      <c r="B46" s="1">
        <v>8858</v>
      </c>
    </row>
    <row r="47" spans="1:2" x14ac:dyDescent="0.25">
      <c r="A47" s="16" t="s">
        <v>280</v>
      </c>
      <c r="B47" s="1">
        <v>2530</v>
      </c>
    </row>
    <row r="48" spans="1:2" x14ac:dyDescent="0.25">
      <c r="A48" s="16" t="s">
        <v>281</v>
      </c>
      <c r="B48" s="1">
        <v>13765</v>
      </c>
    </row>
    <row r="49" spans="1:2" x14ac:dyDescent="0.25">
      <c r="A49" s="16" t="s">
        <v>271</v>
      </c>
      <c r="B49" s="1">
        <v>34</v>
      </c>
    </row>
    <row r="50" spans="1:2" x14ac:dyDescent="0.25">
      <c r="A50" s="16" t="s">
        <v>282</v>
      </c>
      <c r="B50" s="1">
        <v>186</v>
      </c>
    </row>
    <row r="51" spans="1:2" x14ac:dyDescent="0.25">
      <c r="A51" s="16" t="s">
        <v>283</v>
      </c>
      <c r="B51" s="1">
        <v>8</v>
      </c>
    </row>
    <row r="52" spans="1:2" x14ac:dyDescent="0.25">
      <c r="A52" s="16" t="s">
        <v>284</v>
      </c>
      <c r="B52" s="1">
        <v>8</v>
      </c>
    </row>
    <row r="53" spans="1:2" x14ac:dyDescent="0.25">
      <c r="A53" s="16" t="s">
        <v>285</v>
      </c>
      <c r="B53" s="1">
        <v>349</v>
      </c>
    </row>
    <row r="54" spans="1:2" x14ac:dyDescent="0.25">
      <c r="A54" s="16" t="s">
        <v>286</v>
      </c>
      <c r="B54" s="1">
        <v>3</v>
      </c>
    </row>
    <row r="55" spans="1:2" x14ac:dyDescent="0.25">
      <c r="A55" s="16" t="s">
        <v>287</v>
      </c>
      <c r="B55" s="1">
        <v>16</v>
      </c>
    </row>
    <row r="56" spans="1:2" x14ac:dyDescent="0.25">
      <c r="A56" s="16" t="s">
        <v>288</v>
      </c>
      <c r="B56" s="1">
        <v>148</v>
      </c>
    </row>
    <row r="57" spans="1:2" x14ac:dyDescent="0.25">
      <c r="A57" s="16" t="s">
        <v>289</v>
      </c>
      <c r="B57" s="1">
        <v>116</v>
      </c>
    </row>
    <row r="58" spans="1:2" x14ac:dyDescent="0.25">
      <c r="A58" s="16" t="s">
        <v>290</v>
      </c>
      <c r="B58" s="1">
        <v>371</v>
      </c>
    </row>
    <row r="59" spans="1:2" x14ac:dyDescent="0.25">
      <c r="A59" s="16" t="s">
        <v>291</v>
      </c>
      <c r="B59" s="1">
        <v>3</v>
      </c>
    </row>
    <row r="60" spans="1:2" x14ac:dyDescent="0.25">
      <c r="A60" s="16" t="s">
        <v>292</v>
      </c>
      <c r="B60" s="1">
        <v>56</v>
      </c>
    </row>
    <row r="61" spans="1:2" x14ac:dyDescent="0.25">
      <c r="A61" s="16" t="s">
        <v>293</v>
      </c>
      <c r="B61" s="1">
        <v>4</v>
      </c>
    </row>
    <row r="62" spans="1:2" x14ac:dyDescent="0.25">
      <c r="A62" s="16" t="s">
        <v>294</v>
      </c>
      <c r="B62" s="1">
        <v>2</v>
      </c>
    </row>
    <row r="63" spans="1:2" x14ac:dyDescent="0.25">
      <c r="A63" s="16" t="s">
        <v>295</v>
      </c>
      <c r="B63" s="1">
        <v>38</v>
      </c>
    </row>
    <row r="64" spans="1:2" x14ac:dyDescent="0.25">
      <c r="A64" s="16" t="s">
        <v>296</v>
      </c>
      <c r="B64" s="1">
        <v>3</v>
      </c>
    </row>
    <row r="65" spans="1:2" x14ac:dyDescent="0.25">
      <c r="A65" s="16" t="s">
        <v>297</v>
      </c>
      <c r="B65" s="1">
        <v>13</v>
      </c>
    </row>
    <row r="66" spans="1:2" x14ac:dyDescent="0.25">
      <c r="A66" s="16" t="s">
        <v>298</v>
      </c>
      <c r="B66" s="1">
        <v>81</v>
      </c>
    </row>
    <row r="67" spans="1:2" x14ac:dyDescent="0.25">
      <c r="A67" s="16" t="s">
        <v>299</v>
      </c>
      <c r="B67" s="1">
        <v>633</v>
      </c>
    </row>
    <row r="68" spans="1:2" x14ac:dyDescent="0.25">
      <c r="A68" s="16" t="s">
        <v>300</v>
      </c>
      <c r="B68" s="1">
        <v>6885</v>
      </c>
    </row>
    <row r="69" spans="1:2" x14ac:dyDescent="0.25">
      <c r="A69" s="10" t="s">
        <v>12</v>
      </c>
      <c r="B69" s="5">
        <v>65194</v>
      </c>
    </row>
    <row r="70" spans="1:2" x14ac:dyDescent="0.25">
      <c r="A70" s="15"/>
    </row>
    <row r="71" spans="1:2" x14ac:dyDescent="0.25">
      <c r="A71" s="15"/>
    </row>
    <row r="72" spans="1:2" x14ac:dyDescent="0.25">
      <c r="A72" s="15"/>
      <c r="B72" s="6" t="s">
        <v>28</v>
      </c>
    </row>
    <row r="73" spans="1:2" x14ac:dyDescent="0.25">
      <c r="A73" s="9" t="s">
        <v>32</v>
      </c>
      <c r="B73" s="4" t="s">
        <v>9</v>
      </c>
    </row>
    <row r="74" spans="1:2" x14ac:dyDescent="0.25">
      <c r="A74" s="8" t="s">
        <v>241</v>
      </c>
      <c r="B74" s="2">
        <v>1.76676158426094E-2</v>
      </c>
    </row>
    <row r="75" spans="1:2" x14ac:dyDescent="0.25">
      <c r="A75" s="8" t="s">
        <v>242</v>
      </c>
      <c r="B75" s="2">
        <v>4.5366295625161798E-2</v>
      </c>
    </row>
    <row r="76" spans="1:2" x14ac:dyDescent="0.25">
      <c r="A76" s="8" t="s">
        <v>243</v>
      </c>
      <c r="B76" s="2">
        <v>0.18321252912244401</v>
      </c>
    </row>
    <row r="77" spans="1:2" x14ac:dyDescent="0.25">
      <c r="A77" s="8" t="s">
        <v>244</v>
      </c>
      <c r="B77" s="2">
        <v>1.9414962464405901E-4</v>
      </c>
    </row>
    <row r="78" spans="1:2" x14ac:dyDescent="0.25">
      <c r="A78" s="8" t="s">
        <v>245</v>
      </c>
      <c r="B78" s="2">
        <v>0.21485891793942499</v>
      </c>
    </row>
    <row r="79" spans="1:2" x14ac:dyDescent="0.25">
      <c r="A79" s="8" t="s">
        <v>246</v>
      </c>
      <c r="B79" s="2">
        <v>3.7212011390111301E-2</v>
      </c>
    </row>
    <row r="80" spans="1:2" x14ac:dyDescent="0.25">
      <c r="A80" s="8" t="s">
        <v>247</v>
      </c>
      <c r="B80" s="2">
        <v>8.2837173181465207E-3</v>
      </c>
    </row>
    <row r="81" spans="1:2" x14ac:dyDescent="0.25">
      <c r="A81" s="8" t="s">
        <v>248</v>
      </c>
      <c r="B81" s="2">
        <v>6.21925964276469E-2</v>
      </c>
    </row>
    <row r="82" spans="1:2" x14ac:dyDescent="0.25">
      <c r="A82" s="8" t="s">
        <v>249</v>
      </c>
      <c r="B82" s="2">
        <v>5.3520579860212303E-2</v>
      </c>
    </row>
    <row r="83" spans="1:2" x14ac:dyDescent="0.25">
      <c r="A83" s="8" t="s">
        <v>250</v>
      </c>
      <c r="B83" s="2">
        <v>0.37749158684959899</v>
      </c>
    </row>
    <row r="84" spans="1:2" x14ac:dyDescent="0.25">
      <c r="A84" s="8" t="s">
        <v>251</v>
      </c>
      <c r="B84" s="2">
        <v>0</v>
      </c>
    </row>
    <row r="85" spans="1:2" x14ac:dyDescent="0.25">
      <c r="A85" s="8" t="s">
        <v>252</v>
      </c>
      <c r="B85" s="2">
        <v>0.58573853989813196</v>
      </c>
    </row>
    <row r="86" spans="1:2" x14ac:dyDescent="0.25">
      <c r="A86" s="8" t="s">
        <v>253</v>
      </c>
      <c r="B86" s="2">
        <v>0</v>
      </c>
    </row>
    <row r="87" spans="1:2" x14ac:dyDescent="0.25">
      <c r="A87" s="8" t="s">
        <v>254</v>
      </c>
      <c r="B87" s="2">
        <v>8.4889643463497495E-4</v>
      </c>
    </row>
    <row r="88" spans="1:2" x14ac:dyDescent="0.25">
      <c r="A88" s="8" t="s">
        <v>255</v>
      </c>
      <c r="B88" s="2">
        <v>7.1731748726655303E-2</v>
      </c>
    </row>
    <row r="89" spans="1:2" x14ac:dyDescent="0.25">
      <c r="A89" s="8" t="s">
        <v>256</v>
      </c>
      <c r="B89" s="2">
        <v>0</v>
      </c>
    </row>
    <row r="90" spans="1:2" x14ac:dyDescent="0.25">
      <c r="A90" s="8" t="s">
        <v>257</v>
      </c>
      <c r="B90" s="2">
        <v>4.6689303904923598E-3</v>
      </c>
    </row>
    <row r="91" spans="1:2" x14ac:dyDescent="0.25">
      <c r="A91" s="8" t="s">
        <v>258</v>
      </c>
      <c r="B91" s="2">
        <v>2.2495755517826801E-2</v>
      </c>
    </row>
    <row r="92" spans="1:2" x14ac:dyDescent="0.25">
      <c r="A92" s="8" t="s">
        <v>259</v>
      </c>
      <c r="B92" s="2">
        <v>4.2444821731748697E-2</v>
      </c>
    </row>
    <row r="93" spans="1:2" x14ac:dyDescent="0.25">
      <c r="A93" s="8" t="s">
        <v>260</v>
      </c>
      <c r="B93" s="2">
        <v>0.27207130730050899</v>
      </c>
    </row>
    <row r="94" spans="1:2" x14ac:dyDescent="0.25">
      <c r="A94" s="8" t="s">
        <v>261</v>
      </c>
      <c r="B94" s="2">
        <v>8.7649402390438304E-3</v>
      </c>
    </row>
    <row r="95" spans="1:2" x14ac:dyDescent="0.25">
      <c r="A95" s="8" t="s">
        <v>262</v>
      </c>
      <c r="B95" s="2">
        <v>0.21354581673306799</v>
      </c>
    </row>
    <row r="96" spans="1:2" x14ac:dyDescent="0.25">
      <c r="A96" s="8" t="s">
        <v>263</v>
      </c>
      <c r="B96" s="2">
        <v>5.5776892430278897E-3</v>
      </c>
    </row>
    <row r="97" spans="1:2" x14ac:dyDescent="0.25">
      <c r="A97" s="8" t="s">
        <v>264</v>
      </c>
      <c r="B97" s="2">
        <v>3.1872509960159398E-3</v>
      </c>
    </row>
    <row r="98" spans="1:2" x14ac:dyDescent="0.25">
      <c r="A98" s="8" t="s">
        <v>265</v>
      </c>
      <c r="B98" s="2">
        <v>7.2509960159362494E-2</v>
      </c>
    </row>
    <row r="99" spans="1:2" x14ac:dyDescent="0.25">
      <c r="A99" s="8" t="s">
        <v>266</v>
      </c>
      <c r="B99" s="2">
        <v>2.3904382470119499E-3</v>
      </c>
    </row>
    <row r="100" spans="1:2" x14ac:dyDescent="0.25">
      <c r="A100" s="8" t="s">
        <v>267</v>
      </c>
      <c r="B100" s="2">
        <v>1.9920318725099601E-2</v>
      </c>
    </row>
    <row r="101" spans="1:2" x14ac:dyDescent="0.25">
      <c r="A101" s="8" t="s">
        <v>268</v>
      </c>
      <c r="B101" s="2">
        <v>0.27330677290836702</v>
      </c>
    </row>
    <row r="102" spans="1:2" x14ac:dyDescent="0.25">
      <c r="A102" s="8" t="s">
        <v>269</v>
      </c>
      <c r="B102" s="2">
        <v>0.10199203187251001</v>
      </c>
    </row>
    <row r="103" spans="1:2" x14ac:dyDescent="0.25">
      <c r="A103" s="8" t="s">
        <v>270</v>
      </c>
      <c r="B103" s="2">
        <v>0.29880478087649398</v>
      </c>
    </row>
    <row r="104" spans="1:2" x14ac:dyDescent="0.25">
      <c r="A104" s="8" t="s">
        <v>271</v>
      </c>
      <c r="B104" s="2">
        <v>2.7441485068603701E-2</v>
      </c>
    </row>
    <row r="105" spans="1:2" x14ac:dyDescent="0.25">
      <c r="A105" s="8" t="s">
        <v>272</v>
      </c>
      <c r="B105" s="2">
        <v>1.7770597738287601E-3</v>
      </c>
    </row>
    <row r="106" spans="1:2" x14ac:dyDescent="0.25">
      <c r="A106" s="8" t="s">
        <v>273</v>
      </c>
      <c r="B106" s="2">
        <v>0.30570813139472303</v>
      </c>
    </row>
    <row r="107" spans="1:2" x14ac:dyDescent="0.25">
      <c r="A107" s="8" t="s">
        <v>274</v>
      </c>
      <c r="B107" s="2">
        <v>2.69251480883145E-5</v>
      </c>
    </row>
    <row r="108" spans="1:2" x14ac:dyDescent="0.25">
      <c r="A108" s="8" t="s">
        <v>275</v>
      </c>
      <c r="B108" s="2">
        <v>8.1044695745826605E-3</v>
      </c>
    </row>
    <row r="109" spans="1:2" x14ac:dyDescent="0.25">
      <c r="A109" s="8" t="s">
        <v>276</v>
      </c>
      <c r="B109" s="2">
        <v>2.2347872913301E-3</v>
      </c>
    </row>
    <row r="110" spans="1:2" x14ac:dyDescent="0.25">
      <c r="A110" s="8" t="s">
        <v>277</v>
      </c>
      <c r="B110" s="2">
        <v>0</v>
      </c>
    </row>
    <row r="111" spans="1:2" x14ac:dyDescent="0.25">
      <c r="A111" s="8" t="s">
        <v>278</v>
      </c>
      <c r="B111" s="2">
        <v>4.9003769520732402E-3</v>
      </c>
    </row>
    <row r="112" spans="1:2" x14ac:dyDescent="0.25">
      <c r="A112" s="8" t="s">
        <v>279</v>
      </c>
      <c r="B112" s="2">
        <v>0.23850296176628999</v>
      </c>
    </row>
    <row r="113" spans="1:2" x14ac:dyDescent="0.25">
      <c r="A113" s="8" t="s">
        <v>280</v>
      </c>
      <c r="B113" s="2">
        <v>6.8120624663435603E-2</v>
      </c>
    </row>
    <row r="114" spans="1:2" x14ac:dyDescent="0.25">
      <c r="A114" s="8" t="s">
        <v>281</v>
      </c>
      <c r="B114" s="2">
        <v>0.37062466343564898</v>
      </c>
    </row>
    <row r="115" spans="1:2" x14ac:dyDescent="0.25">
      <c r="A115" s="8" t="s">
        <v>271</v>
      </c>
      <c r="B115" s="2">
        <v>2.7441485068603701E-2</v>
      </c>
    </row>
    <row r="116" spans="1:2" x14ac:dyDescent="0.25">
      <c r="A116" s="8" t="s">
        <v>282</v>
      </c>
      <c r="B116" s="2">
        <v>0.15012106537530301</v>
      </c>
    </row>
    <row r="117" spans="1:2" x14ac:dyDescent="0.25">
      <c r="A117" s="8" t="s">
        <v>283</v>
      </c>
      <c r="B117" s="2">
        <v>6.4568200161420498E-3</v>
      </c>
    </row>
    <row r="118" spans="1:2" x14ac:dyDescent="0.25">
      <c r="A118" s="8" t="s">
        <v>284</v>
      </c>
      <c r="B118" s="2">
        <v>6.4568200161420498E-3</v>
      </c>
    </row>
    <row r="119" spans="1:2" x14ac:dyDescent="0.25">
      <c r="A119" s="8" t="s">
        <v>285</v>
      </c>
      <c r="B119" s="2">
        <v>0.28167877320419699</v>
      </c>
    </row>
    <row r="120" spans="1:2" x14ac:dyDescent="0.25">
      <c r="A120" s="8" t="s">
        <v>286</v>
      </c>
      <c r="B120" s="2">
        <v>2.4213075060532702E-3</v>
      </c>
    </row>
    <row r="121" spans="1:2" x14ac:dyDescent="0.25">
      <c r="A121" s="8" t="s">
        <v>287</v>
      </c>
      <c r="B121" s="2">
        <v>1.29136400322841E-2</v>
      </c>
    </row>
    <row r="122" spans="1:2" x14ac:dyDescent="0.25">
      <c r="A122" s="8" t="s">
        <v>288</v>
      </c>
      <c r="B122" s="2">
        <v>0.11945117029862801</v>
      </c>
    </row>
    <row r="123" spans="1:2" x14ac:dyDescent="0.25">
      <c r="A123" s="8" t="s">
        <v>289</v>
      </c>
      <c r="B123" s="2">
        <v>9.3623890234059703E-2</v>
      </c>
    </row>
    <row r="124" spans="1:2" x14ac:dyDescent="0.25">
      <c r="A124" s="8" t="s">
        <v>290</v>
      </c>
      <c r="B124" s="2">
        <v>0.29943502824858798</v>
      </c>
    </row>
    <row r="125" spans="1:2" x14ac:dyDescent="0.25">
      <c r="A125" s="8" t="s">
        <v>291</v>
      </c>
      <c r="B125" s="2">
        <v>3.8870173620108802E-4</v>
      </c>
    </row>
    <row r="126" spans="1:2" x14ac:dyDescent="0.25">
      <c r="A126" s="8" t="s">
        <v>292</v>
      </c>
      <c r="B126" s="2">
        <v>7.2557657424203196E-3</v>
      </c>
    </row>
    <row r="127" spans="1:2" x14ac:dyDescent="0.25">
      <c r="A127" s="8" t="s">
        <v>293</v>
      </c>
      <c r="B127" s="2">
        <v>5.1826898160145095E-4</v>
      </c>
    </row>
    <row r="128" spans="1:2" x14ac:dyDescent="0.25">
      <c r="A128" s="8" t="s">
        <v>294</v>
      </c>
      <c r="B128" s="2">
        <v>2.5913449080072602E-4</v>
      </c>
    </row>
    <row r="129" spans="1:2" x14ac:dyDescent="0.25">
      <c r="A129" s="8" t="s">
        <v>295</v>
      </c>
      <c r="B129" s="2">
        <v>4.9235553252137904E-3</v>
      </c>
    </row>
    <row r="130" spans="1:2" x14ac:dyDescent="0.25">
      <c r="A130" s="8" t="s">
        <v>296</v>
      </c>
      <c r="B130" s="2">
        <v>3.8870173620108802E-4</v>
      </c>
    </row>
    <row r="131" spans="1:2" x14ac:dyDescent="0.25">
      <c r="A131" s="8" t="s">
        <v>297</v>
      </c>
      <c r="B131" s="2">
        <v>1.68437419020472E-3</v>
      </c>
    </row>
    <row r="132" spans="1:2" x14ac:dyDescent="0.25">
      <c r="A132" s="8" t="s">
        <v>298</v>
      </c>
      <c r="B132" s="2">
        <v>1.04949468774294E-2</v>
      </c>
    </row>
    <row r="133" spans="1:2" x14ac:dyDescent="0.25">
      <c r="A133" s="8" t="s">
        <v>299</v>
      </c>
      <c r="B133" s="2">
        <v>8.2016066338429602E-2</v>
      </c>
    </row>
    <row r="134" spans="1:2" x14ac:dyDescent="0.25">
      <c r="A134" s="8" t="s">
        <v>300</v>
      </c>
      <c r="B134" s="2">
        <v>0.89207048458149796</v>
      </c>
    </row>
    <row r="135" spans="1:2" x14ac:dyDescent="0.25">
      <c r="A135" s="15"/>
    </row>
    <row r="136" spans="1:2" x14ac:dyDescent="0.25">
      <c r="A136" s="13" t="s">
        <v>33</v>
      </c>
    </row>
    <row r="137" spans="1:2" x14ac:dyDescent="0.25">
      <c r="A137" s="14" t="s">
        <v>34</v>
      </c>
    </row>
    <row r="138" spans="1:2" x14ac:dyDescent="0.25">
      <c r="A138" s="14" t="s">
        <v>126</v>
      </c>
    </row>
    <row r="139" spans="1:2" x14ac:dyDescent="0.25">
      <c r="A139" s="14" t="s">
        <v>303</v>
      </c>
    </row>
    <row r="140" spans="1:2" x14ac:dyDescent="0.25">
      <c r="A140" s="14" t="s">
        <v>36</v>
      </c>
    </row>
    <row r="141" spans="1:2" x14ac:dyDescent="0.25">
      <c r="A141" s="15"/>
    </row>
    <row r="142" spans="1:2" x14ac:dyDescent="0.25">
      <c r="A142" s="15"/>
    </row>
    <row r="143" spans="1:2" x14ac:dyDescent="0.25">
      <c r="A143" s="15"/>
    </row>
    <row r="144" spans="1:2"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472</v>
      </c>
    </row>
    <row r="2" spans="1:2" ht="15" x14ac:dyDescent="0.25">
      <c r="A2" s="12" t="s">
        <v>461</v>
      </c>
    </row>
    <row r="3" spans="1:2" ht="15" x14ac:dyDescent="0.25">
      <c r="A3" s="12" t="s">
        <v>308</v>
      </c>
    </row>
    <row r="4" spans="1:2" x14ac:dyDescent="0.25">
      <c r="A4" s="15"/>
    </row>
    <row r="5" spans="1:2" x14ac:dyDescent="0.25">
      <c r="A5" s="17" t="str">
        <f>HYPERLINK("#'Table of contents'!A55", "Back to contents")</f>
        <v>Back to contents</v>
      </c>
    </row>
    <row r="6" spans="1:2" x14ac:dyDescent="0.25">
      <c r="A6" s="15"/>
      <c r="B6" s="6" t="s">
        <v>27</v>
      </c>
    </row>
    <row r="7" spans="1:2" x14ac:dyDescent="0.25">
      <c r="A7" s="9" t="s">
        <v>32</v>
      </c>
      <c r="B7" s="4" t="s">
        <v>9</v>
      </c>
    </row>
    <row r="8" spans="1:2" x14ac:dyDescent="0.25">
      <c r="A8" s="16" t="s">
        <v>304</v>
      </c>
      <c r="B8" s="1">
        <v>198</v>
      </c>
    </row>
    <row r="9" spans="1:2" x14ac:dyDescent="0.25">
      <c r="A9" s="16" t="s">
        <v>305</v>
      </c>
      <c r="B9" s="1">
        <v>31441</v>
      </c>
    </row>
    <row r="10" spans="1:2" x14ac:dyDescent="0.25">
      <c r="A10" s="16" t="s">
        <v>306</v>
      </c>
      <c r="B10" s="1">
        <v>600</v>
      </c>
    </row>
    <row r="11" spans="1:2" x14ac:dyDescent="0.25">
      <c r="A11" s="16" t="s">
        <v>86</v>
      </c>
      <c r="B11" s="1">
        <v>90</v>
      </c>
    </row>
    <row r="12" spans="1:2" x14ac:dyDescent="0.25">
      <c r="A12" s="16" t="s">
        <v>122</v>
      </c>
      <c r="B12" s="1">
        <v>4961</v>
      </c>
    </row>
    <row r="13" spans="1:2" x14ac:dyDescent="0.25">
      <c r="A13" s="16" t="s">
        <v>123</v>
      </c>
      <c r="B13" s="1">
        <v>27870</v>
      </c>
    </row>
    <row r="14" spans="1:2" x14ac:dyDescent="0.25">
      <c r="A14" s="10" t="s">
        <v>12</v>
      </c>
      <c r="B14" s="5">
        <v>65160</v>
      </c>
    </row>
    <row r="15" spans="1:2" x14ac:dyDescent="0.25">
      <c r="A15" s="15"/>
    </row>
    <row r="16" spans="1:2" x14ac:dyDescent="0.25">
      <c r="A16" s="15"/>
    </row>
    <row r="17" spans="1:2" x14ac:dyDescent="0.25">
      <c r="A17" s="15"/>
      <c r="B17" s="6" t="s">
        <v>28</v>
      </c>
    </row>
    <row r="18" spans="1:2" x14ac:dyDescent="0.25">
      <c r="A18" s="9" t="s">
        <v>32</v>
      </c>
      <c r="B18" s="4" t="s">
        <v>9</v>
      </c>
    </row>
    <row r="19" spans="1:2" x14ac:dyDescent="0.25">
      <c r="A19" s="8" t="s">
        <v>304</v>
      </c>
      <c r="B19" s="2">
        <v>3.0386740331491699E-3</v>
      </c>
    </row>
    <row r="20" spans="1:2" x14ac:dyDescent="0.25">
      <c r="A20" s="8" t="s">
        <v>305</v>
      </c>
      <c r="B20" s="2">
        <v>0.48251995089011701</v>
      </c>
    </row>
    <row r="21" spans="1:2" x14ac:dyDescent="0.25">
      <c r="A21" s="8" t="s">
        <v>306</v>
      </c>
      <c r="B21" s="2">
        <v>9.2081031307550704E-3</v>
      </c>
    </row>
    <row r="22" spans="1:2" x14ac:dyDescent="0.25">
      <c r="A22" s="8" t="s">
        <v>86</v>
      </c>
      <c r="B22" s="2">
        <v>1.38121546961326E-3</v>
      </c>
    </row>
    <row r="23" spans="1:2" x14ac:dyDescent="0.25">
      <c r="A23" s="8" t="s">
        <v>122</v>
      </c>
      <c r="B23" s="2">
        <v>7.6135666052793094E-2</v>
      </c>
    </row>
    <row r="24" spans="1:2" x14ac:dyDescent="0.25">
      <c r="A24" s="8" t="s">
        <v>123</v>
      </c>
      <c r="B24" s="2">
        <v>0.42771639042357301</v>
      </c>
    </row>
    <row r="25" spans="1:2" x14ac:dyDescent="0.25">
      <c r="A25" s="15"/>
    </row>
    <row r="26" spans="1:2" x14ac:dyDescent="0.25">
      <c r="A26" s="13" t="s">
        <v>33</v>
      </c>
    </row>
    <row r="27" spans="1:2" x14ac:dyDescent="0.25">
      <c r="A27" s="14" t="s">
        <v>34</v>
      </c>
    </row>
    <row r="28" spans="1:2" x14ac:dyDescent="0.25">
      <c r="A28" s="14" t="s">
        <v>126</v>
      </c>
    </row>
    <row r="29" spans="1:2" x14ac:dyDescent="0.25">
      <c r="A29" s="14" t="s">
        <v>36</v>
      </c>
    </row>
    <row r="30" spans="1:2" x14ac:dyDescent="0.25">
      <c r="A30" s="15"/>
    </row>
    <row r="31" spans="1:2" x14ac:dyDescent="0.25">
      <c r="A31" s="15"/>
    </row>
    <row r="32" spans="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473</v>
      </c>
    </row>
    <row r="2" spans="1:2" ht="15" x14ac:dyDescent="0.25">
      <c r="A2" s="12" t="s">
        <v>461</v>
      </c>
    </row>
    <row r="3" spans="1:2" ht="15" x14ac:dyDescent="0.25">
      <c r="A3" s="12" t="s">
        <v>63</v>
      </c>
    </row>
    <row r="4" spans="1:2" ht="15" x14ac:dyDescent="0.25">
      <c r="A4" s="12" t="s">
        <v>308</v>
      </c>
    </row>
    <row r="5" spans="1:2" x14ac:dyDescent="0.25">
      <c r="A5" s="17" t="str">
        <f>HYPERLINK("#'Table of contents'!A56", "Back to contents")</f>
        <v>Back to contents</v>
      </c>
    </row>
    <row r="6" spans="1:2" x14ac:dyDescent="0.25">
      <c r="A6" s="15"/>
      <c r="B6" s="6" t="s">
        <v>27</v>
      </c>
    </row>
    <row r="7" spans="1:2" x14ac:dyDescent="0.25">
      <c r="A7" s="9" t="s">
        <v>32</v>
      </c>
      <c r="B7" s="4" t="s">
        <v>9</v>
      </c>
    </row>
    <row r="8" spans="1:2" x14ac:dyDescent="0.25">
      <c r="A8" s="16" t="s">
        <v>309</v>
      </c>
      <c r="B8" s="1">
        <v>2</v>
      </c>
    </row>
    <row r="9" spans="1:2" x14ac:dyDescent="0.25">
      <c r="A9" s="16" t="s">
        <v>310</v>
      </c>
      <c r="B9" s="1">
        <v>343</v>
      </c>
    </row>
    <row r="10" spans="1:2" x14ac:dyDescent="0.25">
      <c r="A10" s="16" t="s">
        <v>311</v>
      </c>
      <c r="B10" s="1">
        <v>9</v>
      </c>
    </row>
    <row r="11" spans="1:2" x14ac:dyDescent="0.25">
      <c r="A11" s="16" t="s">
        <v>133</v>
      </c>
      <c r="B11" s="1">
        <v>0</v>
      </c>
    </row>
    <row r="12" spans="1:2" x14ac:dyDescent="0.25">
      <c r="A12" s="16" t="s">
        <v>135</v>
      </c>
      <c r="B12" s="1">
        <v>44</v>
      </c>
    </row>
    <row r="13" spans="1:2" x14ac:dyDescent="0.25">
      <c r="A13" s="16" t="s">
        <v>136</v>
      </c>
      <c r="B13" s="1">
        <v>43</v>
      </c>
    </row>
    <row r="14" spans="1:2" x14ac:dyDescent="0.25">
      <c r="A14" s="16" t="s">
        <v>312</v>
      </c>
      <c r="B14" s="1">
        <v>68</v>
      </c>
    </row>
    <row r="15" spans="1:2" x14ac:dyDescent="0.25">
      <c r="A15" s="16" t="s">
        <v>313</v>
      </c>
      <c r="B15" s="1">
        <v>12489</v>
      </c>
    </row>
    <row r="16" spans="1:2" x14ac:dyDescent="0.25">
      <c r="A16" s="16" t="s">
        <v>314</v>
      </c>
      <c r="B16" s="1">
        <v>272</v>
      </c>
    </row>
    <row r="17" spans="1:2" x14ac:dyDescent="0.25">
      <c r="A17" s="16" t="s">
        <v>143</v>
      </c>
      <c r="B17" s="1">
        <v>25</v>
      </c>
    </row>
    <row r="18" spans="1:2" x14ac:dyDescent="0.25">
      <c r="A18" s="16" t="s">
        <v>145</v>
      </c>
      <c r="B18" s="1">
        <v>1658</v>
      </c>
    </row>
    <row r="19" spans="1:2" x14ac:dyDescent="0.25">
      <c r="A19" s="16" t="s">
        <v>146</v>
      </c>
      <c r="B19" s="1">
        <v>5071</v>
      </c>
    </row>
    <row r="20" spans="1:2" x14ac:dyDescent="0.25">
      <c r="A20" s="16" t="s">
        <v>315</v>
      </c>
      <c r="B20" s="1">
        <v>51</v>
      </c>
    </row>
    <row r="21" spans="1:2" x14ac:dyDescent="0.25">
      <c r="A21" s="16" t="s">
        <v>316</v>
      </c>
      <c r="B21" s="1">
        <v>9454</v>
      </c>
    </row>
    <row r="22" spans="1:2" x14ac:dyDescent="0.25">
      <c r="A22" s="16" t="s">
        <v>317</v>
      </c>
      <c r="B22" s="1">
        <v>181</v>
      </c>
    </row>
    <row r="23" spans="1:2" x14ac:dyDescent="0.25">
      <c r="A23" s="16" t="s">
        <v>153</v>
      </c>
      <c r="B23" s="1">
        <v>29</v>
      </c>
    </row>
    <row r="24" spans="1:2" x14ac:dyDescent="0.25">
      <c r="A24" s="16" t="s">
        <v>155</v>
      </c>
      <c r="B24" s="1">
        <v>1613</v>
      </c>
    </row>
    <row r="25" spans="1:2" x14ac:dyDescent="0.25">
      <c r="A25" s="16" t="s">
        <v>156</v>
      </c>
      <c r="B25" s="1">
        <v>10232</v>
      </c>
    </row>
    <row r="26" spans="1:2" x14ac:dyDescent="0.25">
      <c r="A26" s="16" t="s">
        <v>318</v>
      </c>
      <c r="B26" s="1">
        <v>46</v>
      </c>
    </row>
    <row r="27" spans="1:2" x14ac:dyDescent="0.25">
      <c r="A27" s="16" t="s">
        <v>319</v>
      </c>
      <c r="B27" s="1">
        <v>6134</v>
      </c>
    </row>
    <row r="28" spans="1:2" x14ac:dyDescent="0.25">
      <c r="A28" s="16" t="s">
        <v>320</v>
      </c>
      <c r="B28" s="1">
        <v>113</v>
      </c>
    </row>
    <row r="29" spans="1:2" x14ac:dyDescent="0.25">
      <c r="A29" s="16" t="s">
        <v>163</v>
      </c>
      <c r="B29" s="1">
        <v>18</v>
      </c>
    </row>
    <row r="30" spans="1:2" x14ac:dyDescent="0.25">
      <c r="A30" s="16" t="s">
        <v>165</v>
      </c>
      <c r="B30" s="1">
        <v>1122</v>
      </c>
    </row>
    <row r="31" spans="1:2" x14ac:dyDescent="0.25">
      <c r="A31" s="16" t="s">
        <v>166</v>
      </c>
      <c r="B31" s="1">
        <v>8338</v>
      </c>
    </row>
    <row r="32" spans="1:2" x14ac:dyDescent="0.25">
      <c r="A32" s="16" t="s">
        <v>321</v>
      </c>
      <c r="B32" s="1">
        <v>20</v>
      </c>
    </row>
    <row r="33" spans="1:2" x14ac:dyDescent="0.25">
      <c r="A33" s="16" t="s">
        <v>322</v>
      </c>
      <c r="B33" s="1">
        <v>2588</v>
      </c>
    </row>
    <row r="34" spans="1:2" x14ac:dyDescent="0.25">
      <c r="A34" s="16" t="s">
        <v>323</v>
      </c>
      <c r="B34" s="1">
        <v>24</v>
      </c>
    </row>
    <row r="35" spans="1:2" x14ac:dyDescent="0.25">
      <c r="A35" s="16" t="s">
        <v>173</v>
      </c>
      <c r="B35" s="1">
        <v>16</v>
      </c>
    </row>
    <row r="36" spans="1:2" x14ac:dyDescent="0.25">
      <c r="A36" s="16" t="s">
        <v>175</v>
      </c>
      <c r="B36" s="1">
        <v>474</v>
      </c>
    </row>
    <row r="37" spans="1:2" x14ac:dyDescent="0.25">
      <c r="A37" s="16" t="s">
        <v>176</v>
      </c>
      <c r="B37" s="1">
        <v>3280</v>
      </c>
    </row>
    <row r="38" spans="1:2" x14ac:dyDescent="0.25">
      <c r="A38" s="16" t="s">
        <v>324</v>
      </c>
      <c r="B38" s="1">
        <v>11</v>
      </c>
    </row>
    <row r="39" spans="1:2" x14ac:dyDescent="0.25">
      <c r="A39" s="16" t="s">
        <v>325</v>
      </c>
      <c r="B39" s="1">
        <v>433</v>
      </c>
    </row>
    <row r="40" spans="1:2" x14ac:dyDescent="0.25">
      <c r="A40" s="16" t="s">
        <v>326</v>
      </c>
      <c r="B40" s="1">
        <v>1</v>
      </c>
    </row>
    <row r="41" spans="1:2" x14ac:dyDescent="0.25">
      <c r="A41" s="16" t="s">
        <v>183</v>
      </c>
      <c r="B41" s="1">
        <v>2</v>
      </c>
    </row>
    <row r="42" spans="1:2" x14ac:dyDescent="0.25">
      <c r="A42" s="16" t="s">
        <v>185</v>
      </c>
      <c r="B42" s="1">
        <v>50</v>
      </c>
    </row>
    <row r="43" spans="1:2" x14ac:dyDescent="0.25">
      <c r="A43" s="16" t="s">
        <v>186</v>
      </c>
      <c r="B43" s="1">
        <v>906</v>
      </c>
    </row>
    <row r="44" spans="1:2" x14ac:dyDescent="0.25">
      <c r="A44" s="10" t="s">
        <v>12</v>
      </c>
      <c r="B44" s="5">
        <v>65160</v>
      </c>
    </row>
    <row r="45" spans="1:2" x14ac:dyDescent="0.25">
      <c r="A45" s="15"/>
    </row>
    <row r="46" spans="1:2" x14ac:dyDescent="0.25">
      <c r="A46" s="15"/>
    </row>
    <row r="47" spans="1:2" x14ac:dyDescent="0.25">
      <c r="A47" s="15"/>
      <c r="B47" s="6" t="s">
        <v>28</v>
      </c>
    </row>
    <row r="48" spans="1:2" x14ac:dyDescent="0.25">
      <c r="A48" s="9" t="s">
        <v>32</v>
      </c>
      <c r="B48" s="4" t="s">
        <v>9</v>
      </c>
    </row>
    <row r="49" spans="1:2" x14ac:dyDescent="0.25">
      <c r="A49" s="8" t="s">
        <v>309</v>
      </c>
      <c r="B49" s="2">
        <v>4.5351473922902504E-3</v>
      </c>
    </row>
    <row r="50" spans="1:2" x14ac:dyDescent="0.25">
      <c r="A50" s="8" t="s">
        <v>310</v>
      </c>
      <c r="B50" s="2">
        <v>0.77777777777777801</v>
      </c>
    </row>
    <row r="51" spans="1:2" x14ac:dyDescent="0.25">
      <c r="A51" s="8" t="s">
        <v>311</v>
      </c>
      <c r="B51" s="2">
        <v>2.04081632653061E-2</v>
      </c>
    </row>
    <row r="52" spans="1:2" x14ac:dyDescent="0.25">
      <c r="A52" s="8" t="s">
        <v>133</v>
      </c>
      <c r="B52" s="2">
        <v>0</v>
      </c>
    </row>
    <row r="53" spans="1:2" x14ac:dyDescent="0.25">
      <c r="A53" s="8" t="s">
        <v>135</v>
      </c>
      <c r="B53" s="2">
        <v>9.9773242630385506E-2</v>
      </c>
    </row>
    <row r="54" spans="1:2" x14ac:dyDescent="0.25">
      <c r="A54" s="8" t="s">
        <v>136</v>
      </c>
      <c r="B54" s="2">
        <v>9.7505668934240397E-2</v>
      </c>
    </row>
    <row r="55" spans="1:2" x14ac:dyDescent="0.25">
      <c r="A55" s="8" t="s">
        <v>312</v>
      </c>
      <c r="B55" s="2">
        <v>3.47239953020477E-3</v>
      </c>
    </row>
    <row r="56" spans="1:2" x14ac:dyDescent="0.25">
      <c r="A56" s="8" t="s">
        <v>313</v>
      </c>
      <c r="B56" s="2">
        <v>0.63774702548128503</v>
      </c>
    </row>
    <row r="57" spans="1:2" x14ac:dyDescent="0.25">
      <c r="A57" s="8" t="s">
        <v>314</v>
      </c>
      <c r="B57" s="2">
        <v>1.3889598120819101E-2</v>
      </c>
    </row>
    <row r="58" spans="1:2" x14ac:dyDescent="0.25">
      <c r="A58" s="8" t="s">
        <v>143</v>
      </c>
      <c r="B58" s="2">
        <v>1.2766174743399901E-3</v>
      </c>
    </row>
    <row r="59" spans="1:2" x14ac:dyDescent="0.25">
      <c r="A59" s="8" t="s">
        <v>145</v>
      </c>
      <c r="B59" s="2">
        <v>8.4665270898228007E-2</v>
      </c>
    </row>
    <row r="60" spans="1:2" x14ac:dyDescent="0.25">
      <c r="A60" s="8" t="s">
        <v>146</v>
      </c>
      <c r="B60" s="2">
        <v>0.25894908849512299</v>
      </c>
    </row>
    <row r="61" spans="1:2" x14ac:dyDescent="0.25">
      <c r="A61" s="8" t="s">
        <v>315</v>
      </c>
      <c r="B61" s="2">
        <v>2.3654916512059398E-3</v>
      </c>
    </row>
    <row r="62" spans="1:2" x14ac:dyDescent="0.25">
      <c r="A62" s="8" t="s">
        <v>316</v>
      </c>
      <c r="B62" s="2">
        <v>0.43849721706864597</v>
      </c>
    </row>
    <row r="63" spans="1:2" x14ac:dyDescent="0.25">
      <c r="A63" s="8" t="s">
        <v>317</v>
      </c>
      <c r="B63" s="2">
        <v>8.3951762523191108E-3</v>
      </c>
    </row>
    <row r="64" spans="1:2" x14ac:dyDescent="0.25">
      <c r="A64" s="8" t="s">
        <v>153</v>
      </c>
      <c r="B64" s="2">
        <v>1.3450834879406299E-3</v>
      </c>
    </row>
    <row r="65" spans="1:2" x14ac:dyDescent="0.25">
      <c r="A65" s="8" t="s">
        <v>155</v>
      </c>
      <c r="B65" s="2">
        <v>7.4814471243042704E-2</v>
      </c>
    </row>
    <row r="66" spans="1:2" x14ac:dyDescent="0.25">
      <c r="A66" s="8" t="s">
        <v>156</v>
      </c>
      <c r="B66" s="2">
        <v>0.47458256029684598</v>
      </c>
    </row>
    <row r="67" spans="1:2" x14ac:dyDescent="0.25">
      <c r="A67" s="8" t="s">
        <v>318</v>
      </c>
      <c r="B67" s="2">
        <v>2.9167459260668301E-3</v>
      </c>
    </row>
    <row r="68" spans="1:2" x14ac:dyDescent="0.25">
      <c r="A68" s="8" t="s">
        <v>319</v>
      </c>
      <c r="B68" s="2">
        <v>0.38894172848899899</v>
      </c>
    </row>
    <row r="69" spans="1:2" x14ac:dyDescent="0.25">
      <c r="A69" s="8" t="s">
        <v>320</v>
      </c>
      <c r="B69" s="2">
        <v>7.1650497749033001E-3</v>
      </c>
    </row>
    <row r="70" spans="1:2" x14ac:dyDescent="0.25">
      <c r="A70" s="8" t="s">
        <v>163</v>
      </c>
      <c r="B70" s="2">
        <v>1.14133536237398E-3</v>
      </c>
    </row>
    <row r="71" spans="1:2" x14ac:dyDescent="0.25">
      <c r="A71" s="8" t="s">
        <v>165</v>
      </c>
      <c r="B71" s="2">
        <v>7.1143237587977901E-2</v>
      </c>
    </row>
    <row r="72" spans="1:2" x14ac:dyDescent="0.25">
      <c r="A72" s="8" t="s">
        <v>166</v>
      </c>
      <c r="B72" s="2">
        <v>0.52869190285967904</v>
      </c>
    </row>
    <row r="73" spans="1:2" x14ac:dyDescent="0.25">
      <c r="A73" s="8" t="s">
        <v>321</v>
      </c>
      <c r="B73" s="2">
        <v>3.1240237425804399E-3</v>
      </c>
    </row>
    <row r="74" spans="1:2" x14ac:dyDescent="0.25">
      <c r="A74" s="8" t="s">
        <v>322</v>
      </c>
      <c r="B74" s="2">
        <v>0.40424867228990902</v>
      </c>
    </row>
    <row r="75" spans="1:2" x14ac:dyDescent="0.25">
      <c r="A75" s="8" t="s">
        <v>323</v>
      </c>
      <c r="B75" s="2">
        <v>3.7488284910965298E-3</v>
      </c>
    </row>
    <row r="76" spans="1:2" x14ac:dyDescent="0.25">
      <c r="A76" s="8" t="s">
        <v>173</v>
      </c>
      <c r="B76" s="2">
        <v>2.49921899406435E-3</v>
      </c>
    </row>
    <row r="77" spans="1:2" x14ac:dyDescent="0.25">
      <c r="A77" s="8" t="s">
        <v>175</v>
      </c>
      <c r="B77" s="2">
        <v>7.4039362699156494E-2</v>
      </c>
    </row>
    <row r="78" spans="1:2" x14ac:dyDescent="0.25">
      <c r="A78" s="8" t="s">
        <v>176</v>
      </c>
      <c r="B78" s="2">
        <v>0.512339893783193</v>
      </c>
    </row>
    <row r="79" spans="1:2" x14ac:dyDescent="0.25">
      <c r="A79" s="8" t="s">
        <v>324</v>
      </c>
      <c r="B79" s="2">
        <v>7.8403421240199594E-3</v>
      </c>
    </row>
    <row r="80" spans="1:2" x14ac:dyDescent="0.25">
      <c r="A80" s="8" t="s">
        <v>325</v>
      </c>
      <c r="B80" s="2">
        <v>0.30862437633642198</v>
      </c>
    </row>
    <row r="81" spans="1:2" x14ac:dyDescent="0.25">
      <c r="A81" s="8" t="s">
        <v>326</v>
      </c>
      <c r="B81" s="2">
        <v>7.1275837491090502E-4</v>
      </c>
    </row>
    <row r="82" spans="1:2" x14ac:dyDescent="0.25">
      <c r="A82" s="8" t="s">
        <v>183</v>
      </c>
      <c r="B82" s="2">
        <v>1.42551674982181E-3</v>
      </c>
    </row>
    <row r="83" spans="1:2" x14ac:dyDescent="0.25">
      <c r="A83" s="8" t="s">
        <v>185</v>
      </c>
      <c r="B83" s="2">
        <v>3.5637918745545297E-2</v>
      </c>
    </row>
    <row r="84" spans="1:2" x14ac:dyDescent="0.25">
      <c r="A84" s="8" t="s">
        <v>186</v>
      </c>
      <c r="B84" s="2">
        <v>0.64575908766928003</v>
      </c>
    </row>
    <row r="85" spans="1:2" x14ac:dyDescent="0.25">
      <c r="A85" s="15"/>
    </row>
    <row r="86" spans="1:2" x14ac:dyDescent="0.25">
      <c r="A86" s="13" t="s">
        <v>33</v>
      </c>
    </row>
    <row r="87" spans="1:2" x14ac:dyDescent="0.25">
      <c r="A87" s="14" t="s">
        <v>34</v>
      </c>
    </row>
    <row r="88" spans="1:2" x14ac:dyDescent="0.25">
      <c r="A88" s="14" t="s">
        <v>126</v>
      </c>
    </row>
    <row r="89" spans="1:2" x14ac:dyDescent="0.25">
      <c r="A89" s="14" t="s">
        <v>328</v>
      </c>
    </row>
    <row r="90" spans="1:2" x14ac:dyDescent="0.25">
      <c r="A90" s="14" t="s">
        <v>36</v>
      </c>
    </row>
    <row r="91" spans="1:2" x14ac:dyDescent="0.25">
      <c r="A91" s="15"/>
    </row>
    <row r="92" spans="1:2" x14ac:dyDescent="0.25">
      <c r="A92" s="15"/>
    </row>
    <row r="93" spans="1:2" x14ac:dyDescent="0.25">
      <c r="A93" s="15"/>
    </row>
    <row r="94" spans="1:2" x14ac:dyDescent="0.25">
      <c r="A94" s="15"/>
    </row>
    <row r="95" spans="1:2" x14ac:dyDescent="0.25">
      <c r="A95" s="15"/>
    </row>
    <row r="96" spans="1:2"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474</v>
      </c>
    </row>
    <row r="2" spans="1:2" ht="15" x14ac:dyDescent="0.25">
      <c r="A2" s="12" t="s">
        <v>461</v>
      </c>
    </row>
    <row r="3" spans="1:2" ht="15" x14ac:dyDescent="0.25">
      <c r="A3" s="12" t="s">
        <v>67</v>
      </c>
    </row>
    <row r="4" spans="1:2" ht="15" x14ac:dyDescent="0.25">
      <c r="A4" s="12" t="s">
        <v>308</v>
      </c>
    </row>
    <row r="5" spans="1:2" x14ac:dyDescent="0.25">
      <c r="A5" s="17" t="str">
        <f>HYPERLINK("#'Table of contents'!A57", "Back to contents")</f>
        <v>Back to contents</v>
      </c>
    </row>
    <row r="6" spans="1:2" x14ac:dyDescent="0.25">
      <c r="A6" s="15"/>
      <c r="B6" s="6" t="s">
        <v>27</v>
      </c>
    </row>
    <row r="7" spans="1:2" x14ac:dyDescent="0.25">
      <c r="A7" s="9" t="s">
        <v>32</v>
      </c>
      <c r="B7" s="4" t="s">
        <v>9</v>
      </c>
    </row>
    <row r="8" spans="1:2" x14ac:dyDescent="0.25">
      <c r="A8" s="16" t="s">
        <v>329</v>
      </c>
      <c r="B8" s="1">
        <v>141</v>
      </c>
    </row>
    <row r="9" spans="1:2" x14ac:dyDescent="0.25">
      <c r="A9" s="16" t="s">
        <v>330</v>
      </c>
      <c r="B9" s="1">
        <v>18881</v>
      </c>
    </row>
    <row r="10" spans="1:2" x14ac:dyDescent="0.25">
      <c r="A10" s="16" t="s">
        <v>331</v>
      </c>
      <c r="B10" s="1">
        <v>144</v>
      </c>
    </row>
    <row r="11" spans="1:2" x14ac:dyDescent="0.25">
      <c r="A11" s="16" t="s">
        <v>195</v>
      </c>
      <c r="B11" s="1">
        <v>42</v>
      </c>
    </row>
    <row r="12" spans="1:2" x14ac:dyDescent="0.25">
      <c r="A12" s="16" t="s">
        <v>197</v>
      </c>
      <c r="B12" s="1">
        <v>2727</v>
      </c>
    </row>
    <row r="13" spans="1:2" x14ac:dyDescent="0.25">
      <c r="A13" s="16" t="s">
        <v>198</v>
      </c>
      <c r="B13" s="1">
        <v>15339</v>
      </c>
    </row>
    <row r="14" spans="1:2" x14ac:dyDescent="0.25">
      <c r="A14" s="16" t="s">
        <v>332</v>
      </c>
      <c r="B14" s="1">
        <v>57</v>
      </c>
    </row>
    <row r="15" spans="1:2" x14ac:dyDescent="0.25">
      <c r="A15" s="16" t="s">
        <v>333</v>
      </c>
      <c r="B15" s="1">
        <v>12560</v>
      </c>
    </row>
    <row r="16" spans="1:2" x14ac:dyDescent="0.25">
      <c r="A16" s="16" t="s">
        <v>334</v>
      </c>
      <c r="B16" s="1">
        <v>456</v>
      </c>
    </row>
    <row r="17" spans="1:2" x14ac:dyDescent="0.25">
      <c r="A17" s="16" t="s">
        <v>205</v>
      </c>
      <c r="B17" s="1">
        <v>48</v>
      </c>
    </row>
    <row r="18" spans="1:2" x14ac:dyDescent="0.25">
      <c r="A18" s="16" t="s">
        <v>207</v>
      </c>
      <c r="B18" s="1">
        <v>2234</v>
      </c>
    </row>
    <row r="19" spans="1:2" x14ac:dyDescent="0.25">
      <c r="A19" s="16" t="s">
        <v>208</v>
      </c>
      <c r="B19" s="1">
        <v>12531</v>
      </c>
    </row>
    <row r="20" spans="1:2" x14ac:dyDescent="0.25">
      <c r="A20" s="10" t="s">
        <v>12</v>
      </c>
      <c r="B20" s="5">
        <v>65160</v>
      </c>
    </row>
    <row r="21" spans="1:2" x14ac:dyDescent="0.25">
      <c r="A21" s="15"/>
    </row>
    <row r="22" spans="1:2" x14ac:dyDescent="0.25">
      <c r="A22" s="15"/>
    </row>
    <row r="23" spans="1:2" x14ac:dyDescent="0.25">
      <c r="A23" s="15"/>
      <c r="B23" s="6" t="s">
        <v>28</v>
      </c>
    </row>
    <row r="24" spans="1:2" x14ac:dyDescent="0.25">
      <c r="A24" s="9" t="s">
        <v>32</v>
      </c>
      <c r="B24" s="4" t="s">
        <v>9</v>
      </c>
    </row>
    <row r="25" spans="1:2" x14ac:dyDescent="0.25">
      <c r="A25" s="8" t="s">
        <v>329</v>
      </c>
      <c r="B25" s="2">
        <v>3.78279766056769E-3</v>
      </c>
    </row>
    <row r="26" spans="1:2" x14ac:dyDescent="0.25">
      <c r="A26" s="8" t="s">
        <v>330</v>
      </c>
      <c r="B26" s="2">
        <v>0.50654611793743598</v>
      </c>
    </row>
    <row r="27" spans="1:2" x14ac:dyDescent="0.25">
      <c r="A27" s="8" t="s">
        <v>331</v>
      </c>
      <c r="B27" s="2">
        <v>3.86328271717551E-3</v>
      </c>
    </row>
    <row r="28" spans="1:2" x14ac:dyDescent="0.25">
      <c r="A28" s="8" t="s">
        <v>195</v>
      </c>
      <c r="B28" s="2">
        <v>1.1267907925095199E-3</v>
      </c>
    </row>
    <row r="29" spans="1:2" x14ac:dyDescent="0.25">
      <c r="A29" s="8" t="s">
        <v>197</v>
      </c>
      <c r="B29" s="2">
        <v>7.3160916456511196E-2</v>
      </c>
    </row>
    <row r="30" spans="1:2" x14ac:dyDescent="0.25">
      <c r="A30" s="8" t="s">
        <v>198</v>
      </c>
      <c r="B30" s="2">
        <v>0.41152009443580001</v>
      </c>
    </row>
    <row r="31" spans="1:2" x14ac:dyDescent="0.25">
      <c r="A31" s="8" t="s">
        <v>332</v>
      </c>
      <c r="B31" s="2">
        <v>2.0440364340529298E-3</v>
      </c>
    </row>
    <row r="32" spans="1:2" x14ac:dyDescent="0.25">
      <c r="A32" s="8" t="s">
        <v>333</v>
      </c>
      <c r="B32" s="2">
        <v>0.45040522125797899</v>
      </c>
    </row>
    <row r="33" spans="1:2" x14ac:dyDescent="0.25">
      <c r="A33" s="8" t="s">
        <v>334</v>
      </c>
      <c r="B33" s="2">
        <v>1.63522914724234E-2</v>
      </c>
    </row>
    <row r="34" spans="1:2" x14ac:dyDescent="0.25">
      <c r="A34" s="8" t="s">
        <v>205</v>
      </c>
      <c r="B34" s="2">
        <v>1.7212938392024699E-3</v>
      </c>
    </row>
    <row r="35" spans="1:2" x14ac:dyDescent="0.25">
      <c r="A35" s="8" t="s">
        <v>207</v>
      </c>
      <c r="B35" s="2">
        <v>8.0111884099548197E-2</v>
      </c>
    </row>
    <row r="36" spans="1:2" x14ac:dyDescent="0.25">
      <c r="A36" s="8" t="s">
        <v>208</v>
      </c>
      <c r="B36" s="2">
        <v>0.44936527289679401</v>
      </c>
    </row>
    <row r="37" spans="1:2" x14ac:dyDescent="0.25">
      <c r="A37" s="15"/>
    </row>
    <row r="38" spans="1:2" x14ac:dyDescent="0.25">
      <c r="A38" s="13" t="s">
        <v>33</v>
      </c>
    </row>
    <row r="39" spans="1:2" x14ac:dyDescent="0.25">
      <c r="A39" s="14" t="s">
        <v>34</v>
      </c>
    </row>
    <row r="40" spans="1:2" x14ac:dyDescent="0.25">
      <c r="A40" s="14" t="s">
        <v>126</v>
      </c>
    </row>
    <row r="41" spans="1:2" x14ac:dyDescent="0.25">
      <c r="A41" s="14" t="s">
        <v>336</v>
      </c>
    </row>
    <row r="42" spans="1:2" x14ac:dyDescent="0.25">
      <c r="A42" s="14" t="s">
        <v>36</v>
      </c>
    </row>
    <row r="43" spans="1:2" x14ac:dyDescent="0.25">
      <c r="A43" s="15"/>
    </row>
    <row r="44" spans="1:2" x14ac:dyDescent="0.25">
      <c r="A44" s="15"/>
    </row>
    <row r="45" spans="1:2" x14ac:dyDescent="0.25">
      <c r="A45" s="15"/>
    </row>
    <row r="46" spans="1:2" x14ac:dyDescent="0.25">
      <c r="A46" s="15"/>
    </row>
    <row r="47" spans="1:2" x14ac:dyDescent="0.25">
      <c r="A47" s="15"/>
    </row>
    <row r="48" spans="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475</v>
      </c>
    </row>
    <row r="2" spans="1:2" ht="15" x14ac:dyDescent="0.25">
      <c r="A2" s="12" t="s">
        <v>461</v>
      </c>
    </row>
    <row r="3" spans="1:2" ht="15" x14ac:dyDescent="0.25">
      <c r="A3" s="12" t="s">
        <v>239</v>
      </c>
    </row>
    <row r="4" spans="1:2" ht="15" x14ac:dyDescent="0.25">
      <c r="A4" s="12" t="s">
        <v>308</v>
      </c>
    </row>
    <row r="5" spans="1:2" x14ac:dyDescent="0.25">
      <c r="A5" s="17" t="str">
        <f>HYPERLINK("#'Table of contents'!A58", "Back to contents")</f>
        <v>Back to contents</v>
      </c>
    </row>
    <row r="6" spans="1:2" x14ac:dyDescent="0.25">
      <c r="A6" s="15"/>
      <c r="B6" s="6" t="s">
        <v>27</v>
      </c>
    </row>
    <row r="7" spans="1:2" x14ac:dyDescent="0.25">
      <c r="A7" s="9" t="s">
        <v>32</v>
      </c>
      <c r="B7" s="4" t="s">
        <v>9</v>
      </c>
    </row>
    <row r="8" spans="1:2" x14ac:dyDescent="0.25">
      <c r="A8" s="16" t="s">
        <v>337</v>
      </c>
      <c r="B8" s="1">
        <v>140</v>
      </c>
    </row>
    <row r="9" spans="1:2" x14ac:dyDescent="0.25">
      <c r="A9" s="16" t="s">
        <v>338</v>
      </c>
      <c r="B9" s="1">
        <v>24762</v>
      </c>
    </row>
    <row r="10" spans="1:2" x14ac:dyDescent="0.25">
      <c r="A10" s="16" t="s">
        <v>339</v>
      </c>
      <c r="B10" s="1">
        <v>526</v>
      </c>
    </row>
    <row r="11" spans="1:2" x14ac:dyDescent="0.25">
      <c r="A11" s="16" t="s">
        <v>99</v>
      </c>
      <c r="B11" s="1">
        <v>75</v>
      </c>
    </row>
    <row r="12" spans="1:2" x14ac:dyDescent="0.25">
      <c r="A12" s="16" t="s">
        <v>218</v>
      </c>
      <c r="B12" s="1">
        <v>4003</v>
      </c>
    </row>
    <row r="13" spans="1:2" x14ac:dyDescent="0.25">
      <c r="A13" s="16" t="s">
        <v>219</v>
      </c>
      <c r="B13" s="1">
        <v>21861</v>
      </c>
    </row>
    <row r="14" spans="1:2" x14ac:dyDescent="0.25">
      <c r="A14" s="16" t="s">
        <v>340</v>
      </c>
      <c r="B14" s="1">
        <v>16</v>
      </c>
    </row>
    <row r="15" spans="1:2" x14ac:dyDescent="0.25">
      <c r="A15" s="16" t="s">
        <v>341</v>
      </c>
      <c r="B15" s="1">
        <v>1550</v>
      </c>
    </row>
    <row r="16" spans="1:2" x14ac:dyDescent="0.25">
      <c r="A16" s="16" t="s">
        <v>342</v>
      </c>
      <c r="B16" s="1">
        <v>36</v>
      </c>
    </row>
    <row r="17" spans="1:2" x14ac:dyDescent="0.25">
      <c r="A17" s="16" t="s">
        <v>105</v>
      </c>
      <c r="B17" s="1">
        <v>4</v>
      </c>
    </row>
    <row r="18" spans="1:2" x14ac:dyDescent="0.25">
      <c r="A18" s="16" t="s">
        <v>227</v>
      </c>
      <c r="B18" s="1">
        <v>342</v>
      </c>
    </row>
    <row r="19" spans="1:2" x14ac:dyDescent="0.25">
      <c r="A19" s="16" t="s">
        <v>228</v>
      </c>
      <c r="B19" s="1">
        <v>1266</v>
      </c>
    </row>
    <row r="20" spans="1:2" x14ac:dyDescent="0.25">
      <c r="A20" s="16" t="s">
        <v>343</v>
      </c>
      <c r="B20" s="1">
        <v>42</v>
      </c>
    </row>
    <row r="21" spans="1:2" x14ac:dyDescent="0.25">
      <c r="A21" s="16" t="s">
        <v>344</v>
      </c>
      <c r="B21" s="1">
        <v>5129</v>
      </c>
    </row>
    <row r="22" spans="1:2" x14ac:dyDescent="0.25">
      <c r="A22" s="16" t="s">
        <v>345</v>
      </c>
      <c r="B22" s="1">
        <v>38</v>
      </c>
    </row>
    <row r="23" spans="1:2" x14ac:dyDescent="0.25">
      <c r="A23" s="16" t="s">
        <v>111</v>
      </c>
      <c r="B23" s="1">
        <v>11</v>
      </c>
    </row>
    <row r="24" spans="1:2" x14ac:dyDescent="0.25">
      <c r="A24" s="16" t="s">
        <v>236</v>
      </c>
      <c r="B24" s="1">
        <v>616</v>
      </c>
    </row>
    <row r="25" spans="1:2" x14ac:dyDescent="0.25">
      <c r="A25" s="16" t="s">
        <v>237</v>
      </c>
      <c r="B25" s="1">
        <v>4743</v>
      </c>
    </row>
    <row r="26" spans="1:2" x14ac:dyDescent="0.25">
      <c r="A26" s="10" t="s">
        <v>12</v>
      </c>
      <c r="B26" s="5">
        <v>65160</v>
      </c>
    </row>
    <row r="27" spans="1:2" x14ac:dyDescent="0.25">
      <c r="A27" s="15"/>
    </row>
    <row r="28" spans="1:2" x14ac:dyDescent="0.25">
      <c r="A28" s="15"/>
    </row>
    <row r="29" spans="1:2" x14ac:dyDescent="0.25">
      <c r="A29" s="15"/>
      <c r="B29" s="6" t="s">
        <v>28</v>
      </c>
    </row>
    <row r="30" spans="1:2" x14ac:dyDescent="0.25">
      <c r="A30" s="9" t="s">
        <v>32</v>
      </c>
      <c r="B30" s="4" t="s">
        <v>9</v>
      </c>
    </row>
    <row r="31" spans="1:2" x14ac:dyDescent="0.25">
      <c r="A31" s="8" t="s">
        <v>337</v>
      </c>
      <c r="B31" s="2">
        <v>2.7254852337103598E-3</v>
      </c>
    </row>
    <row r="32" spans="1:2" x14ac:dyDescent="0.25">
      <c r="A32" s="8" t="s">
        <v>338</v>
      </c>
      <c r="B32" s="2">
        <v>0.48206046683668502</v>
      </c>
    </row>
    <row r="33" spans="1:2" x14ac:dyDescent="0.25">
      <c r="A33" s="8" t="s">
        <v>339</v>
      </c>
      <c r="B33" s="2">
        <v>1.0240037378083201E-2</v>
      </c>
    </row>
    <row r="34" spans="1:2" x14ac:dyDescent="0.25">
      <c r="A34" s="8" t="s">
        <v>99</v>
      </c>
      <c r="B34" s="2">
        <v>1.46008137520198E-3</v>
      </c>
    </row>
    <row r="35" spans="1:2" x14ac:dyDescent="0.25">
      <c r="A35" s="8" t="s">
        <v>218</v>
      </c>
      <c r="B35" s="2">
        <v>7.7929409932446903E-2</v>
      </c>
    </row>
    <row r="36" spans="1:2" x14ac:dyDescent="0.25">
      <c r="A36" s="8" t="s">
        <v>219</v>
      </c>
      <c r="B36" s="2">
        <v>0.42558451924387303</v>
      </c>
    </row>
    <row r="37" spans="1:2" x14ac:dyDescent="0.25">
      <c r="A37" s="8" t="s">
        <v>340</v>
      </c>
      <c r="B37" s="2">
        <v>4.9782202862476699E-3</v>
      </c>
    </row>
    <row r="38" spans="1:2" x14ac:dyDescent="0.25">
      <c r="A38" s="8" t="s">
        <v>341</v>
      </c>
      <c r="B38" s="2">
        <v>0.482265090230243</v>
      </c>
    </row>
    <row r="39" spans="1:2" x14ac:dyDescent="0.25">
      <c r="A39" s="8" t="s">
        <v>342</v>
      </c>
      <c r="B39" s="2">
        <v>1.1200995644057301E-2</v>
      </c>
    </row>
    <row r="40" spans="1:2" x14ac:dyDescent="0.25">
      <c r="A40" s="8" t="s">
        <v>105</v>
      </c>
      <c r="B40" s="2">
        <v>1.2445550715619201E-3</v>
      </c>
    </row>
    <row r="41" spans="1:2" x14ac:dyDescent="0.25">
      <c r="A41" s="8" t="s">
        <v>227</v>
      </c>
      <c r="B41" s="2">
        <v>0.10640945861854401</v>
      </c>
    </row>
    <row r="42" spans="1:2" x14ac:dyDescent="0.25">
      <c r="A42" s="8" t="s">
        <v>228</v>
      </c>
      <c r="B42" s="2">
        <v>0.39390168014934701</v>
      </c>
    </row>
    <row r="43" spans="1:2" x14ac:dyDescent="0.25">
      <c r="A43" s="8" t="s">
        <v>343</v>
      </c>
      <c r="B43" s="2">
        <v>3.9701295018432703E-3</v>
      </c>
    </row>
    <row r="44" spans="1:2" x14ac:dyDescent="0.25">
      <c r="A44" s="8" t="s">
        <v>344</v>
      </c>
      <c r="B44" s="2">
        <v>0.484828433689385</v>
      </c>
    </row>
    <row r="45" spans="1:2" x14ac:dyDescent="0.25">
      <c r="A45" s="8" t="s">
        <v>345</v>
      </c>
      <c r="B45" s="2">
        <v>3.59202193023915E-3</v>
      </c>
    </row>
    <row r="46" spans="1:2" x14ac:dyDescent="0.25">
      <c r="A46" s="8" t="s">
        <v>111</v>
      </c>
      <c r="B46" s="2">
        <v>1.0397958219113301E-3</v>
      </c>
    </row>
    <row r="47" spans="1:2" x14ac:dyDescent="0.25">
      <c r="A47" s="8" t="s">
        <v>236</v>
      </c>
      <c r="B47" s="2">
        <v>5.8228566027034703E-2</v>
      </c>
    </row>
    <row r="48" spans="1:2" x14ac:dyDescent="0.25">
      <c r="A48" s="8" t="s">
        <v>237</v>
      </c>
      <c r="B48" s="2">
        <v>0.44834105302958699</v>
      </c>
    </row>
    <row r="49" spans="1:1" x14ac:dyDescent="0.25">
      <c r="A49" s="15"/>
    </row>
    <row r="50" spans="1:1" x14ac:dyDescent="0.25">
      <c r="A50" s="13" t="s">
        <v>33</v>
      </c>
    </row>
    <row r="51" spans="1:1" x14ac:dyDescent="0.25">
      <c r="A51" s="14" t="s">
        <v>34</v>
      </c>
    </row>
    <row r="52" spans="1:1" x14ac:dyDescent="0.25">
      <c r="A52" s="14" t="s">
        <v>126</v>
      </c>
    </row>
    <row r="53" spans="1:1" x14ac:dyDescent="0.25">
      <c r="A53" s="14" t="s">
        <v>347</v>
      </c>
    </row>
    <row r="54" spans="1:1" x14ac:dyDescent="0.25">
      <c r="A54" s="14" t="s">
        <v>36</v>
      </c>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476</v>
      </c>
    </row>
    <row r="2" spans="1:2" ht="15" x14ac:dyDescent="0.25">
      <c r="A2" s="12" t="s">
        <v>461</v>
      </c>
    </row>
    <row r="3" spans="1:2" ht="15" x14ac:dyDescent="0.25">
      <c r="A3" s="12" t="s">
        <v>302</v>
      </c>
    </row>
    <row r="4" spans="1:2" ht="15" x14ac:dyDescent="0.25">
      <c r="A4" s="12" t="s">
        <v>308</v>
      </c>
    </row>
    <row r="5" spans="1:2" x14ac:dyDescent="0.25">
      <c r="A5" s="17" t="str">
        <f>HYPERLINK("#'Table of contents'!A59", "Back to contents")</f>
        <v>Back to contents</v>
      </c>
    </row>
    <row r="6" spans="1:2" x14ac:dyDescent="0.25">
      <c r="A6" s="15"/>
      <c r="B6" s="6" t="s">
        <v>27</v>
      </c>
    </row>
    <row r="7" spans="1:2" x14ac:dyDescent="0.25">
      <c r="A7" s="9" t="s">
        <v>32</v>
      </c>
      <c r="B7" s="4" t="s">
        <v>9</v>
      </c>
    </row>
    <row r="8" spans="1:2" x14ac:dyDescent="0.25">
      <c r="A8" s="16" t="s">
        <v>348</v>
      </c>
      <c r="B8" s="1">
        <v>45</v>
      </c>
    </row>
    <row r="9" spans="1:2" x14ac:dyDescent="0.25">
      <c r="A9" s="16" t="s">
        <v>349</v>
      </c>
      <c r="B9" s="1">
        <v>8456</v>
      </c>
    </row>
    <row r="10" spans="1:2" x14ac:dyDescent="0.25">
      <c r="A10" s="16" t="s">
        <v>350</v>
      </c>
      <c r="B10" s="1">
        <v>76</v>
      </c>
    </row>
    <row r="11" spans="1:2" x14ac:dyDescent="0.25">
      <c r="A11" s="16" t="s">
        <v>247</v>
      </c>
      <c r="B11" s="1">
        <v>15</v>
      </c>
    </row>
    <row r="12" spans="1:2" x14ac:dyDescent="0.25">
      <c r="A12" s="16" t="s">
        <v>249</v>
      </c>
      <c r="B12" s="1">
        <v>1027</v>
      </c>
    </row>
    <row r="13" spans="1:2" x14ac:dyDescent="0.25">
      <c r="A13" s="16" t="s">
        <v>250</v>
      </c>
      <c r="B13" s="1">
        <v>5833</v>
      </c>
    </row>
    <row r="14" spans="1:2" x14ac:dyDescent="0.25">
      <c r="A14" s="16" t="s">
        <v>351</v>
      </c>
      <c r="B14" s="1">
        <v>12</v>
      </c>
    </row>
    <row r="15" spans="1:2" x14ac:dyDescent="0.25">
      <c r="A15" s="16" t="s">
        <v>352</v>
      </c>
      <c r="B15" s="1">
        <v>1580</v>
      </c>
    </row>
    <row r="16" spans="1:2" x14ac:dyDescent="0.25">
      <c r="A16" s="16" t="s">
        <v>353</v>
      </c>
      <c r="B16" s="1">
        <v>6</v>
      </c>
    </row>
    <row r="17" spans="1:2" x14ac:dyDescent="0.25">
      <c r="A17" s="16" t="s">
        <v>257</v>
      </c>
      <c r="B17" s="1">
        <v>1</v>
      </c>
    </row>
    <row r="18" spans="1:2" x14ac:dyDescent="0.25">
      <c r="A18" s="16" t="s">
        <v>259</v>
      </c>
      <c r="B18" s="1">
        <v>116</v>
      </c>
    </row>
    <row r="19" spans="1:2" x14ac:dyDescent="0.25">
      <c r="A19" s="16" t="s">
        <v>260</v>
      </c>
      <c r="B19" s="1">
        <v>641</v>
      </c>
    </row>
    <row r="20" spans="1:2" x14ac:dyDescent="0.25">
      <c r="A20" s="16" t="s">
        <v>354</v>
      </c>
      <c r="B20" s="1">
        <v>9</v>
      </c>
    </row>
    <row r="21" spans="1:2" x14ac:dyDescent="0.25">
      <c r="A21" s="16" t="s">
        <v>355</v>
      </c>
      <c r="B21" s="1">
        <v>709</v>
      </c>
    </row>
    <row r="22" spans="1:2" x14ac:dyDescent="0.25">
      <c r="A22" s="16" t="s">
        <v>356</v>
      </c>
      <c r="B22" s="1">
        <v>17</v>
      </c>
    </row>
    <row r="23" spans="1:2" x14ac:dyDescent="0.25">
      <c r="A23" s="16" t="s">
        <v>267</v>
      </c>
      <c r="B23" s="1">
        <v>6</v>
      </c>
    </row>
    <row r="24" spans="1:2" x14ac:dyDescent="0.25">
      <c r="A24" s="16" t="s">
        <v>269</v>
      </c>
      <c r="B24" s="1">
        <v>139</v>
      </c>
    </row>
    <row r="25" spans="1:2" x14ac:dyDescent="0.25">
      <c r="A25" s="16" t="s">
        <v>270</v>
      </c>
      <c r="B25" s="1">
        <v>375</v>
      </c>
    </row>
    <row r="26" spans="1:2" x14ac:dyDescent="0.25">
      <c r="A26" s="16" t="s">
        <v>357</v>
      </c>
      <c r="B26" s="1">
        <v>124</v>
      </c>
    </row>
    <row r="27" spans="1:2" x14ac:dyDescent="0.25">
      <c r="A27" s="16" t="s">
        <v>358</v>
      </c>
      <c r="B27" s="1">
        <v>19799</v>
      </c>
    </row>
    <row r="28" spans="1:2" x14ac:dyDescent="0.25">
      <c r="A28" s="16" t="s">
        <v>359</v>
      </c>
      <c r="B28" s="1">
        <v>487</v>
      </c>
    </row>
    <row r="29" spans="1:2" x14ac:dyDescent="0.25">
      <c r="A29" s="16" t="s">
        <v>278</v>
      </c>
      <c r="B29" s="1">
        <v>53</v>
      </c>
    </row>
    <row r="30" spans="1:2" x14ac:dyDescent="0.25">
      <c r="A30" s="16" t="s">
        <v>280</v>
      </c>
      <c r="B30" s="1">
        <v>2912</v>
      </c>
    </row>
    <row r="31" spans="1:2" x14ac:dyDescent="0.25">
      <c r="A31" s="16" t="s">
        <v>281</v>
      </c>
      <c r="B31" s="1">
        <v>13765</v>
      </c>
    </row>
    <row r="32" spans="1:2" x14ac:dyDescent="0.25">
      <c r="A32" s="16" t="s">
        <v>360</v>
      </c>
      <c r="B32" s="1">
        <v>6</v>
      </c>
    </row>
    <row r="33" spans="1:2" x14ac:dyDescent="0.25">
      <c r="A33" s="16" t="s">
        <v>361</v>
      </c>
      <c r="B33" s="1">
        <v>734</v>
      </c>
    </row>
    <row r="34" spans="1:2" x14ac:dyDescent="0.25">
      <c r="A34" s="16" t="s">
        <v>362</v>
      </c>
      <c r="B34" s="1">
        <v>13</v>
      </c>
    </row>
    <row r="35" spans="1:2" x14ac:dyDescent="0.25">
      <c r="A35" s="16" t="s">
        <v>287</v>
      </c>
      <c r="B35" s="1">
        <v>7</v>
      </c>
    </row>
    <row r="36" spans="1:2" x14ac:dyDescent="0.25">
      <c r="A36" s="16" t="s">
        <v>289</v>
      </c>
      <c r="B36" s="1">
        <v>108</v>
      </c>
    </row>
    <row r="37" spans="1:2" x14ac:dyDescent="0.25">
      <c r="A37" s="16" t="s">
        <v>290</v>
      </c>
      <c r="B37" s="1">
        <v>371</v>
      </c>
    </row>
    <row r="38" spans="1:2" x14ac:dyDescent="0.25">
      <c r="A38" s="16" t="s">
        <v>363</v>
      </c>
      <c r="B38" s="1">
        <v>2</v>
      </c>
    </row>
    <row r="39" spans="1:2" x14ac:dyDescent="0.25">
      <c r="A39" s="16" t="s">
        <v>364</v>
      </c>
      <c r="B39" s="1">
        <v>163</v>
      </c>
    </row>
    <row r="40" spans="1:2" x14ac:dyDescent="0.25">
      <c r="A40" s="16" t="s">
        <v>365</v>
      </c>
      <c r="B40" s="1">
        <v>1</v>
      </c>
    </row>
    <row r="41" spans="1:2" x14ac:dyDescent="0.25">
      <c r="A41" s="16" t="s">
        <v>297</v>
      </c>
      <c r="B41" s="1">
        <v>8</v>
      </c>
    </row>
    <row r="42" spans="1:2" x14ac:dyDescent="0.25">
      <c r="A42" s="16" t="s">
        <v>299</v>
      </c>
      <c r="B42" s="1">
        <v>659</v>
      </c>
    </row>
    <row r="43" spans="1:2" x14ac:dyDescent="0.25">
      <c r="A43" s="16" t="s">
        <v>300</v>
      </c>
      <c r="B43" s="1">
        <v>6885</v>
      </c>
    </row>
    <row r="44" spans="1:2" x14ac:dyDescent="0.25">
      <c r="A44" s="10" t="s">
        <v>12</v>
      </c>
      <c r="B44" s="5">
        <v>65160</v>
      </c>
    </row>
    <row r="45" spans="1:2" x14ac:dyDescent="0.25">
      <c r="A45" s="15"/>
    </row>
    <row r="46" spans="1:2" x14ac:dyDescent="0.25">
      <c r="A46" s="15"/>
    </row>
    <row r="47" spans="1:2" x14ac:dyDescent="0.25">
      <c r="A47" s="15"/>
      <c r="B47" s="6" t="s">
        <v>28</v>
      </c>
    </row>
    <row r="48" spans="1:2" x14ac:dyDescent="0.25">
      <c r="A48" s="9" t="s">
        <v>32</v>
      </c>
      <c r="B48" s="4" t="s">
        <v>9</v>
      </c>
    </row>
    <row r="49" spans="1:2" x14ac:dyDescent="0.25">
      <c r="A49" s="8" t="s">
        <v>348</v>
      </c>
      <c r="B49" s="2">
        <v>2.91224436966089E-3</v>
      </c>
    </row>
    <row r="50" spans="1:2" x14ac:dyDescent="0.25">
      <c r="A50" s="8" t="s">
        <v>349</v>
      </c>
      <c r="B50" s="2">
        <v>0.54724307533005401</v>
      </c>
    </row>
    <row r="51" spans="1:2" x14ac:dyDescent="0.25">
      <c r="A51" s="8" t="s">
        <v>350</v>
      </c>
      <c r="B51" s="2">
        <v>4.9184571576494996E-3</v>
      </c>
    </row>
    <row r="52" spans="1:2" x14ac:dyDescent="0.25">
      <c r="A52" s="8" t="s">
        <v>247</v>
      </c>
      <c r="B52" s="2">
        <v>9.7074812322029498E-4</v>
      </c>
    </row>
    <row r="53" spans="1:2" x14ac:dyDescent="0.25">
      <c r="A53" s="8" t="s">
        <v>249</v>
      </c>
      <c r="B53" s="2">
        <v>6.6463888169816202E-2</v>
      </c>
    </row>
    <row r="54" spans="1:2" x14ac:dyDescent="0.25">
      <c r="A54" s="8" t="s">
        <v>250</v>
      </c>
      <c r="B54" s="2">
        <v>0.37749158684959899</v>
      </c>
    </row>
    <row r="55" spans="1:2" x14ac:dyDescent="0.25">
      <c r="A55" s="8" t="s">
        <v>351</v>
      </c>
      <c r="B55" s="2">
        <v>5.0933786078098502E-3</v>
      </c>
    </row>
    <row r="56" spans="1:2" x14ac:dyDescent="0.25">
      <c r="A56" s="8" t="s">
        <v>352</v>
      </c>
      <c r="B56" s="2">
        <v>0.67062818336162999</v>
      </c>
    </row>
    <row r="57" spans="1:2" x14ac:dyDescent="0.25">
      <c r="A57" s="8" t="s">
        <v>353</v>
      </c>
      <c r="B57" s="2">
        <v>2.5466893039049199E-3</v>
      </c>
    </row>
    <row r="58" spans="1:2" x14ac:dyDescent="0.25">
      <c r="A58" s="8" t="s">
        <v>257</v>
      </c>
      <c r="B58" s="2">
        <v>4.2444821731748699E-4</v>
      </c>
    </row>
    <row r="59" spans="1:2" x14ac:dyDescent="0.25">
      <c r="A59" s="8" t="s">
        <v>259</v>
      </c>
      <c r="B59" s="2">
        <v>4.9235993208828502E-2</v>
      </c>
    </row>
    <row r="60" spans="1:2" x14ac:dyDescent="0.25">
      <c r="A60" s="8" t="s">
        <v>260</v>
      </c>
      <c r="B60" s="2">
        <v>0.27207130730050899</v>
      </c>
    </row>
    <row r="61" spans="1:2" x14ac:dyDescent="0.25">
      <c r="A61" s="8" t="s">
        <v>354</v>
      </c>
      <c r="B61" s="2">
        <v>7.1713147410358601E-3</v>
      </c>
    </row>
    <row r="62" spans="1:2" x14ac:dyDescent="0.25">
      <c r="A62" s="8" t="s">
        <v>355</v>
      </c>
      <c r="B62" s="2">
        <v>0.56494023904382495</v>
      </c>
    </row>
    <row r="63" spans="1:2" x14ac:dyDescent="0.25">
      <c r="A63" s="8" t="s">
        <v>356</v>
      </c>
      <c r="B63" s="2">
        <v>1.3545816733067701E-2</v>
      </c>
    </row>
    <row r="64" spans="1:2" x14ac:dyDescent="0.25">
      <c r="A64" s="8" t="s">
        <v>267</v>
      </c>
      <c r="B64" s="2">
        <v>4.7808764940238998E-3</v>
      </c>
    </row>
    <row r="65" spans="1:2" x14ac:dyDescent="0.25">
      <c r="A65" s="8" t="s">
        <v>269</v>
      </c>
      <c r="B65" s="2">
        <v>0.110756972111554</v>
      </c>
    </row>
    <row r="66" spans="1:2" x14ac:dyDescent="0.25">
      <c r="A66" s="8" t="s">
        <v>270</v>
      </c>
      <c r="B66" s="2">
        <v>0.29880478087649398</v>
      </c>
    </row>
    <row r="67" spans="1:2" x14ac:dyDescent="0.25">
      <c r="A67" s="8" t="s">
        <v>357</v>
      </c>
      <c r="B67" s="2">
        <v>3.3387183629510001E-3</v>
      </c>
    </row>
    <row r="68" spans="1:2" x14ac:dyDescent="0.25">
      <c r="A68" s="8" t="s">
        <v>358</v>
      </c>
      <c r="B68" s="2">
        <v>0.53309100700053802</v>
      </c>
    </row>
    <row r="69" spans="1:2" x14ac:dyDescent="0.25">
      <c r="A69" s="8" t="s">
        <v>359</v>
      </c>
      <c r="B69" s="2">
        <v>1.3112547119009201E-2</v>
      </c>
    </row>
    <row r="70" spans="1:2" x14ac:dyDescent="0.25">
      <c r="A70" s="8" t="s">
        <v>278</v>
      </c>
      <c r="B70" s="2">
        <v>1.42703284868067E-3</v>
      </c>
    </row>
    <row r="71" spans="1:2" x14ac:dyDescent="0.25">
      <c r="A71" s="8" t="s">
        <v>280</v>
      </c>
      <c r="B71" s="2">
        <v>7.8406031233171802E-2</v>
      </c>
    </row>
    <row r="72" spans="1:2" x14ac:dyDescent="0.25">
      <c r="A72" s="8" t="s">
        <v>281</v>
      </c>
      <c r="B72" s="2">
        <v>0.37062466343564898</v>
      </c>
    </row>
    <row r="73" spans="1:2" x14ac:dyDescent="0.25">
      <c r="A73" s="8" t="s">
        <v>360</v>
      </c>
      <c r="B73" s="2">
        <v>4.8426150121065404E-3</v>
      </c>
    </row>
    <row r="74" spans="1:2" x14ac:dyDescent="0.25">
      <c r="A74" s="8" t="s">
        <v>361</v>
      </c>
      <c r="B74" s="2">
        <v>0.59241323648103295</v>
      </c>
    </row>
    <row r="75" spans="1:2" x14ac:dyDescent="0.25">
      <c r="A75" s="8" t="s">
        <v>362</v>
      </c>
      <c r="B75" s="2">
        <v>1.04923325262308E-2</v>
      </c>
    </row>
    <row r="76" spans="1:2" x14ac:dyDescent="0.25">
      <c r="A76" s="8" t="s">
        <v>287</v>
      </c>
      <c r="B76" s="2">
        <v>5.6497175141242903E-3</v>
      </c>
    </row>
    <row r="77" spans="1:2" x14ac:dyDescent="0.25">
      <c r="A77" s="8" t="s">
        <v>289</v>
      </c>
      <c r="B77" s="2">
        <v>8.7167070217917697E-2</v>
      </c>
    </row>
    <row r="78" spans="1:2" x14ac:dyDescent="0.25">
      <c r="A78" s="8" t="s">
        <v>290</v>
      </c>
      <c r="B78" s="2">
        <v>0.29943502824858798</v>
      </c>
    </row>
    <row r="79" spans="1:2" x14ac:dyDescent="0.25">
      <c r="A79" s="8" t="s">
        <v>363</v>
      </c>
      <c r="B79" s="2">
        <v>2.5913449080072602E-4</v>
      </c>
    </row>
    <row r="80" spans="1:2" x14ac:dyDescent="0.25">
      <c r="A80" s="8" t="s">
        <v>364</v>
      </c>
      <c r="B80" s="2">
        <v>2.1119461000259101E-2</v>
      </c>
    </row>
    <row r="81" spans="1:2" x14ac:dyDescent="0.25">
      <c r="A81" s="8" t="s">
        <v>365</v>
      </c>
      <c r="B81" s="2">
        <v>1.2956724540036301E-4</v>
      </c>
    </row>
    <row r="82" spans="1:2" x14ac:dyDescent="0.25">
      <c r="A82" s="8" t="s">
        <v>297</v>
      </c>
      <c r="B82" s="2">
        <v>1.0365379632029E-3</v>
      </c>
    </row>
    <row r="83" spans="1:2" x14ac:dyDescent="0.25">
      <c r="A83" s="8" t="s">
        <v>299</v>
      </c>
      <c r="B83" s="2">
        <v>8.5384814718839103E-2</v>
      </c>
    </row>
    <row r="84" spans="1:2" x14ac:dyDescent="0.25">
      <c r="A84" s="8" t="s">
        <v>300</v>
      </c>
      <c r="B84" s="2">
        <v>0.89207048458149796</v>
      </c>
    </row>
    <row r="85" spans="1:2" x14ac:dyDescent="0.25">
      <c r="A85" s="15"/>
    </row>
    <row r="86" spans="1:2" x14ac:dyDescent="0.25">
      <c r="A86" s="13" t="s">
        <v>33</v>
      </c>
    </row>
    <row r="87" spans="1:2" x14ac:dyDescent="0.25">
      <c r="A87" s="14" t="s">
        <v>34</v>
      </c>
    </row>
    <row r="88" spans="1:2" x14ac:dyDescent="0.25">
      <c r="A88" s="14" t="s">
        <v>126</v>
      </c>
    </row>
    <row r="89" spans="1:2" x14ac:dyDescent="0.25">
      <c r="A89" s="14" t="s">
        <v>367</v>
      </c>
    </row>
    <row r="90" spans="1:2" x14ac:dyDescent="0.25">
      <c r="A90" s="14" t="s">
        <v>36</v>
      </c>
    </row>
    <row r="91" spans="1:2" x14ac:dyDescent="0.25">
      <c r="A91" s="15"/>
    </row>
    <row r="92" spans="1:2" x14ac:dyDescent="0.25">
      <c r="A92" s="15"/>
    </row>
    <row r="93" spans="1:2" x14ac:dyDescent="0.25">
      <c r="A93" s="15"/>
    </row>
    <row r="94" spans="1:2" x14ac:dyDescent="0.25">
      <c r="A94" s="15"/>
    </row>
    <row r="95" spans="1:2" x14ac:dyDescent="0.25">
      <c r="A95" s="15"/>
    </row>
    <row r="96" spans="1:2"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62</v>
      </c>
    </row>
    <row r="2" spans="1:11" ht="15" x14ac:dyDescent="0.25">
      <c r="A2" s="12" t="s">
        <v>25</v>
      </c>
    </row>
    <row r="3" spans="1:11" ht="15" x14ac:dyDescent="0.25">
      <c r="A3" s="12" t="s">
        <v>63</v>
      </c>
    </row>
    <row r="4" spans="1:11" x14ac:dyDescent="0.25">
      <c r="A4" s="15"/>
    </row>
    <row r="5" spans="1:11" x14ac:dyDescent="0.25">
      <c r="A5" s="17" t="str">
        <f>HYPERLINK("#'Table of contents'!A6",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56</v>
      </c>
      <c r="B8" s="1">
        <v>36588</v>
      </c>
      <c r="C8" s="1">
        <v>38042</v>
      </c>
      <c r="D8" s="1">
        <v>38956</v>
      </c>
      <c r="E8" s="1">
        <v>39324</v>
      </c>
      <c r="F8" s="1">
        <v>39376</v>
      </c>
      <c r="G8" s="1">
        <v>39582</v>
      </c>
      <c r="H8" s="1">
        <v>40387</v>
      </c>
      <c r="I8" s="1">
        <v>42389</v>
      </c>
      <c r="J8" s="1">
        <v>42867</v>
      </c>
      <c r="K8" s="1">
        <v>44796</v>
      </c>
    </row>
    <row r="9" spans="1:11" x14ac:dyDescent="0.25">
      <c r="A9" s="16" t="s">
        <v>57</v>
      </c>
      <c r="B9" s="1">
        <v>77923</v>
      </c>
      <c r="C9" s="1">
        <v>78971</v>
      </c>
      <c r="D9" s="1">
        <v>80591</v>
      </c>
      <c r="E9" s="1">
        <v>81959</v>
      </c>
      <c r="F9" s="1">
        <v>83552</v>
      </c>
      <c r="G9" s="1">
        <v>85445</v>
      </c>
      <c r="H9" s="1">
        <v>88532</v>
      </c>
      <c r="I9" s="1">
        <v>93149</v>
      </c>
      <c r="J9" s="1">
        <v>96248</v>
      </c>
      <c r="K9" s="1">
        <v>103249</v>
      </c>
    </row>
    <row r="10" spans="1:11" x14ac:dyDescent="0.25">
      <c r="A10" s="16" t="s">
        <v>58</v>
      </c>
      <c r="B10" s="1">
        <v>64452</v>
      </c>
      <c r="C10" s="1">
        <v>66552</v>
      </c>
      <c r="D10" s="1">
        <v>68900</v>
      </c>
      <c r="E10" s="1">
        <v>71018</v>
      </c>
      <c r="F10" s="1">
        <v>73577</v>
      </c>
      <c r="G10" s="1">
        <v>76076</v>
      </c>
      <c r="H10" s="1">
        <v>78986</v>
      </c>
      <c r="I10" s="1">
        <v>81896</v>
      </c>
      <c r="J10" s="1">
        <v>82382</v>
      </c>
      <c r="K10" s="1">
        <v>85531</v>
      </c>
    </row>
    <row r="11" spans="1:11" x14ac:dyDescent="0.25">
      <c r="A11" s="16" t="s">
        <v>59</v>
      </c>
      <c r="B11" s="1">
        <v>45863</v>
      </c>
      <c r="C11" s="1">
        <v>47579</v>
      </c>
      <c r="D11" s="1">
        <v>49461</v>
      </c>
      <c r="E11" s="1">
        <v>51089</v>
      </c>
      <c r="F11" s="1">
        <v>52646</v>
      </c>
      <c r="G11" s="1">
        <v>54244</v>
      </c>
      <c r="H11" s="1">
        <v>55505</v>
      </c>
      <c r="I11" s="1">
        <v>57063</v>
      </c>
      <c r="J11" s="1">
        <v>56689</v>
      </c>
      <c r="K11" s="1">
        <v>59011</v>
      </c>
    </row>
    <row r="12" spans="1:11" x14ac:dyDescent="0.25">
      <c r="A12" s="16" t="s">
        <v>60</v>
      </c>
      <c r="B12" s="1">
        <v>21194</v>
      </c>
      <c r="C12" s="1">
        <v>21767</v>
      </c>
      <c r="D12" s="1">
        <v>22210</v>
      </c>
      <c r="E12" s="1">
        <v>22965</v>
      </c>
      <c r="F12" s="1">
        <v>23741</v>
      </c>
      <c r="G12" s="1">
        <v>24600</v>
      </c>
      <c r="H12" s="1">
        <v>25788</v>
      </c>
      <c r="I12" s="1">
        <v>26883</v>
      </c>
      <c r="J12" s="1">
        <v>24592</v>
      </c>
      <c r="K12" s="1">
        <v>26763</v>
      </c>
    </row>
    <row r="13" spans="1:11" x14ac:dyDescent="0.25">
      <c r="A13" s="16" t="s">
        <v>61</v>
      </c>
      <c r="B13" s="1">
        <v>6531</v>
      </c>
      <c r="C13" s="1">
        <v>6747</v>
      </c>
      <c r="D13" s="1">
        <v>7050</v>
      </c>
      <c r="E13" s="1">
        <v>7392</v>
      </c>
      <c r="F13" s="1">
        <v>7883</v>
      </c>
      <c r="G13" s="1">
        <v>8529</v>
      </c>
      <c r="H13" s="1">
        <v>9279</v>
      </c>
      <c r="I13" s="1">
        <v>9939</v>
      </c>
      <c r="J13" s="1">
        <v>7509</v>
      </c>
      <c r="K13" s="1">
        <v>8373</v>
      </c>
    </row>
    <row r="14" spans="1:11" x14ac:dyDescent="0.25">
      <c r="A14" s="10" t="s">
        <v>12</v>
      </c>
      <c r="B14" s="5">
        <v>252551</v>
      </c>
      <c r="C14" s="5">
        <v>259658</v>
      </c>
      <c r="D14" s="5">
        <v>267168</v>
      </c>
      <c r="E14" s="5">
        <v>273747</v>
      </c>
      <c r="F14" s="5">
        <v>280775</v>
      </c>
      <c r="G14" s="5">
        <v>288476</v>
      </c>
      <c r="H14" s="5">
        <v>298477</v>
      </c>
      <c r="I14" s="5">
        <v>311319</v>
      </c>
      <c r="J14" s="5">
        <v>310287</v>
      </c>
      <c r="K14" s="5">
        <v>327723</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56</v>
      </c>
      <c r="B19" s="2">
        <v>0.14487370867666299</v>
      </c>
      <c r="C19" s="2">
        <v>0.14650809911498999</v>
      </c>
      <c r="D19" s="2">
        <v>0.145810875553959</v>
      </c>
      <c r="E19" s="2">
        <v>0.14365088932481501</v>
      </c>
      <c r="F19" s="2">
        <v>0.14024040601905399</v>
      </c>
      <c r="G19" s="2">
        <v>0.13721072116917901</v>
      </c>
      <c r="H19" s="2">
        <v>0.135310258411871</v>
      </c>
      <c r="I19" s="2">
        <v>0.13615937350434801</v>
      </c>
      <c r="J19" s="2">
        <v>0.138152742461012</v>
      </c>
      <c r="K19" s="2">
        <v>0.13668860592634599</v>
      </c>
    </row>
    <row r="20" spans="1:12" x14ac:dyDescent="0.25">
      <c r="A20" s="8" t="s">
        <v>57</v>
      </c>
      <c r="B20" s="2">
        <v>0.30854362089241399</v>
      </c>
      <c r="C20" s="2">
        <v>0.30413466944981499</v>
      </c>
      <c r="D20" s="2">
        <v>0.301649149598754</v>
      </c>
      <c r="E20" s="2">
        <v>0.29939688836772599</v>
      </c>
      <c r="F20" s="2">
        <v>0.297576351170866</v>
      </c>
      <c r="G20" s="2">
        <v>0.29619448411652999</v>
      </c>
      <c r="H20" s="2">
        <v>0.29661246930249202</v>
      </c>
      <c r="I20" s="2">
        <v>0.299207565230519</v>
      </c>
      <c r="J20" s="2">
        <v>0.31019024322643202</v>
      </c>
      <c r="K20" s="2">
        <v>0.315049599814477</v>
      </c>
    </row>
    <row r="21" spans="1:12" x14ac:dyDescent="0.25">
      <c r="A21" s="8" t="s">
        <v>58</v>
      </c>
      <c r="B21" s="2">
        <v>0.25520389941041599</v>
      </c>
      <c r="C21" s="2">
        <v>0.256306372228085</v>
      </c>
      <c r="D21" s="2">
        <v>0.25789016648700402</v>
      </c>
      <c r="E21" s="2">
        <v>0.25942932707938399</v>
      </c>
      <c r="F21" s="2">
        <v>0.26204968391060501</v>
      </c>
      <c r="G21" s="2">
        <v>0.26371691232546202</v>
      </c>
      <c r="H21" s="2">
        <v>0.26463010550226701</v>
      </c>
      <c r="I21" s="2">
        <v>0.26306136149737103</v>
      </c>
      <c r="J21" s="2">
        <v>0.26550258309242702</v>
      </c>
      <c r="K21" s="2">
        <v>0.26098564946616498</v>
      </c>
    </row>
    <row r="22" spans="1:12" x14ac:dyDescent="0.25">
      <c r="A22" s="8" t="s">
        <v>59</v>
      </c>
      <c r="B22" s="2">
        <v>0.18159896416961299</v>
      </c>
      <c r="C22" s="2">
        <v>0.18323718121529101</v>
      </c>
      <c r="D22" s="2">
        <v>0.18513070427596101</v>
      </c>
      <c r="E22" s="2">
        <v>0.18662852926242099</v>
      </c>
      <c r="F22" s="2">
        <v>0.18750244857982401</v>
      </c>
      <c r="G22" s="2">
        <v>0.18803643977315301</v>
      </c>
      <c r="H22" s="2">
        <v>0.18596072729221999</v>
      </c>
      <c r="I22" s="2">
        <v>0.183294305840633</v>
      </c>
      <c r="J22" s="2">
        <v>0.18269859839439001</v>
      </c>
      <c r="K22" s="2">
        <v>0.18006365131528801</v>
      </c>
    </row>
    <row r="23" spans="1:12" x14ac:dyDescent="0.25">
      <c r="A23" s="8" t="s">
        <v>60</v>
      </c>
      <c r="B23" s="2">
        <v>8.3919683549065302E-2</v>
      </c>
      <c r="C23" s="2">
        <v>8.3829498802270697E-2</v>
      </c>
      <c r="D23" s="2">
        <v>8.3131213318960395E-2</v>
      </c>
      <c r="E23" s="2">
        <v>8.3891330315948698E-2</v>
      </c>
      <c r="F23" s="2">
        <v>8.4555248864749397E-2</v>
      </c>
      <c r="G23" s="2">
        <v>8.5275724843661194E-2</v>
      </c>
      <c r="H23" s="2">
        <v>8.6398616978862697E-2</v>
      </c>
      <c r="I23" s="2">
        <v>8.6351941256396197E-2</v>
      </c>
      <c r="J23" s="2">
        <v>7.9255656859617094E-2</v>
      </c>
      <c r="K23" s="2">
        <v>8.1663477998187503E-2</v>
      </c>
    </row>
    <row r="24" spans="1:12" x14ac:dyDescent="0.25">
      <c r="A24" s="8" t="s">
        <v>61</v>
      </c>
      <c r="B24" s="2">
        <v>2.5860123301828099E-2</v>
      </c>
      <c r="C24" s="2">
        <v>2.5984179189549299E-2</v>
      </c>
      <c r="D24" s="2">
        <v>2.6387890765361102E-2</v>
      </c>
      <c r="E24" s="2">
        <v>2.7003035649705701E-2</v>
      </c>
      <c r="F24" s="2">
        <v>2.80758614549016E-2</v>
      </c>
      <c r="G24" s="2">
        <v>2.95657177720157E-2</v>
      </c>
      <c r="H24" s="2">
        <v>3.1087822512287401E-2</v>
      </c>
      <c r="I24" s="2">
        <v>3.1925452670733198E-2</v>
      </c>
      <c r="J24" s="2">
        <v>2.4200175966121701E-2</v>
      </c>
      <c r="K24" s="2">
        <v>2.55490154795361E-2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56</v>
      </c>
      <c r="B29" s="2">
        <v>3.97398054006778E-2</v>
      </c>
      <c r="C29" s="2">
        <v>2.4026076441827499E-2</v>
      </c>
      <c r="D29" s="2">
        <v>9.4465550877913494E-3</v>
      </c>
      <c r="E29" s="2">
        <v>1.3223476757196601E-3</v>
      </c>
      <c r="F29" s="2">
        <v>5.2316131653799298E-3</v>
      </c>
      <c r="G29" s="2">
        <v>2.0337527158809598E-2</v>
      </c>
      <c r="H29" s="2">
        <v>4.9570406318865001E-2</v>
      </c>
      <c r="I29" s="2">
        <v>1.1276510415438E-2</v>
      </c>
      <c r="J29" s="2">
        <v>4.4999650080481499E-2</v>
      </c>
      <c r="K29" s="3">
        <v>0.131726542367743</v>
      </c>
      <c r="L29" s="3">
        <v>0.22433584781895699</v>
      </c>
    </row>
    <row r="30" spans="1:12" x14ac:dyDescent="0.25">
      <c r="A30" s="8" t="s">
        <v>57</v>
      </c>
      <c r="B30" s="2">
        <v>1.34491741847721E-2</v>
      </c>
      <c r="C30" s="2">
        <v>2.05138595180509E-2</v>
      </c>
      <c r="D30" s="2">
        <v>1.6974600141455E-2</v>
      </c>
      <c r="E30" s="2">
        <v>1.9436547542063701E-2</v>
      </c>
      <c r="F30" s="2">
        <v>2.2656549214860201E-2</v>
      </c>
      <c r="G30" s="2">
        <v>3.6128503715840601E-2</v>
      </c>
      <c r="H30" s="2">
        <v>5.2150634798716899E-2</v>
      </c>
      <c r="I30" s="2">
        <v>3.3269278253121301E-2</v>
      </c>
      <c r="J30" s="2">
        <v>7.2739173801014106E-2</v>
      </c>
      <c r="K30" s="3">
        <v>0.20836795599508501</v>
      </c>
      <c r="L30" s="3">
        <v>0.325013154011011</v>
      </c>
    </row>
    <row r="31" spans="1:12" x14ac:dyDescent="0.25">
      <c r="A31" s="8" t="s">
        <v>58</v>
      </c>
      <c r="B31" s="2">
        <v>3.2582386892571202E-2</v>
      </c>
      <c r="C31" s="2">
        <v>3.5280682774371901E-2</v>
      </c>
      <c r="D31" s="2">
        <v>3.0740203193033399E-2</v>
      </c>
      <c r="E31" s="2">
        <v>3.6033118364358303E-2</v>
      </c>
      <c r="F31" s="2">
        <v>3.3964418228522503E-2</v>
      </c>
      <c r="G31" s="2">
        <v>3.82512224617488E-2</v>
      </c>
      <c r="H31" s="2">
        <v>3.6841971995037102E-2</v>
      </c>
      <c r="I31" s="2">
        <v>5.93435576829149E-3</v>
      </c>
      <c r="J31" s="2">
        <v>3.82243694010828E-2</v>
      </c>
      <c r="K31" s="3">
        <v>0.124283611125716</v>
      </c>
      <c r="L31" s="3">
        <v>0.32704958728976602</v>
      </c>
    </row>
    <row r="32" spans="1:12" x14ac:dyDescent="0.25">
      <c r="A32" s="8" t="s">
        <v>59</v>
      </c>
      <c r="B32" s="2">
        <v>3.74157817848811E-2</v>
      </c>
      <c r="C32" s="2">
        <v>3.9555265978688102E-2</v>
      </c>
      <c r="D32" s="2">
        <v>3.2914821778775201E-2</v>
      </c>
      <c r="E32" s="2">
        <v>3.0476227759400301E-2</v>
      </c>
      <c r="F32" s="2">
        <v>3.0353683090833101E-2</v>
      </c>
      <c r="G32" s="2">
        <v>2.3246810707174999E-2</v>
      </c>
      <c r="H32" s="2">
        <v>2.80695432843888E-2</v>
      </c>
      <c r="I32" s="2">
        <v>-6.5541594378143503E-3</v>
      </c>
      <c r="J32" s="2">
        <v>4.09603274003775E-2</v>
      </c>
      <c r="K32" s="3">
        <v>8.7880687264951005E-2</v>
      </c>
      <c r="L32" s="3">
        <v>0.28667989446830799</v>
      </c>
    </row>
    <row r="33" spans="1:12" x14ac:dyDescent="0.25">
      <c r="A33" s="8" t="s">
        <v>60</v>
      </c>
      <c r="B33" s="2">
        <v>2.7035953571765602E-2</v>
      </c>
      <c r="C33" s="2">
        <v>2.0351908852850601E-2</v>
      </c>
      <c r="D33" s="2">
        <v>3.3993696533093198E-2</v>
      </c>
      <c r="E33" s="2">
        <v>3.3790550838232097E-2</v>
      </c>
      <c r="F33" s="2">
        <v>3.6182132176403703E-2</v>
      </c>
      <c r="G33" s="2">
        <v>4.8292682926829297E-2</v>
      </c>
      <c r="H33" s="2">
        <v>4.24616100511866E-2</v>
      </c>
      <c r="I33" s="2">
        <v>-8.5221143473570696E-2</v>
      </c>
      <c r="J33" s="2">
        <v>8.82807417046194E-2</v>
      </c>
      <c r="K33" s="3">
        <v>8.7926829268292706E-2</v>
      </c>
      <c r="L33" s="3">
        <v>0.26276304614513502</v>
      </c>
    </row>
    <row r="34" spans="1:12" x14ac:dyDescent="0.25">
      <c r="A34" s="8" t="s">
        <v>61</v>
      </c>
      <c r="B34" s="2">
        <v>3.30730362884704E-2</v>
      </c>
      <c r="C34" s="2">
        <v>4.4908848377056498E-2</v>
      </c>
      <c r="D34" s="2">
        <v>4.8510638297872298E-2</v>
      </c>
      <c r="E34" s="2">
        <v>6.6423160173160203E-2</v>
      </c>
      <c r="F34" s="2">
        <v>8.1948496765190906E-2</v>
      </c>
      <c r="G34" s="2">
        <v>8.7935279634189206E-2</v>
      </c>
      <c r="H34" s="2">
        <v>7.1128354348528905E-2</v>
      </c>
      <c r="I34" s="2">
        <v>-0.24449139752490201</v>
      </c>
      <c r="J34" s="2">
        <v>0.11506192568917301</v>
      </c>
      <c r="K34" s="3">
        <v>-1.82905381639114E-2</v>
      </c>
      <c r="L34" s="3">
        <v>0.28203950390445598</v>
      </c>
    </row>
    <row r="35" spans="1:12" x14ac:dyDescent="0.25">
      <c r="A35" s="11" t="s">
        <v>12</v>
      </c>
      <c r="B35" s="3">
        <v>2.8140850758856601E-2</v>
      </c>
      <c r="C35" s="3">
        <v>2.89226598063607E-2</v>
      </c>
      <c r="D35" s="3">
        <v>2.4624955084441201E-2</v>
      </c>
      <c r="E35" s="3">
        <v>2.5673340712409599E-2</v>
      </c>
      <c r="F35" s="3">
        <v>2.74276555961179E-2</v>
      </c>
      <c r="G35" s="3">
        <v>3.4668395291116101E-2</v>
      </c>
      <c r="H35" s="3">
        <v>4.3025090710507002E-2</v>
      </c>
      <c r="I35" s="3">
        <v>-3.3149277750474599E-3</v>
      </c>
      <c r="J35" s="3">
        <v>5.6193137321254201E-2</v>
      </c>
      <c r="K35" s="3">
        <v>0.136049446054438</v>
      </c>
      <c r="L35" s="3">
        <v>0.29765077152733499</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477</v>
      </c>
    </row>
    <row r="2" spans="1:2" ht="15" x14ac:dyDescent="0.25">
      <c r="A2" s="12" t="s">
        <v>461</v>
      </c>
    </row>
    <row r="3" spans="1:2" ht="15" x14ac:dyDescent="0.25">
      <c r="A3" s="12" t="s">
        <v>308</v>
      </c>
    </row>
    <row r="4" spans="1:2" ht="15" x14ac:dyDescent="0.25">
      <c r="A4" s="12" t="s">
        <v>125</v>
      </c>
    </row>
    <row r="5" spans="1:2" x14ac:dyDescent="0.25">
      <c r="A5" s="17" t="str">
        <f>HYPERLINK("#'Table of contents'!A60", "Back to contents")</f>
        <v>Back to contents</v>
      </c>
    </row>
    <row r="6" spans="1:2" x14ac:dyDescent="0.25">
      <c r="A6" s="15"/>
      <c r="B6" s="6" t="s">
        <v>27</v>
      </c>
    </row>
    <row r="7" spans="1:2" x14ac:dyDescent="0.25">
      <c r="A7" s="9" t="s">
        <v>32</v>
      </c>
      <c r="B7" s="4" t="s">
        <v>9</v>
      </c>
    </row>
    <row r="8" spans="1:2" x14ac:dyDescent="0.25">
      <c r="A8" s="16" t="s">
        <v>368</v>
      </c>
      <c r="B8" s="1">
        <v>3</v>
      </c>
    </row>
    <row r="9" spans="1:2" x14ac:dyDescent="0.25">
      <c r="A9" s="16" t="s">
        <v>369</v>
      </c>
      <c r="B9" s="1">
        <v>63</v>
      </c>
    </row>
    <row r="10" spans="1:2" x14ac:dyDescent="0.25">
      <c r="A10" s="16" t="s">
        <v>370</v>
      </c>
      <c r="B10" s="1">
        <v>10</v>
      </c>
    </row>
    <row r="11" spans="1:2" x14ac:dyDescent="0.25">
      <c r="A11" s="16" t="s">
        <v>371</v>
      </c>
      <c r="B11" s="1">
        <v>3</v>
      </c>
    </row>
    <row r="12" spans="1:2" x14ac:dyDescent="0.25">
      <c r="A12" s="16" t="s">
        <v>372</v>
      </c>
      <c r="B12" s="1">
        <v>24</v>
      </c>
    </row>
    <row r="13" spans="1:2" x14ac:dyDescent="0.25">
      <c r="A13" s="16" t="s">
        <v>373</v>
      </c>
      <c r="B13" s="1">
        <v>4</v>
      </c>
    </row>
    <row r="14" spans="1:2" x14ac:dyDescent="0.25">
      <c r="A14" s="16" t="s">
        <v>374</v>
      </c>
      <c r="B14" s="1">
        <v>76</v>
      </c>
    </row>
    <row r="15" spans="1:2" x14ac:dyDescent="0.25">
      <c r="A15" s="16" t="s">
        <v>375</v>
      </c>
      <c r="B15" s="1">
        <v>6</v>
      </c>
    </row>
    <row r="16" spans="1:2" x14ac:dyDescent="0.25">
      <c r="A16" s="16" t="s">
        <v>376</v>
      </c>
      <c r="B16" s="1">
        <v>9</v>
      </c>
    </row>
    <row r="17" spans="1:2" x14ac:dyDescent="0.25">
      <c r="A17" s="16" t="s">
        <v>377</v>
      </c>
      <c r="B17" s="1">
        <v>0</v>
      </c>
    </row>
    <row r="18" spans="1:2" x14ac:dyDescent="0.25">
      <c r="A18" s="16" t="s">
        <v>378</v>
      </c>
      <c r="B18" s="1">
        <v>342</v>
      </c>
    </row>
    <row r="19" spans="1:2" x14ac:dyDescent="0.25">
      <c r="A19" s="16" t="s">
        <v>379</v>
      </c>
      <c r="B19" s="1">
        <v>13138</v>
      </c>
    </row>
    <row r="20" spans="1:2" x14ac:dyDescent="0.25">
      <c r="A20" s="16" t="s">
        <v>380</v>
      </c>
      <c r="B20" s="1">
        <v>2720</v>
      </c>
    </row>
    <row r="21" spans="1:2" x14ac:dyDescent="0.25">
      <c r="A21" s="16" t="s">
        <v>381</v>
      </c>
      <c r="B21" s="1">
        <v>302</v>
      </c>
    </row>
    <row r="22" spans="1:2" x14ac:dyDescent="0.25">
      <c r="A22" s="16" t="s">
        <v>382</v>
      </c>
      <c r="B22" s="1">
        <v>3796</v>
      </c>
    </row>
    <row r="23" spans="1:2" x14ac:dyDescent="0.25">
      <c r="A23" s="16" t="s">
        <v>383</v>
      </c>
      <c r="B23" s="1">
        <v>543</v>
      </c>
    </row>
    <row r="24" spans="1:2" x14ac:dyDescent="0.25">
      <c r="A24" s="16" t="s">
        <v>384</v>
      </c>
      <c r="B24" s="1">
        <v>8988</v>
      </c>
    </row>
    <row r="25" spans="1:2" x14ac:dyDescent="0.25">
      <c r="A25" s="16" t="s">
        <v>385</v>
      </c>
      <c r="B25" s="1">
        <v>285</v>
      </c>
    </row>
    <row r="26" spans="1:2" x14ac:dyDescent="0.25">
      <c r="A26" s="16" t="s">
        <v>386</v>
      </c>
      <c r="B26" s="1">
        <v>1327</v>
      </c>
    </row>
    <row r="27" spans="1:2" x14ac:dyDescent="0.25">
      <c r="A27" s="16" t="s">
        <v>387</v>
      </c>
      <c r="B27" s="1">
        <v>0</v>
      </c>
    </row>
    <row r="28" spans="1:2" x14ac:dyDescent="0.25">
      <c r="A28" s="16" t="s">
        <v>388</v>
      </c>
      <c r="B28" s="1">
        <v>8</v>
      </c>
    </row>
    <row r="29" spans="1:2" x14ac:dyDescent="0.25">
      <c r="A29" s="16" t="s">
        <v>389</v>
      </c>
      <c r="B29" s="1">
        <v>165</v>
      </c>
    </row>
    <row r="30" spans="1:2" x14ac:dyDescent="0.25">
      <c r="A30" s="16" t="s">
        <v>390</v>
      </c>
      <c r="B30" s="1">
        <v>17</v>
      </c>
    </row>
    <row r="31" spans="1:2" x14ac:dyDescent="0.25">
      <c r="A31" s="16" t="s">
        <v>391</v>
      </c>
      <c r="B31" s="1">
        <v>5</v>
      </c>
    </row>
    <row r="32" spans="1:2" x14ac:dyDescent="0.25">
      <c r="A32" s="16" t="s">
        <v>392</v>
      </c>
      <c r="B32" s="1">
        <v>8</v>
      </c>
    </row>
    <row r="33" spans="1:2" x14ac:dyDescent="0.25">
      <c r="A33" s="16" t="s">
        <v>393</v>
      </c>
      <c r="B33" s="1">
        <v>4</v>
      </c>
    </row>
    <row r="34" spans="1:2" x14ac:dyDescent="0.25">
      <c r="A34" s="16" t="s">
        <v>394</v>
      </c>
      <c r="B34" s="1">
        <v>366</v>
      </c>
    </row>
    <row r="35" spans="1:2" x14ac:dyDescent="0.25">
      <c r="A35" s="16" t="s">
        <v>395</v>
      </c>
      <c r="B35" s="1">
        <v>11</v>
      </c>
    </row>
    <row r="36" spans="1:2" x14ac:dyDescent="0.25">
      <c r="A36" s="16" t="s">
        <v>396</v>
      </c>
      <c r="B36" s="1">
        <v>16</v>
      </c>
    </row>
    <row r="37" spans="1:2" x14ac:dyDescent="0.25">
      <c r="A37" s="16" t="s">
        <v>397</v>
      </c>
      <c r="B37" s="1">
        <v>0</v>
      </c>
    </row>
    <row r="38" spans="1:2" x14ac:dyDescent="0.25">
      <c r="A38" s="16" t="s">
        <v>271</v>
      </c>
      <c r="B38" s="1">
        <v>2</v>
      </c>
    </row>
    <row r="39" spans="1:2" x14ac:dyDescent="0.25">
      <c r="A39" s="16" t="s">
        <v>271</v>
      </c>
      <c r="B39" s="1">
        <v>2</v>
      </c>
    </row>
    <row r="40" spans="1:2" x14ac:dyDescent="0.25">
      <c r="A40" s="16" t="s">
        <v>282</v>
      </c>
      <c r="B40" s="1">
        <v>18</v>
      </c>
    </row>
    <row r="41" spans="1:2" x14ac:dyDescent="0.25">
      <c r="A41" s="16" t="s">
        <v>283</v>
      </c>
      <c r="B41" s="1">
        <v>0</v>
      </c>
    </row>
    <row r="42" spans="1:2" x14ac:dyDescent="0.25">
      <c r="A42" s="16" t="s">
        <v>284</v>
      </c>
      <c r="B42" s="1">
        <v>1</v>
      </c>
    </row>
    <row r="43" spans="1:2" x14ac:dyDescent="0.25">
      <c r="A43" s="16" t="s">
        <v>285</v>
      </c>
      <c r="B43" s="1">
        <v>5</v>
      </c>
    </row>
    <row r="44" spans="1:2" x14ac:dyDescent="0.25">
      <c r="A44" s="16" t="s">
        <v>286</v>
      </c>
      <c r="B44" s="1">
        <v>0</v>
      </c>
    </row>
    <row r="45" spans="1:2" x14ac:dyDescent="0.25">
      <c r="A45" s="16" t="s">
        <v>287</v>
      </c>
      <c r="B45" s="1">
        <v>21</v>
      </c>
    </row>
    <row r="46" spans="1:2" x14ac:dyDescent="0.25">
      <c r="A46" s="16" t="s">
        <v>288</v>
      </c>
      <c r="B46" s="1">
        <v>37</v>
      </c>
    </row>
    <row r="47" spans="1:2" x14ac:dyDescent="0.25">
      <c r="A47" s="16" t="s">
        <v>289</v>
      </c>
      <c r="B47" s="1">
        <v>6</v>
      </c>
    </row>
    <row r="48" spans="1:2" x14ac:dyDescent="0.25">
      <c r="A48" s="16" t="s">
        <v>290</v>
      </c>
      <c r="B48" s="1">
        <v>0</v>
      </c>
    </row>
    <row r="49" spans="1:2" x14ac:dyDescent="0.25">
      <c r="A49" s="16" t="s">
        <v>398</v>
      </c>
      <c r="B49" s="1">
        <v>32</v>
      </c>
    </row>
    <row r="50" spans="1:2" x14ac:dyDescent="0.25">
      <c r="A50" s="16" t="s">
        <v>399</v>
      </c>
      <c r="B50" s="1">
        <v>561</v>
      </c>
    </row>
    <row r="51" spans="1:2" x14ac:dyDescent="0.25">
      <c r="A51" s="16" t="s">
        <v>400</v>
      </c>
      <c r="B51" s="1">
        <v>104</v>
      </c>
    </row>
    <row r="52" spans="1:2" x14ac:dyDescent="0.25">
      <c r="A52" s="16" t="s">
        <v>401</v>
      </c>
      <c r="B52" s="1">
        <v>9</v>
      </c>
    </row>
    <row r="53" spans="1:2" x14ac:dyDescent="0.25">
      <c r="A53" s="16" t="s">
        <v>402</v>
      </c>
      <c r="B53" s="1">
        <v>217</v>
      </c>
    </row>
    <row r="54" spans="1:2" x14ac:dyDescent="0.25">
      <c r="A54" s="16" t="s">
        <v>403</v>
      </c>
      <c r="B54" s="1">
        <v>33</v>
      </c>
    </row>
    <row r="55" spans="1:2" x14ac:dyDescent="0.25">
      <c r="A55" s="16" t="s">
        <v>404</v>
      </c>
      <c r="B55" s="1">
        <v>977</v>
      </c>
    </row>
    <row r="56" spans="1:2" x14ac:dyDescent="0.25">
      <c r="A56" s="16" t="s">
        <v>405</v>
      </c>
      <c r="B56" s="1">
        <v>52</v>
      </c>
    </row>
    <row r="57" spans="1:2" x14ac:dyDescent="0.25">
      <c r="A57" s="16" t="s">
        <v>406</v>
      </c>
      <c r="B57" s="1">
        <v>2976</v>
      </c>
    </row>
    <row r="58" spans="1:2" x14ac:dyDescent="0.25">
      <c r="A58" s="16" t="s">
        <v>407</v>
      </c>
      <c r="B58" s="1">
        <v>0</v>
      </c>
    </row>
    <row r="59" spans="1:2" x14ac:dyDescent="0.25">
      <c r="A59" s="16" t="s">
        <v>408</v>
      </c>
      <c r="B59" s="1">
        <v>0</v>
      </c>
    </row>
    <row r="60" spans="1:2" x14ac:dyDescent="0.25">
      <c r="A60" s="16" t="s">
        <v>409</v>
      </c>
      <c r="B60" s="1">
        <v>0</v>
      </c>
    </row>
    <row r="61" spans="1:2" x14ac:dyDescent="0.25">
      <c r="A61" s="16" t="s">
        <v>410</v>
      </c>
      <c r="B61" s="1">
        <v>0</v>
      </c>
    </row>
    <row r="62" spans="1:2" x14ac:dyDescent="0.25">
      <c r="A62" s="16" t="s">
        <v>411</v>
      </c>
      <c r="B62" s="1">
        <v>0</v>
      </c>
    </row>
    <row r="63" spans="1:2" x14ac:dyDescent="0.25">
      <c r="A63" s="16" t="s">
        <v>412</v>
      </c>
      <c r="B63" s="1">
        <v>0</v>
      </c>
    </row>
    <row r="64" spans="1:2" x14ac:dyDescent="0.25">
      <c r="A64" s="16" t="s">
        <v>413</v>
      </c>
      <c r="B64" s="1">
        <v>0</v>
      </c>
    </row>
    <row r="65" spans="1:2" x14ac:dyDescent="0.25">
      <c r="A65" s="16" t="s">
        <v>414</v>
      </c>
      <c r="B65" s="1">
        <v>0</v>
      </c>
    </row>
    <row r="66" spans="1:2" x14ac:dyDescent="0.25">
      <c r="A66" s="16" t="s">
        <v>415</v>
      </c>
      <c r="B66" s="1">
        <v>0</v>
      </c>
    </row>
    <row r="67" spans="1:2" x14ac:dyDescent="0.25">
      <c r="A67" s="16" t="s">
        <v>416</v>
      </c>
      <c r="B67" s="1">
        <v>0</v>
      </c>
    </row>
    <row r="68" spans="1:2" x14ac:dyDescent="0.25">
      <c r="A68" s="16" t="s">
        <v>417</v>
      </c>
      <c r="B68" s="1">
        <v>27870</v>
      </c>
    </row>
    <row r="69" spans="1:2" x14ac:dyDescent="0.25">
      <c r="A69" s="10" t="s">
        <v>12</v>
      </c>
      <c r="B69" s="5">
        <v>65162</v>
      </c>
    </row>
    <row r="70" spans="1:2" x14ac:dyDescent="0.25">
      <c r="A70" s="15"/>
    </row>
    <row r="71" spans="1:2" x14ac:dyDescent="0.25">
      <c r="A71" s="15"/>
    </row>
    <row r="72" spans="1:2" x14ac:dyDescent="0.25">
      <c r="A72" s="15"/>
      <c r="B72" s="6" t="s">
        <v>28</v>
      </c>
    </row>
    <row r="73" spans="1:2" x14ac:dyDescent="0.25">
      <c r="A73" s="9" t="s">
        <v>32</v>
      </c>
      <c r="B73" s="4" t="s">
        <v>9</v>
      </c>
    </row>
    <row r="74" spans="1:2" x14ac:dyDescent="0.25">
      <c r="A74" s="8" t="s">
        <v>368</v>
      </c>
      <c r="B74" s="2">
        <v>1.5151515151515201E-2</v>
      </c>
    </row>
    <row r="75" spans="1:2" x14ac:dyDescent="0.25">
      <c r="A75" s="8" t="s">
        <v>369</v>
      </c>
      <c r="B75" s="2">
        <v>0.31818181818181801</v>
      </c>
    </row>
    <row r="76" spans="1:2" x14ac:dyDescent="0.25">
      <c r="A76" s="8" t="s">
        <v>370</v>
      </c>
      <c r="B76" s="2">
        <v>5.0505050505050497E-2</v>
      </c>
    </row>
    <row r="77" spans="1:2" x14ac:dyDescent="0.25">
      <c r="A77" s="8" t="s">
        <v>371</v>
      </c>
      <c r="B77" s="2">
        <v>1.5151515151515201E-2</v>
      </c>
    </row>
    <row r="78" spans="1:2" x14ac:dyDescent="0.25">
      <c r="A78" s="8" t="s">
        <v>372</v>
      </c>
      <c r="B78" s="2">
        <v>0.12121212121212099</v>
      </c>
    </row>
    <row r="79" spans="1:2" x14ac:dyDescent="0.25">
      <c r="A79" s="8" t="s">
        <v>373</v>
      </c>
      <c r="B79" s="2">
        <v>2.02020202020202E-2</v>
      </c>
    </row>
    <row r="80" spans="1:2" x14ac:dyDescent="0.25">
      <c r="A80" s="8" t="s">
        <v>374</v>
      </c>
      <c r="B80" s="2">
        <v>0.38383838383838398</v>
      </c>
    </row>
    <row r="81" spans="1:2" x14ac:dyDescent="0.25">
      <c r="A81" s="8" t="s">
        <v>375</v>
      </c>
      <c r="B81" s="2">
        <v>3.03030303030303E-2</v>
      </c>
    </row>
    <row r="82" spans="1:2" x14ac:dyDescent="0.25">
      <c r="A82" s="8" t="s">
        <v>376</v>
      </c>
      <c r="B82" s="2">
        <v>4.5454545454545497E-2</v>
      </c>
    </row>
    <row r="83" spans="1:2" x14ac:dyDescent="0.25">
      <c r="A83" s="8" t="s">
        <v>377</v>
      </c>
      <c r="B83" s="2">
        <v>0</v>
      </c>
    </row>
    <row r="84" spans="1:2" x14ac:dyDescent="0.25">
      <c r="A84" s="8" t="s">
        <v>378</v>
      </c>
      <c r="B84" s="2">
        <v>1.08775166184282E-2</v>
      </c>
    </row>
    <row r="85" spans="1:2" x14ac:dyDescent="0.25">
      <c r="A85" s="8" t="s">
        <v>379</v>
      </c>
      <c r="B85" s="2">
        <v>0.41786202728920802</v>
      </c>
    </row>
    <row r="86" spans="1:2" x14ac:dyDescent="0.25">
      <c r="A86" s="8" t="s">
        <v>380</v>
      </c>
      <c r="B86" s="2">
        <v>8.6511243281066103E-2</v>
      </c>
    </row>
    <row r="87" spans="1:2" x14ac:dyDescent="0.25">
      <c r="A87" s="8" t="s">
        <v>381</v>
      </c>
      <c r="B87" s="2">
        <v>9.6052924525301397E-3</v>
      </c>
    </row>
    <row r="88" spans="1:2" x14ac:dyDescent="0.25">
      <c r="A88" s="8" t="s">
        <v>382</v>
      </c>
      <c r="B88" s="2">
        <v>0.12073407334372301</v>
      </c>
    </row>
    <row r="89" spans="1:2" x14ac:dyDescent="0.25">
      <c r="A89" s="8" t="s">
        <v>383</v>
      </c>
      <c r="B89" s="2">
        <v>1.7270443052065799E-2</v>
      </c>
    </row>
    <row r="90" spans="1:2" x14ac:dyDescent="0.25">
      <c r="A90" s="8" t="s">
        <v>384</v>
      </c>
      <c r="B90" s="2">
        <v>0.285868770077288</v>
      </c>
    </row>
    <row r="91" spans="1:2" x14ac:dyDescent="0.25">
      <c r="A91" s="8" t="s">
        <v>385</v>
      </c>
      <c r="B91" s="2">
        <v>9.0645971820234698E-3</v>
      </c>
    </row>
    <row r="92" spans="1:2" x14ac:dyDescent="0.25">
      <c r="A92" s="8" t="s">
        <v>386</v>
      </c>
      <c r="B92" s="2">
        <v>4.2206036703667203E-2</v>
      </c>
    </row>
    <row r="93" spans="1:2" x14ac:dyDescent="0.25">
      <c r="A93" s="8" t="s">
        <v>387</v>
      </c>
      <c r="B93" s="2">
        <v>0</v>
      </c>
    </row>
    <row r="94" spans="1:2" x14ac:dyDescent="0.25">
      <c r="A94" s="8" t="s">
        <v>388</v>
      </c>
      <c r="B94" s="2">
        <v>1.3333333333333299E-2</v>
      </c>
    </row>
    <row r="95" spans="1:2" x14ac:dyDescent="0.25">
      <c r="A95" s="8" t="s">
        <v>389</v>
      </c>
      <c r="B95" s="2">
        <v>0.27500000000000002</v>
      </c>
    </row>
    <row r="96" spans="1:2" x14ac:dyDescent="0.25">
      <c r="A96" s="8" t="s">
        <v>390</v>
      </c>
      <c r="B96" s="2">
        <v>2.8333333333333301E-2</v>
      </c>
    </row>
    <row r="97" spans="1:2" x14ac:dyDescent="0.25">
      <c r="A97" s="8" t="s">
        <v>391</v>
      </c>
      <c r="B97" s="2">
        <v>8.3333333333333297E-3</v>
      </c>
    </row>
    <row r="98" spans="1:2" x14ac:dyDescent="0.25">
      <c r="A98" s="8" t="s">
        <v>392</v>
      </c>
      <c r="B98" s="2">
        <v>1.3333333333333299E-2</v>
      </c>
    </row>
    <row r="99" spans="1:2" x14ac:dyDescent="0.25">
      <c r="A99" s="8" t="s">
        <v>393</v>
      </c>
      <c r="B99" s="2">
        <v>6.6666666666666697E-3</v>
      </c>
    </row>
    <row r="100" spans="1:2" x14ac:dyDescent="0.25">
      <c r="A100" s="8" t="s">
        <v>394</v>
      </c>
      <c r="B100" s="2">
        <v>0.61</v>
      </c>
    </row>
    <row r="101" spans="1:2" x14ac:dyDescent="0.25">
      <c r="A101" s="8" t="s">
        <v>395</v>
      </c>
      <c r="B101" s="2">
        <v>1.8333333333333299E-2</v>
      </c>
    </row>
    <row r="102" spans="1:2" x14ac:dyDescent="0.25">
      <c r="A102" s="8" t="s">
        <v>396</v>
      </c>
      <c r="B102" s="2">
        <v>2.66666666666667E-2</v>
      </c>
    </row>
    <row r="103" spans="1:2" x14ac:dyDescent="0.25">
      <c r="A103" s="8" t="s">
        <v>397</v>
      </c>
      <c r="B103" s="2">
        <v>0</v>
      </c>
    </row>
    <row r="104" spans="1:2" x14ac:dyDescent="0.25">
      <c r="A104" s="8" t="s">
        <v>271</v>
      </c>
      <c r="B104" s="2">
        <v>2.2222222222222199E-2</v>
      </c>
    </row>
    <row r="105" spans="1:2" x14ac:dyDescent="0.25">
      <c r="A105" s="8" t="s">
        <v>271</v>
      </c>
      <c r="B105" s="2">
        <v>2.2222222222222199E-2</v>
      </c>
    </row>
    <row r="106" spans="1:2" x14ac:dyDescent="0.25">
      <c r="A106" s="8" t="s">
        <v>282</v>
      </c>
      <c r="B106" s="2">
        <v>0.2</v>
      </c>
    </row>
    <row r="107" spans="1:2" x14ac:dyDescent="0.25">
      <c r="A107" s="8" t="s">
        <v>283</v>
      </c>
      <c r="B107" s="2">
        <v>0</v>
      </c>
    </row>
    <row r="108" spans="1:2" x14ac:dyDescent="0.25">
      <c r="A108" s="8" t="s">
        <v>284</v>
      </c>
      <c r="B108" s="2">
        <v>1.1111111111111099E-2</v>
      </c>
    </row>
    <row r="109" spans="1:2" x14ac:dyDescent="0.25">
      <c r="A109" s="8" t="s">
        <v>285</v>
      </c>
      <c r="B109" s="2">
        <v>5.5555555555555601E-2</v>
      </c>
    </row>
    <row r="110" spans="1:2" x14ac:dyDescent="0.25">
      <c r="A110" s="8" t="s">
        <v>286</v>
      </c>
      <c r="B110" s="2">
        <v>0</v>
      </c>
    </row>
    <row r="111" spans="1:2" x14ac:dyDescent="0.25">
      <c r="A111" s="8" t="s">
        <v>287</v>
      </c>
      <c r="B111" s="2">
        <v>0.233333333333333</v>
      </c>
    </row>
    <row r="112" spans="1:2" x14ac:dyDescent="0.25">
      <c r="A112" s="8" t="s">
        <v>288</v>
      </c>
      <c r="B112" s="2">
        <v>0.41111111111111098</v>
      </c>
    </row>
    <row r="113" spans="1:2" x14ac:dyDescent="0.25">
      <c r="A113" s="8" t="s">
        <v>289</v>
      </c>
      <c r="B113" s="2">
        <v>6.6666666666666693E-2</v>
      </c>
    </row>
    <row r="114" spans="1:2" x14ac:dyDescent="0.25">
      <c r="A114" s="8" t="s">
        <v>290</v>
      </c>
      <c r="B114" s="2">
        <v>0</v>
      </c>
    </row>
    <row r="115" spans="1:2" x14ac:dyDescent="0.25">
      <c r="A115" s="8" t="s">
        <v>398</v>
      </c>
      <c r="B115" s="2">
        <v>6.4503124370086703E-3</v>
      </c>
    </row>
    <row r="116" spans="1:2" x14ac:dyDescent="0.25">
      <c r="A116" s="8" t="s">
        <v>399</v>
      </c>
      <c r="B116" s="2">
        <v>0.113082039911308</v>
      </c>
    </row>
    <row r="117" spans="1:2" x14ac:dyDescent="0.25">
      <c r="A117" s="8" t="s">
        <v>400</v>
      </c>
      <c r="B117" s="2">
        <v>2.09635154202782E-2</v>
      </c>
    </row>
    <row r="118" spans="1:2" x14ac:dyDescent="0.25">
      <c r="A118" s="8" t="s">
        <v>401</v>
      </c>
      <c r="B118" s="2">
        <v>1.8141503729086901E-3</v>
      </c>
    </row>
    <row r="119" spans="1:2" x14ac:dyDescent="0.25">
      <c r="A119" s="8" t="s">
        <v>402</v>
      </c>
      <c r="B119" s="2">
        <v>4.3741181213465E-2</v>
      </c>
    </row>
    <row r="120" spans="1:2" x14ac:dyDescent="0.25">
      <c r="A120" s="8" t="s">
        <v>403</v>
      </c>
      <c r="B120" s="2">
        <v>6.6518847006651902E-3</v>
      </c>
    </row>
    <row r="121" spans="1:2" x14ac:dyDescent="0.25">
      <c r="A121" s="8" t="s">
        <v>404</v>
      </c>
      <c r="B121" s="2">
        <v>0.196936101592421</v>
      </c>
    </row>
    <row r="122" spans="1:2" x14ac:dyDescent="0.25">
      <c r="A122" s="8" t="s">
        <v>405</v>
      </c>
      <c r="B122" s="2">
        <v>1.04817577101391E-2</v>
      </c>
    </row>
    <row r="123" spans="1:2" x14ac:dyDescent="0.25">
      <c r="A123" s="8" t="s">
        <v>406</v>
      </c>
      <c r="B123" s="2">
        <v>0.59987905664180596</v>
      </c>
    </row>
    <row r="124" spans="1:2" x14ac:dyDescent="0.25">
      <c r="A124" s="8" t="s">
        <v>407</v>
      </c>
      <c r="B124" s="2">
        <v>0</v>
      </c>
    </row>
    <row r="125" spans="1:2" x14ac:dyDescent="0.25">
      <c r="A125" s="8" t="s">
        <v>408</v>
      </c>
      <c r="B125" s="2">
        <v>0</v>
      </c>
    </row>
    <row r="126" spans="1:2" x14ac:dyDescent="0.25">
      <c r="A126" s="8" t="s">
        <v>409</v>
      </c>
      <c r="B126" s="2">
        <v>0</v>
      </c>
    </row>
    <row r="127" spans="1:2" x14ac:dyDescent="0.25">
      <c r="A127" s="8" t="s">
        <v>410</v>
      </c>
      <c r="B127" s="2">
        <v>0</v>
      </c>
    </row>
    <row r="128" spans="1:2" x14ac:dyDescent="0.25">
      <c r="A128" s="8" t="s">
        <v>411</v>
      </c>
      <c r="B128" s="2">
        <v>0</v>
      </c>
    </row>
    <row r="129" spans="1:2" x14ac:dyDescent="0.25">
      <c r="A129" s="8" t="s">
        <v>412</v>
      </c>
      <c r="B129" s="2">
        <v>0</v>
      </c>
    </row>
    <row r="130" spans="1:2" x14ac:dyDescent="0.25">
      <c r="A130" s="8" t="s">
        <v>413</v>
      </c>
      <c r="B130" s="2">
        <v>0</v>
      </c>
    </row>
    <row r="131" spans="1:2" x14ac:dyDescent="0.25">
      <c r="A131" s="8" t="s">
        <v>414</v>
      </c>
      <c r="B131" s="2">
        <v>0</v>
      </c>
    </row>
    <row r="132" spans="1:2" x14ac:dyDescent="0.25">
      <c r="A132" s="8" t="s">
        <v>415</v>
      </c>
      <c r="B132" s="2">
        <v>0</v>
      </c>
    </row>
    <row r="133" spans="1:2" x14ac:dyDescent="0.25">
      <c r="A133" s="8" t="s">
        <v>416</v>
      </c>
      <c r="B133" s="2">
        <v>0</v>
      </c>
    </row>
    <row r="134" spans="1:2" x14ac:dyDescent="0.25">
      <c r="A134" s="8" t="s">
        <v>417</v>
      </c>
      <c r="B134" s="2">
        <v>1</v>
      </c>
    </row>
    <row r="135" spans="1:2" x14ac:dyDescent="0.25">
      <c r="A135" s="15"/>
    </row>
    <row r="136" spans="1:2" x14ac:dyDescent="0.25">
      <c r="A136" s="13" t="s">
        <v>33</v>
      </c>
    </row>
    <row r="137" spans="1:2" x14ac:dyDescent="0.25">
      <c r="A137" s="14" t="s">
        <v>34</v>
      </c>
    </row>
    <row r="138" spans="1:2" x14ac:dyDescent="0.25">
      <c r="A138" s="14" t="s">
        <v>126</v>
      </c>
    </row>
    <row r="139" spans="1:2" x14ac:dyDescent="0.25">
      <c r="A139" s="14" t="s">
        <v>419</v>
      </c>
    </row>
    <row r="140" spans="1:2" x14ac:dyDescent="0.25">
      <c r="A140" s="14" t="s">
        <v>36</v>
      </c>
    </row>
    <row r="141" spans="1:2" x14ac:dyDescent="0.25">
      <c r="A141" s="15"/>
    </row>
    <row r="142" spans="1:2" x14ac:dyDescent="0.25">
      <c r="A142" s="15"/>
    </row>
    <row r="143" spans="1:2" x14ac:dyDescent="0.25">
      <c r="A143" s="15"/>
    </row>
    <row r="144" spans="1:2"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478</v>
      </c>
    </row>
    <row r="2" spans="1:2" ht="15" x14ac:dyDescent="0.25">
      <c r="A2" s="12" t="s">
        <v>461</v>
      </c>
    </row>
    <row r="3" spans="1:2" ht="15" x14ac:dyDescent="0.25">
      <c r="A3" s="12" t="s">
        <v>423</v>
      </c>
    </row>
    <row r="4" spans="1:2" x14ac:dyDescent="0.25">
      <c r="A4" s="15"/>
    </row>
    <row r="5" spans="1:2" x14ac:dyDescent="0.25">
      <c r="A5" s="17" t="str">
        <f>HYPERLINK("#'Table of contents'!A61", "Back to contents")</f>
        <v>Back to contents</v>
      </c>
    </row>
    <row r="6" spans="1:2" x14ac:dyDescent="0.25">
      <c r="A6" s="15"/>
      <c r="B6" s="6" t="s">
        <v>27</v>
      </c>
    </row>
    <row r="7" spans="1:2" x14ac:dyDescent="0.25">
      <c r="A7" s="9" t="s">
        <v>32</v>
      </c>
      <c r="B7" s="4" t="s">
        <v>9</v>
      </c>
    </row>
    <row r="8" spans="1:2" x14ac:dyDescent="0.25">
      <c r="A8" s="16" t="s">
        <v>420</v>
      </c>
      <c r="B8" s="1">
        <v>2053</v>
      </c>
    </row>
    <row r="9" spans="1:2" x14ac:dyDescent="0.25">
      <c r="A9" s="16" t="s">
        <v>421</v>
      </c>
      <c r="B9" s="1">
        <v>63107</v>
      </c>
    </row>
    <row r="10" spans="1:2" x14ac:dyDescent="0.25">
      <c r="A10" s="10" t="s">
        <v>12</v>
      </c>
      <c r="B10" s="5">
        <v>65160</v>
      </c>
    </row>
    <row r="11" spans="1:2" x14ac:dyDescent="0.25">
      <c r="A11" s="15"/>
    </row>
    <row r="12" spans="1:2" x14ac:dyDescent="0.25">
      <c r="A12" s="15"/>
    </row>
    <row r="13" spans="1:2" x14ac:dyDescent="0.25">
      <c r="A13" s="15"/>
      <c r="B13" s="6" t="s">
        <v>28</v>
      </c>
    </row>
    <row r="14" spans="1:2" x14ac:dyDescent="0.25">
      <c r="A14" s="9" t="s">
        <v>32</v>
      </c>
      <c r="B14" s="4" t="s">
        <v>9</v>
      </c>
    </row>
    <row r="15" spans="1:2" x14ac:dyDescent="0.25">
      <c r="A15" s="8" t="s">
        <v>420</v>
      </c>
      <c r="B15" s="2">
        <v>3.1507059545733601E-2</v>
      </c>
    </row>
    <row r="16" spans="1:2" x14ac:dyDescent="0.25">
      <c r="A16" s="8" t="s">
        <v>421</v>
      </c>
      <c r="B16" s="2">
        <v>0.96849294045426604</v>
      </c>
    </row>
    <row r="17" spans="1:1" x14ac:dyDescent="0.25">
      <c r="A17" s="15"/>
    </row>
    <row r="18" spans="1:1" x14ac:dyDescent="0.25">
      <c r="A18" s="13" t="s">
        <v>33</v>
      </c>
    </row>
    <row r="19" spans="1:1" x14ac:dyDescent="0.25">
      <c r="A19" s="14" t="s">
        <v>34</v>
      </c>
    </row>
    <row r="20" spans="1:1" x14ac:dyDescent="0.25">
      <c r="A20" s="14" t="s">
        <v>126</v>
      </c>
    </row>
    <row r="21" spans="1:1" x14ac:dyDescent="0.25">
      <c r="A21" s="14" t="s">
        <v>36</v>
      </c>
    </row>
    <row r="22" spans="1:1" x14ac:dyDescent="0.25">
      <c r="A22" s="15"/>
    </row>
    <row r="23" spans="1:1" x14ac:dyDescent="0.25">
      <c r="A23" s="15"/>
    </row>
    <row r="24" spans="1:1" x14ac:dyDescent="0.25">
      <c r="A24" s="15"/>
    </row>
    <row r="25" spans="1:1" x14ac:dyDescent="0.25">
      <c r="A25" s="15"/>
    </row>
    <row r="26" spans="1:1" x14ac:dyDescent="0.25">
      <c r="A26" s="15"/>
    </row>
    <row r="27" spans="1:1" x14ac:dyDescent="0.25">
      <c r="A27" s="15"/>
    </row>
    <row r="28" spans="1:1" x14ac:dyDescent="0.25">
      <c r="A28" s="15"/>
    </row>
    <row r="29" spans="1:1" x14ac:dyDescent="0.25">
      <c r="A29" s="15"/>
    </row>
    <row r="30" spans="1:1" x14ac:dyDescent="0.25">
      <c r="A30" s="15"/>
    </row>
    <row r="31" spans="1:1" x14ac:dyDescent="0.25">
      <c r="A31" s="15"/>
    </row>
    <row r="32" spans="1:1"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479</v>
      </c>
    </row>
    <row r="2" spans="1:11" ht="15" x14ac:dyDescent="0.25">
      <c r="A2" s="12" t="s">
        <v>480</v>
      </c>
    </row>
    <row r="3" spans="1:11" ht="15" x14ac:dyDescent="0.25">
      <c r="A3" s="12" t="s">
        <v>63</v>
      </c>
    </row>
    <row r="4" spans="1:11" x14ac:dyDescent="0.25">
      <c r="A4" s="15"/>
    </row>
    <row r="5" spans="1:11" x14ac:dyDescent="0.25">
      <c r="A5" s="17" t="str">
        <f>HYPERLINK("#'Table of contents'!A62",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56</v>
      </c>
      <c r="B8" s="1">
        <v>7</v>
      </c>
      <c r="C8" s="1">
        <v>9</v>
      </c>
      <c r="D8" s="1">
        <v>6</v>
      </c>
      <c r="E8" s="1">
        <v>5</v>
      </c>
      <c r="F8" s="1">
        <v>6</v>
      </c>
      <c r="G8" s="1">
        <v>1</v>
      </c>
      <c r="H8" s="1">
        <v>2</v>
      </c>
      <c r="I8" s="1">
        <v>8</v>
      </c>
      <c r="J8" s="1">
        <v>6</v>
      </c>
      <c r="K8" s="1">
        <v>2</v>
      </c>
    </row>
    <row r="9" spans="1:11" x14ac:dyDescent="0.25">
      <c r="A9" s="16" t="s">
        <v>57</v>
      </c>
      <c r="B9" s="1">
        <v>12734</v>
      </c>
      <c r="C9" s="1">
        <v>13409</v>
      </c>
      <c r="D9" s="1">
        <v>13650</v>
      </c>
      <c r="E9" s="1">
        <v>13203</v>
      </c>
      <c r="F9" s="1">
        <v>12870</v>
      </c>
      <c r="G9" s="1">
        <v>12595</v>
      </c>
      <c r="H9" s="1">
        <v>12261</v>
      </c>
      <c r="I9" s="1">
        <v>11884</v>
      </c>
      <c r="J9" s="1">
        <v>11931</v>
      </c>
      <c r="K9" s="1">
        <v>11873</v>
      </c>
    </row>
    <row r="10" spans="1:11" x14ac:dyDescent="0.25">
      <c r="A10" s="16" t="s">
        <v>58</v>
      </c>
      <c r="B10" s="1">
        <v>28400</v>
      </c>
      <c r="C10" s="1">
        <v>29023</v>
      </c>
      <c r="D10" s="1">
        <v>29467</v>
      </c>
      <c r="E10" s="1">
        <v>29626</v>
      </c>
      <c r="F10" s="1">
        <v>30287</v>
      </c>
      <c r="G10" s="1">
        <v>30873</v>
      </c>
      <c r="H10" s="1">
        <v>31738</v>
      </c>
      <c r="I10" s="1">
        <v>32465</v>
      </c>
      <c r="J10" s="1">
        <v>33143</v>
      </c>
      <c r="K10" s="1">
        <v>33376</v>
      </c>
    </row>
    <row r="11" spans="1:11" x14ac:dyDescent="0.25">
      <c r="A11" s="16" t="s">
        <v>59</v>
      </c>
      <c r="B11" s="1">
        <v>19161</v>
      </c>
      <c r="C11" s="1">
        <v>19823</v>
      </c>
      <c r="D11" s="1">
        <v>20264</v>
      </c>
      <c r="E11" s="1">
        <v>20701</v>
      </c>
      <c r="F11" s="1">
        <v>21378</v>
      </c>
      <c r="G11" s="1">
        <v>22379</v>
      </c>
      <c r="H11" s="1">
        <v>23208</v>
      </c>
      <c r="I11" s="1">
        <v>24063</v>
      </c>
      <c r="J11" s="1">
        <v>25146</v>
      </c>
      <c r="K11" s="1">
        <v>26101</v>
      </c>
    </row>
    <row r="12" spans="1:11" x14ac:dyDescent="0.25">
      <c r="A12" s="16" t="s">
        <v>60</v>
      </c>
      <c r="B12" s="1">
        <v>7600</v>
      </c>
      <c r="C12" s="1">
        <v>7817</v>
      </c>
      <c r="D12" s="1">
        <v>7516</v>
      </c>
      <c r="E12" s="1">
        <v>7494</v>
      </c>
      <c r="F12" s="1">
        <v>7782</v>
      </c>
      <c r="G12" s="1">
        <v>8180</v>
      </c>
      <c r="H12" s="1">
        <v>8612</v>
      </c>
      <c r="I12" s="1">
        <v>9077</v>
      </c>
      <c r="J12" s="1">
        <v>9876</v>
      </c>
      <c r="K12" s="1">
        <v>10327</v>
      </c>
    </row>
    <row r="13" spans="1:11" x14ac:dyDescent="0.25">
      <c r="A13" s="16" t="s">
        <v>61</v>
      </c>
      <c r="B13" s="1">
        <v>1384</v>
      </c>
      <c r="C13" s="1">
        <v>1402</v>
      </c>
      <c r="D13" s="1">
        <v>1234</v>
      </c>
      <c r="E13" s="1">
        <v>1009</v>
      </c>
      <c r="F13" s="1">
        <v>1089</v>
      </c>
      <c r="G13" s="1">
        <v>1254</v>
      </c>
      <c r="H13" s="1">
        <v>1436</v>
      </c>
      <c r="I13" s="1">
        <v>1544</v>
      </c>
      <c r="J13" s="1">
        <v>1736</v>
      </c>
      <c r="K13" s="1">
        <v>1834</v>
      </c>
    </row>
    <row r="14" spans="1:11" x14ac:dyDescent="0.25">
      <c r="A14" s="10" t="s">
        <v>12</v>
      </c>
      <c r="B14" s="5">
        <v>69286</v>
      </c>
      <c r="C14" s="5">
        <v>71483</v>
      </c>
      <c r="D14" s="5">
        <v>72137</v>
      </c>
      <c r="E14" s="5">
        <v>72038</v>
      </c>
      <c r="F14" s="5">
        <v>73412</v>
      </c>
      <c r="G14" s="5">
        <v>75282</v>
      </c>
      <c r="H14" s="5">
        <v>77257</v>
      </c>
      <c r="I14" s="5">
        <v>79041</v>
      </c>
      <c r="J14" s="5">
        <v>81838</v>
      </c>
      <c r="K14" s="5">
        <v>83513</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56</v>
      </c>
      <c r="B19" s="2">
        <v>1.01030511214387E-4</v>
      </c>
      <c r="C19" s="2">
        <v>1.2590406110543799E-4</v>
      </c>
      <c r="D19" s="2">
        <v>8.31750696591208E-5</v>
      </c>
      <c r="E19" s="2">
        <v>6.9407812543379905E-5</v>
      </c>
      <c r="F19" s="2">
        <v>8.1730507274015103E-5</v>
      </c>
      <c r="G19" s="2">
        <v>1.32833877952233E-5</v>
      </c>
      <c r="H19" s="2">
        <v>2.5887621833620299E-5</v>
      </c>
      <c r="I19" s="2">
        <v>1.0121329436621501E-4</v>
      </c>
      <c r="J19" s="2">
        <v>7.3315574671912797E-5</v>
      </c>
      <c r="K19" s="2">
        <v>2.3948367320058002E-5</v>
      </c>
    </row>
    <row r="20" spans="1:12" x14ac:dyDescent="0.25">
      <c r="A20" s="8" t="s">
        <v>57</v>
      </c>
      <c r="B20" s="2">
        <v>0.18378893282914299</v>
      </c>
      <c r="C20" s="2">
        <v>0.187583061706979</v>
      </c>
      <c r="D20" s="2">
        <v>0.18922328347449999</v>
      </c>
      <c r="E20" s="2">
        <v>0.183278269802049</v>
      </c>
      <c r="F20" s="2">
        <v>0.17531193810276199</v>
      </c>
      <c r="G20" s="2">
        <v>0.167304269280837</v>
      </c>
      <c r="H20" s="2">
        <v>0.158704065651009</v>
      </c>
      <c r="I20" s="2">
        <v>0.150352348781012</v>
      </c>
      <c r="J20" s="2">
        <v>0.14578802023509899</v>
      </c>
      <c r="K20" s="2">
        <v>0.142169482595524</v>
      </c>
    </row>
    <row r="21" spans="1:12" x14ac:dyDescent="0.25">
      <c r="A21" s="8" t="s">
        <v>58</v>
      </c>
      <c r="B21" s="2">
        <v>0.40989521692694098</v>
      </c>
      <c r="C21" s="2">
        <v>0.40601261838479102</v>
      </c>
      <c r="D21" s="2">
        <v>0.408486629607552</v>
      </c>
      <c r="E21" s="2">
        <v>0.411255170882035</v>
      </c>
      <c r="F21" s="2">
        <v>0.412561978968016</v>
      </c>
      <c r="G21" s="2">
        <v>0.41009803140192902</v>
      </c>
      <c r="H21" s="2">
        <v>0.41081067087772</v>
      </c>
      <c r="I21" s="2">
        <v>0.41073620019989598</v>
      </c>
      <c r="J21" s="2">
        <v>0.40498301522520103</v>
      </c>
      <c r="K21" s="2">
        <v>0.39965035383712699</v>
      </c>
    </row>
    <row r="22" spans="1:12" x14ac:dyDescent="0.25">
      <c r="A22" s="8" t="s">
        <v>59</v>
      </c>
      <c r="B22" s="2">
        <v>0.27654937505412303</v>
      </c>
      <c r="C22" s="2">
        <v>0.27731068925478802</v>
      </c>
      <c r="D22" s="2">
        <v>0.28090993526207098</v>
      </c>
      <c r="E22" s="2">
        <v>0.287362225492101</v>
      </c>
      <c r="F22" s="2">
        <v>0.291205797417316</v>
      </c>
      <c r="G22" s="2">
        <v>0.297268935469302</v>
      </c>
      <c r="H22" s="2">
        <v>0.30039996375732902</v>
      </c>
      <c r="I22" s="2">
        <v>0.30443693779177899</v>
      </c>
      <c r="J22" s="2">
        <v>0.30726557344998701</v>
      </c>
      <c r="K22" s="2">
        <v>0.31253816771041598</v>
      </c>
    </row>
    <row r="23" spans="1:12" x14ac:dyDescent="0.25">
      <c r="A23" s="8" t="s">
        <v>60</v>
      </c>
      <c r="B23" s="2">
        <v>0.109690269318477</v>
      </c>
      <c r="C23" s="2">
        <v>0.109354671740134</v>
      </c>
      <c r="D23" s="2">
        <v>0.10419063725965901</v>
      </c>
      <c r="E23" s="2">
        <v>0.104028429440018</v>
      </c>
      <c r="F23" s="2">
        <v>0.10600446793439799</v>
      </c>
      <c r="G23" s="2">
        <v>0.108658112164927</v>
      </c>
      <c r="H23" s="2">
        <v>0.111472099615569</v>
      </c>
      <c r="I23" s="2">
        <v>0.114839134120267</v>
      </c>
      <c r="J23" s="2">
        <v>0.120677435909968</v>
      </c>
      <c r="K23" s="2">
        <v>0.123657394657119</v>
      </c>
    </row>
    <row r="24" spans="1:12" x14ac:dyDescent="0.25">
      <c r="A24" s="8" t="s">
        <v>61</v>
      </c>
      <c r="B24" s="2">
        <v>1.9975175360101599E-2</v>
      </c>
      <c r="C24" s="2">
        <v>1.9613054852202601E-2</v>
      </c>
      <c r="D24" s="2">
        <v>1.7106339326559201E-2</v>
      </c>
      <c r="E24" s="2">
        <v>1.40064965712541E-2</v>
      </c>
      <c r="F24" s="2">
        <v>1.48340870702337E-2</v>
      </c>
      <c r="G24" s="2">
        <v>1.6657368295210001E-2</v>
      </c>
      <c r="H24" s="2">
        <v>1.8587312476539299E-2</v>
      </c>
      <c r="I24" s="2">
        <v>1.9534165812679499E-2</v>
      </c>
      <c r="J24" s="2">
        <v>2.12126396050734E-2</v>
      </c>
      <c r="K24" s="2">
        <v>2.1960652832493099E-2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56</v>
      </c>
      <c r="B29" s="2">
        <v>0.28571428571428598</v>
      </c>
      <c r="C29" s="2">
        <v>-0.33333333333333298</v>
      </c>
      <c r="D29" s="2">
        <v>-0.16666666666666699</v>
      </c>
      <c r="E29" s="2">
        <v>0.2</v>
      </c>
      <c r="F29" s="2">
        <v>-0.83333333333333304</v>
      </c>
      <c r="G29" s="2">
        <v>1</v>
      </c>
      <c r="H29" s="2">
        <v>3</v>
      </c>
      <c r="I29" s="2">
        <v>-0.25</v>
      </c>
      <c r="J29" s="2">
        <v>-0.66666666666666696</v>
      </c>
      <c r="K29" s="3">
        <v>1</v>
      </c>
      <c r="L29" s="3">
        <v>-0.71428571428571397</v>
      </c>
    </row>
    <row r="30" spans="1:12" x14ac:dyDescent="0.25">
      <c r="A30" s="8" t="s">
        <v>57</v>
      </c>
      <c r="B30" s="2">
        <v>5.3007695932150101E-2</v>
      </c>
      <c r="C30" s="2">
        <v>1.79730032068014E-2</v>
      </c>
      <c r="D30" s="2">
        <v>-3.2747252747252799E-2</v>
      </c>
      <c r="E30" s="2">
        <v>-2.52215405589639E-2</v>
      </c>
      <c r="F30" s="2">
        <v>-2.1367521367521399E-2</v>
      </c>
      <c r="G30" s="2">
        <v>-2.6518459706232601E-2</v>
      </c>
      <c r="H30" s="2">
        <v>-3.0747899845037101E-2</v>
      </c>
      <c r="I30" s="2">
        <v>3.9548973409626398E-3</v>
      </c>
      <c r="J30" s="2">
        <v>-4.86128572625932E-3</v>
      </c>
      <c r="K30" s="3">
        <v>-5.7324335053592697E-2</v>
      </c>
      <c r="L30" s="3">
        <v>-6.7614261033453693E-2</v>
      </c>
    </row>
    <row r="31" spans="1:12" x14ac:dyDescent="0.25">
      <c r="A31" s="8" t="s">
        <v>58</v>
      </c>
      <c r="B31" s="2">
        <v>2.1936619718309899E-2</v>
      </c>
      <c r="C31" s="2">
        <v>1.5298211763084499E-2</v>
      </c>
      <c r="D31" s="2">
        <v>5.3958665625954503E-3</v>
      </c>
      <c r="E31" s="2">
        <v>2.2311483156686698E-2</v>
      </c>
      <c r="F31" s="2">
        <v>1.9348235216429501E-2</v>
      </c>
      <c r="G31" s="2">
        <v>2.8018009263758002E-2</v>
      </c>
      <c r="H31" s="2">
        <v>2.29062952927091E-2</v>
      </c>
      <c r="I31" s="2">
        <v>2.08840289542584E-2</v>
      </c>
      <c r="J31" s="2">
        <v>7.0301421114564201E-3</v>
      </c>
      <c r="K31" s="3">
        <v>8.1074077673047695E-2</v>
      </c>
      <c r="L31" s="3">
        <v>0.17521126760563399</v>
      </c>
    </row>
    <row r="32" spans="1:12" x14ac:dyDescent="0.25">
      <c r="A32" s="8" t="s">
        <v>59</v>
      </c>
      <c r="B32" s="2">
        <v>3.4549345023746202E-2</v>
      </c>
      <c r="C32" s="2">
        <v>2.2246884931645099E-2</v>
      </c>
      <c r="D32" s="2">
        <v>2.1565337544413699E-2</v>
      </c>
      <c r="E32" s="2">
        <v>3.2703734119124701E-2</v>
      </c>
      <c r="F32" s="2">
        <v>4.6823837590045797E-2</v>
      </c>
      <c r="G32" s="2">
        <v>3.70436569998659E-2</v>
      </c>
      <c r="H32" s="2">
        <v>3.6840744570837601E-2</v>
      </c>
      <c r="I32" s="2">
        <v>4.5006857000373997E-2</v>
      </c>
      <c r="J32" s="2">
        <v>3.7978207269545899E-2</v>
      </c>
      <c r="K32" s="3">
        <v>0.166316636132088</v>
      </c>
      <c r="L32" s="3">
        <v>0.36219403997703697</v>
      </c>
    </row>
    <row r="33" spans="1:12" x14ac:dyDescent="0.25">
      <c r="A33" s="8" t="s">
        <v>60</v>
      </c>
      <c r="B33" s="2">
        <v>2.8552631578947399E-2</v>
      </c>
      <c r="C33" s="2">
        <v>-3.85058206473071E-2</v>
      </c>
      <c r="D33" s="2">
        <v>-2.92708887706227E-3</v>
      </c>
      <c r="E33" s="2">
        <v>3.8430744595676497E-2</v>
      </c>
      <c r="F33" s="2">
        <v>5.1143664867643303E-2</v>
      </c>
      <c r="G33" s="2">
        <v>5.2811735941320298E-2</v>
      </c>
      <c r="H33" s="2">
        <v>5.3994426381792797E-2</v>
      </c>
      <c r="I33" s="2">
        <v>8.8024677756968206E-2</v>
      </c>
      <c r="J33" s="2">
        <v>4.5666261644390402E-2</v>
      </c>
      <c r="K33" s="3">
        <v>0.262469437652812</v>
      </c>
      <c r="L33" s="3">
        <v>0.35881578947368398</v>
      </c>
    </row>
    <row r="34" spans="1:12" x14ac:dyDescent="0.25">
      <c r="A34" s="8" t="s">
        <v>61</v>
      </c>
      <c r="B34" s="2">
        <v>1.3005780346820799E-2</v>
      </c>
      <c r="C34" s="2">
        <v>-0.119828815977175</v>
      </c>
      <c r="D34" s="2">
        <v>-0.18233387358184799</v>
      </c>
      <c r="E34" s="2">
        <v>7.9286422200198201E-2</v>
      </c>
      <c r="F34" s="2">
        <v>0.15151515151515199</v>
      </c>
      <c r="G34" s="2">
        <v>0.14513556618819801</v>
      </c>
      <c r="H34" s="2">
        <v>7.52089136490251E-2</v>
      </c>
      <c r="I34" s="2">
        <v>0.124352331606218</v>
      </c>
      <c r="J34" s="2">
        <v>5.6451612903225798E-2</v>
      </c>
      <c r="K34" s="3">
        <v>0.462519936204147</v>
      </c>
      <c r="L34" s="3">
        <v>0.32514450867052003</v>
      </c>
    </row>
    <row r="35" spans="1:12" x14ac:dyDescent="0.25">
      <c r="A35" s="11" t="s">
        <v>12</v>
      </c>
      <c r="B35" s="3">
        <v>3.1709147591144002E-2</v>
      </c>
      <c r="C35" s="3">
        <v>9.1490284403284699E-3</v>
      </c>
      <c r="D35" s="3">
        <v>-1.37238864937549E-3</v>
      </c>
      <c r="E35" s="3">
        <v>1.9073266886920799E-2</v>
      </c>
      <c r="F35" s="3">
        <v>2.5472674767068101E-2</v>
      </c>
      <c r="G35" s="3">
        <v>2.6234690895566001E-2</v>
      </c>
      <c r="H35" s="3">
        <v>2.30917586755893E-2</v>
      </c>
      <c r="I35" s="3">
        <v>3.5386698042787899E-2</v>
      </c>
      <c r="J35" s="3">
        <v>2.0467264595909002E-2</v>
      </c>
      <c r="K35" s="3">
        <v>0.109335564942483</v>
      </c>
      <c r="L35" s="3">
        <v>0.205337297578154</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481</v>
      </c>
    </row>
    <row r="2" spans="1:11" ht="15" x14ac:dyDescent="0.25">
      <c r="A2" s="12" t="s">
        <v>480</v>
      </c>
    </row>
    <row r="3" spans="1:11" ht="15" x14ac:dyDescent="0.25">
      <c r="A3" s="12" t="s">
        <v>67</v>
      </c>
    </row>
    <row r="4" spans="1:11" x14ac:dyDescent="0.25">
      <c r="A4" s="15"/>
    </row>
    <row r="5" spans="1:11" x14ac:dyDescent="0.25">
      <c r="A5" s="17" t="str">
        <f>HYPERLINK("#'Table of contents'!A63",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64</v>
      </c>
      <c r="B8" s="1">
        <v>21478</v>
      </c>
      <c r="C8" s="1">
        <v>22729</v>
      </c>
      <c r="D8" s="1">
        <v>23655</v>
      </c>
      <c r="E8" s="1">
        <v>24372</v>
      </c>
      <c r="F8" s="1">
        <v>25427</v>
      </c>
      <c r="G8" s="1">
        <v>26656</v>
      </c>
      <c r="H8" s="1">
        <v>27952</v>
      </c>
      <c r="I8" s="1">
        <v>29236</v>
      </c>
      <c r="J8" s="1">
        <v>30810</v>
      </c>
      <c r="K8" s="1">
        <v>32020</v>
      </c>
    </row>
    <row r="9" spans="1:11" x14ac:dyDescent="0.25">
      <c r="A9" s="16" t="s">
        <v>65</v>
      </c>
      <c r="B9" s="1">
        <v>47808</v>
      </c>
      <c r="C9" s="1">
        <v>48754</v>
      </c>
      <c r="D9" s="1">
        <v>48482</v>
      </c>
      <c r="E9" s="1">
        <v>47666</v>
      </c>
      <c r="F9" s="1">
        <v>47985</v>
      </c>
      <c r="G9" s="1">
        <v>48626</v>
      </c>
      <c r="H9" s="1">
        <v>49305</v>
      </c>
      <c r="I9" s="1">
        <v>49805</v>
      </c>
      <c r="J9" s="1">
        <v>51028</v>
      </c>
      <c r="K9" s="1">
        <v>51493</v>
      </c>
    </row>
    <row r="10" spans="1:11" x14ac:dyDescent="0.25">
      <c r="A10" s="10" t="s">
        <v>12</v>
      </c>
      <c r="B10" s="5">
        <v>69286</v>
      </c>
      <c r="C10" s="5">
        <v>71483</v>
      </c>
      <c r="D10" s="5">
        <v>72137</v>
      </c>
      <c r="E10" s="5">
        <v>72038</v>
      </c>
      <c r="F10" s="5">
        <v>73412</v>
      </c>
      <c r="G10" s="5">
        <v>75282</v>
      </c>
      <c r="H10" s="5">
        <v>77257</v>
      </c>
      <c r="I10" s="5">
        <v>79041</v>
      </c>
      <c r="J10" s="5">
        <v>81838</v>
      </c>
      <c r="K10" s="5">
        <v>83513</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64</v>
      </c>
      <c r="B15" s="2">
        <v>0.309990474266086</v>
      </c>
      <c r="C15" s="2">
        <v>0.31796371165172099</v>
      </c>
      <c r="D15" s="2">
        <v>0.327917712131084</v>
      </c>
      <c r="E15" s="2">
        <v>0.33832144146145099</v>
      </c>
      <c r="F15" s="2">
        <v>0.34636026807606402</v>
      </c>
      <c r="G15" s="2">
        <v>0.35408198506947203</v>
      </c>
      <c r="H15" s="2">
        <v>0.361805402746677</v>
      </c>
      <c r="I15" s="2">
        <v>0.36988398426133301</v>
      </c>
      <c r="J15" s="2">
        <v>0.37647547594027198</v>
      </c>
      <c r="K15" s="2">
        <v>0.38341336079412802</v>
      </c>
    </row>
    <row r="16" spans="1:11" x14ac:dyDescent="0.25">
      <c r="A16" s="8" t="s">
        <v>65</v>
      </c>
      <c r="B16" s="2">
        <v>0.69000952573391405</v>
      </c>
      <c r="C16" s="2">
        <v>0.68203628834827901</v>
      </c>
      <c r="D16" s="2">
        <v>0.672082287868916</v>
      </c>
      <c r="E16" s="2">
        <v>0.66167855853854896</v>
      </c>
      <c r="F16" s="2">
        <v>0.65363973192393598</v>
      </c>
      <c r="G16" s="2">
        <v>0.64591801493052803</v>
      </c>
      <c r="H16" s="2">
        <v>0.63819459725332295</v>
      </c>
      <c r="I16" s="2">
        <v>0.63011601573866705</v>
      </c>
      <c r="J16" s="2">
        <v>0.62352452405972802</v>
      </c>
      <c r="K16" s="2">
        <v>0.61658663920587198</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64</v>
      </c>
      <c r="B21" s="2">
        <v>5.8245646708259602E-2</v>
      </c>
      <c r="C21" s="2">
        <v>4.0740903691319497E-2</v>
      </c>
      <c r="D21" s="2">
        <v>3.03107165504122E-2</v>
      </c>
      <c r="E21" s="2">
        <v>4.3287378959461699E-2</v>
      </c>
      <c r="F21" s="2">
        <v>4.83344476344044E-2</v>
      </c>
      <c r="G21" s="2">
        <v>4.8619447779111598E-2</v>
      </c>
      <c r="H21" s="2">
        <v>4.5935890097309702E-2</v>
      </c>
      <c r="I21" s="2">
        <v>5.3837734300177902E-2</v>
      </c>
      <c r="J21" s="2">
        <v>3.9272963323596199E-2</v>
      </c>
      <c r="K21" s="3">
        <v>0.201230492196879</v>
      </c>
      <c r="L21" s="3">
        <v>0.49082782381972301</v>
      </c>
    </row>
    <row r="22" spans="1:12" x14ac:dyDescent="0.25">
      <c r="A22" s="8" t="s">
        <v>65</v>
      </c>
      <c r="B22" s="2">
        <v>1.9787483266398901E-2</v>
      </c>
      <c r="C22" s="2">
        <v>-5.5790294129712398E-3</v>
      </c>
      <c r="D22" s="2">
        <v>-1.6830988820593199E-2</v>
      </c>
      <c r="E22" s="2">
        <v>6.6924012923257701E-3</v>
      </c>
      <c r="F22" s="2">
        <v>1.3358341148275501E-2</v>
      </c>
      <c r="G22" s="2">
        <v>1.3963723111092801E-2</v>
      </c>
      <c r="H22" s="2">
        <v>1.01409593347531E-2</v>
      </c>
      <c r="I22" s="2">
        <v>2.45557674932236E-2</v>
      </c>
      <c r="J22" s="2">
        <v>9.1126440385670606E-3</v>
      </c>
      <c r="K22" s="3">
        <v>5.8960227039032601E-2</v>
      </c>
      <c r="L22" s="3">
        <v>7.7079149933065597E-2</v>
      </c>
    </row>
    <row r="23" spans="1:12" x14ac:dyDescent="0.25">
      <c r="A23" s="11" t="s">
        <v>12</v>
      </c>
      <c r="B23" s="3">
        <v>3.1709147591144002E-2</v>
      </c>
      <c r="C23" s="3">
        <v>9.1490284403284699E-3</v>
      </c>
      <c r="D23" s="3">
        <v>-1.37238864937549E-3</v>
      </c>
      <c r="E23" s="3">
        <v>1.9073266886920799E-2</v>
      </c>
      <c r="F23" s="3">
        <v>2.5472674767068101E-2</v>
      </c>
      <c r="G23" s="3">
        <v>2.6234690895566001E-2</v>
      </c>
      <c r="H23" s="3">
        <v>2.30917586755893E-2</v>
      </c>
      <c r="I23" s="3">
        <v>3.5386698042787899E-2</v>
      </c>
      <c r="J23" s="3">
        <v>2.0467264595909002E-2</v>
      </c>
      <c r="K23" s="3">
        <v>0.109335564942483</v>
      </c>
      <c r="L23" s="3">
        <v>0.205337297578154</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36</v>
      </c>
    </row>
    <row r="29" spans="1:12" x14ac:dyDescent="0.25">
      <c r="A29" s="15"/>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482</v>
      </c>
    </row>
    <row r="2" spans="1:11" ht="15" x14ac:dyDescent="0.25">
      <c r="A2" s="12" t="s">
        <v>480</v>
      </c>
    </row>
    <row r="3" spans="1:11" ht="15" x14ac:dyDescent="0.25">
      <c r="A3" s="12" t="s">
        <v>67</v>
      </c>
    </row>
    <row r="4" spans="1:11" ht="15" x14ac:dyDescent="0.25">
      <c r="A4" s="12" t="s">
        <v>63</v>
      </c>
    </row>
    <row r="5" spans="1:11" x14ac:dyDescent="0.25">
      <c r="A5" s="17" t="str">
        <f>HYPERLINK("#'Table of contents'!A64",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68</v>
      </c>
      <c r="B8" s="1">
        <v>4</v>
      </c>
      <c r="C8" s="1">
        <v>6</v>
      </c>
      <c r="D8" s="1">
        <v>4</v>
      </c>
      <c r="E8" s="1">
        <v>5</v>
      </c>
      <c r="F8" s="1">
        <v>6</v>
      </c>
      <c r="G8" s="1">
        <v>0</v>
      </c>
      <c r="H8" s="1">
        <v>2</v>
      </c>
      <c r="I8" s="1">
        <v>6</v>
      </c>
      <c r="J8" s="1">
        <v>4</v>
      </c>
      <c r="K8" s="1">
        <v>2</v>
      </c>
    </row>
    <row r="9" spans="1:11" x14ac:dyDescent="0.25">
      <c r="A9" s="16" t="s">
        <v>69</v>
      </c>
      <c r="B9" s="1">
        <v>5150</v>
      </c>
      <c r="C9" s="1">
        <v>5494</v>
      </c>
      <c r="D9" s="1">
        <v>5708</v>
      </c>
      <c r="E9" s="1">
        <v>5764</v>
      </c>
      <c r="F9" s="1">
        <v>5855</v>
      </c>
      <c r="G9" s="1">
        <v>5929</v>
      </c>
      <c r="H9" s="1">
        <v>5919</v>
      </c>
      <c r="I9" s="1">
        <v>5915</v>
      </c>
      <c r="J9" s="1">
        <v>5966</v>
      </c>
      <c r="K9" s="1">
        <v>5926</v>
      </c>
    </row>
    <row r="10" spans="1:11" x14ac:dyDescent="0.25">
      <c r="A10" s="16" t="s">
        <v>70</v>
      </c>
      <c r="B10" s="1">
        <v>9896</v>
      </c>
      <c r="C10" s="1">
        <v>10362</v>
      </c>
      <c r="D10" s="1">
        <v>10794</v>
      </c>
      <c r="E10" s="1">
        <v>11090</v>
      </c>
      <c r="F10" s="1">
        <v>11497</v>
      </c>
      <c r="G10" s="1">
        <v>12006</v>
      </c>
      <c r="H10" s="1">
        <v>12654</v>
      </c>
      <c r="I10" s="1">
        <v>13280</v>
      </c>
      <c r="J10" s="1">
        <v>13928</v>
      </c>
      <c r="K10" s="1">
        <v>14409</v>
      </c>
    </row>
    <row r="11" spans="1:11" x14ac:dyDescent="0.25">
      <c r="A11" s="16" t="s">
        <v>71</v>
      </c>
      <c r="B11" s="1">
        <v>4979</v>
      </c>
      <c r="C11" s="1">
        <v>5346</v>
      </c>
      <c r="D11" s="1">
        <v>5652</v>
      </c>
      <c r="E11" s="1">
        <v>5999</v>
      </c>
      <c r="F11" s="1">
        <v>6468</v>
      </c>
      <c r="G11" s="1">
        <v>6981</v>
      </c>
      <c r="H11" s="1">
        <v>7490</v>
      </c>
      <c r="I11" s="1">
        <v>7971</v>
      </c>
      <c r="J11" s="1">
        <v>8573</v>
      </c>
      <c r="K11" s="1">
        <v>9134</v>
      </c>
    </row>
    <row r="12" spans="1:11" x14ac:dyDescent="0.25">
      <c r="A12" s="16" t="s">
        <v>72</v>
      </c>
      <c r="B12" s="1">
        <v>1280</v>
      </c>
      <c r="C12" s="1">
        <v>1346</v>
      </c>
      <c r="D12" s="1">
        <v>1341</v>
      </c>
      <c r="E12" s="1">
        <v>1396</v>
      </c>
      <c r="F12" s="1">
        <v>1472</v>
      </c>
      <c r="G12" s="1">
        <v>1582</v>
      </c>
      <c r="H12" s="1">
        <v>1712</v>
      </c>
      <c r="I12" s="1">
        <v>1867</v>
      </c>
      <c r="J12" s="1">
        <v>2108</v>
      </c>
      <c r="K12" s="1">
        <v>2296</v>
      </c>
    </row>
    <row r="13" spans="1:11" x14ac:dyDescent="0.25">
      <c r="A13" s="16" t="s">
        <v>73</v>
      </c>
      <c r="B13" s="1">
        <v>169</v>
      </c>
      <c r="C13" s="1">
        <v>175</v>
      </c>
      <c r="D13" s="1">
        <v>156</v>
      </c>
      <c r="E13" s="1">
        <v>118</v>
      </c>
      <c r="F13" s="1">
        <v>129</v>
      </c>
      <c r="G13" s="1">
        <v>158</v>
      </c>
      <c r="H13" s="1">
        <v>175</v>
      </c>
      <c r="I13" s="1">
        <v>197</v>
      </c>
      <c r="J13" s="1">
        <v>231</v>
      </c>
      <c r="K13" s="1">
        <v>253</v>
      </c>
    </row>
    <row r="14" spans="1:11" x14ac:dyDescent="0.25">
      <c r="A14" s="16" t="s">
        <v>74</v>
      </c>
      <c r="B14" s="1">
        <v>3</v>
      </c>
      <c r="C14" s="1">
        <v>3</v>
      </c>
      <c r="D14" s="1">
        <v>2</v>
      </c>
      <c r="E14" s="1">
        <v>0</v>
      </c>
      <c r="F14" s="1">
        <v>0</v>
      </c>
      <c r="G14" s="1">
        <v>1</v>
      </c>
      <c r="H14" s="1">
        <v>0</v>
      </c>
      <c r="I14" s="1">
        <v>2</v>
      </c>
      <c r="J14" s="1">
        <v>2</v>
      </c>
      <c r="K14" s="1">
        <v>0</v>
      </c>
    </row>
    <row r="15" spans="1:11" x14ac:dyDescent="0.25">
      <c r="A15" s="16" t="s">
        <v>75</v>
      </c>
      <c r="B15" s="1">
        <v>7584</v>
      </c>
      <c r="C15" s="1">
        <v>7915</v>
      </c>
      <c r="D15" s="1">
        <v>7942</v>
      </c>
      <c r="E15" s="1">
        <v>7439</v>
      </c>
      <c r="F15" s="1">
        <v>7015</v>
      </c>
      <c r="G15" s="1">
        <v>6666</v>
      </c>
      <c r="H15" s="1">
        <v>6342</v>
      </c>
      <c r="I15" s="1">
        <v>5969</v>
      </c>
      <c r="J15" s="1">
        <v>5965</v>
      </c>
      <c r="K15" s="1">
        <v>5947</v>
      </c>
    </row>
    <row r="16" spans="1:11" x14ac:dyDescent="0.25">
      <c r="A16" s="16" t="s">
        <v>76</v>
      </c>
      <c r="B16" s="1">
        <v>18504</v>
      </c>
      <c r="C16" s="1">
        <v>18661</v>
      </c>
      <c r="D16" s="1">
        <v>18673</v>
      </c>
      <c r="E16" s="1">
        <v>18536</v>
      </c>
      <c r="F16" s="1">
        <v>18790</v>
      </c>
      <c r="G16" s="1">
        <v>18867</v>
      </c>
      <c r="H16" s="1">
        <v>19084</v>
      </c>
      <c r="I16" s="1">
        <v>19185</v>
      </c>
      <c r="J16" s="1">
        <v>19215</v>
      </c>
      <c r="K16" s="1">
        <v>18967</v>
      </c>
    </row>
    <row r="17" spans="1:11" x14ac:dyDescent="0.25">
      <c r="A17" s="16" t="s">
        <v>77</v>
      </c>
      <c r="B17" s="1">
        <v>14182</v>
      </c>
      <c r="C17" s="1">
        <v>14477</v>
      </c>
      <c r="D17" s="1">
        <v>14612</v>
      </c>
      <c r="E17" s="1">
        <v>14702</v>
      </c>
      <c r="F17" s="1">
        <v>14910</v>
      </c>
      <c r="G17" s="1">
        <v>15398</v>
      </c>
      <c r="H17" s="1">
        <v>15718</v>
      </c>
      <c r="I17" s="1">
        <v>16092</v>
      </c>
      <c r="J17" s="1">
        <v>16573</v>
      </c>
      <c r="K17" s="1">
        <v>16967</v>
      </c>
    </row>
    <row r="18" spans="1:11" x14ac:dyDescent="0.25">
      <c r="A18" s="16" t="s">
        <v>78</v>
      </c>
      <c r="B18" s="1">
        <v>6320</v>
      </c>
      <c r="C18" s="1">
        <v>6471</v>
      </c>
      <c r="D18" s="1">
        <v>6175</v>
      </c>
      <c r="E18" s="1">
        <v>6098</v>
      </c>
      <c r="F18" s="1">
        <v>6310</v>
      </c>
      <c r="G18" s="1">
        <v>6598</v>
      </c>
      <c r="H18" s="1">
        <v>6900</v>
      </c>
      <c r="I18" s="1">
        <v>7210</v>
      </c>
      <c r="J18" s="1">
        <v>7768</v>
      </c>
      <c r="K18" s="1">
        <v>8031</v>
      </c>
    </row>
    <row r="19" spans="1:11" x14ac:dyDescent="0.25">
      <c r="A19" s="16" t="s">
        <v>79</v>
      </c>
      <c r="B19" s="1">
        <v>1215</v>
      </c>
      <c r="C19" s="1">
        <v>1227</v>
      </c>
      <c r="D19" s="1">
        <v>1078</v>
      </c>
      <c r="E19" s="1">
        <v>891</v>
      </c>
      <c r="F19" s="1">
        <v>960</v>
      </c>
      <c r="G19" s="1">
        <v>1096</v>
      </c>
      <c r="H19" s="1">
        <v>1261</v>
      </c>
      <c r="I19" s="1">
        <v>1347</v>
      </c>
      <c r="J19" s="1">
        <v>1505</v>
      </c>
      <c r="K19" s="1">
        <v>1581</v>
      </c>
    </row>
    <row r="20" spans="1:11" x14ac:dyDescent="0.25">
      <c r="A20" s="10" t="s">
        <v>12</v>
      </c>
      <c r="B20" s="5">
        <v>69286</v>
      </c>
      <c r="C20" s="5">
        <v>71483</v>
      </c>
      <c r="D20" s="5">
        <v>72137</v>
      </c>
      <c r="E20" s="5">
        <v>72038</v>
      </c>
      <c r="F20" s="5">
        <v>73412</v>
      </c>
      <c r="G20" s="5">
        <v>75282</v>
      </c>
      <c r="H20" s="5">
        <v>77257</v>
      </c>
      <c r="I20" s="5">
        <v>79041</v>
      </c>
      <c r="J20" s="5">
        <v>81838</v>
      </c>
      <c r="K20" s="5">
        <v>83513</v>
      </c>
    </row>
    <row r="21" spans="1:11" x14ac:dyDescent="0.25">
      <c r="A21" s="15"/>
    </row>
    <row r="22" spans="1:11" x14ac:dyDescent="0.25">
      <c r="A22" s="15"/>
    </row>
    <row r="23" spans="1:11" x14ac:dyDescent="0.25">
      <c r="A23" s="15"/>
      <c r="B23" s="21" t="s">
        <v>28</v>
      </c>
      <c r="C23" s="22"/>
      <c r="D23" s="22"/>
      <c r="E23" s="22"/>
      <c r="F23" s="22"/>
      <c r="G23" s="22"/>
      <c r="H23" s="22"/>
      <c r="I23" s="22"/>
      <c r="J23" s="22"/>
      <c r="K23" s="22"/>
    </row>
    <row r="24" spans="1:11" x14ac:dyDescent="0.25">
      <c r="A24" s="9" t="s">
        <v>32</v>
      </c>
      <c r="B24" s="4" t="s">
        <v>0</v>
      </c>
      <c r="C24" s="4" t="s">
        <v>1</v>
      </c>
      <c r="D24" s="4" t="s">
        <v>2</v>
      </c>
      <c r="E24" s="4" t="s">
        <v>3</v>
      </c>
      <c r="F24" s="4" t="s">
        <v>4</v>
      </c>
      <c r="G24" s="4" t="s">
        <v>5</v>
      </c>
      <c r="H24" s="4" t="s">
        <v>6</v>
      </c>
      <c r="I24" s="4" t="s">
        <v>7</v>
      </c>
      <c r="J24" s="4" t="s">
        <v>8</v>
      </c>
      <c r="K24" s="4" t="s">
        <v>9</v>
      </c>
    </row>
    <row r="25" spans="1:11" x14ac:dyDescent="0.25">
      <c r="A25" s="8" t="s">
        <v>68</v>
      </c>
      <c r="B25" s="2">
        <v>1.86237079802589E-4</v>
      </c>
      <c r="C25" s="2">
        <v>2.6397993752474801E-4</v>
      </c>
      <c r="D25" s="2">
        <v>1.6909744240118399E-4</v>
      </c>
      <c r="E25" s="2">
        <v>2.05153454784179E-4</v>
      </c>
      <c r="F25" s="2">
        <v>2.3596963857317E-4</v>
      </c>
      <c r="G25" s="2">
        <v>0</v>
      </c>
      <c r="H25" s="2">
        <v>7.1551230681167697E-5</v>
      </c>
      <c r="I25" s="2">
        <v>2.0522643316459201E-4</v>
      </c>
      <c r="J25" s="2">
        <v>1.2982797792924399E-4</v>
      </c>
      <c r="K25" s="2">
        <v>6.24609618988132E-5</v>
      </c>
    </row>
    <row r="26" spans="1:11" x14ac:dyDescent="0.25">
      <c r="A26" s="8" t="s">
        <v>69</v>
      </c>
      <c r="B26" s="2">
        <v>0.239780240245833</v>
      </c>
      <c r="C26" s="2">
        <v>0.24171762946016101</v>
      </c>
      <c r="D26" s="2">
        <v>0.24130205030648899</v>
      </c>
      <c r="E26" s="2">
        <v>0.23650090267520099</v>
      </c>
      <c r="F26" s="2">
        <v>0.23026703897431899</v>
      </c>
      <c r="G26" s="2">
        <v>0.222426470588235</v>
      </c>
      <c r="H26" s="2">
        <v>0.21175586720091599</v>
      </c>
      <c r="I26" s="2">
        <v>0.20231905869476</v>
      </c>
      <c r="J26" s="2">
        <v>0.193638429081467</v>
      </c>
      <c r="K26" s="2">
        <v>0.185071830106184</v>
      </c>
    </row>
    <row r="27" spans="1:11" x14ac:dyDescent="0.25">
      <c r="A27" s="8" t="s">
        <v>70</v>
      </c>
      <c r="B27" s="2">
        <v>0.46075053543160399</v>
      </c>
      <c r="C27" s="2">
        <v>0.45589335210524001</v>
      </c>
      <c r="D27" s="2">
        <v>0.45630944831959402</v>
      </c>
      <c r="E27" s="2">
        <v>0.45503036271130798</v>
      </c>
      <c r="F27" s="2">
        <v>0.45215715577929</v>
      </c>
      <c r="G27" s="2">
        <v>0.450405162064826</v>
      </c>
      <c r="H27" s="2">
        <v>0.45270463651974802</v>
      </c>
      <c r="I27" s="2">
        <v>0.454234505404296</v>
      </c>
      <c r="J27" s="2">
        <v>0.45206101914962699</v>
      </c>
      <c r="K27" s="2">
        <v>0.45</v>
      </c>
    </row>
    <row r="28" spans="1:11" x14ac:dyDescent="0.25">
      <c r="A28" s="8" t="s">
        <v>71</v>
      </c>
      <c r="B28" s="2">
        <v>0.23181860508427199</v>
      </c>
      <c r="C28" s="2">
        <v>0.23520612433455099</v>
      </c>
      <c r="D28" s="2">
        <v>0.238934686112873</v>
      </c>
      <c r="E28" s="2">
        <v>0.24614311505005701</v>
      </c>
      <c r="F28" s="2">
        <v>0.25437527038187802</v>
      </c>
      <c r="G28" s="2">
        <v>0.26189225690276102</v>
      </c>
      <c r="H28" s="2">
        <v>0.267959358900973</v>
      </c>
      <c r="I28" s="2">
        <v>0.27264331645916001</v>
      </c>
      <c r="J28" s="2">
        <v>0.27825381369685198</v>
      </c>
      <c r="K28" s="2">
        <v>0.28525921299188001</v>
      </c>
    </row>
    <row r="29" spans="1:11" x14ac:dyDescent="0.25">
      <c r="A29" s="8" t="s">
        <v>72</v>
      </c>
      <c r="B29" s="2">
        <v>5.9595865536828399E-2</v>
      </c>
      <c r="C29" s="2">
        <v>5.9219499318051802E-2</v>
      </c>
      <c r="D29" s="2">
        <v>5.6689917564996799E-2</v>
      </c>
      <c r="E29" s="2">
        <v>5.7278844575742699E-2</v>
      </c>
      <c r="F29" s="2">
        <v>5.7891217996617797E-2</v>
      </c>
      <c r="G29" s="2">
        <v>5.9348739495798303E-2</v>
      </c>
      <c r="H29" s="2">
        <v>6.12478534630796E-2</v>
      </c>
      <c r="I29" s="2">
        <v>6.3859625119715394E-2</v>
      </c>
      <c r="J29" s="2">
        <v>6.8419344368711499E-2</v>
      </c>
      <c r="K29" s="2">
        <v>7.1705184259837601E-2</v>
      </c>
    </row>
    <row r="30" spans="1:11" x14ac:dyDescent="0.25">
      <c r="A30" s="8" t="s">
        <v>73</v>
      </c>
      <c r="B30" s="2">
        <v>7.8685166216593706E-3</v>
      </c>
      <c r="C30" s="2">
        <v>7.6994148444718196E-3</v>
      </c>
      <c r="D30" s="2">
        <v>6.5948002536461601E-3</v>
      </c>
      <c r="E30" s="2">
        <v>4.8416215329066103E-3</v>
      </c>
      <c r="F30" s="2">
        <v>5.07334722932316E-3</v>
      </c>
      <c r="G30" s="2">
        <v>5.9273709483793503E-3</v>
      </c>
      <c r="H30" s="2">
        <v>6.2607326846021803E-3</v>
      </c>
      <c r="I30" s="2">
        <v>6.7382678889040901E-3</v>
      </c>
      <c r="J30" s="2">
        <v>7.49756572541383E-3</v>
      </c>
      <c r="K30" s="2">
        <v>7.9013116801998698E-3</v>
      </c>
    </row>
    <row r="31" spans="1:11" x14ac:dyDescent="0.25">
      <c r="A31" s="8" t="s">
        <v>74</v>
      </c>
      <c r="B31" s="2">
        <v>6.2751004016064305E-5</v>
      </c>
      <c r="C31" s="2">
        <v>6.1533412643065207E-5</v>
      </c>
      <c r="D31" s="2">
        <v>4.1252423579885303E-5</v>
      </c>
      <c r="E31" s="2">
        <v>0</v>
      </c>
      <c r="F31" s="2">
        <v>0</v>
      </c>
      <c r="G31" s="2">
        <v>2.0565129765968801E-5</v>
      </c>
      <c r="H31" s="2">
        <v>0</v>
      </c>
      <c r="I31" s="2">
        <v>4.0156610782049998E-5</v>
      </c>
      <c r="J31" s="2">
        <v>3.9194167907815301E-5</v>
      </c>
      <c r="K31" s="2">
        <v>0</v>
      </c>
    </row>
    <row r="32" spans="1:11" x14ac:dyDescent="0.25">
      <c r="A32" s="8" t="s">
        <v>75</v>
      </c>
      <c r="B32" s="2">
        <v>0.15863453815261</v>
      </c>
      <c r="C32" s="2">
        <v>0.16234565368995399</v>
      </c>
      <c r="D32" s="2">
        <v>0.16381337403572499</v>
      </c>
      <c r="E32" s="2">
        <v>0.156065119791885</v>
      </c>
      <c r="F32" s="2">
        <v>0.14619151818276499</v>
      </c>
      <c r="G32" s="2">
        <v>0.137087155019948</v>
      </c>
      <c r="H32" s="2">
        <v>0.128627928202008</v>
      </c>
      <c r="I32" s="2">
        <v>0.11984740487902799</v>
      </c>
      <c r="J32" s="2">
        <v>0.116896605785059</v>
      </c>
      <c r="K32" s="2">
        <v>0.115491426019071</v>
      </c>
    </row>
    <row r="33" spans="1:12" x14ac:dyDescent="0.25">
      <c r="A33" s="8" t="s">
        <v>76</v>
      </c>
      <c r="B33" s="2">
        <v>0.38704819277108399</v>
      </c>
      <c r="C33" s="2">
        <v>0.38275833777741303</v>
      </c>
      <c r="D33" s="2">
        <v>0.38515325275359902</v>
      </c>
      <c r="E33" s="2">
        <v>0.38887257164435901</v>
      </c>
      <c r="F33" s="2">
        <v>0.39158070230280301</v>
      </c>
      <c r="G33" s="2">
        <v>0.388002303294534</v>
      </c>
      <c r="H33" s="2">
        <v>0.38706013588885502</v>
      </c>
      <c r="I33" s="2">
        <v>0.38520228892681502</v>
      </c>
      <c r="J33" s="2">
        <v>0.37655796817433601</v>
      </c>
      <c r="K33" s="2">
        <v>0.36834132794748797</v>
      </c>
    </row>
    <row r="34" spans="1:12" x14ac:dyDescent="0.25">
      <c r="A34" s="8" t="s">
        <v>77</v>
      </c>
      <c r="B34" s="2">
        <v>0.29664491298527401</v>
      </c>
      <c r="C34" s="2">
        <v>0.296939738277885</v>
      </c>
      <c r="D34" s="2">
        <v>0.301390206674642</v>
      </c>
      <c r="E34" s="2">
        <v>0.30843788025007302</v>
      </c>
      <c r="F34" s="2">
        <v>0.310722100656455</v>
      </c>
      <c r="G34" s="2">
        <v>0.31666186813638802</v>
      </c>
      <c r="H34" s="2">
        <v>0.31879119764729702</v>
      </c>
      <c r="I34" s="2">
        <v>0.32310009035237403</v>
      </c>
      <c r="J34" s="2">
        <v>0.32478247236811197</v>
      </c>
      <c r="K34" s="2">
        <v>0.32950109723651799</v>
      </c>
    </row>
    <row r="35" spans="1:12" x14ac:dyDescent="0.25">
      <c r="A35" s="8" t="s">
        <v>78</v>
      </c>
      <c r="B35" s="2">
        <v>0.13219544846050901</v>
      </c>
      <c r="C35" s="2">
        <v>0.13272757107109201</v>
      </c>
      <c r="D35" s="2">
        <v>0.127366857802896</v>
      </c>
      <c r="E35" s="2">
        <v>0.127931859186842</v>
      </c>
      <c r="F35" s="2">
        <v>0.13149942690424099</v>
      </c>
      <c r="G35" s="2">
        <v>0.135688726195862</v>
      </c>
      <c r="H35" s="2">
        <v>0.139945238819592</v>
      </c>
      <c r="I35" s="2">
        <v>0.14476458186929</v>
      </c>
      <c r="J35" s="2">
        <v>0.152230148153955</v>
      </c>
      <c r="K35" s="2">
        <v>0.15596294641990199</v>
      </c>
    </row>
    <row r="36" spans="1:12" x14ac:dyDescent="0.25">
      <c r="A36" s="8" t="s">
        <v>79</v>
      </c>
      <c r="B36" s="2">
        <v>2.5414156626506E-2</v>
      </c>
      <c r="C36" s="2">
        <v>2.5167165771013699E-2</v>
      </c>
      <c r="D36" s="2">
        <v>2.2235056309558202E-2</v>
      </c>
      <c r="E36" s="2">
        <v>1.8692569126840902E-2</v>
      </c>
      <c r="F36" s="2">
        <v>2.0006251953735499E-2</v>
      </c>
      <c r="G36" s="2">
        <v>2.2539382223501801E-2</v>
      </c>
      <c r="H36" s="2">
        <v>2.5575499442247199E-2</v>
      </c>
      <c r="I36" s="2">
        <v>2.7045477361710701E-2</v>
      </c>
      <c r="J36" s="2">
        <v>2.9493611350630999E-2</v>
      </c>
      <c r="K36" s="2">
        <v>3.07032023770221E-2</v>
      </c>
    </row>
    <row r="37" spans="1:12" x14ac:dyDescent="0.25">
      <c r="A37" s="15"/>
    </row>
    <row r="38" spans="1:12" x14ac:dyDescent="0.25">
      <c r="A38" s="15"/>
    </row>
    <row r="39" spans="1:12" x14ac:dyDescent="0.25">
      <c r="A39" s="15"/>
      <c r="B39" s="21" t="s">
        <v>29</v>
      </c>
      <c r="C39" s="21"/>
      <c r="D39" s="21"/>
      <c r="E39" s="21"/>
      <c r="F39" s="21"/>
      <c r="G39" s="21"/>
      <c r="H39" s="21"/>
      <c r="I39" s="21"/>
      <c r="J39" s="21"/>
      <c r="K39" s="6" t="s">
        <v>30</v>
      </c>
      <c r="L39" s="6" t="s">
        <v>31</v>
      </c>
    </row>
    <row r="40" spans="1:12" x14ac:dyDescent="0.25">
      <c r="A40" s="9" t="s">
        <v>32</v>
      </c>
      <c r="B40" s="4" t="s">
        <v>13</v>
      </c>
      <c r="C40" s="4" t="s">
        <v>14</v>
      </c>
      <c r="D40" s="4" t="s">
        <v>15</v>
      </c>
      <c r="E40" s="4" t="s">
        <v>16</v>
      </c>
      <c r="F40" s="4" t="s">
        <v>17</v>
      </c>
      <c r="G40" s="4" t="s">
        <v>18</v>
      </c>
      <c r="H40" s="4" t="s">
        <v>19</v>
      </c>
      <c r="I40" s="4" t="s">
        <v>20</v>
      </c>
      <c r="J40" s="4" t="s">
        <v>21</v>
      </c>
      <c r="K40" s="4" t="s">
        <v>22</v>
      </c>
      <c r="L40" s="4" t="s">
        <v>23</v>
      </c>
    </row>
    <row r="41" spans="1:12" x14ac:dyDescent="0.25">
      <c r="A41" s="8" t="s">
        <v>68</v>
      </c>
      <c r="B41" s="2">
        <v>0.5</v>
      </c>
      <c r="C41" s="2">
        <v>-0.33333333333333298</v>
      </c>
      <c r="D41" s="2">
        <v>0.25</v>
      </c>
      <c r="E41" s="2">
        <v>0.2</v>
      </c>
      <c r="F41" s="2">
        <v>-1</v>
      </c>
      <c r="G41" s="2">
        <v>0</v>
      </c>
      <c r="H41" s="2">
        <v>2</v>
      </c>
      <c r="I41" s="2">
        <v>-0.33333333333333298</v>
      </c>
      <c r="J41" s="2">
        <v>-0.5</v>
      </c>
      <c r="K41" s="3">
        <v>0</v>
      </c>
      <c r="L41" s="3">
        <v>-0.5</v>
      </c>
    </row>
    <row r="42" spans="1:12" x14ac:dyDescent="0.25">
      <c r="A42" s="8" t="s">
        <v>69</v>
      </c>
      <c r="B42" s="2">
        <v>6.6796116504854397E-2</v>
      </c>
      <c r="C42" s="2">
        <v>3.8951583545686203E-2</v>
      </c>
      <c r="D42" s="2">
        <v>9.8107918710581606E-3</v>
      </c>
      <c r="E42" s="2">
        <v>1.57876474670368E-2</v>
      </c>
      <c r="F42" s="2">
        <v>1.26387702818104E-2</v>
      </c>
      <c r="G42" s="2">
        <v>-1.6866250632484401E-3</v>
      </c>
      <c r="H42" s="2">
        <v>-6.7578982936306801E-4</v>
      </c>
      <c r="I42" s="2">
        <v>8.6221470836855395E-3</v>
      </c>
      <c r="J42" s="2">
        <v>-6.7046597385182699E-3</v>
      </c>
      <c r="K42" s="3">
        <v>-5.0598751897453203E-4</v>
      </c>
      <c r="L42" s="3">
        <v>0.15067961165048499</v>
      </c>
    </row>
    <row r="43" spans="1:12" x14ac:dyDescent="0.25">
      <c r="A43" s="8" t="s">
        <v>70</v>
      </c>
      <c r="B43" s="2">
        <v>4.7089733225545702E-2</v>
      </c>
      <c r="C43" s="2">
        <v>4.169079328315E-2</v>
      </c>
      <c r="D43" s="2">
        <v>2.7422642208634398E-2</v>
      </c>
      <c r="E43" s="2">
        <v>3.6699729486023402E-2</v>
      </c>
      <c r="F43" s="2">
        <v>4.4272418891884803E-2</v>
      </c>
      <c r="G43" s="2">
        <v>5.3973013493253397E-2</v>
      </c>
      <c r="H43" s="2">
        <v>4.94705231547337E-2</v>
      </c>
      <c r="I43" s="2">
        <v>4.8795180722891601E-2</v>
      </c>
      <c r="J43" s="2">
        <v>3.4534750143595597E-2</v>
      </c>
      <c r="K43" s="3">
        <v>0.200149925037481</v>
      </c>
      <c r="L43" s="3">
        <v>0.45604284559417901</v>
      </c>
    </row>
    <row r="44" spans="1:12" x14ac:dyDescent="0.25">
      <c r="A44" s="8" t="s">
        <v>71</v>
      </c>
      <c r="B44" s="2">
        <v>7.3709580236995406E-2</v>
      </c>
      <c r="C44" s="2">
        <v>5.7239057239057201E-2</v>
      </c>
      <c r="D44" s="2">
        <v>6.1394196744515198E-2</v>
      </c>
      <c r="E44" s="2">
        <v>7.8179696616102703E-2</v>
      </c>
      <c r="F44" s="2">
        <v>7.9313543599257894E-2</v>
      </c>
      <c r="G44" s="2">
        <v>7.2912190230626006E-2</v>
      </c>
      <c r="H44" s="2">
        <v>6.4218958611481997E-2</v>
      </c>
      <c r="I44" s="2">
        <v>7.5523773679588499E-2</v>
      </c>
      <c r="J44" s="2">
        <v>6.5438003032777303E-2</v>
      </c>
      <c r="K44" s="3">
        <v>0.30840853745881702</v>
      </c>
      <c r="L44" s="3">
        <v>0.83450492066680104</v>
      </c>
    </row>
    <row r="45" spans="1:12" x14ac:dyDescent="0.25">
      <c r="A45" s="8" t="s">
        <v>72</v>
      </c>
      <c r="B45" s="2">
        <v>5.1562499999999997E-2</v>
      </c>
      <c r="C45" s="2">
        <v>-3.7147102526003E-3</v>
      </c>
      <c r="D45" s="2">
        <v>4.1014168530947102E-2</v>
      </c>
      <c r="E45" s="2">
        <v>5.4441260744985703E-2</v>
      </c>
      <c r="F45" s="2">
        <v>7.4728260869565202E-2</v>
      </c>
      <c r="G45" s="2">
        <v>8.2174462705436199E-2</v>
      </c>
      <c r="H45" s="2">
        <v>9.0537383177570097E-2</v>
      </c>
      <c r="I45" s="2">
        <v>0.12908409212640601</v>
      </c>
      <c r="J45" s="2">
        <v>8.9184060721062594E-2</v>
      </c>
      <c r="K45" s="3">
        <v>0.45132743362831901</v>
      </c>
      <c r="L45" s="3">
        <v>0.79374999999999996</v>
      </c>
    </row>
    <row r="46" spans="1:12" x14ac:dyDescent="0.25">
      <c r="A46" s="8" t="s">
        <v>73</v>
      </c>
      <c r="B46" s="2">
        <v>3.5502958579881699E-2</v>
      </c>
      <c r="C46" s="2">
        <v>-0.108571428571429</v>
      </c>
      <c r="D46" s="2">
        <v>-0.243589743589744</v>
      </c>
      <c r="E46" s="2">
        <v>9.3220338983050793E-2</v>
      </c>
      <c r="F46" s="2">
        <v>0.224806201550388</v>
      </c>
      <c r="G46" s="2">
        <v>0.107594936708861</v>
      </c>
      <c r="H46" s="2">
        <v>0.125714285714286</v>
      </c>
      <c r="I46" s="2">
        <v>0.17258883248731</v>
      </c>
      <c r="J46" s="2">
        <v>9.5238095238095205E-2</v>
      </c>
      <c r="K46" s="3">
        <v>0.60126582278481</v>
      </c>
      <c r="L46" s="3">
        <v>0.49704142011834301</v>
      </c>
    </row>
    <row r="47" spans="1:12" x14ac:dyDescent="0.25">
      <c r="A47" s="8" t="s">
        <v>74</v>
      </c>
      <c r="B47" s="2">
        <v>0</v>
      </c>
      <c r="C47" s="2">
        <v>-0.33333333333333298</v>
      </c>
      <c r="D47" s="2">
        <v>-1</v>
      </c>
      <c r="E47" s="2">
        <v>0</v>
      </c>
      <c r="F47" s="2">
        <v>0</v>
      </c>
      <c r="G47" s="2">
        <v>-1</v>
      </c>
      <c r="H47" s="2">
        <v>0</v>
      </c>
      <c r="I47" s="2">
        <v>0</v>
      </c>
      <c r="J47" s="2">
        <v>-1</v>
      </c>
      <c r="K47" s="3">
        <v>-1</v>
      </c>
      <c r="L47" s="3">
        <v>-1</v>
      </c>
    </row>
    <row r="48" spans="1:12" x14ac:dyDescent="0.25">
      <c r="A48" s="8" t="s">
        <v>75</v>
      </c>
      <c r="B48" s="2">
        <v>4.3644514767932498E-2</v>
      </c>
      <c r="C48" s="2">
        <v>3.41124447252053E-3</v>
      </c>
      <c r="D48" s="2">
        <v>-6.3334172752455301E-2</v>
      </c>
      <c r="E48" s="2">
        <v>-5.6996908186584198E-2</v>
      </c>
      <c r="F48" s="2">
        <v>-4.9750534568781202E-2</v>
      </c>
      <c r="G48" s="2">
        <v>-4.8604860486048597E-2</v>
      </c>
      <c r="H48" s="2">
        <v>-5.8814254178492599E-2</v>
      </c>
      <c r="I48" s="2">
        <v>-6.7012899983246799E-4</v>
      </c>
      <c r="J48" s="2">
        <v>-3.0176026823134998E-3</v>
      </c>
      <c r="K48" s="3">
        <v>-0.107860786078608</v>
      </c>
      <c r="L48" s="3">
        <v>-0.21584915611814301</v>
      </c>
    </row>
    <row r="49" spans="1:12" x14ac:dyDescent="0.25">
      <c r="A49" s="8" t="s">
        <v>76</v>
      </c>
      <c r="B49" s="2">
        <v>8.4846519671422406E-3</v>
      </c>
      <c r="C49" s="2">
        <v>6.43052355179251E-4</v>
      </c>
      <c r="D49" s="2">
        <v>-7.3367964440636197E-3</v>
      </c>
      <c r="E49" s="2">
        <v>1.37030643072939E-2</v>
      </c>
      <c r="F49" s="2">
        <v>4.0979244278871703E-3</v>
      </c>
      <c r="G49" s="2">
        <v>1.15015635766153E-2</v>
      </c>
      <c r="H49" s="2">
        <v>5.2923915321735496E-3</v>
      </c>
      <c r="I49" s="2">
        <v>1.56372165754496E-3</v>
      </c>
      <c r="J49" s="2">
        <v>-1.29065833983867E-2</v>
      </c>
      <c r="K49" s="3">
        <v>5.3002597127259198E-3</v>
      </c>
      <c r="L49" s="3">
        <v>2.5021616947686998E-2</v>
      </c>
    </row>
    <row r="50" spans="1:12" x14ac:dyDescent="0.25">
      <c r="A50" s="8" t="s">
        <v>77</v>
      </c>
      <c r="B50" s="2">
        <v>2.08010153715978E-2</v>
      </c>
      <c r="C50" s="2">
        <v>9.3251364232921196E-3</v>
      </c>
      <c r="D50" s="2">
        <v>6.1593211059403196E-3</v>
      </c>
      <c r="E50" s="2">
        <v>1.41477350020405E-2</v>
      </c>
      <c r="F50" s="2">
        <v>3.2729711602951003E-2</v>
      </c>
      <c r="G50" s="2">
        <v>2.0781919729835001E-2</v>
      </c>
      <c r="H50" s="2">
        <v>2.3794375874793199E-2</v>
      </c>
      <c r="I50" s="2">
        <v>2.9890628883917501E-2</v>
      </c>
      <c r="J50" s="2">
        <v>2.3773607675134301E-2</v>
      </c>
      <c r="K50" s="3">
        <v>0.101896350175347</v>
      </c>
      <c r="L50" s="3">
        <v>0.196375687491186</v>
      </c>
    </row>
    <row r="51" spans="1:12" x14ac:dyDescent="0.25">
      <c r="A51" s="8" t="s">
        <v>78</v>
      </c>
      <c r="B51" s="2">
        <v>2.38924050632911E-2</v>
      </c>
      <c r="C51" s="2">
        <v>-4.5742543656312799E-2</v>
      </c>
      <c r="D51" s="2">
        <v>-1.2469635627530401E-2</v>
      </c>
      <c r="E51" s="2">
        <v>3.4765496884224298E-2</v>
      </c>
      <c r="F51" s="2">
        <v>4.5641838351822499E-2</v>
      </c>
      <c r="G51" s="2">
        <v>4.5771445892694801E-2</v>
      </c>
      <c r="H51" s="2">
        <v>4.4927536231884099E-2</v>
      </c>
      <c r="I51" s="2">
        <v>7.7392510402219103E-2</v>
      </c>
      <c r="J51" s="2">
        <v>3.3856848609680697E-2</v>
      </c>
      <c r="K51" s="3">
        <v>0.21718702637162801</v>
      </c>
      <c r="L51" s="3">
        <v>0.27072784810126599</v>
      </c>
    </row>
    <row r="52" spans="1:12" x14ac:dyDescent="0.25">
      <c r="A52" s="8" t="s">
        <v>79</v>
      </c>
      <c r="B52" s="2">
        <v>9.8765432098765395E-3</v>
      </c>
      <c r="C52" s="2">
        <v>-0.121434392828036</v>
      </c>
      <c r="D52" s="2">
        <v>-0.17346938775510201</v>
      </c>
      <c r="E52" s="2">
        <v>7.7441077441077394E-2</v>
      </c>
      <c r="F52" s="2">
        <v>0.141666666666667</v>
      </c>
      <c r="G52" s="2">
        <v>0.15054744525547401</v>
      </c>
      <c r="H52" s="2">
        <v>6.8199841395717706E-2</v>
      </c>
      <c r="I52" s="2">
        <v>0.117297698589458</v>
      </c>
      <c r="J52" s="2">
        <v>5.0498338870431897E-2</v>
      </c>
      <c r="K52" s="3">
        <v>0.44251824817518198</v>
      </c>
      <c r="L52" s="3">
        <v>0.30123456790123498</v>
      </c>
    </row>
    <row r="53" spans="1:12" x14ac:dyDescent="0.25">
      <c r="A53" s="11" t="s">
        <v>12</v>
      </c>
      <c r="B53" s="3">
        <v>3.1709147591144002E-2</v>
      </c>
      <c r="C53" s="3">
        <v>9.1490284403284699E-3</v>
      </c>
      <c r="D53" s="3">
        <v>-1.37238864937549E-3</v>
      </c>
      <c r="E53" s="3">
        <v>1.9073266886920799E-2</v>
      </c>
      <c r="F53" s="3">
        <v>2.5472674767068101E-2</v>
      </c>
      <c r="G53" s="3">
        <v>2.6234690895566001E-2</v>
      </c>
      <c r="H53" s="3">
        <v>2.30917586755893E-2</v>
      </c>
      <c r="I53" s="3">
        <v>3.5386698042787899E-2</v>
      </c>
      <c r="J53" s="3">
        <v>2.0467264595909002E-2</v>
      </c>
      <c r="K53" s="3">
        <v>0.109335564942483</v>
      </c>
      <c r="L53" s="3">
        <v>0.205337297578154</v>
      </c>
    </row>
    <row r="54" spans="1:12" x14ac:dyDescent="0.25">
      <c r="A54" s="15"/>
    </row>
    <row r="55" spans="1:12" x14ac:dyDescent="0.25">
      <c r="A55" s="13" t="s">
        <v>33</v>
      </c>
    </row>
    <row r="56" spans="1:12" x14ac:dyDescent="0.25">
      <c r="A56" s="14" t="s">
        <v>34</v>
      </c>
    </row>
    <row r="57" spans="1:12" x14ac:dyDescent="0.25">
      <c r="A57" s="14" t="s">
        <v>35</v>
      </c>
    </row>
    <row r="58" spans="1:12" x14ac:dyDescent="0.25">
      <c r="A58" s="14" t="s">
        <v>81</v>
      </c>
    </row>
    <row r="59" spans="1:12" x14ac:dyDescent="0.25">
      <c r="A59" s="14" t="s">
        <v>36</v>
      </c>
    </row>
    <row r="60" spans="1:12" x14ac:dyDescent="0.25">
      <c r="A60" s="15"/>
    </row>
    <row r="61" spans="1:12" x14ac:dyDescent="0.25">
      <c r="A61" s="15"/>
    </row>
    <row r="62" spans="1:12" x14ac:dyDescent="0.25">
      <c r="A62" s="15"/>
    </row>
    <row r="63" spans="1:12" x14ac:dyDescent="0.25">
      <c r="A63" s="15"/>
    </row>
    <row r="64" spans="1:12"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3:K23"/>
    <mergeCell ref="B39:J3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483</v>
      </c>
    </row>
    <row r="2" spans="1:11" ht="15" x14ac:dyDescent="0.25">
      <c r="A2" s="12" t="s">
        <v>480</v>
      </c>
    </row>
    <row r="3" spans="1:11" ht="15" x14ac:dyDescent="0.25">
      <c r="A3" s="12" t="s">
        <v>89</v>
      </c>
    </row>
    <row r="4" spans="1:11" x14ac:dyDescent="0.25">
      <c r="A4" s="15"/>
    </row>
    <row r="5" spans="1:11" x14ac:dyDescent="0.25">
      <c r="A5" s="17" t="str">
        <f>HYPERLINK("#'Table of contents'!A65",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82</v>
      </c>
      <c r="B8" s="1">
        <v>14364</v>
      </c>
      <c r="C8" s="1">
        <v>15442</v>
      </c>
      <c r="D8" s="1">
        <v>16183</v>
      </c>
      <c r="E8" s="1">
        <v>16751</v>
      </c>
      <c r="F8" s="1">
        <v>17577</v>
      </c>
      <c r="G8" s="1">
        <v>18379</v>
      </c>
      <c r="H8" s="1">
        <v>19226</v>
      </c>
      <c r="I8" s="1">
        <v>19963</v>
      </c>
      <c r="J8" s="1">
        <v>20966</v>
      </c>
      <c r="K8" s="1">
        <v>21684</v>
      </c>
    </row>
    <row r="9" spans="1:11" x14ac:dyDescent="0.25">
      <c r="A9" s="16" t="s">
        <v>83</v>
      </c>
      <c r="B9" s="1">
        <v>1792</v>
      </c>
      <c r="C9" s="1">
        <v>1864</v>
      </c>
      <c r="D9" s="1">
        <v>1886</v>
      </c>
      <c r="E9" s="1">
        <v>1902</v>
      </c>
      <c r="F9" s="1">
        <v>1974</v>
      </c>
      <c r="G9" s="1">
        <v>2015</v>
      </c>
      <c r="H9" s="1">
        <v>2098</v>
      </c>
      <c r="I9" s="1">
        <v>2205</v>
      </c>
      <c r="J9" s="1">
        <v>2317</v>
      </c>
      <c r="K9" s="1">
        <v>2385</v>
      </c>
    </row>
    <row r="10" spans="1:11" x14ac:dyDescent="0.25">
      <c r="A10" s="16" t="s">
        <v>84</v>
      </c>
      <c r="B10" s="1">
        <v>1065</v>
      </c>
      <c r="C10" s="1">
        <v>1116</v>
      </c>
      <c r="D10" s="1">
        <v>1158</v>
      </c>
      <c r="E10" s="1">
        <v>1202</v>
      </c>
      <c r="F10" s="1">
        <v>1274</v>
      </c>
      <c r="G10" s="1">
        <v>1359</v>
      </c>
      <c r="H10" s="1">
        <v>1453</v>
      </c>
      <c r="I10" s="1">
        <v>1549</v>
      </c>
      <c r="J10" s="1">
        <v>1679</v>
      </c>
      <c r="K10" s="1">
        <v>1765</v>
      </c>
    </row>
    <row r="11" spans="1:11" x14ac:dyDescent="0.25">
      <c r="A11" s="16" t="s">
        <v>85</v>
      </c>
      <c r="B11" s="1">
        <v>43887</v>
      </c>
      <c r="C11" s="1">
        <v>45015</v>
      </c>
      <c r="D11" s="1">
        <v>45301</v>
      </c>
      <c r="E11" s="1">
        <v>44936</v>
      </c>
      <c r="F11" s="1">
        <v>45289</v>
      </c>
      <c r="G11" s="1">
        <v>46106</v>
      </c>
      <c r="H11" s="1">
        <v>46965</v>
      </c>
      <c r="I11" s="1">
        <v>47670</v>
      </c>
      <c r="J11" s="1">
        <v>48995</v>
      </c>
      <c r="K11" s="1">
        <v>49599</v>
      </c>
    </row>
    <row r="12" spans="1:11" x14ac:dyDescent="0.25">
      <c r="A12" s="16" t="s">
        <v>86</v>
      </c>
      <c r="B12" s="1">
        <v>1854</v>
      </c>
      <c r="C12" s="1">
        <v>1940</v>
      </c>
      <c r="D12" s="1">
        <v>1981</v>
      </c>
      <c r="E12" s="1">
        <v>1996</v>
      </c>
      <c r="F12" s="1">
        <v>2063</v>
      </c>
      <c r="G12" s="1">
        <v>2183</v>
      </c>
      <c r="H12" s="1">
        <v>2291</v>
      </c>
      <c r="I12" s="1">
        <v>2437</v>
      </c>
      <c r="J12" s="1">
        <v>2613</v>
      </c>
      <c r="K12" s="1">
        <v>2804</v>
      </c>
    </row>
    <row r="13" spans="1:11" x14ac:dyDescent="0.25">
      <c r="A13" s="16" t="s">
        <v>87</v>
      </c>
      <c r="B13" s="1">
        <v>6324</v>
      </c>
      <c r="C13" s="1">
        <v>6106</v>
      </c>
      <c r="D13" s="1">
        <v>5628</v>
      </c>
      <c r="E13" s="1">
        <v>5251</v>
      </c>
      <c r="F13" s="1">
        <v>5235</v>
      </c>
      <c r="G13" s="1">
        <v>5240</v>
      </c>
      <c r="H13" s="1">
        <v>5224</v>
      </c>
      <c r="I13" s="1">
        <v>5217</v>
      </c>
      <c r="J13" s="1">
        <v>5268</v>
      </c>
      <c r="K13" s="1">
        <v>5276</v>
      </c>
    </row>
    <row r="14" spans="1:11" x14ac:dyDescent="0.25">
      <c r="A14" s="10" t="s">
        <v>12</v>
      </c>
      <c r="B14" s="5">
        <v>69286</v>
      </c>
      <c r="C14" s="5">
        <v>71483</v>
      </c>
      <c r="D14" s="5">
        <v>72137</v>
      </c>
      <c r="E14" s="5">
        <v>72038</v>
      </c>
      <c r="F14" s="5">
        <v>73412</v>
      </c>
      <c r="G14" s="5">
        <v>75282</v>
      </c>
      <c r="H14" s="5">
        <v>77257</v>
      </c>
      <c r="I14" s="5">
        <v>79041</v>
      </c>
      <c r="J14" s="5">
        <v>81838</v>
      </c>
      <c r="K14" s="5">
        <v>83513</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82</v>
      </c>
      <c r="B19" s="2">
        <v>0.207314609011922</v>
      </c>
      <c r="C19" s="2">
        <v>0.21602339017668501</v>
      </c>
      <c r="D19" s="2">
        <v>0.224337025382259</v>
      </c>
      <c r="E19" s="2">
        <v>0.23253005358283099</v>
      </c>
      <c r="F19" s="2">
        <v>0.23942952105922699</v>
      </c>
      <c r="G19" s="2">
        <v>0.244135384288409</v>
      </c>
      <c r="H19" s="2">
        <v>0.24885770868659199</v>
      </c>
      <c r="I19" s="2">
        <v>0.25256512442909401</v>
      </c>
      <c r="J19" s="2">
        <v>0.256189056428554</v>
      </c>
      <c r="K19" s="2">
        <v>0.259648198484068</v>
      </c>
    </row>
    <row r="20" spans="1:12" x14ac:dyDescent="0.25">
      <c r="A20" s="8" t="s">
        <v>83</v>
      </c>
      <c r="B20" s="2">
        <v>2.5863810870882999E-2</v>
      </c>
      <c r="C20" s="2">
        <v>2.6076129988948399E-2</v>
      </c>
      <c r="D20" s="2">
        <v>2.6144696896183699E-2</v>
      </c>
      <c r="E20" s="2">
        <v>2.6402731891501701E-2</v>
      </c>
      <c r="F20" s="2">
        <v>2.6889336893151001E-2</v>
      </c>
      <c r="G20" s="2">
        <v>2.6766026407374899E-2</v>
      </c>
      <c r="H20" s="2">
        <v>2.71561153034676E-2</v>
      </c>
      <c r="I20" s="2">
        <v>2.7896914259687999E-2</v>
      </c>
      <c r="J20" s="2">
        <v>2.8312031085803699E-2</v>
      </c>
      <c r="K20" s="2">
        <v>2.8558428029169101E-2</v>
      </c>
    </row>
    <row r="21" spans="1:12" x14ac:dyDescent="0.25">
      <c r="A21" s="8" t="s">
        <v>84</v>
      </c>
      <c r="B21" s="2">
        <v>1.53710706347603E-2</v>
      </c>
      <c r="C21" s="2">
        <v>1.56121035770743E-2</v>
      </c>
      <c r="D21" s="2">
        <v>1.6052788444210299E-2</v>
      </c>
      <c r="E21" s="2">
        <v>1.6685638135428501E-2</v>
      </c>
      <c r="F21" s="2">
        <v>1.73541110445159E-2</v>
      </c>
      <c r="G21" s="2">
        <v>1.8052124013708499E-2</v>
      </c>
      <c r="H21" s="2">
        <v>1.88073572621251E-2</v>
      </c>
      <c r="I21" s="2">
        <v>1.9597424121658401E-2</v>
      </c>
      <c r="J21" s="2">
        <v>2.0516141645690301E-2</v>
      </c>
      <c r="K21" s="2">
        <v>2.1134434159951102E-2</v>
      </c>
    </row>
    <row r="22" spans="1:12" x14ac:dyDescent="0.25">
      <c r="A22" s="8" t="s">
        <v>85</v>
      </c>
      <c r="B22" s="2">
        <v>0.63341800652368396</v>
      </c>
      <c r="C22" s="2">
        <v>0.62973014562903096</v>
      </c>
      <c r="D22" s="2">
        <v>0.62798563843797195</v>
      </c>
      <c r="E22" s="2">
        <v>0.62378189288986396</v>
      </c>
      <c r="F22" s="2">
        <v>0.61691549065547902</v>
      </c>
      <c r="G22" s="2">
        <v>0.61244387768656505</v>
      </c>
      <c r="H22" s="2">
        <v>0.60790607970798805</v>
      </c>
      <c r="I22" s="2">
        <v>0.603104717804684</v>
      </c>
      <c r="J22" s="2">
        <v>0.598682763508395</v>
      </c>
      <c r="K22" s="2">
        <v>0.59390753535377705</v>
      </c>
    </row>
    <row r="23" spans="1:12" x14ac:dyDescent="0.25">
      <c r="A23" s="8" t="s">
        <v>86</v>
      </c>
      <c r="B23" s="2">
        <v>2.6758652541638998E-2</v>
      </c>
      <c r="C23" s="2">
        <v>2.7139319838283198E-2</v>
      </c>
      <c r="D23" s="2">
        <v>2.7461635499119699E-2</v>
      </c>
      <c r="E23" s="2">
        <v>2.7707598767317199E-2</v>
      </c>
      <c r="F23" s="2">
        <v>2.8101672751048901E-2</v>
      </c>
      <c r="G23" s="2">
        <v>2.89976355569725E-2</v>
      </c>
      <c r="H23" s="2">
        <v>2.9654270810412001E-2</v>
      </c>
      <c r="I23" s="2">
        <v>3.0832099796308202E-2</v>
      </c>
      <c r="J23" s="2">
        <v>3.1928932769618001E-2</v>
      </c>
      <c r="K23" s="2">
        <v>3.3575610982721299E-2</v>
      </c>
    </row>
    <row r="24" spans="1:12" x14ac:dyDescent="0.25">
      <c r="A24" s="8" t="s">
        <v>87</v>
      </c>
      <c r="B24" s="2">
        <v>9.1273850417111696E-2</v>
      </c>
      <c r="C24" s="2">
        <v>8.5418910789978E-2</v>
      </c>
      <c r="D24" s="2">
        <v>7.8018215340255395E-2</v>
      </c>
      <c r="E24" s="2">
        <v>7.2892084733057597E-2</v>
      </c>
      <c r="F24" s="2">
        <v>7.1309867596578203E-2</v>
      </c>
      <c r="G24" s="2">
        <v>6.9604952046970106E-2</v>
      </c>
      <c r="H24" s="2">
        <v>6.7618468229416098E-2</v>
      </c>
      <c r="I24" s="2">
        <v>6.6003719588568002E-2</v>
      </c>
      <c r="J24" s="2">
        <v>6.4371074561939398E-2</v>
      </c>
      <c r="K24" s="2">
        <v>6.3175792990312896E-2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82</v>
      </c>
      <c r="B29" s="2">
        <v>7.5048732943469795E-2</v>
      </c>
      <c r="C29" s="2">
        <v>4.7986012174588803E-2</v>
      </c>
      <c r="D29" s="2">
        <v>3.5098560217512197E-2</v>
      </c>
      <c r="E29" s="2">
        <v>4.9310488926034297E-2</v>
      </c>
      <c r="F29" s="2">
        <v>4.5627809068669298E-2</v>
      </c>
      <c r="G29" s="2">
        <v>4.6085205941563699E-2</v>
      </c>
      <c r="H29" s="2">
        <v>3.8333506709663998E-2</v>
      </c>
      <c r="I29" s="2">
        <v>5.0242949456494497E-2</v>
      </c>
      <c r="J29" s="2">
        <v>3.4245921968901999E-2</v>
      </c>
      <c r="K29" s="3">
        <v>0.17982480004352799</v>
      </c>
      <c r="L29" s="3">
        <v>0.50960735171261495</v>
      </c>
    </row>
    <row r="30" spans="1:12" x14ac:dyDescent="0.25">
      <c r="A30" s="8" t="s">
        <v>83</v>
      </c>
      <c r="B30" s="2">
        <v>4.0178571428571397E-2</v>
      </c>
      <c r="C30" s="2">
        <v>1.18025751072961E-2</v>
      </c>
      <c r="D30" s="2">
        <v>8.4835630965005293E-3</v>
      </c>
      <c r="E30" s="2">
        <v>3.7854889589905398E-2</v>
      </c>
      <c r="F30" s="2">
        <v>2.0770010131712299E-2</v>
      </c>
      <c r="G30" s="2">
        <v>4.1191066997518601E-2</v>
      </c>
      <c r="H30" s="2">
        <v>5.1000953288846497E-2</v>
      </c>
      <c r="I30" s="2">
        <v>5.0793650793650801E-2</v>
      </c>
      <c r="J30" s="2">
        <v>2.93482952093224E-2</v>
      </c>
      <c r="K30" s="3">
        <v>0.18362282878411901</v>
      </c>
      <c r="L30" s="3">
        <v>0.33091517857142899</v>
      </c>
    </row>
    <row r="31" spans="1:12" x14ac:dyDescent="0.25">
      <c r="A31" s="8" t="s">
        <v>84</v>
      </c>
      <c r="B31" s="2">
        <v>4.7887323943661998E-2</v>
      </c>
      <c r="C31" s="2">
        <v>3.7634408602150497E-2</v>
      </c>
      <c r="D31" s="2">
        <v>3.7996545768566502E-2</v>
      </c>
      <c r="E31" s="2">
        <v>5.9900166389351098E-2</v>
      </c>
      <c r="F31" s="2">
        <v>6.6718995290423896E-2</v>
      </c>
      <c r="G31" s="2">
        <v>6.9168506254598999E-2</v>
      </c>
      <c r="H31" s="2">
        <v>6.6070199587061298E-2</v>
      </c>
      <c r="I31" s="2">
        <v>8.3925112976113603E-2</v>
      </c>
      <c r="J31" s="2">
        <v>5.1220964860035703E-2</v>
      </c>
      <c r="K31" s="3">
        <v>0.29874908020603402</v>
      </c>
      <c r="L31" s="3">
        <v>0.65727699530516404</v>
      </c>
    </row>
    <row r="32" spans="1:12" x14ac:dyDescent="0.25">
      <c r="A32" s="8" t="s">
        <v>85</v>
      </c>
      <c r="B32" s="2">
        <v>2.57023720008203E-2</v>
      </c>
      <c r="C32" s="2">
        <v>6.3534377429745603E-3</v>
      </c>
      <c r="D32" s="2">
        <v>-8.0572172799717404E-3</v>
      </c>
      <c r="E32" s="2">
        <v>7.8556168773366592E-3</v>
      </c>
      <c r="F32" s="2">
        <v>1.8039700589547101E-2</v>
      </c>
      <c r="G32" s="2">
        <v>1.8630980783412101E-2</v>
      </c>
      <c r="H32" s="2">
        <v>1.5011178537208601E-2</v>
      </c>
      <c r="I32" s="2">
        <v>2.7795259072792101E-2</v>
      </c>
      <c r="J32" s="2">
        <v>1.2327788549852E-2</v>
      </c>
      <c r="K32" s="3">
        <v>7.5760204745586299E-2</v>
      </c>
      <c r="L32" s="3">
        <v>0.130152436940324</v>
      </c>
    </row>
    <row r="33" spans="1:12" x14ac:dyDescent="0.25">
      <c r="A33" s="8" t="s">
        <v>86</v>
      </c>
      <c r="B33" s="2">
        <v>4.6386192017259999E-2</v>
      </c>
      <c r="C33" s="2">
        <v>2.1134020618556699E-2</v>
      </c>
      <c r="D33" s="2">
        <v>7.5719333669863704E-3</v>
      </c>
      <c r="E33" s="2">
        <v>3.3567134268537101E-2</v>
      </c>
      <c r="F33" s="2">
        <v>5.8167716917111E-2</v>
      </c>
      <c r="G33" s="2">
        <v>4.9473202015574903E-2</v>
      </c>
      <c r="H33" s="2">
        <v>6.3727629855958104E-2</v>
      </c>
      <c r="I33" s="2">
        <v>7.2219942552318395E-2</v>
      </c>
      <c r="J33" s="2">
        <v>7.3096058170684999E-2</v>
      </c>
      <c r="K33" s="3">
        <v>0.28447091158955601</v>
      </c>
      <c r="L33" s="3">
        <v>0.51240560949298797</v>
      </c>
    </row>
    <row r="34" spans="1:12" x14ac:dyDescent="0.25">
      <c r="A34" s="8" t="s">
        <v>87</v>
      </c>
      <c r="B34" s="2">
        <v>-3.4471853257432003E-2</v>
      </c>
      <c r="C34" s="2">
        <v>-7.8283655420897505E-2</v>
      </c>
      <c r="D34" s="2">
        <v>-6.6986496090973693E-2</v>
      </c>
      <c r="E34" s="2">
        <v>-3.04703865930299E-3</v>
      </c>
      <c r="F34" s="2">
        <v>9.5510983763132801E-4</v>
      </c>
      <c r="G34" s="2">
        <v>-3.0534351145038198E-3</v>
      </c>
      <c r="H34" s="2">
        <v>-1.3399693721286401E-3</v>
      </c>
      <c r="I34" s="2">
        <v>9.7757331799884998E-3</v>
      </c>
      <c r="J34" s="2">
        <v>1.5186028853454801E-3</v>
      </c>
      <c r="K34" s="3">
        <v>6.8702290076335902E-3</v>
      </c>
      <c r="L34" s="3">
        <v>-0.16571790006325099</v>
      </c>
    </row>
    <row r="35" spans="1:12" x14ac:dyDescent="0.25">
      <c r="A35" s="11" t="s">
        <v>12</v>
      </c>
      <c r="B35" s="3">
        <v>3.1709147591144002E-2</v>
      </c>
      <c r="C35" s="3">
        <v>9.1490284403284699E-3</v>
      </c>
      <c r="D35" s="3">
        <v>-1.37238864937549E-3</v>
      </c>
      <c r="E35" s="3">
        <v>1.9073266886920799E-2</v>
      </c>
      <c r="F35" s="3">
        <v>2.5472674767068101E-2</v>
      </c>
      <c r="G35" s="3">
        <v>2.6234690895566001E-2</v>
      </c>
      <c r="H35" s="3">
        <v>2.30917586755893E-2</v>
      </c>
      <c r="I35" s="3">
        <v>3.5386698042787899E-2</v>
      </c>
      <c r="J35" s="3">
        <v>2.0467264595909002E-2</v>
      </c>
      <c r="K35" s="3">
        <v>0.109335564942483</v>
      </c>
      <c r="L35" s="3">
        <v>0.205337297578154</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484</v>
      </c>
    </row>
    <row r="2" spans="1:11" ht="15" x14ac:dyDescent="0.25">
      <c r="A2" s="12" t="s">
        <v>480</v>
      </c>
    </row>
    <row r="3" spans="1:11" ht="15" x14ac:dyDescent="0.25">
      <c r="A3" s="12" t="s">
        <v>94</v>
      </c>
    </row>
    <row r="4" spans="1:11" x14ac:dyDescent="0.25">
      <c r="A4" s="15"/>
    </row>
    <row r="5" spans="1:11" x14ac:dyDescent="0.25">
      <c r="A5" s="17" t="str">
        <f>HYPERLINK("#'Table of contents'!A66",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90</v>
      </c>
      <c r="B8" s="1">
        <v>42326</v>
      </c>
      <c r="C8" s="1">
        <v>43229</v>
      </c>
      <c r="D8" s="1">
        <v>43421</v>
      </c>
      <c r="E8" s="1">
        <v>43834</v>
      </c>
      <c r="F8" s="1">
        <v>44789</v>
      </c>
      <c r="G8" s="1">
        <v>46052</v>
      </c>
      <c r="H8" s="1">
        <v>47402</v>
      </c>
      <c r="I8" s="1">
        <v>48714</v>
      </c>
      <c r="J8" s="1">
        <v>50572</v>
      </c>
      <c r="K8" s="1">
        <v>52146</v>
      </c>
    </row>
    <row r="9" spans="1:11" x14ac:dyDescent="0.25">
      <c r="A9" s="16" t="s">
        <v>91</v>
      </c>
      <c r="B9" s="1">
        <v>10323</v>
      </c>
      <c r="C9" s="1">
        <v>10907</v>
      </c>
      <c r="D9" s="1">
        <v>11115</v>
      </c>
      <c r="E9" s="1">
        <v>10519</v>
      </c>
      <c r="F9" s="1">
        <v>10466</v>
      </c>
      <c r="G9" s="1">
        <v>10628</v>
      </c>
      <c r="H9" s="1">
        <v>10767</v>
      </c>
      <c r="I9" s="1">
        <v>10789</v>
      </c>
      <c r="J9" s="1">
        <v>11068</v>
      </c>
      <c r="K9" s="1">
        <v>10773</v>
      </c>
    </row>
    <row r="10" spans="1:11" x14ac:dyDescent="0.25">
      <c r="A10" s="16" t="s">
        <v>92</v>
      </c>
      <c r="B10" s="1">
        <v>16637</v>
      </c>
      <c r="C10" s="1">
        <v>17347</v>
      </c>
      <c r="D10" s="1">
        <v>17601</v>
      </c>
      <c r="E10" s="1">
        <v>17685</v>
      </c>
      <c r="F10" s="1">
        <v>18157</v>
      </c>
      <c r="G10" s="1">
        <v>18602</v>
      </c>
      <c r="H10" s="1">
        <v>19088</v>
      </c>
      <c r="I10" s="1">
        <v>19538</v>
      </c>
      <c r="J10" s="1">
        <v>20198</v>
      </c>
      <c r="K10" s="1">
        <v>20594</v>
      </c>
    </row>
    <row r="11" spans="1:11" x14ac:dyDescent="0.25">
      <c r="A11" s="10" t="s">
        <v>12</v>
      </c>
      <c r="B11" s="5">
        <v>69286</v>
      </c>
      <c r="C11" s="5">
        <v>71483</v>
      </c>
      <c r="D11" s="5">
        <v>72137</v>
      </c>
      <c r="E11" s="5">
        <v>72038</v>
      </c>
      <c r="F11" s="5">
        <v>73412</v>
      </c>
      <c r="G11" s="5">
        <v>75282</v>
      </c>
      <c r="H11" s="5">
        <v>77257</v>
      </c>
      <c r="I11" s="5">
        <v>79041</v>
      </c>
      <c r="J11" s="5">
        <v>81838</v>
      </c>
      <c r="K11" s="5">
        <v>83513</v>
      </c>
    </row>
    <row r="12" spans="1:11" x14ac:dyDescent="0.25">
      <c r="A12" s="15"/>
    </row>
    <row r="13" spans="1:11" x14ac:dyDescent="0.25">
      <c r="A13" s="15"/>
    </row>
    <row r="14" spans="1:11" x14ac:dyDescent="0.25">
      <c r="A14" s="15"/>
      <c r="B14" s="21" t="s">
        <v>28</v>
      </c>
      <c r="C14" s="22"/>
      <c r="D14" s="22"/>
      <c r="E14" s="22"/>
      <c r="F14" s="22"/>
      <c r="G14" s="22"/>
      <c r="H14" s="22"/>
      <c r="I14" s="22"/>
      <c r="J14" s="22"/>
      <c r="K14" s="22"/>
    </row>
    <row r="15" spans="1:11" x14ac:dyDescent="0.25">
      <c r="A15" s="9" t="s">
        <v>32</v>
      </c>
      <c r="B15" s="4" t="s">
        <v>0</v>
      </c>
      <c r="C15" s="4" t="s">
        <v>1</v>
      </c>
      <c r="D15" s="4" t="s">
        <v>2</v>
      </c>
      <c r="E15" s="4" t="s">
        <v>3</v>
      </c>
      <c r="F15" s="4" t="s">
        <v>4</v>
      </c>
      <c r="G15" s="4" t="s">
        <v>5</v>
      </c>
      <c r="H15" s="4" t="s">
        <v>6</v>
      </c>
      <c r="I15" s="4" t="s">
        <v>7</v>
      </c>
      <c r="J15" s="4" t="s">
        <v>8</v>
      </c>
      <c r="K15" s="4" t="s">
        <v>9</v>
      </c>
    </row>
    <row r="16" spans="1:11" x14ac:dyDescent="0.25">
      <c r="A16" s="8" t="s">
        <v>90</v>
      </c>
      <c r="B16" s="2">
        <v>0.61088820252287601</v>
      </c>
      <c r="C16" s="2">
        <v>0.60474518416966305</v>
      </c>
      <c r="D16" s="2">
        <v>0.60192411661144796</v>
      </c>
      <c r="E16" s="2">
        <v>0.60848441100530304</v>
      </c>
      <c r="F16" s="2">
        <v>0.61010461504931102</v>
      </c>
      <c r="G16" s="2">
        <v>0.61172657474562298</v>
      </c>
      <c r="H16" s="2">
        <v>0.61356252507863396</v>
      </c>
      <c r="I16" s="2">
        <v>0.61631305271947501</v>
      </c>
      <c r="J16" s="2">
        <v>0.61795254038466196</v>
      </c>
      <c r="K16" s="2">
        <v>0.62440578113587097</v>
      </c>
    </row>
    <row r="17" spans="1:12" x14ac:dyDescent="0.25">
      <c r="A17" s="8" t="s">
        <v>91</v>
      </c>
      <c r="B17" s="2">
        <v>0.14899113818087301</v>
      </c>
      <c r="C17" s="2">
        <v>0.15258173271966799</v>
      </c>
      <c r="D17" s="2">
        <v>0.15408181654352099</v>
      </c>
      <c r="E17" s="2">
        <v>0.146020156028763</v>
      </c>
      <c r="F17" s="2">
        <v>0.14256524818830699</v>
      </c>
      <c r="G17" s="2">
        <v>0.14117584548763301</v>
      </c>
      <c r="H17" s="2">
        <v>0.13936601214129499</v>
      </c>
      <c r="I17" s="2">
        <v>0.13649877911463701</v>
      </c>
      <c r="J17" s="2">
        <v>0.13524279674478801</v>
      </c>
      <c r="K17" s="2">
        <v>0.12899788056949199</v>
      </c>
    </row>
    <row r="18" spans="1:12" x14ac:dyDescent="0.25">
      <c r="A18" s="8" t="s">
        <v>92</v>
      </c>
      <c r="B18" s="2">
        <v>0.24012065929625001</v>
      </c>
      <c r="C18" s="2">
        <v>0.24267308311067001</v>
      </c>
      <c r="D18" s="2">
        <v>0.243994066845031</v>
      </c>
      <c r="E18" s="2">
        <v>0.24549543296593501</v>
      </c>
      <c r="F18" s="2">
        <v>0.247330136762382</v>
      </c>
      <c r="G18" s="2">
        <v>0.24709757976674401</v>
      </c>
      <c r="H18" s="2">
        <v>0.247071462780072</v>
      </c>
      <c r="I18" s="2">
        <v>0.24718816816588901</v>
      </c>
      <c r="J18" s="2">
        <v>0.246804662870549</v>
      </c>
      <c r="K18" s="2">
        <v>0.24659633829463701</v>
      </c>
    </row>
    <row r="19" spans="1:12" x14ac:dyDescent="0.25">
      <c r="A19" s="15"/>
    </row>
    <row r="20" spans="1:12" x14ac:dyDescent="0.25">
      <c r="A20" s="15"/>
    </row>
    <row r="21" spans="1:12" x14ac:dyDescent="0.25">
      <c r="A21" s="15"/>
      <c r="B21" s="21" t="s">
        <v>29</v>
      </c>
      <c r="C21" s="21"/>
      <c r="D21" s="21"/>
      <c r="E21" s="21"/>
      <c r="F21" s="21"/>
      <c r="G21" s="21"/>
      <c r="H21" s="21"/>
      <c r="I21" s="21"/>
      <c r="J21" s="21"/>
      <c r="K21" s="6" t="s">
        <v>30</v>
      </c>
      <c r="L21" s="6" t="s">
        <v>31</v>
      </c>
    </row>
    <row r="22" spans="1:12" x14ac:dyDescent="0.25">
      <c r="A22" s="9" t="s">
        <v>32</v>
      </c>
      <c r="B22" s="4" t="s">
        <v>13</v>
      </c>
      <c r="C22" s="4" t="s">
        <v>14</v>
      </c>
      <c r="D22" s="4" t="s">
        <v>15</v>
      </c>
      <c r="E22" s="4" t="s">
        <v>16</v>
      </c>
      <c r="F22" s="4" t="s">
        <v>17</v>
      </c>
      <c r="G22" s="4" t="s">
        <v>18</v>
      </c>
      <c r="H22" s="4" t="s">
        <v>19</v>
      </c>
      <c r="I22" s="4" t="s">
        <v>20</v>
      </c>
      <c r="J22" s="4" t="s">
        <v>21</v>
      </c>
      <c r="K22" s="4" t="s">
        <v>22</v>
      </c>
      <c r="L22" s="4" t="s">
        <v>23</v>
      </c>
    </row>
    <row r="23" spans="1:12" x14ac:dyDescent="0.25">
      <c r="A23" s="8" t="s">
        <v>90</v>
      </c>
      <c r="B23" s="2">
        <v>2.13344043850116E-2</v>
      </c>
      <c r="C23" s="2">
        <v>4.4414629068449396E-3</v>
      </c>
      <c r="D23" s="2">
        <v>9.5115266806384009E-3</v>
      </c>
      <c r="E23" s="2">
        <v>2.1786740886070199E-2</v>
      </c>
      <c r="F23" s="2">
        <v>2.8198888119850898E-2</v>
      </c>
      <c r="G23" s="2">
        <v>2.9314687744289102E-2</v>
      </c>
      <c r="H23" s="2">
        <v>2.7678157039787401E-2</v>
      </c>
      <c r="I23" s="2">
        <v>3.8140986164141702E-2</v>
      </c>
      <c r="J23" s="2">
        <v>3.11239421023491E-2</v>
      </c>
      <c r="K23" s="3">
        <v>0.13232867193607201</v>
      </c>
      <c r="L23" s="3">
        <v>0.232008694419506</v>
      </c>
    </row>
    <row r="24" spans="1:12" x14ac:dyDescent="0.25">
      <c r="A24" s="8" t="s">
        <v>91</v>
      </c>
      <c r="B24" s="2">
        <v>5.6572701733992099E-2</v>
      </c>
      <c r="C24" s="2">
        <v>1.9070321811680599E-2</v>
      </c>
      <c r="D24" s="2">
        <v>-5.3621232568600997E-2</v>
      </c>
      <c r="E24" s="2">
        <v>-5.0385017587223097E-3</v>
      </c>
      <c r="F24" s="2">
        <v>1.54786929103765E-2</v>
      </c>
      <c r="G24" s="2">
        <v>1.30786601430184E-2</v>
      </c>
      <c r="H24" s="2">
        <v>2.0432803937958598E-3</v>
      </c>
      <c r="I24" s="2">
        <v>2.5859671888034098E-2</v>
      </c>
      <c r="J24" s="2">
        <v>-2.6653415251174602E-2</v>
      </c>
      <c r="K24" s="3">
        <v>1.3643206624012E-2</v>
      </c>
      <c r="L24" s="3">
        <v>4.3591979075850003E-2</v>
      </c>
    </row>
    <row r="25" spans="1:12" x14ac:dyDescent="0.25">
      <c r="A25" s="8" t="s">
        <v>92</v>
      </c>
      <c r="B25" s="2">
        <v>4.26759632145218E-2</v>
      </c>
      <c r="C25" s="2">
        <v>1.4642301262466101E-2</v>
      </c>
      <c r="D25" s="2">
        <v>4.7724561104482699E-3</v>
      </c>
      <c r="E25" s="2">
        <v>2.66892847045519E-2</v>
      </c>
      <c r="F25" s="2">
        <v>2.4508454039764298E-2</v>
      </c>
      <c r="G25" s="2">
        <v>2.61262229867756E-2</v>
      </c>
      <c r="H25" s="2">
        <v>2.3575020955574202E-2</v>
      </c>
      <c r="I25" s="2">
        <v>3.3780325519500498E-2</v>
      </c>
      <c r="J25" s="2">
        <v>1.96059015744133E-2</v>
      </c>
      <c r="K25" s="3">
        <v>0.1070852596495</v>
      </c>
      <c r="L25" s="3">
        <v>0.237843361182906</v>
      </c>
    </row>
    <row r="26" spans="1:12" x14ac:dyDescent="0.25">
      <c r="A26" s="11" t="s">
        <v>12</v>
      </c>
      <c r="B26" s="3">
        <v>3.1709147591144002E-2</v>
      </c>
      <c r="C26" s="3">
        <v>9.1490284403284699E-3</v>
      </c>
      <c r="D26" s="3">
        <v>-1.37238864937549E-3</v>
      </c>
      <c r="E26" s="3">
        <v>1.9073266886920799E-2</v>
      </c>
      <c r="F26" s="3">
        <v>2.5472674767068101E-2</v>
      </c>
      <c r="G26" s="3">
        <v>2.6234690895566001E-2</v>
      </c>
      <c r="H26" s="3">
        <v>2.30917586755893E-2</v>
      </c>
      <c r="I26" s="3">
        <v>3.5386698042787899E-2</v>
      </c>
      <c r="J26" s="3">
        <v>2.0467264595909002E-2</v>
      </c>
      <c r="K26" s="3">
        <v>0.109335564942483</v>
      </c>
      <c r="L26" s="3">
        <v>0.205337297578154</v>
      </c>
    </row>
    <row r="27" spans="1:12" x14ac:dyDescent="0.25">
      <c r="A27" s="15"/>
    </row>
    <row r="28" spans="1:12" x14ac:dyDescent="0.25">
      <c r="A28" s="13" t="s">
        <v>33</v>
      </c>
    </row>
    <row r="29" spans="1:12" x14ac:dyDescent="0.25">
      <c r="A29" s="14" t="s">
        <v>34</v>
      </c>
    </row>
    <row r="30" spans="1:12" x14ac:dyDescent="0.25">
      <c r="A30" s="14" t="s">
        <v>35</v>
      </c>
    </row>
    <row r="31" spans="1:12" x14ac:dyDescent="0.25">
      <c r="A31" s="14" t="s">
        <v>36</v>
      </c>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485</v>
      </c>
    </row>
    <row r="2" spans="1:11" ht="15" x14ac:dyDescent="0.25">
      <c r="A2" s="12" t="s">
        <v>480</v>
      </c>
    </row>
    <row r="3" spans="1:11" ht="15" x14ac:dyDescent="0.25">
      <c r="A3" s="12" t="s">
        <v>94</v>
      </c>
    </row>
    <row r="4" spans="1:11" ht="15" x14ac:dyDescent="0.25">
      <c r="A4" s="12" t="s">
        <v>89</v>
      </c>
    </row>
    <row r="5" spans="1:11" x14ac:dyDescent="0.25">
      <c r="A5" s="17" t="str">
        <f>HYPERLINK("#'Table of contents'!A67",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95</v>
      </c>
      <c r="B8" s="1">
        <v>4253</v>
      </c>
      <c r="C8" s="1">
        <v>4594</v>
      </c>
      <c r="D8" s="1">
        <v>4885</v>
      </c>
      <c r="E8" s="1">
        <v>5184</v>
      </c>
      <c r="F8" s="1">
        <v>5599</v>
      </c>
      <c r="G8" s="1">
        <v>6059</v>
      </c>
      <c r="H8" s="1">
        <v>6520</v>
      </c>
      <c r="I8" s="1">
        <v>6957</v>
      </c>
      <c r="J8" s="1">
        <v>7495</v>
      </c>
      <c r="K8" s="1">
        <v>7937</v>
      </c>
    </row>
    <row r="9" spans="1:11" x14ac:dyDescent="0.25">
      <c r="A9" s="16" t="s">
        <v>96</v>
      </c>
      <c r="B9" s="1">
        <v>291</v>
      </c>
      <c r="C9" s="1">
        <v>317</v>
      </c>
      <c r="D9" s="1">
        <v>329</v>
      </c>
      <c r="E9" s="1">
        <v>348</v>
      </c>
      <c r="F9" s="1">
        <v>383</v>
      </c>
      <c r="G9" s="1">
        <v>415</v>
      </c>
      <c r="H9" s="1">
        <v>464</v>
      </c>
      <c r="I9" s="1">
        <v>511</v>
      </c>
      <c r="J9" s="1">
        <v>552</v>
      </c>
      <c r="K9" s="1">
        <v>597</v>
      </c>
    </row>
    <row r="10" spans="1:11" x14ac:dyDescent="0.25">
      <c r="A10" s="16" t="s">
        <v>97</v>
      </c>
      <c r="B10" s="1">
        <v>602</v>
      </c>
      <c r="C10" s="1">
        <v>637</v>
      </c>
      <c r="D10" s="1">
        <v>678</v>
      </c>
      <c r="E10" s="1">
        <v>738</v>
      </c>
      <c r="F10" s="1">
        <v>804</v>
      </c>
      <c r="G10" s="1">
        <v>864</v>
      </c>
      <c r="H10" s="1">
        <v>933</v>
      </c>
      <c r="I10" s="1">
        <v>1012</v>
      </c>
      <c r="J10" s="1">
        <v>1112</v>
      </c>
      <c r="K10" s="1">
        <v>1190</v>
      </c>
    </row>
    <row r="11" spans="1:11" x14ac:dyDescent="0.25">
      <c r="A11" s="16" t="s">
        <v>98</v>
      </c>
      <c r="B11" s="1">
        <v>33031</v>
      </c>
      <c r="C11" s="1">
        <v>33509</v>
      </c>
      <c r="D11" s="1">
        <v>33490</v>
      </c>
      <c r="E11" s="1">
        <v>33618</v>
      </c>
      <c r="F11" s="1">
        <v>33995</v>
      </c>
      <c r="G11" s="1">
        <v>34657</v>
      </c>
      <c r="H11" s="1">
        <v>35376</v>
      </c>
      <c r="I11" s="1">
        <v>36050</v>
      </c>
      <c r="J11" s="1">
        <v>37117</v>
      </c>
      <c r="K11" s="1">
        <v>38008</v>
      </c>
    </row>
    <row r="12" spans="1:11" x14ac:dyDescent="0.25">
      <c r="A12" s="16" t="s">
        <v>99</v>
      </c>
      <c r="B12" s="1">
        <v>414</v>
      </c>
      <c r="C12" s="1">
        <v>452</v>
      </c>
      <c r="D12" s="1">
        <v>484</v>
      </c>
      <c r="E12" s="1">
        <v>519</v>
      </c>
      <c r="F12" s="1">
        <v>559</v>
      </c>
      <c r="G12" s="1">
        <v>606</v>
      </c>
      <c r="H12" s="1">
        <v>671</v>
      </c>
      <c r="I12" s="1">
        <v>745</v>
      </c>
      <c r="J12" s="1">
        <v>822</v>
      </c>
      <c r="K12" s="1">
        <v>906</v>
      </c>
    </row>
    <row r="13" spans="1:11" x14ac:dyDescent="0.25">
      <c r="A13" s="16" t="s">
        <v>100</v>
      </c>
      <c r="B13" s="1">
        <v>3735</v>
      </c>
      <c r="C13" s="1">
        <v>3720</v>
      </c>
      <c r="D13" s="1">
        <v>3555</v>
      </c>
      <c r="E13" s="1">
        <v>3427</v>
      </c>
      <c r="F13" s="1">
        <v>3449</v>
      </c>
      <c r="G13" s="1">
        <v>3451</v>
      </c>
      <c r="H13" s="1">
        <v>3438</v>
      </c>
      <c r="I13" s="1">
        <v>3439</v>
      </c>
      <c r="J13" s="1">
        <v>3474</v>
      </c>
      <c r="K13" s="1">
        <v>3508</v>
      </c>
    </row>
    <row r="14" spans="1:11" x14ac:dyDescent="0.25">
      <c r="A14" s="16" t="s">
        <v>101</v>
      </c>
      <c r="B14" s="1">
        <v>293</v>
      </c>
      <c r="C14" s="1">
        <v>313</v>
      </c>
      <c r="D14" s="1">
        <v>313</v>
      </c>
      <c r="E14" s="1">
        <v>298</v>
      </c>
      <c r="F14" s="1">
        <v>305</v>
      </c>
      <c r="G14" s="1">
        <v>316</v>
      </c>
      <c r="H14" s="1">
        <v>329</v>
      </c>
      <c r="I14" s="1">
        <v>337</v>
      </c>
      <c r="J14" s="1">
        <v>352</v>
      </c>
      <c r="K14" s="1">
        <v>370</v>
      </c>
    </row>
    <row r="15" spans="1:11" x14ac:dyDescent="0.25">
      <c r="A15" s="16" t="s">
        <v>102</v>
      </c>
      <c r="B15" s="1">
        <v>113</v>
      </c>
      <c r="C15" s="1">
        <v>120</v>
      </c>
      <c r="D15" s="1">
        <v>126</v>
      </c>
      <c r="E15" s="1">
        <v>118</v>
      </c>
      <c r="F15" s="1">
        <v>119</v>
      </c>
      <c r="G15" s="1">
        <v>116</v>
      </c>
      <c r="H15" s="1">
        <v>119</v>
      </c>
      <c r="I15" s="1">
        <v>120</v>
      </c>
      <c r="J15" s="1">
        <v>129</v>
      </c>
      <c r="K15" s="1">
        <v>126</v>
      </c>
    </row>
    <row r="16" spans="1:11" x14ac:dyDescent="0.25">
      <c r="A16" s="16" t="s">
        <v>103</v>
      </c>
      <c r="B16" s="1">
        <v>77</v>
      </c>
      <c r="C16" s="1">
        <v>85</v>
      </c>
      <c r="D16" s="1">
        <v>91</v>
      </c>
      <c r="E16" s="1">
        <v>88</v>
      </c>
      <c r="F16" s="1">
        <v>83</v>
      </c>
      <c r="G16" s="1">
        <v>97</v>
      </c>
      <c r="H16" s="1">
        <v>108</v>
      </c>
      <c r="I16" s="1">
        <v>110</v>
      </c>
      <c r="J16" s="1">
        <v>119</v>
      </c>
      <c r="K16" s="1">
        <v>112</v>
      </c>
    </row>
    <row r="17" spans="1:11" x14ac:dyDescent="0.25">
      <c r="A17" s="16" t="s">
        <v>104</v>
      </c>
      <c r="B17" s="1">
        <v>8427</v>
      </c>
      <c r="C17" s="1">
        <v>9082</v>
      </c>
      <c r="D17" s="1">
        <v>9474</v>
      </c>
      <c r="E17" s="1">
        <v>9072</v>
      </c>
      <c r="F17" s="1">
        <v>9074</v>
      </c>
      <c r="G17" s="1">
        <v>9235</v>
      </c>
      <c r="H17" s="1">
        <v>9374</v>
      </c>
      <c r="I17" s="1">
        <v>9408</v>
      </c>
      <c r="J17" s="1">
        <v>9659</v>
      </c>
      <c r="K17" s="1">
        <v>9382</v>
      </c>
    </row>
    <row r="18" spans="1:11" x14ac:dyDescent="0.25">
      <c r="A18" s="16" t="s">
        <v>105</v>
      </c>
      <c r="B18" s="1">
        <v>134</v>
      </c>
      <c r="C18" s="1">
        <v>156</v>
      </c>
      <c r="D18" s="1">
        <v>159</v>
      </c>
      <c r="E18" s="1">
        <v>154</v>
      </c>
      <c r="F18" s="1">
        <v>148</v>
      </c>
      <c r="G18" s="1">
        <v>152</v>
      </c>
      <c r="H18" s="1">
        <v>150</v>
      </c>
      <c r="I18" s="1">
        <v>148</v>
      </c>
      <c r="J18" s="1">
        <v>152</v>
      </c>
      <c r="K18" s="1">
        <v>157</v>
      </c>
    </row>
    <row r="19" spans="1:11" x14ac:dyDescent="0.25">
      <c r="A19" s="16" t="s">
        <v>106</v>
      </c>
      <c r="B19" s="1">
        <v>1279</v>
      </c>
      <c r="C19" s="1">
        <v>1151</v>
      </c>
      <c r="D19" s="1">
        <v>952</v>
      </c>
      <c r="E19" s="1">
        <v>789</v>
      </c>
      <c r="F19" s="1">
        <v>737</v>
      </c>
      <c r="G19" s="1">
        <v>712</v>
      </c>
      <c r="H19" s="1">
        <v>687</v>
      </c>
      <c r="I19" s="1">
        <v>666</v>
      </c>
      <c r="J19" s="1">
        <v>657</v>
      </c>
      <c r="K19" s="1">
        <v>626</v>
      </c>
    </row>
    <row r="20" spans="1:11" x14ac:dyDescent="0.25">
      <c r="A20" s="16" t="s">
        <v>107</v>
      </c>
      <c r="B20" s="1">
        <v>9818</v>
      </c>
      <c r="C20" s="1">
        <v>10535</v>
      </c>
      <c r="D20" s="1">
        <v>10985</v>
      </c>
      <c r="E20" s="1">
        <v>11269</v>
      </c>
      <c r="F20" s="1">
        <v>11673</v>
      </c>
      <c r="G20" s="1">
        <v>12004</v>
      </c>
      <c r="H20" s="1">
        <v>12377</v>
      </c>
      <c r="I20" s="1">
        <v>12669</v>
      </c>
      <c r="J20" s="1">
        <v>13119</v>
      </c>
      <c r="K20" s="1">
        <v>13377</v>
      </c>
    </row>
    <row r="21" spans="1:11" x14ac:dyDescent="0.25">
      <c r="A21" s="16" t="s">
        <v>108</v>
      </c>
      <c r="B21" s="1">
        <v>1388</v>
      </c>
      <c r="C21" s="1">
        <v>1427</v>
      </c>
      <c r="D21" s="1">
        <v>1431</v>
      </c>
      <c r="E21" s="1">
        <v>1436</v>
      </c>
      <c r="F21" s="1">
        <v>1472</v>
      </c>
      <c r="G21" s="1">
        <v>1484</v>
      </c>
      <c r="H21" s="1">
        <v>1515</v>
      </c>
      <c r="I21" s="1">
        <v>1574</v>
      </c>
      <c r="J21" s="1">
        <v>1636</v>
      </c>
      <c r="K21" s="1">
        <v>1662</v>
      </c>
    </row>
    <row r="22" spans="1:11" x14ac:dyDescent="0.25">
      <c r="A22" s="16" t="s">
        <v>109</v>
      </c>
      <c r="B22" s="1">
        <v>386</v>
      </c>
      <c r="C22" s="1">
        <v>394</v>
      </c>
      <c r="D22" s="1">
        <v>389</v>
      </c>
      <c r="E22" s="1">
        <v>376</v>
      </c>
      <c r="F22" s="1">
        <v>387</v>
      </c>
      <c r="G22" s="1">
        <v>398</v>
      </c>
      <c r="H22" s="1">
        <v>412</v>
      </c>
      <c r="I22" s="1">
        <v>427</v>
      </c>
      <c r="J22" s="1">
        <v>448</v>
      </c>
      <c r="K22" s="1">
        <v>463</v>
      </c>
    </row>
    <row r="23" spans="1:11" x14ac:dyDescent="0.25">
      <c r="A23" s="16" t="s">
        <v>110</v>
      </c>
      <c r="B23" s="1">
        <v>2429</v>
      </c>
      <c r="C23" s="1">
        <v>2424</v>
      </c>
      <c r="D23" s="1">
        <v>2337</v>
      </c>
      <c r="E23" s="1">
        <v>2246</v>
      </c>
      <c r="F23" s="1">
        <v>2220</v>
      </c>
      <c r="G23" s="1">
        <v>2214</v>
      </c>
      <c r="H23" s="1">
        <v>2215</v>
      </c>
      <c r="I23" s="1">
        <v>2212</v>
      </c>
      <c r="J23" s="1">
        <v>2219</v>
      </c>
      <c r="K23" s="1">
        <v>2209</v>
      </c>
    </row>
    <row r="24" spans="1:11" x14ac:dyDescent="0.25">
      <c r="A24" s="16" t="s">
        <v>111</v>
      </c>
      <c r="B24" s="1">
        <v>1306</v>
      </c>
      <c r="C24" s="1">
        <v>1332</v>
      </c>
      <c r="D24" s="1">
        <v>1338</v>
      </c>
      <c r="E24" s="1">
        <v>1323</v>
      </c>
      <c r="F24" s="1">
        <v>1356</v>
      </c>
      <c r="G24" s="1">
        <v>1425</v>
      </c>
      <c r="H24" s="1">
        <v>1470</v>
      </c>
      <c r="I24" s="1">
        <v>1544</v>
      </c>
      <c r="J24" s="1">
        <v>1639</v>
      </c>
      <c r="K24" s="1">
        <v>1741</v>
      </c>
    </row>
    <row r="25" spans="1:11" x14ac:dyDescent="0.25">
      <c r="A25" s="16" t="s">
        <v>112</v>
      </c>
      <c r="B25" s="1">
        <v>1310</v>
      </c>
      <c r="C25" s="1">
        <v>1235</v>
      </c>
      <c r="D25" s="1">
        <v>1121</v>
      </c>
      <c r="E25" s="1">
        <v>1035</v>
      </c>
      <c r="F25" s="1">
        <v>1049</v>
      </c>
      <c r="G25" s="1">
        <v>1077</v>
      </c>
      <c r="H25" s="1">
        <v>1099</v>
      </c>
      <c r="I25" s="1">
        <v>1112</v>
      </c>
      <c r="J25" s="1">
        <v>1137</v>
      </c>
      <c r="K25" s="1">
        <v>1142</v>
      </c>
    </row>
    <row r="26" spans="1:11" x14ac:dyDescent="0.25">
      <c r="A26" s="10" t="s">
        <v>12</v>
      </c>
      <c r="B26" s="5">
        <v>69286</v>
      </c>
      <c r="C26" s="5">
        <v>71483</v>
      </c>
      <c r="D26" s="5">
        <v>72137</v>
      </c>
      <c r="E26" s="5">
        <v>72038</v>
      </c>
      <c r="F26" s="5">
        <v>73412</v>
      </c>
      <c r="G26" s="5">
        <v>75282</v>
      </c>
      <c r="H26" s="5">
        <v>77257</v>
      </c>
      <c r="I26" s="5">
        <v>79041</v>
      </c>
      <c r="J26" s="5">
        <v>81838</v>
      </c>
      <c r="K26" s="5">
        <v>83513</v>
      </c>
    </row>
    <row r="27" spans="1:11" x14ac:dyDescent="0.25">
      <c r="A27" s="15"/>
    </row>
    <row r="28" spans="1:11" x14ac:dyDescent="0.25">
      <c r="A28" s="15"/>
    </row>
    <row r="29" spans="1:11" x14ac:dyDescent="0.25">
      <c r="A29" s="15"/>
      <c r="B29" s="21" t="s">
        <v>28</v>
      </c>
      <c r="C29" s="22"/>
      <c r="D29" s="22"/>
      <c r="E29" s="22"/>
      <c r="F29" s="22"/>
      <c r="G29" s="22"/>
      <c r="H29" s="22"/>
      <c r="I29" s="22"/>
      <c r="J29" s="22"/>
      <c r="K29" s="22"/>
    </row>
    <row r="30" spans="1:11" x14ac:dyDescent="0.25">
      <c r="A30" s="9" t="s">
        <v>32</v>
      </c>
      <c r="B30" s="4" t="s">
        <v>0</v>
      </c>
      <c r="C30" s="4" t="s">
        <v>1</v>
      </c>
      <c r="D30" s="4" t="s">
        <v>2</v>
      </c>
      <c r="E30" s="4" t="s">
        <v>3</v>
      </c>
      <c r="F30" s="4" t="s">
        <v>4</v>
      </c>
      <c r="G30" s="4" t="s">
        <v>5</v>
      </c>
      <c r="H30" s="4" t="s">
        <v>6</v>
      </c>
      <c r="I30" s="4" t="s">
        <v>7</v>
      </c>
      <c r="J30" s="4" t="s">
        <v>8</v>
      </c>
      <c r="K30" s="4" t="s">
        <v>9</v>
      </c>
    </row>
    <row r="31" spans="1:11" x14ac:dyDescent="0.25">
      <c r="A31" s="8" t="s">
        <v>95</v>
      </c>
      <c r="B31" s="2">
        <v>0.10048197325520999</v>
      </c>
      <c r="C31" s="2">
        <v>0.10627125309398799</v>
      </c>
      <c r="D31" s="2">
        <v>0.112503166670505</v>
      </c>
      <c r="E31" s="2">
        <v>0.118264360998312</v>
      </c>
      <c r="F31" s="2">
        <v>0.12500837259148501</v>
      </c>
      <c r="G31" s="2">
        <v>0.131568661513072</v>
      </c>
      <c r="H31" s="2">
        <v>0.13754693894772399</v>
      </c>
      <c r="I31" s="2">
        <v>0.14281315432935099</v>
      </c>
      <c r="J31" s="2">
        <v>0.14820454006169401</v>
      </c>
      <c r="K31" s="2">
        <v>0.152207264219691</v>
      </c>
    </row>
    <row r="32" spans="1:11" x14ac:dyDescent="0.25">
      <c r="A32" s="8" t="s">
        <v>96</v>
      </c>
      <c r="B32" s="2">
        <v>6.8752067287246596E-3</v>
      </c>
      <c r="C32" s="2">
        <v>7.3330403201554498E-3</v>
      </c>
      <c r="D32" s="2">
        <v>7.5769788811865203E-3</v>
      </c>
      <c r="E32" s="2">
        <v>7.9390427522014907E-3</v>
      </c>
      <c r="F32" s="2">
        <v>8.5512067695192994E-3</v>
      </c>
      <c r="G32" s="2">
        <v>9.0115521584296001E-3</v>
      </c>
      <c r="H32" s="2">
        <v>9.7886165140711398E-3</v>
      </c>
      <c r="I32" s="2">
        <v>1.04897975941208E-2</v>
      </c>
      <c r="J32" s="2">
        <v>1.09151309024757E-2</v>
      </c>
      <c r="K32" s="2">
        <v>1.14486250143827E-2</v>
      </c>
    </row>
    <row r="33" spans="1:11" x14ac:dyDescent="0.25">
      <c r="A33" s="8" t="s">
        <v>97</v>
      </c>
      <c r="B33" s="2">
        <v>1.4222936256674401E-2</v>
      </c>
      <c r="C33" s="2">
        <v>1.4735478498230399E-2</v>
      </c>
      <c r="D33" s="2">
        <v>1.56145643812902E-2</v>
      </c>
      <c r="E33" s="2">
        <v>1.6836245836565199E-2</v>
      </c>
      <c r="F33" s="2">
        <v>1.7950836142802899E-2</v>
      </c>
      <c r="G33" s="2">
        <v>1.8761400156345E-2</v>
      </c>
      <c r="H33" s="2">
        <v>1.9682713809543902E-2</v>
      </c>
      <c r="I33" s="2">
        <v>2.07743153918791E-2</v>
      </c>
      <c r="J33" s="2">
        <v>2.19884521078858E-2</v>
      </c>
      <c r="K33" s="2">
        <v>2.2820542323476401E-2</v>
      </c>
    </row>
    <row r="34" spans="1:11" x14ac:dyDescent="0.25">
      <c r="A34" s="8" t="s">
        <v>98</v>
      </c>
      <c r="B34" s="2">
        <v>0.78039502906015201</v>
      </c>
      <c r="C34" s="2">
        <v>0.77515094034097498</v>
      </c>
      <c r="D34" s="2">
        <v>0.77128578337670695</v>
      </c>
      <c r="E34" s="2">
        <v>0.76693890587215396</v>
      </c>
      <c r="F34" s="2">
        <v>0.75900332670968296</v>
      </c>
      <c r="G34" s="2">
        <v>0.752562320854686</v>
      </c>
      <c r="H34" s="2">
        <v>0.74629762457280302</v>
      </c>
      <c r="I34" s="2">
        <v>0.74003366588660302</v>
      </c>
      <c r="J34" s="2">
        <v>0.73394368425215495</v>
      </c>
      <c r="K34" s="2">
        <v>0.728876615656043</v>
      </c>
    </row>
    <row r="35" spans="1:11" x14ac:dyDescent="0.25">
      <c r="A35" s="8" t="s">
        <v>99</v>
      </c>
      <c r="B35" s="2">
        <v>9.7812219439587997E-3</v>
      </c>
      <c r="C35" s="2">
        <v>1.0455943926530801E-2</v>
      </c>
      <c r="D35" s="2">
        <v>1.11466801777942E-2</v>
      </c>
      <c r="E35" s="2">
        <v>1.18401241045764E-2</v>
      </c>
      <c r="F35" s="2">
        <v>1.2480743039585599E-2</v>
      </c>
      <c r="G35" s="2">
        <v>1.31590376096586E-2</v>
      </c>
      <c r="H35" s="2">
        <v>1.41555208640986E-2</v>
      </c>
      <c r="I35" s="2">
        <v>1.52933448290019E-2</v>
      </c>
      <c r="J35" s="2">
        <v>1.62540536265127E-2</v>
      </c>
      <c r="K35" s="2">
        <v>1.7374295247957701E-2</v>
      </c>
    </row>
    <row r="36" spans="1:11" x14ac:dyDescent="0.25">
      <c r="A36" s="8" t="s">
        <v>100</v>
      </c>
      <c r="B36" s="2">
        <v>8.8243632755280396E-2</v>
      </c>
      <c r="C36" s="2">
        <v>8.6053343820120795E-2</v>
      </c>
      <c r="D36" s="2">
        <v>8.1872826512516997E-2</v>
      </c>
      <c r="E36" s="2">
        <v>7.8181320436191096E-2</v>
      </c>
      <c r="F36" s="2">
        <v>7.7005514746924505E-2</v>
      </c>
      <c r="G36" s="2">
        <v>7.4937027707808607E-2</v>
      </c>
      <c r="H36" s="2">
        <v>7.2528585291759803E-2</v>
      </c>
      <c r="I36" s="2">
        <v>7.0595721969043804E-2</v>
      </c>
      <c r="J36" s="2">
        <v>6.8694139049276307E-2</v>
      </c>
      <c r="K36" s="2">
        <v>6.7272657538449701E-2</v>
      </c>
    </row>
    <row r="37" spans="1:11" x14ac:dyDescent="0.25">
      <c r="A37" s="8" t="s">
        <v>101</v>
      </c>
      <c r="B37" s="2">
        <v>2.8383221931608998E-2</v>
      </c>
      <c r="C37" s="2">
        <v>2.86971669570001E-2</v>
      </c>
      <c r="D37" s="2">
        <v>2.8160143949617598E-2</v>
      </c>
      <c r="E37" s="2">
        <v>2.8329689133948101E-2</v>
      </c>
      <c r="F37" s="2">
        <v>2.91419835658322E-2</v>
      </c>
      <c r="G37" s="2">
        <v>2.9732781332329698E-2</v>
      </c>
      <c r="H37" s="2">
        <v>3.0556329525401701E-2</v>
      </c>
      <c r="I37" s="2">
        <v>3.1235517656872699E-2</v>
      </c>
      <c r="J37" s="2">
        <v>3.1803397181062502E-2</v>
      </c>
      <c r="K37" s="2">
        <v>3.4345122064420301E-2</v>
      </c>
    </row>
    <row r="38" spans="1:11" x14ac:dyDescent="0.25">
      <c r="A38" s="8" t="s">
        <v>102</v>
      </c>
      <c r="B38" s="2">
        <v>1.0946430301268999E-2</v>
      </c>
      <c r="C38" s="2">
        <v>1.1002108737507999E-2</v>
      </c>
      <c r="D38" s="2">
        <v>1.1336032388664E-2</v>
      </c>
      <c r="E38" s="2">
        <v>1.1217796368476101E-2</v>
      </c>
      <c r="F38" s="2">
        <v>1.13701509650296E-2</v>
      </c>
      <c r="G38" s="2">
        <v>1.0914565299209599E-2</v>
      </c>
      <c r="H38" s="2">
        <v>1.10522894028049E-2</v>
      </c>
      <c r="I38" s="2">
        <v>1.1122439521735099E-2</v>
      </c>
      <c r="J38" s="2">
        <v>1.1655222262377999E-2</v>
      </c>
      <c r="K38" s="2">
        <v>1.1695906432748499E-2</v>
      </c>
    </row>
    <row r="39" spans="1:11" x14ac:dyDescent="0.25">
      <c r="A39" s="8" t="s">
        <v>103</v>
      </c>
      <c r="B39" s="2">
        <v>7.4590719752010096E-3</v>
      </c>
      <c r="C39" s="2">
        <v>7.7931603557348499E-3</v>
      </c>
      <c r="D39" s="2">
        <v>8.1871345029239807E-3</v>
      </c>
      <c r="E39" s="2">
        <v>8.3658142408974193E-3</v>
      </c>
      <c r="F39" s="2">
        <v>7.9304414293904103E-3</v>
      </c>
      <c r="G39" s="2">
        <v>9.1268347760632296E-3</v>
      </c>
      <c r="H39" s="2">
        <v>1.00306492059069E-2</v>
      </c>
      <c r="I39" s="2">
        <v>1.01955695615905E-2</v>
      </c>
      <c r="J39" s="2">
        <v>1.07517166606433E-2</v>
      </c>
      <c r="K39" s="2">
        <v>1.0396361273554301E-2</v>
      </c>
    </row>
    <row r="40" spans="1:11" x14ac:dyDescent="0.25">
      <c r="A40" s="8" t="s">
        <v>104</v>
      </c>
      <c r="B40" s="2">
        <v>0.81633246149375205</v>
      </c>
      <c r="C40" s="2">
        <v>0.83267626295039898</v>
      </c>
      <c r="D40" s="2">
        <v>0.85236167341430502</v>
      </c>
      <c r="E40" s="2">
        <v>0.86243939537978898</v>
      </c>
      <c r="F40" s="2">
        <v>0.86699789795528404</v>
      </c>
      <c r="G40" s="2">
        <v>0.86893112532931904</v>
      </c>
      <c r="H40" s="2">
        <v>0.870623200520108</v>
      </c>
      <c r="I40" s="2">
        <v>0.87199925850403204</v>
      </c>
      <c r="J40" s="2">
        <v>0.87269606071557604</v>
      </c>
      <c r="K40" s="2">
        <v>0.870880905968625</v>
      </c>
    </row>
    <row r="41" spans="1:11" x14ac:dyDescent="0.25">
      <c r="A41" s="8" t="s">
        <v>105</v>
      </c>
      <c r="B41" s="2">
        <v>1.2980722658141999E-2</v>
      </c>
      <c r="C41" s="2">
        <v>1.4302741358760401E-2</v>
      </c>
      <c r="D41" s="2">
        <v>1.4304993252361699E-2</v>
      </c>
      <c r="E41" s="2">
        <v>1.4640174921570499E-2</v>
      </c>
      <c r="F41" s="2">
        <v>1.41410280909612E-2</v>
      </c>
      <c r="G41" s="2">
        <v>1.4301844185171201E-2</v>
      </c>
      <c r="H41" s="2">
        <v>1.3931457230426301E-2</v>
      </c>
      <c r="I41" s="2">
        <v>1.371767541014E-2</v>
      </c>
      <c r="J41" s="2">
        <v>1.37332851463679E-2</v>
      </c>
      <c r="K41" s="2">
        <v>1.4573470713821601E-2</v>
      </c>
    </row>
    <row r="42" spans="1:11" x14ac:dyDescent="0.25">
      <c r="A42" s="8" t="s">
        <v>106</v>
      </c>
      <c r="B42" s="2">
        <v>0.12389809164002701</v>
      </c>
      <c r="C42" s="2">
        <v>0.105528559640598</v>
      </c>
      <c r="D42" s="2">
        <v>8.5650022492127803E-2</v>
      </c>
      <c r="E42" s="2">
        <v>7.5007129955318899E-2</v>
      </c>
      <c r="F42" s="2">
        <v>7.0418497993502804E-2</v>
      </c>
      <c r="G42" s="2">
        <v>6.6992849077907396E-2</v>
      </c>
      <c r="H42" s="2">
        <v>6.3806074115352496E-2</v>
      </c>
      <c r="I42" s="2">
        <v>6.1729539345629802E-2</v>
      </c>
      <c r="J42" s="2">
        <v>5.93603180339718E-2</v>
      </c>
      <c r="K42" s="2">
        <v>5.810823354683E-2</v>
      </c>
    </row>
    <row r="43" spans="1:11" x14ac:dyDescent="0.25">
      <c r="A43" s="8" t="s">
        <v>107</v>
      </c>
      <c r="B43" s="2">
        <v>0.59013043216926098</v>
      </c>
      <c r="C43" s="2">
        <v>0.60730962126015997</v>
      </c>
      <c r="D43" s="2">
        <v>0.62411226634850303</v>
      </c>
      <c r="E43" s="2">
        <v>0.637206672321176</v>
      </c>
      <c r="F43" s="2">
        <v>0.64289254832846798</v>
      </c>
      <c r="G43" s="2">
        <v>0.645306956241264</v>
      </c>
      <c r="H43" s="2">
        <v>0.64841785414920405</v>
      </c>
      <c r="I43" s="2">
        <v>0.64842870304022904</v>
      </c>
      <c r="J43" s="2">
        <v>0.64951975443113197</v>
      </c>
      <c r="K43" s="2">
        <v>0.64955812372535704</v>
      </c>
    </row>
    <row r="44" spans="1:11" x14ac:dyDescent="0.25">
      <c r="A44" s="8" t="s">
        <v>108</v>
      </c>
      <c r="B44" s="2">
        <v>8.3428502734868099E-2</v>
      </c>
      <c r="C44" s="2">
        <v>8.2262062604484903E-2</v>
      </c>
      <c r="D44" s="2">
        <v>8.1302198738708004E-2</v>
      </c>
      <c r="E44" s="2">
        <v>8.1198756007916303E-2</v>
      </c>
      <c r="F44" s="2">
        <v>8.1070661452883205E-2</v>
      </c>
      <c r="G44" s="2">
        <v>7.9776368132458905E-2</v>
      </c>
      <c r="H44" s="2">
        <v>7.9369237217099806E-2</v>
      </c>
      <c r="I44" s="2">
        <v>8.0560958132869301E-2</v>
      </c>
      <c r="J44" s="2">
        <v>8.0998118625606505E-2</v>
      </c>
      <c r="K44" s="2">
        <v>8.0703117412838699E-2</v>
      </c>
    </row>
    <row r="45" spans="1:11" x14ac:dyDescent="0.25">
      <c r="A45" s="8" t="s">
        <v>109</v>
      </c>
      <c r="B45" s="2">
        <v>2.3201298310993601E-2</v>
      </c>
      <c r="C45" s="2">
        <v>2.2712861013431701E-2</v>
      </c>
      <c r="D45" s="2">
        <v>2.2101016987671199E-2</v>
      </c>
      <c r="E45" s="2">
        <v>2.1260955612100601E-2</v>
      </c>
      <c r="F45" s="2">
        <v>2.1314093737952299E-2</v>
      </c>
      <c r="G45" s="2">
        <v>2.1395548865713401E-2</v>
      </c>
      <c r="H45" s="2">
        <v>2.1584241408214602E-2</v>
      </c>
      <c r="I45" s="2">
        <v>2.1854846964888899E-2</v>
      </c>
      <c r="J45" s="2">
        <v>2.2180413902366601E-2</v>
      </c>
      <c r="K45" s="2">
        <v>2.2482276391181898E-2</v>
      </c>
    </row>
    <row r="46" spans="1:11" x14ac:dyDescent="0.25">
      <c r="A46" s="8" t="s">
        <v>110</v>
      </c>
      <c r="B46" s="2">
        <v>0.145999879786019</v>
      </c>
      <c r="C46" s="2">
        <v>0.13973597740243299</v>
      </c>
      <c r="D46" s="2">
        <v>0.13277654678711401</v>
      </c>
      <c r="E46" s="2">
        <v>0.12700028272547401</v>
      </c>
      <c r="F46" s="2">
        <v>0.122266894310734</v>
      </c>
      <c r="G46" s="2">
        <v>0.119019460273089</v>
      </c>
      <c r="H46" s="2">
        <v>0.11604149203688199</v>
      </c>
      <c r="I46" s="2">
        <v>0.11321527280172</v>
      </c>
      <c r="J46" s="2">
        <v>0.109862362610159</v>
      </c>
      <c r="K46" s="2">
        <v>0.10726425172380299</v>
      </c>
    </row>
    <row r="47" spans="1:11" x14ac:dyDescent="0.25">
      <c r="A47" s="8" t="s">
        <v>111</v>
      </c>
      <c r="B47" s="2">
        <v>7.8499729518543004E-2</v>
      </c>
      <c r="C47" s="2">
        <v>7.6785611344901097E-2</v>
      </c>
      <c r="D47" s="2">
        <v>7.6018408044997404E-2</v>
      </c>
      <c r="E47" s="2">
        <v>7.48091603053435E-2</v>
      </c>
      <c r="F47" s="2">
        <v>7.4681940849259207E-2</v>
      </c>
      <c r="G47" s="2">
        <v>7.6604666164928503E-2</v>
      </c>
      <c r="H47" s="2">
        <v>7.7011735121542302E-2</v>
      </c>
      <c r="I47" s="2">
        <v>7.9025488791073795E-2</v>
      </c>
      <c r="J47" s="2">
        <v>8.1146648182988404E-2</v>
      </c>
      <c r="K47" s="2">
        <v>8.4539186170729294E-2</v>
      </c>
    </row>
    <row r="48" spans="1:11" x14ac:dyDescent="0.25">
      <c r="A48" s="8" t="s">
        <v>112</v>
      </c>
      <c r="B48" s="2">
        <v>7.8740157480315001E-2</v>
      </c>
      <c r="C48" s="2">
        <v>7.1193866374589299E-2</v>
      </c>
      <c r="D48" s="2">
        <v>6.3689563093006094E-2</v>
      </c>
      <c r="E48" s="2">
        <v>5.8524173027989797E-2</v>
      </c>
      <c r="F48" s="2">
        <v>5.77738613207028E-2</v>
      </c>
      <c r="G48" s="2">
        <v>5.7897000322546001E-2</v>
      </c>
      <c r="H48" s="2">
        <v>5.7575440067057802E-2</v>
      </c>
      <c r="I48" s="2">
        <v>5.6914730269218998E-2</v>
      </c>
      <c r="J48" s="2">
        <v>5.6292702247747302E-2</v>
      </c>
      <c r="K48" s="2">
        <v>5.5453044576090099E-2</v>
      </c>
    </row>
    <row r="49" spans="1:12" x14ac:dyDescent="0.25">
      <c r="A49" s="15"/>
    </row>
    <row r="50" spans="1:12" x14ac:dyDescent="0.25">
      <c r="A50" s="15"/>
    </row>
    <row r="51" spans="1:12" x14ac:dyDescent="0.25">
      <c r="A51" s="15"/>
      <c r="B51" s="21" t="s">
        <v>29</v>
      </c>
      <c r="C51" s="21"/>
      <c r="D51" s="21"/>
      <c r="E51" s="21"/>
      <c r="F51" s="21"/>
      <c r="G51" s="21"/>
      <c r="H51" s="21"/>
      <c r="I51" s="21"/>
      <c r="J51" s="21"/>
      <c r="K51" s="6" t="s">
        <v>30</v>
      </c>
      <c r="L51" s="6" t="s">
        <v>31</v>
      </c>
    </row>
    <row r="52" spans="1:12" x14ac:dyDescent="0.25">
      <c r="A52" s="9" t="s">
        <v>32</v>
      </c>
      <c r="B52" s="4" t="s">
        <v>13</v>
      </c>
      <c r="C52" s="4" t="s">
        <v>14</v>
      </c>
      <c r="D52" s="4" t="s">
        <v>15</v>
      </c>
      <c r="E52" s="4" t="s">
        <v>16</v>
      </c>
      <c r="F52" s="4" t="s">
        <v>17</v>
      </c>
      <c r="G52" s="4" t="s">
        <v>18</v>
      </c>
      <c r="H52" s="4" t="s">
        <v>19</v>
      </c>
      <c r="I52" s="4" t="s">
        <v>20</v>
      </c>
      <c r="J52" s="4" t="s">
        <v>21</v>
      </c>
      <c r="K52" s="4" t="s">
        <v>22</v>
      </c>
      <c r="L52" s="4" t="s">
        <v>23</v>
      </c>
    </row>
    <row r="53" spans="1:12" x14ac:dyDescent="0.25">
      <c r="A53" s="8" t="s">
        <v>95</v>
      </c>
      <c r="B53" s="2">
        <v>8.0178697390077602E-2</v>
      </c>
      <c r="C53" s="2">
        <v>6.3343491510666095E-2</v>
      </c>
      <c r="D53" s="2">
        <v>6.1207778915046099E-2</v>
      </c>
      <c r="E53" s="2">
        <v>8.0054012345678993E-2</v>
      </c>
      <c r="F53" s="2">
        <v>8.2157528130023194E-2</v>
      </c>
      <c r="G53" s="2">
        <v>7.6085162568080497E-2</v>
      </c>
      <c r="H53" s="2">
        <v>6.7024539877300601E-2</v>
      </c>
      <c r="I53" s="2">
        <v>7.7332183412390398E-2</v>
      </c>
      <c r="J53" s="2">
        <v>5.8972648432288201E-2</v>
      </c>
      <c r="K53" s="3">
        <v>0.30995213731638899</v>
      </c>
      <c r="L53" s="3">
        <v>0.86621208558664498</v>
      </c>
    </row>
    <row r="54" spans="1:12" x14ac:dyDescent="0.25">
      <c r="A54" s="8" t="s">
        <v>96</v>
      </c>
      <c r="B54" s="2">
        <v>8.9347079037800703E-2</v>
      </c>
      <c r="C54" s="2">
        <v>3.7854889589905398E-2</v>
      </c>
      <c r="D54" s="2">
        <v>5.7750759878419503E-2</v>
      </c>
      <c r="E54" s="2">
        <v>0.100574712643678</v>
      </c>
      <c r="F54" s="2">
        <v>8.3550913838120106E-2</v>
      </c>
      <c r="G54" s="2">
        <v>0.118072289156627</v>
      </c>
      <c r="H54" s="2">
        <v>0.101293103448276</v>
      </c>
      <c r="I54" s="2">
        <v>8.0234833659491203E-2</v>
      </c>
      <c r="J54" s="2">
        <v>8.1521739130434798E-2</v>
      </c>
      <c r="K54" s="3">
        <v>0.43855421686746998</v>
      </c>
      <c r="L54" s="3">
        <v>1.05154639175258</v>
      </c>
    </row>
    <row r="55" spans="1:12" x14ac:dyDescent="0.25">
      <c r="A55" s="8" t="s">
        <v>97</v>
      </c>
      <c r="B55" s="2">
        <v>5.8139534883720902E-2</v>
      </c>
      <c r="C55" s="2">
        <v>6.4364207221350098E-2</v>
      </c>
      <c r="D55" s="2">
        <v>8.8495575221238895E-2</v>
      </c>
      <c r="E55" s="2">
        <v>8.9430894308943104E-2</v>
      </c>
      <c r="F55" s="2">
        <v>7.4626865671641798E-2</v>
      </c>
      <c r="G55" s="2">
        <v>7.9861111111111105E-2</v>
      </c>
      <c r="H55" s="2">
        <v>8.4673097534833902E-2</v>
      </c>
      <c r="I55" s="2">
        <v>9.8814229249011898E-2</v>
      </c>
      <c r="J55" s="2">
        <v>7.0143884892086297E-2</v>
      </c>
      <c r="K55" s="3">
        <v>0.37731481481481499</v>
      </c>
      <c r="L55" s="3">
        <v>0.97674418604651203</v>
      </c>
    </row>
    <row r="56" spans="1:12" x14ac:dyDescent="0.25">
      <c r="A56" s="8" t="s">
        <v>98</v>
      </c>
      <c r="B56" s="2">
        <v>1.44712542762859E-2</v>
      </c>
      <c r="C56" s="2">
        <v>-5.6701184756334099E-4</v>
      </c>
      <c r="D56" s="2">
        <v>3.82203642878471E-3</v>
      </c>
      <c r="E56" s="2">
        <v>1.12142304717711E-2</v>
      </c>
      <c r="F56" s="2">
        <v>1.9473451978232099E-2</v>
      </c>
      <c r="G56" s="2">
        <v>2.0746169604986001E-2</v>
      </c>
      <c r="H56" s="2">
        <v>1.9052464947987301E-2</v>
      </c>
      <c r="I56" s="2">
        <v>2.9597780859916802E-2</v>
      </c>
      <c r="J56" s="2">
        <v>2.4005172831855999E-2</v>
      </c>
      <c r="K56" s="3">
        <v>9.6690423291109995E-2</v>
      </c>
      <c r="L56" s="3">
        <v>0.150676637098483</v>
      </c>
    </row>
    <row r="57" spans="1:12" x14ac:dyDescent="0.25">
      <c r="A57" s="8" t="s">
        <v>99</v>
      </c>
      <c r="B57" s="2">
        <v>9.1787439613526603E-2</v>
      </c>
      <c r="C57" s="2">
        <v>7.0796460176991094E-2</v>
      </c>
      <c r="D57" s="2">
        <v>7.2314049586776896E-2</v>
      </c>
      <c r="E57" s="2">
        <v>7.7071290944123294E-2</v>
      </c>
      <c r="F57" s="2">
        <v>8.4078711985688698E-2</v>
      </c>
      <c r="G57" s="2">
        <v>0.107260726072607</v>
      </c>
      <c r="H57" s="2">
        <v>0.110283159463487</v>
      </c>
      <c r="I57" s="2">
        <v>0.10335570469798699</v>
      </c>
      <c r="J57" s="2">
        <v>0.102189781021898</v>
      </c>
      <c r="K57" s="3">
        <v>0.49504950495049499</v>
      </c>
      <c r="L57" s="3">
        <v>1.1884057971014499</v>
      </c>
    </row>
    <row r="58" spans="1:12" x14ac:dyDescent="0.25">
      <c r="A58" s="8" t="s">
        <v>100</v>
      </c>
      <c r="B58" s="2">
        <v>-4.0160642570281103E-3</v>
      </c>
      <c r="C58" s="2">
        <v>-4.4354838709677401E-2</v>
      </c>
      <c r="D58" s="2">
        <v>-3.6005625879043601E-2</v>
      </c>
      <c r="E58" s="2">
        <v>6.41960898745258E-3</v>
      </c>
      <c r="F58" s="2">
        <v>5.7987822557263005E-4</v>
      </c>
      <c r="G58" s="2">
        <v>-3.76702405099971E-3</v>
      </c>
      <c r="H58" s="2">
        <v>2.9086678301338002E-4</v>
      </c>
      <c r="I58" s="2">
        <v>1.0177377144518799E-2</v>
      </c>
      <c r="J58" s="2">
        <v>9.7869890616004603E-3</v>
      </c>
      <c r="K58" s="3">
        <v>1.65169516082295E-2</v>
      </c>
      <c r="L58" s="3">
        <v>-6.0776439089692103E-2</v>
      </c>
    </row>
    <row r="59" spans="1:12" x14ac:dyDescent="0.25">
      <c r="A59" s="8" t="s">
        <v>101</v>
      </c>
      <c r="B59" s="2">
        <v>6.8259385665528999E-2</v>
      </c>
      <c r="C59" s="2">
        <v>0</v>
      </c>
      <c r="D59" s="2">
        <v>-4.7923322683706103E-2</v>
      </c>
      <c r="E59" s="2">
        <v>2.3489932885905999E-2</v>
      </c>
      <c r="F59" s="2">
        <v>3.6065573770491799E-2</v>
      </c>
      <c r="G59" s="2">
        <v>4.1139240506329097E-2</v>
      </c>
      <c r="H59" s="2">
        <v>2.4316109422492401E-2</v>
      </c>
      <c r="I59" s="2">
        <v>4.4510385756676603E-2</v>
      </c>
      <c r="J59" s="2">
        <v>5.1136363636363598E-2</v>
      </c>
      <c r="K59" s="3">
        <v>0.170886075949367</v>
      </c>
      <c r="L59" s="3">
        <v>0.26279863481228699</v>
      </c>
    </row>
    <row r="60" spans="1:12" x14ac:dyDescent="0.25">
      <c r="A60" s="8" t="s">
        <v>102</v>
      </c>
      <c r="B60" s="2">
        <v>6.1946902654867297E-2</v>
      </c>
      <c r="C60" s="2">
        <v>0.05</v>
      </c>
      <c r="D60" s="2">
        <v>-6.3492063492063502E-2</v>
      </c>
      <c r="E60" s="2">
        <v>8.4745762711864406E-3</v>
      </c>
      <c r="F60" s="2">
        <v>-2.5210084033613401E-2</v>
      </c>
      <c r="G60" s="2">
        <v>2.5862068965517199E-2</v>
      </c>
      <c r="H60" s="2">
        <v>8.4033613445378096E-3</v>
      </c>
      <c r="I60" s="2">
        <v>7.4999999999999997E-2</v>
      </c>
      <c r="J60" s="2">
        <v>-2.32558139534884E-2</v>
      </c>
      <c r="K60" s="3">
        <v>8.6206896551724102E-2</v>
      </c>
      <c r="L60" s="3">
        <v>0.11504424778761101</v>
      </c>
    </row>
    <row r="61" spans="1:12" x14ac:dyDescent="0.25">
      <c r="A61" s="8" t="s">
        <v>103</v>
      </c>
      <c r="B61" s="2">
        <v>0.103896103896104</v>
      </c>
      <c r="C61" s="2">
        <v>7.0588235294117604E-2</v>
      </c>
      <c r="D61" s="2">
        <v>-3.2967032967033003E-2</v>
      </c>
      <c r="E61" s="2">
        <v>-5.6818181818181802E-2</v>
      </c>
      <c r="F61" s="2">
        <v>0.16867469879518099</v>
      </c>
      <c r="G61" s="2">
        <v>0.11340206185567001</v>
      </c>
      <c r="H61" s="2">
        <v>1.85185185185185E-2</v>
      </c>
      <c r="I61" s="2">
        <v>8.1818181818181804E-2</v>
      </c>
      <c r="J61" s="2">
        <v>-5.8823529411764698E-2</v>
      </c>
      <c r="K61" s="3">
        <v>0.15463917525773199</v>
      </c>
      <c r="L61" s="3">
        <v>0.45454545454545497</v>
      </c>
    </row>
    <row r="62" spans="1:12" x14ac:dyDescent="0.25">
      <c r="A62" s="8" t="s">
        <v>104</v>
      </c>
      <c r="B62" s="2">
        <v>7.7726355761243607E-2</v>
      </c>
      <c r="C62" s="2">
        <v>4.3162299053071999E-2</v>
      </c>
      <c r="D62" s="2">
        <v>-4.2431918936035498E-2</v>
      </c>
      <c r="E62" s="2">
        <v>2.20458553791887E-4</v>
      </c>
      <c r="F62" s="2">
        <v>1.77430019836897E-2</v>
      </c>
      <c r="G62" s="2">
        <v>1.50514347590688E-2</v>
      </c>
      <c r="H62" s="2">
        <v>3.6270535523789198E-3</v>
      </c>
      <c r="I62" s="2">
        <v>2.6679421768707499E-2</v>
      </c>
      <c r="J62" s="2">
        <v>-2.8677916968630299E-2</v>
      </c>
      <c r="K62" s="3">
        <v>1.5917704385489999E-2</v>
      </c>
      <c r="L62" s="3">
        <v>0.11332621336181301</v>
      </c>
    </row>
    <row r="63" spans="1:12" x14ac:dyDescent="0.25">
      <c r="A63" s="8" t="s">
        <v>105</v>
      </c>
      <c r="B63" s="2">
        <v>0.164179104477612</v>
      </c>
      <c r="C63" s="2">
        <v>1.9230769230769201E-2</v>
      </c>
      <c r="D63" s="2">
        <v>-3.1446540880503103E-2</v>
      </c>
      <c r="E63" s="2">
        <v>-3.8961038961039002E-2</v>
      </c>
      <c r="F63" s="2">
        <v>2.7027027027027001E-2</v>
      </c>
      <c r="G63" s="2">
        <v>-1.3157894736842099E-2</v>
      </c>
      <c r="H63" s="2">
        <v>-1.3333333333333299E-2</v>
      </c>
      <c r="I63" s="2">
        <v>2.7027027027027001E-2</v>
      </c>
      <c r="J63" s="2">
        <v>3.2894736842105303E-2</v>
      </c>
      <c r="K63" s="3">
        <v>3.2894736842105303E-2</v>
      </c>
      <c r="L63" s="3">
        <v>0.171641791044776</v>
      </c>
    </row>
    <row r="64" spans="1:12" x14ac:dyDescent="0.25">
      <c r="A64" s="8" t="s">
        <v>106</v>
      </c>
      <c r="B64" s="2">
        <v>-0.100078186082877</v>
      </c>
      <c r="C64" s="2">
        <v>-0.17289313640312801</v>
      </c>
      <c r="D64" s="2">
        <v>-0.17121848739495801</v>
      </c>
      <c r="E64" s="2">
        <v>-6.5906210392902398E-2</v>
      </c>
      <c r="F64" s="2">
        <v>-3.3921302578019001E-2</v>
      </c>
      <c r="G64" s="2">
        <v>-3.51123595505618E-2</v>
      </c>
      <c r="H64" s="2">
        <v>-3.05676855895196E-2</v>
      </c>
      <c r="I64" s="2">
        <v>-1.35135135135135E-2</v>
      </c>
      <c r="J64" s="2">
        <v>-4.7184170471841702E-2</v>
      </c>
      <c r="K64" s="3">
        <v>-0.120786516853933</v>
      </c>
      <c r="L64" s="3">
        <v>-0.51055512118842805</v>
      </c>
    </row>
    <row r="65" spans="1:12" x14ac:dyDescent="0.25">
      <c r="A65" s="8" t="s">
        <v>107</v>
      </c>
      <c r="B65" s="2">
        <v>7.3029130169077194E-2</v>
      </c>
      <c r="C65" s="2">
        <v>4.2714760322733698E-2</v>
      </c>
      <c r="D65" s="2">
        <v>2.58534365043241E-2</v>
      </c>
      <c r="E65" s="2">
        <v>3.5850563492767801E-2</v>
      </c>
      <c r="F65" s="2">
        <v>2.8356035295125499E-2</v>
      </c>
      <c r="G65" s="2">
        <v>3.10729756747751E-2</v>
      </c>
      <c r="H65" s="2">
        <v>2.3592146723761798E-2</v>
      </c>
      <c r="I65" s="2">
        <v>3.5519772673454901E-2</v>
      </c>
      <c r="J65" s="2">
        <v>1.9666133089412299E-2</v>
      </c>
      <c r="K65" s="3">
        <v>0.114378540486505</v>
      </c>
      <c r="L65" s="3">
        <v>0.36249745365654901</v>
      </c>
    </row>
    <row r="66" spans="1:12" x14ac:dyDescent="0.25">
      <c r="A66" s="8" t="s">
        <v>108</v>
      </c>
      <c r="B66" s="2">
        <v>2.80979827089337E-2</v>
      </c>
      <c r="C66" s="2">
        <v>2.8030833917308999E-3</v>
      </c>
      <c r="D66" s="2">
        <v>3.4940600978336802E-3</v>
      </c>
      <c r="E66" s="2">
        <v>2.5069637883008401E-2</v>
      </c>
      <c r="F66" s="2">
        <v>8.1521739130434798E-3</v>
      </c>
      <c r="G66" s="2">
        <v>2.0889487870619901E-2</v>
      </c>
      <c r="H66" s="2">
        <v>3.8943894389438898E-2</v>
      </c>
      <c r="I66" s="2">
        <v>3.9390088945362098E-2</v>
      </c>
      <c r="J66" s="2">
        <v>1.58924205378973E-2</v>
      </c>
      <c r="K66" s="3">
        <v>0.119946091644205</v>
      </c>
      <c r="L66" s="3">
        <v>0.19740634005763699</v>
      </c>
    </row>
    <row r="67" spans="1:12" x14ac:dyDescent="0.25">
      <c r="A67" s="8" t="s">
        <v>109</v>
      </c>
      <c r="B67" s="2">
        <v>2.0725388601036301E-2</v>
      </c>
      <c r="C67" s="2">
        <v>-1.26903553299492E-2</v>
      </c>
      <c r="D67" s="2">
        <v>-3.3419023136246798E-2</v>
      </c>
      <c r="E67" s="2">
        <v>2.9255319148936199E-2</v>
      </c>
      <c r="F67" s="2">
        <v>2.8423772609819101E-2</v>
      </c>
      <c r="G67" s="2">
        <v>3.5175879396984903E-2</v>
      </c>
      <c r="H67" s="2">
        <v>3.6407766990291301E-2</v>
      </c>
      <c r="I67" s="2">
        <v>4.91803278688525E-2</v>
      </c>
      <c r="J67" s="2">
        <v>3.3482142857142898E-2</v>
      </c>
      <c r="K67" s="3">
        <v>0.16331658291457299</v>
      </c>
      <c r="L67" s="3">
        <v>0.199481865284974</v>
      </c>
    </row>
    <row r="68" spans="1:12" x14ac:dyDescent="0.25">
      <c r="A68" s="8" t="s">
        <v>110</v>
      </c>
      <c r="B68" s="2">
        <v>-2.05846027171676E-3</v>
      </c>
      <c r="C68" s="2">
        <v>-3.5891089108910902E-2</v>
      </c>
      <c r="D68" s="2">
        <v>-3.8938810440736001E-2</v>
      </c>
      <c r="E68" s="2">
        <v>-1.15761353517364E-2</v>
      </c>
      <c r="F68" s="2">
        <v>-2.7027027027026998E-3</v>
      </c>
      <c r="G68" s="2">
        <v>4.516711833785E-4</v>
      </c>
      <c r="H68" s="2">
        <v>-1.3544018058690699E-3</v>
      </c>
      <c r="I68" s="2">
        <v>3.1645569620253199E-3</v>
      </c>
      <c r="J68" s="2">
        <v>-4.5065344749887302E-3</v>
      </c>
      <c r="K68" s="3">
        <v>-2.2583559168924999E-3</v>
      </c>
      <c r="L68" s="3">
        <v>-9.0572251955537295E-2</v>
      </c>
    </row>
    <row r="69" spans="1:12" x14ac:dyDescent="0.25">
      <c r="A69" s="8" t="s">
        <v>111</v>
      </c>
      <c r="B69" s="2">
        <v>1.9908116385911199E-2</v>
      </c>
      <c r="C69" s="2">
        <v>4.5045045045045001E-3</v>
      </c>
      <c r="D69" s="2">
        <v>-1.1210762331838601E-2</v>
      </c>
      <c r="E69" s="2">
        <v>2.4943310657596401E-2</v>
      </c>
      <c r="F69" s="2">
        <v>5.0884955752212399E-2</v>
      </c>
      <c r="G69" s="2">
        <v>3.1578947368421102E-2</v>
      </c>
      <c r="H69" s="2">
        <v>5.0340136054421801E-2</v>
      </c>
      <c r="I69" s="2">
        <v>6.1528497409326401E-2</v>
      </c>
      <c r="J69" s="2">
        <v>6.2233068944478297E-2</v>
      </c>
      <c r="K69" s="3">
        <v>0.22175438596491201</v>
      </c>
      <c r="L69" s="3">
        <v>0.333078101071975</v>
      </c>
    </row>
    <row r="70" spans="1:12" x14ac:dyDescent="0.25">
      <c r="A70" s="8" t="s">
        <v>112</v>
      </c>
      <c r="B70" s="2">
        <v>-5.7251908396946598E-2</v>
      </c>
      <c r="C70" s="2">
        <v>-9.2307692307692299E-2</v>
      </c>
      <c r="D70" s="2">
        <v>-7.6717216770740407E-2</v>
      </c>
      <c r="E70" s="2">
        <v>1.35265700483092E-2</v>
      </c>
      <c r="F70" s="2">
        <v>2.6692087702573902E-2</v>
      </c>
      <c r="G70" s="2">
        <v>2.0427112349117899E-2</v>
      </c>
      <c r="H70" s="2">
        <v>1.1828935395814401E-2</v>
      </c>
      <c r="I70" s="2">
        <v>2.2482014388489201E-2</v>
      </c>
      <c r="J70" s="2">
        <v>4.3975373790677199E-3</v>
      </c>
      <c r="K70" s="3">
        <v>6.0352831940575703E-2</v>
      </c>
      <c r="L70" s="3">
        <v>-0.12824427480916001</v>
      </c>
    </row>
    <row r="71" spans="1:12" x14ac:dyDescent="0.25">
      <c r="A71" s="11" t="s">
        <v>12</v>
      </c>
      <c r="B71" s="3">
        <v>3.1709147591144002E-2</v>
      </c>
      <c r="C71" s="3">
        <v>9.1490284403284699E-3</v>
      </c>
      <c r="D71" s="3">
        <v>-1.37238864937549E-3</v>
      </c>
      <c r="E71" s="3">
        <v>1.9073266886920799E-2</v>
      </c>
      <c r="F71" s="3">
        <v>2.5472674767068101E-2</v>
      </c>
      <c r="G71" s="3">
        <v>2.6234690895566001E-2</v>
      </c>
      <c r="H71" s="3">
        <v>2.30917586755893E-2</v>
      </c>
      <c r="I71" s="3">
        <v>3.5386698042787899E-2</v>
      </c>
      <c r="J71" s="3">
        <v>2.0467264595909002E-2</v>
      </c>
      <c r="K71" s="3">
        <v>0.109335564942483</v>
      </c>
      <c r="L71" s="3">
        <v>0.205337297578154</v>
      </c>
    </row>
    <row r="72" spans="1:12" x14ac:dyDescent="0.25">
      <c r="A72" s="15"/>
    </row>
    <row r="73" spans="1:12" x14ac:dyDescent="0.25">
      <c r="A73" s="13" t="s">
        <v>33</v>
      </c>
    </row>
    <row r="74" spans="1:12" x14ac:dyDescent="0.25">
      <c r="A74" s="14" t="s">
        <v>34</v>
      </c>
    </row>
    <row r="75" spans="1:12" x14ac:dyDescent="0.25">
      <c r="A75" s="14" t="s">
        <v>35</v>
      </c>
    </row>
    <row r="76" spans="1:12" x14ac:dyDescent="0.25">
      <c r="A76" s="14" t="s">
        <v>114</v>
      </c>
    </row>
    <row r="77" spans="1:12" x14ac:dyDescent="0.25">
      <c r="A77" s="14" t="s">
        <v>36</v>
      </c>
    </row>
    <row r="78" spans="1:12" x14ac:dyDescent="0.25">
      <c r="A78" s="15"/>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486</v>
      </c>
    </row>
    <row r="2" spans="1:2" ht="15" x14ac:dyDescent="0.25">
      <c r="A2" s="12" t="s">
        <v>480</v>
      </c>
    </row>
    <row r="3" spans="1:2" ht="15" x14ac:dyDescent="0.25">
      <c r="A3" s="12" t="s">
        <v>125</v>
      </c>
    </row>
    <row r="4" spans="1:2" x14ac:dyDescent="0.25">
      <c r="A4" s="15"/>
    </row>
    <row r="5" spans="1:2" x14ac:dyDescent="0.25">
      <c r="A5" s="17" t="str">
        <f>HYPERLINK("#'Table of contents'!A68", "Back to contents")</f>
        <v>Back to contents</v>
      </c>
    </row>
    <row r="6" spans="1:2" x14ac:dyDescent="0.25">
      <c r="A6" s="15"/>
      <c r="B6" s="6" t="s">
        <v>27</v>
      </c>
    </row>
    <row r="7" spans="1:2" x14ac:dyDescent="0.25">
      <c r="A7" s="9" t="s">
        <v>32</v>
      </c>
      <c r="B7" s="4" t="s">
        <v>9</v>
      </c>
    </row>
    <row r="8" spans="1:2" x14ac:dyDescent="0.25">
      <c r="A8" s="16" t="s">
        <v>115</v>
      </c>
      <c r="B8" s="1">
        <v>747</v>
      </c>
    </row>
    <row r="9" spans="1:2" x14ac:dyDescent="0.25">
      <c r="A9" s="16" t="s">
        <v>116</v>
      </c>
      <c r="B9" s="1">
        <v>21100</v>
      </c>
    </row>
    <row r="10" spans="1:2" x14ac:dyDescent="0.25">
      <c r="A10" s="16" t="s">
        <v>117</v>
      </c>
      <c r="B10" s="1">
        <v>6533</v>
      </c>
    </row>
    <row r="11" spans="1:2" x14ac:dyDescent="0.25">
      <c r="A11" s="16" t="s">
        <v>118</v>
      </c>
      <c r="B11" s="1">
        <v>623</v>
      </c>
    </row>
    <row r="12" spans="1:2" x14ac:dyDescent="0.25">
      <c r="A12" s="16" t="s">
        <v>119</v>
      </c>
      <c r="B12" s="1">
        <v>5627</v>
      </c>
    </row>
    <row r="13" spans="1:2" x14ac:dyDescent="0.25">
      <c r="A13" s="16" t="s">
        <v>120</v>
      </c>
      <c r="B13" s="1">
        <v>471</v>
      </c>
    </row>
    <row r="14" spans="1:2" x14ac:dyDescent="0.25">
      <c r="A14" s="16" t="s">
        <v>86</v>
      </c>
      <c r="B14" s="1">
        <v>636</v>
      </c>
    </row>
    <row r="15" spans="1:2" x14ac:dyDescent="0.25">
      <c r="A15" s="16" t="s">
        <v>121</v>
      </c>
      <c r="B15" s="1">
        <v>14910</v>
      </c>
    </row>
    <row r="16" spans="1:2" x14ac:dyDescent="0.25">
      <c r="A16" s="16" t="s">
        <v>122</v>
      </c>
      <c r="B16" s="1">
        <v>5817</v>
      </c>
    </row>
    <row r="17" spans="1:2" x14ac:dyDescent="0.25">
      <c r="A17" s="16" t="s">
        <v>123</v>
      </c>
      <c r="B17" s="1">
        <v>27049</v>
      </c>
    </row>
    <row r="18" spans="1:2" x14ac:dyDescent="0.25">
      <c r="A18" s="10" t="s">
        <v>12</v>
      </c>
      <c r="B18" s="5">
        <v>83513</v>
      </c>
    </row>
    <row r="19" spans="1:2" x14ac:dyDescent="0.25">
      <c r="A19" s="15"/>
    </row>
    <row r="20" spans="1:2" x14ac:dyDescent="0.25">
      <c r="A20" s="15"/>
    </row>
    <row r="21" spans="1:2" x14ac:dyDescent="0.25">
      <c r="A21" s="15"/>
      <c r="B21" s="6" t="s">
        <v>28</v>
      </c>
    </row>
    <row r="22" spans="1:2" x14ac:dyDescent="0.25">
      <c r="A22" s="9" t="s">
        <v>32</v>
      </c>
      <c r="B22" s="4" t="s">
        <v>9</v>
      </c>
    </row>
    <row r="23" spans="1:2" x14ac:dyDescent="0.25">
      <c r="A23" s="8" t="s">
        <v>115</v>
      </c>
      <c r="B23" s="2">
        <v>8.9447151940416497E-3</v>
      </c>
    </row>
    <row r="24" spans="1:2" x14ac:dyDescent="0.25">
      <c r="A24" s="8" t="s">
        <v>116</v>
      </c>
      <c r="B24" s="2">
        <v>0.25265527522661102</v>
      </c>
    </row>
    <row r="25" spans="1:2" x14ac:dyDescent="0.25">
      <c r="A25" s="8" t="s">
        <v>117</v>
      </c>
      <c r="B25" s="2">
        <v>7.8227341850969301E-2</v>
      </c>
    </row>
    <row r="26" spans="1:2" x14ac:dyDescent="0.25">
      <c r="A26" s="8" t="s">
        <v>118</v>
      </c>
      <c r="B26" s="2">
        <v>7.4599164201980504E-3</v>
      </c>
    </row>
    <row r="27" spans="1:2" x14ac:dyDescent="0.25">
      <c r="A27" s="8" t="s">
        <v>119</v>
      </c>
      <c r="B27" s="2">
        <v>6.7378731454983104E-2</v>
      </c>
    </row>
    <row r="28" spans="1:2" x14ac:dyDescent="0.25">
      <c r="A28" s="8" t="s">
        <v>120</v>
      </c>
      <c r="B28" s="2">
        <v>5.6398405038736504E-3</v>
      </c>
    </row>
    <row r="29" spans="1:2" x14ac:dyDescent="0.25">
      <c r="A29" s="8" t="s">
        <v>86</v>
      </c>
      <c r="B29" s="2">
        <v>7.6155808077784303E-3</v>
      </c>
    </row>
    <row r="30" spans="1:2" x14ac:dyDescent="0.25">
      <c r="A30" s="8" t="s">
        <v>121</v>
      </c>
      <c r="B30" s="2">
        <v>0.178535078371032</v>
      </c>
    </row>
    <row r="31" spans="1:2" x14ac:dyDescent="0.25">
      <c r="A31" s="8" t="s">
        <v>122</v>
      </c>
      <c r="B31" s="2">
        <v>6.9653826350388595E-2</v>
      </c>
    </row>
    <row r="32" spans="1:2" x14ac:dyDescent="0.25">
      <c r="A32" s="8" t="s">
        <v>123</v>
      </c>
      <c r="B32" s="2">
        <v>0.323889693820124</v>
      </c>
    </row>
    <row r="33" spans="1:1" x14ac:dyDescent="0.25">
      <c r="A33" s="15"/>
    </row>
    <row r="34" spans="1:1" x14ac:dyDescent="0.25">
      <c r="A34" s="13" t="s">
        <v>33</v>
      </c>
    </row>
    <row r="35" spans="1:1" x14ac:dyDescent="0.25">
      <c r="A35" s="14" t="s">
        <v>34</v>
      </c>
    </row>
    <row r="36" spans="1:1" x14ac:dyDescent="0.25">
      <c r="A36" s="14" t="s">
        <v>126</v>
      </c>
    </row>
    <row r="37" spans="1:1" x14ac:dyDescent="0.25">
      <c r="A37" s="14" t="s">
        <v>36</v>
      </c>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487</v>
      </c>
    </row>
    <row r="2" spans="1:2" ht="15" x14ac:dyDescent="0.25">
      <c r="A2" s="12" t="s">
        <v>480</v>
      </c>
    </row>
    <row r="3" spans="1:2" ht="15" x14ac:dyDescent="0.25">
      <c r="A3" s="12" t="s">
        <v>63</v>
      </c>
    </row>
    <row r="4" spans="1:2" ht="15" x14ac:dyDescent="0.25">
      <c r="A4" s="12" t="s">
        <v>125</v>
      </c>
    </row>
    <row r="5" spans="1:2" x14ac:dyDescent="0.25">
      <c r="A5" s="17" t="str">
        <f>HYPERLINK("#'Table of contents'!A69", "Back to contents")</f>
        <v>Back to contents</v>
      </c>
    </row>
    <row r="6" spans="1:2" x14ac:dyDescent="0.25">
      <c r="A6" s="15"/>
      <c r="B6" s="6" t="s">
        <v>27</v>
      </c>
    </row>
    <row r="7" spans="1:2" x14ac:dyDescent="0.25">
      <c r="A7" s="9" t="s">
        <v>32</v>
      </c>
      <c r="B7" s="4" t="s">
        <v>9</v>
      </c>
    </row>
    <row r="8" spans="1:2" x14ac:dyDescent="0.25">
      <c r="A8" s="16" t="s">
        <v>127</v>
      </c>
      <c r="B8" s="1">
        <v>0</v>
      </c>
    </row>
    <row r="9" spans="1:2" x14ac:dyDescent="0.25">
      <c r="A9" s="16" t="s">
        <v>128</v>
      </c>
      <c r="B9" s="1">
        <v>1</v>
      </c>
    </row>
    <row r="10" spans="1:2" x14ac:dyDescent="0.25">
      <c r="A10" s="16" t="s">
        <v>129</v>
      </c>
      <c r="B10" s="1">
        <v>0</v>
      </c>
    </row>
    <row r="11" spans="1:2" x14ac:dyDescent="0.25">
      <c r="A11" s="16" t="s">
        <v>130</v>
      </c>
      <c r="B11" s="1">
        <v>0</v>
      </c>
    </row>
    <row r="12" spans="1:2" x14ac:dyDescent="0.25">
      <c r="A12" s="16" t="s">
        <v>131</v>
      </c>
      <c r="B12" s="1">
        <v>0</v>
      </c>
    </row>
    <row r="13" spans="1:2" x14ac:dyDescent="0.25">
      <c r="A13" s="16" t="s">
        <v>132</v>
      </c>
      <c r="B13" s="1">
        <v>0</v>
      </c>
    </row>
    <row r="14" spans="1:2" x14ac:dyDescent="0.25">
      <c r="A14" s="16" t="s">
        <v>133</v>
      </c>
      <c r="B14" s="1">
        <v>0</v>
      </c>
    </row>
    <row r="15" spans="1:2" x14ac:dyDescent="0.25">
      <c r="A15" s="16" t="s">
        <v>134</v>
      </c>
      <c r="B15" s="1">
        <v>1</v>
      </c>
    </row>
    <row r="16" spans="1:2" x14ac:dyDescent="0.25">
      <c r="A16" s="16" t="s">
        <v>135</v>
      </c>
      <c r="B16" s="1">
        <v>0</v>
      </c>
    </row>
    <row r="17" spans="1:2" x14ac:dyDescent="0.25">
      <c r="A17" s="16" t="s">
        <v>136</v>
      </c>
      <c r="B17" s="1">
        <v>0</v>
      </c>
    </row>
    <row r="18" spans="1:2" x14ac:dyDescent="0.25">
      <c r="A18" s="16" t="s">
        <v>137</v>
      </c>
      <c r="B18" s="1">
        <v>141</v>
      </c>
    </row>
    <row r="19" spans="1:2" x14ac:dyDescent="0.25">
      <c r="A19" s="16" t="s">
        <v>138</v>
      </c>
      <c r="B19" s="1">
        <v>3847</v>
      </c>
    </row>
    <row r="20" spans="1:2" x14ac:dyDescent="0.25">
      <c r="A20" s="16" t="s">
        <v>139</v>
      </c>
      <c r="B20" s="1">
        <v>546</v>
      </c>
    </row>
    <row r="21" spans="1:2" x14ac:dyDescent="0.25">
      <c r="A21" s="16" t="s">
        <v>140</v>
      </c>
      <c r="B21" s="1">
        <v>74</v>
      </c>
    </row>
    <row r="22" spans="1:2" x14ac:dyDescent="0.25">
      <c r="A22" s="16" t="s">
        <v>141</v>
      </c>
      <c r="B22" s="1">
        <v>802</v>
      </c>
    </row>
    <row r="23" spans="1:2" x14ac:dyDescent="0.25">
      <c r="A23" s="16" t="s">
        <v>142</v>
      </c>
      <c r="B23" s="1">
        <v>102</v>
      </c>
    </row>
    <row r="24" spans="1:2" x14ac:dyDescent="0.25">
      <c r="A24" s="16" t="s">
        <v>143</v>
      </c>
      <c r="B24" s="1">
        <v>112</v>
      </c>
    </row>
    <row r="25" spans="1:2" x14ac:dyDescent="0.25">
      <c r="A25" s="16" t="s">
        <v>144</v>
      </c>
      <c r="B25" s="1">
        <v>3398</v>
      </c>
    </row>
    <row r="26" spans="1:2" x14ac:dyDescent="0.25">
      <c r="A26" s="16" t="s">
        <v>145</v>
      </c>
      <c r="B26" s="1">
        <v>1140</v>
      </c>
    </row>
    <row r="27" spans="1:2" x14ac:dyDescent="0.25">
      <c r="A27" s="16" t="s">
        <v>146</v>
      </c>
      <c r="B27" s="1">
        <v>1711</v>
      </c>
    </row>
    <row r="28" spans="1:2" x14ac:dyDescent="0.25">
      <c r="A28" s="16" t="s">
        <v>147</v>
      </c>
      <c r="B28" s="1">
        <v>287</v>
      </c>
    </row>
    <row r="29" spans="1:2" x14ac:dyDescent="0.25">
      <c r="A29" s="16" t="s">
        <v>148</v>
      </c>
      <c r="B29" s="1">
        <v>8170</v>
      </c>
    </row>
    <row r="30" spans="1:2" x14ac:dyDescent="0.25">
      <c r="A30" s="16" t="s">
        <v>149</v>
      </c>
      <c r="B30" s="1">
        <v>3299</v>
      </c>
    </row>
    <row r="31" spans="1:2" x14ac:dyDescent="0.25">
      <c r="A31" s="16" t="s">
        <v>150</v>
      </c>
      <c r="B31" s="1">
        <v>182</v>
      </c>
    </row>
    <row r="32" spans="1:2" x14ac:dyDescent="0.25">
      <c r="A32" s="16" t="s">
        <v>151</v>
      </c>
      <c r="B32" s="1">
        <v>2559</v>
      </c>
    </row>
    <row r="33" spans="1:2" x14ac:dyDescent="0.25">
      <c r="A33" s="16" t="s">
        <v>152</v>
      </c>
      <c r="B33" s="1">
        <v>218</v>
      </c>
    </row>
    <row r="34" spans="1:2" x14ac:dyDescent="0.25">
      <c r="A34" s="16" t="s">
        <v>153</v>
      </c>
      <c r="B34" s="1">
        <v>231</v>
      </c>
    </row>
    <row r="35" spans="1:2" x14ac:dyDescent="0.25">
      <c r="A35" s="16" t="s">
        <v>154</v>
      </c>
      <c r="B35" s="1">
        <v>5833</v>
      </c>
    </row>
    <row r="36" spans="1:2" x14ac:dyDescent="0.25">
      <c r="A36" s="16" t="s">
        <v>155</v>
      </c>
      <c r="B36" s="1">
        <v>2328</v>
      </c>
    </row>
    <row r="37" spans="1:2" x14ac:dyDescent="0.25">
      <c r="A37" s="16" t="s">
        <v>156</v>
      </c>
      <c r="B37" s="1">
        <v>10269</v>
      </c>
    </row>
    <row r="38" spans="1:2" x14ac:dyDescent="0.25">
      <c r="A38" s="16" t="s">
        <v>157</v>
      </c>
      <c r="B38" s="1">
        <v>239</v>
      </c>
    </row>
    <row r="39" spans="1:2" x14ac:dyDescent="0.25">
      <c r="A39" s="16" t="s">
        <v>158</v>
      </c>
      <c r="B39" s="1">
        <v>6088</v>
      </c>
    </row>
    <row r="40" spans="1:2" x14ac:dyDescent="0.25">
      <c r="A40" s="16" t="s">
        <v>159</v>
      </c>
      <c r="B40" s="1">
        <v>2031</v>
      </c>
    </row>
    <row r="41" spans="1:2" x14ac:dyDescent="0.25">
      <c r="A41" s="16" t="s">
        <v>160</v>
      </c>
      <c r="B41" s="1">
        <v>167</v>
      </c>
    </row>
    <row r="42" spans="1:2" x14ac:dyDescent="0.25">
      <c r="A42" s="16" t="s">
        <v>161</v>
      </c>
      <c r="B42" s="1">
        <v>1440</v>
      </c>
    </row>
    <row r="43" spans="1:2" x14ac:dyDescent="0.25">
      <c r="A43" s="16" t="s">
        <v>162</v>
      </c>
      <c r="B43" s="1">
        <v>114</v>
      </c>
    </row>
    <row r="44" spans="1:2" x14ac:dyDescent="0.25">
      <c r="A44" s="16" t="s">
        <v>163</v>
      </c>
      <c r="B44" s="1">
        <v>196</v>
      </c>
    </row>
    <row r="45" spans="1:2" x14ac:dyDescent="0.25">
      <c r="A45" s="16" t="s">
        <v>164</v>
      </c>
      <c r="B45" s="1">
        <v>3983</v>
      </c>
    </row>
    <row r="46" spans="1:2" x14ac:dyDescent="0.25">
      <c r="A46" s="16" t="s">
        <v>165</v>
      </c>
      <c r="B46" s="1">
        <v>1617</v>
      </c>
    </row>
    <row r="47" spans="1:2" x14ac:dyDescent="0.25">
      <c r="A47" s="16" t="s">
        <v>166</v>
      </c>
      <c r="B47" s="1">
        <v>10226</v>
      </c>
    </row>
    <row r="48" spans="1:2" x14ac:dyDescent="0.25">
      <c r="A48" s="16" t="s">
        <v>167</v>
      </c>
      <c r="B48" s="1">
        <v>67</v>
      </c>
    </row>
    <row r="49" spans="1:2" x14ac:dyDescent="0.25">
      <c r="A49" s="16" t="s">
        <v>168</v>
      </c>
      <c r="B49" s="1">
        <v>2546</v>
      </c>
    </row>
    <row r="50" spans="1:2" x14ac:dyDescent="0.25">
      <c r="A50" s="16" t="s">
        <v>169</v>
      </c>
      <c r="B50" s="1">
        <v>548</v>
      </c>
    </row>
    <row r="51" spans="1:2" x14ac:dyDescent="0.25">
      <c r="A51" s="16" t="s">
        <v>170</v>
      </c>
      <c r="B51" s="1">
        <v>149</v>
      </c>
    </row>
    <row r="52" spans="1:2" x14ac:dyDescent="0.25">
      <c r="A52" s="16" t="s">
        <v>171</v>
      </c>
      <c r="B52" s="1">
        <v>723</v>
      </c>
    </row>
    <row r="53" spans="1:2" x14ac:dyDescent="0.25">
      <c r="A53" s="16" t="s">
        <v>172</v>
      </c>
      <c r="B53" s="1">
        <v>30</v>
      </c>
    </row>
    <row r="54" spans="1:2" x14ac:dyDescent="0.25">
      <c r="A54" s="16" t="s">
        <v>173</v>
      </c>
      <c r="B54" s="1">
        <v>79</v>
      </c>
    </row>
    <row r="55" spans="1:2" x14ac:dyDescent="0.25">
      <c r="A55" s="16" t="s">
        <v>174</v>
      </c>
      <c r="B55" s="1">
        <v>1471</v>
      </c>
    </row>
    <row r="56" spans="1:2" x14ac:dyDescent="0.25">
      <c r="A56" s="16" t="s">
        <v>175</v>
      </c>
      <c r="B56" s="1">
        <v>641</v>
      </c>
    </row>
    <row r="57" spans="1:2" x14ac:dyDescent="0.25">
      <c r="A57" s="16" t="s">
        <v>176</v>
      </c>
      <c r="B57" s="1">
        <v>4073</v>
      </c>
    </row>
    <row r="58" spans="1:2" x14ac:dyDescent="0.25">
      <c r="A58" s="16" t="s">
        <v>177</v>
      </c>
      <c r="B58" s="1">
        <v>13</v>
      </c>
    </row>
    <row r="59" spans="1:2" x14ac:dyDescent="0.25">
      <c r="A59" s="16" t="s">
        <v>178</v>
      </c>
      <c r="B59" s="1">
        <v>448</v>
      </c>
    </row>
    <row r="60" spans="1:2" x14ac:dyDescent="0.25">
      <c r="A60" s="16" t="s">
        <v>179</v>
      </c>
      <c r="B60" s="1">
        <v>109</v>
      </c>
    </row>
    <row r="61" spans="1:2" x14ac:dyDescent="0.25">
      <c r="A61" s="16" t="s">
        <v>180</v>
      </c>
      <c r="B61" s="1">
        <v>51</v>
      </c>
    </row>
    <row r="62" spans="1:2" x14ac:dyDescent="0.25">
      <c r="A62" s="16" t="s">
        <v>181</v>
      </c>
      <c r="B62" s="1">
        <v>103</v>
      </c>
    </row>
    <row r="63" spans="1:2" x14ac:dyDescent="0.25">
      <c r="A63" s="16" t="s">
        <v>182</v>
      </c>
      <c r="B63" s="1">
        <v>7</v>
      </c>
    </row>
    <row r="64" spans="1:2" x14ac:dyDescent="0.25">
      <c r="A64" s="16" t="s">
        <v>183</v>
      </c>
      <c r="B64" s="1">
        <v>18</v>
      </c>
    </row>
    <row r="65" spans="1:2" x14ac:dyDescent="0.25">
      <c r="A65" s="16" t="s">
        <v>184</v>
      </c>
      <c r="B65" s="1">
        <v>224</v>
      </c>
    </row>
    <row r="66" spans="1:2" x14ac:dyDescent="0.25">
      <c r="A66" s="16" t="s">
        <v>185</v>
      </c>
      <c r="B66" s="1">
        <v>91</v>
      </c>
    </row>
    <row r="67" spans="1:2" x14ac:dyDescent="0.25">
      <c r="A67" s="16" t="s">
        <v>186</v>
      </c>
      <c r="B67" s="1">
        <v>770</v>
      </c>
    </row>
    <row r="68" spans="1:2" x14ac:dyDescent="0.25">
      <c r="A68" s="10" t="s">
        <v>12</v>
      </c>
      <c r="B68" s="5">
        <v>83513</v>
      </c>
    </row>
    <row r="69" spans="1:2" x14ac:dyDescent="0.25">
      <c r="A69" s="15"/>
    </row>
    <row r="70" spans="1:2" x14ac:dyDescent="0.25">
      <c r="A70" s="15"/>
    </row>
    <row r="71" spans="1:2" x14ac:dyDescent="0.25">
      <c r="A71" s="15"/>
      <c r="B71" s="6" t="s">
        <v>28</v>
      </c>
    </row>
    <row r="72" spans="1:2" x14ac:dyDescent="0.25">
      <c r="A72" s="9" t="s">
        <v>32</v>
      </c>
      <c r="B72" s="4" t="s">
        <v>9</v>
      </c>
    </row>
    <row r="73" spans="1:2" x14ac:dyDescent="0.25">
      <c r="A73" s="8" t="s">
        <v>127</v>
      </c>
      <c r="B73" s="2">
        <v>0</v>
      </c>
    </row>
    <row r="74" spans="1:2" x14ac:dyDescent="0.25">
      <c r="A74" s="8" t="s">
        <v>128</v>
      </c>
      <c r="B74" s="2">
        <v>0.5</v>
      </c>
    </row>
    <row r="75" spans="1:2" x14ac:dyDescent="0.25">
      <c r="A75" s="8" t="s">
        <v>129</v>
      </c>
      <c r="B75" s="2">
        <v>0</v>
      </c>
    </row>
    <row r="76" spans="1:2" x14ac:dyDescent="0.25">
      <c r="A76" s="8" t="s">
        <v>130</v>
      </c>
      <c r="B76" s="2">
        <v>0</v>
      </c>
    </row>
    <row r="77" spans="1:2" x14ac:dyDescent="0.25">
      <c r="A77" s="8" t="s">
        <v>131</v>
      </c>
      <c r="B77" s="2">
        <v>0</v>
      </c>
    </row>
    <row r="78" spans="1:2" x14ac:dyDescent="0.25">
      <c r="A78" s="8" t="s">
        <v>132</v>
      </c>
      <c r="B78" s="2">
        <v>0</v>
      </c>
    </row>
    <row r="79" spans="1:2" x14ac:dyDescent="0.25">
      <c r="A79" s="8" t="s">
        <v>133</v>
      </c>
      <c r="B79" s="2">
        <v>0</v>
      </c>
    </row>
    <row r="80" spans="1:2" x14ac:dyDescent="0.25">
      <c r="A80" s="8" t="s">
        <v>134</v>
      </c>
      <c r="B80" s="2">
        <v>0.5</v>
      </c>
    </row>
    <row r="81" spans="1:2" x14ac:dyDescent="0.25">
      <c r="A81" s="8" t="s">
        <v>135</v>
      </c>
      <c r="B81" s="2">
        <v>0</v>
      </c>
    </row>
    <row r="82" spans="1:2" x14ac:dyDescent="0.25">
      <c r="A82" s="8" t="s">
        <v>136</v>
      </c>
      <c r="B82" s="2">
        <v>0</v>
      </c>
    </row>
    <row r="83" spans="1:2" x14ac:dyDescent="0.25">
      <c r="A83" s="8" t="s">
        <v>137</v>
      </c>
      <c r="B83" s="2">
        <v>1.18756843257812E-2</v>
      </c>
    </row>
    <row r="84" spans="1:2" x14ac:dyDescent="0.25">
      <c r="A84" s="8" t="s">
        <v>138</v>
      </c>
      <c r="B84" s="2">
        <v>0.32401246525730598</v>
      </c>
    </row>
    <row r="85" spans="1:2" x14ac:dyDescent="0.25">
      <c r="A85" s="8" t="s">
        <v>139</v>
      </c>
      <c r="B85" s="2">
        <v>4.5986692495578199E-2</v>
      </c>
    </row>
    <row r="86" spans="1:2" x14ac:dyDescent="0.25">
      <c r="A86" s="8" t="s">
        <v>140</v>
      </c>
      <c r="B86" s="2">
        <v>6.2326286532468599E-3</v>
      </c>
    </row>
    <row r="87" spans="1:2" x14ac:dyDescent="0.25">
      <c r="A87" s="8" t="s">
        <v>141</v>
      </c>
      <c r="B87" s="2">
        <v>6.7548218647351096E-2</v>
      </c>
    </row>
    <row r="88" spans="1:2" x14ac:dyDescent="0.25">
      <c r="A88" s="8" t="s">
        <v>142</v>
      </c>
      <c r="B88" s="2">
        <v>8.5909205760970296E-3</v>
      </c>
    </row>
    <row r="89" spans="1:2" x14ac:dyDescent="0.25">
      <c r="A89" s="8" t="s">
        <v>143</v>
      </c>
      <c r="B89" s="2">
        <v>9.4331676914006599E-3</v>
      </c>
    </row>
    <row r="90" spans="1:2" x14ac:dyDescent="0.25">
      <c r="A90" s="8" t="s">
        <v>144</v>
      </c>
      <c r="B90" s="2">
        <v>0.28619556978017402</v>
      </c>
    </row>
    <row r="91" spans="1:2" x14ac:dyDescent="0.25">
      <c r="A91" s="8" t="s">
        <v>145</v>
      </c>
      <c r="B91" s="2">
        <v>9.6016171144613804E-2</v>
      </c>
    </row>
    <row r="92" spans="1:2" x14ac:dyDescent="0.25">
      <c r="A92" s="8" t="s">
        <v>146</v>
      </c>
      <c r="B92" s="2">
        <v>0.14410848142845101</v>
      </c>
    </row>
    <row r="93" spans="1:2" x14ac:dyDescent="0.25">
      <c r="A93" s="8" t="s">
        <v>147</v>
      </c>
      <c r="B93" s="2">
        <v>8.5989932885906003E-3</v>
      </c>
    </row>
    <row r="94" spans="1:2" x14ac:dyDescent="0.25">
      <c r="A94" s="8" t="s">
        <v>148</v>
      </c>
      <c r="B94" s="2">
        <v>0.244786673058485</v>
      </c>
    </row>
    <row r="95" spans="1:2" x14ac:dyDescent="0.25">
      <c r="A95" s="8" t="s">
        <v>149</v>
      </c>
      <c r="B95" s="2">
        <v>9.8843480345158205E-2</v>
      </c>
    </row>
    <row r="96" spans="1:2" x14ac:dyDescent="0.25">
      <c r="A96" s="8" t="s">
        <v>150</v>
      </c>
      <c r="B96" s="2">
        <v>5.4530201342281896E-3</v>
      </c>
    </row>
    <row r="97" spans="1:2" x14ac:dyDescent="0.25">
      <c r="A97" s="8" t="s">
        <v>151</v>
      </c>
      <c r="B97" s="2">
        <v>7.6671860019175503E-2</v>
      </c>
    </row>
    <row r="98" spans="1:2" x14ac:dyDescent="0.25">
      <c r="A98" s="8" t="s">
        <v>152</v>
      </c>
      <c r="B98" s="2">
        <v>6.5316395014381598E-3</v>
      </c>
    </row>
    <row r="99" spans="1:2" x14ac:dyDescent="0.25">
      <c r="A99" s="8" t="s">
        <v>153</v>
      </c>
      <c r="B99" s="2">
        <v>6.9211409395973202E-3</v>
      </c>
    </row>
    <row r="100" spans="1:2" x14ac:dyDescent="0.25">
      <c r="A100" s="8" t="s">
        <v>154</v>
      </c>
      <c r="B100" s="2">
        <v>0.17476629913710501</v>
      </c>
    </row>
    <row r="101" spans="1:2" x14ac:dyDescent="0.25">
      <c r="A101" s="8" t="s">
        <v>155</v>
      </c>
      <c r="B101" s="2">
        <v>6.9750719079578097E-2</v>
      </c>
    </row>
    <row r="102" spans="1:2" x14ac:dyDescent="0.25">
      <c r="A102" s="8" t="s">
        <v>156</v>
      </c>
      <c r="B102" s="2">
        <v>0.30767617449664397</v>
      </c>
    </row>
    <row r="103" spans="1:2" x14ac:dyDescent="0.25">
      <c r="A103" s="8" t="s">
        <v>157</v>
      </c>
      <c r="B103" s="2">
        <v>9.1567372897590101E-3</v>
      </c>
    </row>
    <row r="104" spans="1:2" x14ac:dyDescent="0.25">
      <c r="A104" s="8" t="s">
        <v>158</v>
      </c>
      <c r="B104" s="2">
        <v>0.23324776828474</v>
      </c>
    </row>
    <row r="105" spans="1:2" x14ac:dyDescent="0.25">
      <c r="A105" s="8" t="s">
        <v>159</v>
      </c>
      <c r="B105" s="2">
        <v>7.7813110608788899E-2</v>
      </c>
    </row>
    <row r="106" spans="1:2" x14ac:dyDescent="0.25">
      <c r="A106" s="8" t="s">
        <v>160</v>
      </c>
      <c r="B106" s="2">
        <v>6.3982222903337001E-3</v>
      </c>
    </row>
    <row r="107" spans="1:2" x14ac:dyDescent="0.25">
      <c r="A107" s="8" t="s">
        <v>161</v>
      </c>
      <c r="B107" s="2">
        <v>5.51702999885062E-2</v>
      </c>
    </row>
    <row r="108" spans="1:2" x14ac:dyDescent="0.25">
      <c r="A108" s="8" t="s">
        <v>162</v>
      </c>
      <c r="B108" s="2">
        <v>4.3676487490900704E-3</v>
      </c>
    </row>
    <row r="109" spans="1:2" x14ac:dyDescent="0.25">
      <c r="A109" s="8" t="s">
        <v>163</v>
      </c>
      <c r="B109" s="2">
        <v>7.5092908317689003E-3</v>
      </c>
    </row>
    <row r="110" spans="1:2" x14ac:dyDescent="0.25">
      <c r="A110" s="8" t="s">
        <v>164</v>
      </c>
      <c r="B110" s="2">
        <v>0.152599517259875</v>
      </c>
    </row>
    <row r="111" spans="1:2" x14ac:dyDescent="0.25">
      <c r="A111" s="8" t="s">
        <v>165</v>
      </c>
      <c r="B111" s="2">
        <v>6.1951649362093401E-2</v>
      </c>
    </row>
    <row r="112" spans="1:2" x14ac:dyDescent="0.25">
      <c r="A112" s="8" t="s">
        <v>166</v>
      </c>
      <c r="B112" s="2">
        <v>0.39178575533504501</v>
      </c>
    </row>
    <row r="113" spans="1:2" x14ac:dyDescent="0.25">
      <c r="A113" s="8" t="s">
        <v>167</v>
      </c>
      <c r="B113" s="2">
        <v>6.4878473903360098E-3</v>
      </c>
    </row>
    <row r="114" spans="1:2" x14ac:dyDescent="0.25">
      <c r="A114" s="8" t="s">
        <v>168</v>
      </c>
      <c r="B114" s="2">
        <v>0.24653820083276801</v>
      </c>
    </row>
    <row r="115" spans="1:2" x14ac:dyDescent="0.25">
      <c r="A115" s="8" t="s">
        <v>169</v>
      </c>
      <c r="B115" s="2">
        <v>5.3064781640360201E-2</v>
      </c>
    </row>
    <row r="116" spans="1:2" x14ac:dyDescent="0.25">
      <c r="A116" s="8" t="s">
        <v>170</v>
      </c>
      <c r="B116" s="2">
        <v>1.4428197927762201E-2</v>
      </c>
    </row>
    <row r="117" spans="1:2" x14ac:dyDescent="0.25">
      <c r="A117" s="8" t="s">
        <v>171</v>
      </c>
      <c r="B117" s="2">
        <v>7.0010651689745296E-2</v>
      </c>
    </row>
    <row r="118" spans="1:2" x14ac:dyDescent="0.25">
      <c r="A118" s="8" t="s">
        <v>172</v>
      </c>
      <c r="B118" s="2">
        <v>2.9050062941802998E-3</v>
      </c>
    </row>
    <row r="119" spans="1:2" x14ac:dyDescent="0.25">
      <c r="A119" s="8" t="s">
        <v>173</v>
      </c>
      <c r="B119" s="2">
        <v>7.6498499080081299E-3</v>
      </c>
    </row>
    <row r="120" spans="1:2" x14ac:dyDescent="0.25">
      <c r="A120" s="8" t="s">
        <v>174</v>
      </c>
      <c r="B120" s="2">
        <v>0.142442141957974</v>
      </c>
    </row>
    <row r="121" spans="1:2" x14ac:dyDescent="0.25">
      <c r="A121" s="8" t="s">
        <v>175</v>
      </c>
      <c r="B121" s="2">
        <v>6.20703011523192E-2</v>
      </c>
    </row>
    <row r="122" spans="1:2" x14ac:dyDescent="0.25">
      <c r="A122" s="8" t="s">
        <v>176</v>
      </c>
      <c r="B122" s="2">
        <v>0.39440302120654602</v>
      </c>
    </row>
    <row r="123" spans="1:2" x14ac:dyDescent="0.25">
      <c r="A123" s="8" t="s">
        <v>177</v>
      </c>
      <c r="B123" s="2">
        <v>7.0883315158124299E-3</v>
      </c>
    </row>
    <row r="124" spans="1:2" x14ac:dyDescent="0.25">
      <c r="A124" s="8" t="s">
        <v>178</v>
      </c>
      <c r="B124" s="2">
        <v>0.244274809160305</v>
      </c>
    </row>
    <row r="125" spans="1:2" x14ac:dyDescent="0.25">
      <c r="A125" s="8" t="s">
        <v>179</v>
      </c>
      <c r="B125" s="2">
        <v>5.9432933478735003E-2</v>
      </c>
    </row>
    <row r="126" spans="1:2" x14ac:dyDescent="0.25">
      <c r="A126" s="8" t="s">
        <v>180</v>
      </c>
      <c r="B126" s="2">
        <v>2.7808069792802599E-2</v>
      </c>
    </row>
    <row r="127" spans="1:2" x14ac:dyDescent="0.25">
      <c r="A127" s="8" t="s">
        <v>181</v>
      </c>
      <c r="B127" s="2">
        <v>5.6161395856052301E-2</v>
      </c>
    </row>
    <row r="128" spans="1:2" x14ac:dyDescent="0.25">
      <c r="A128" s="8" t="s">
        <v>182</v>
      </c>
      <c r="B128" s="2">
        <v>3.81679389312977E-3</v>
      </c>
    </row>
    <row r="129" spans="1:2" x14ac:dyDescent="0.25">
      <c r="A129" s="8" t="s">
        <v>183</v>
      </c>
      <c r="B129" s="2">
        <v>9.8146128680479793E-3</v>
      </c>
    </row>
    <row r="130" spans="1:2" x14ac:dyDescent="0.25">
      <c r="A130" s="8" t="s">
        <v>184</v>
      </c>
      <c r="B130" s="2">
        <v>0.122137404580153</v>
      </c>
    </row>
    <row r="131" spans="1:2" x14ac:dyDescent="0.25">
      <c r="A131" s="8" t="s">
        <v>185</v>
      </c>
      <c r="B131" s="2">
        <v>4.9618320610687001E-2</v>
      </c>
    </row>
    <row r="132" spans="1:2" x14ac:dyDescent="0.25">
      <c r="A132" s="8" t="s">
        <v>186</v>
      </c>
      <c r="B132" s="2">
        <v>0.41984732824427501</v>
      </c>
    </row>
    <row r="133" spans="1:2" x14ac:dyDescent="0.25">
      <c r="A133" s="15"/>
    </row>
    <row r="134" spans="1:2" x14ac:dyDescent="0.25">
      <c r="A134" s="13" t="s">
        <v>33</v>
      </c>
    </row>
    <row r="135" spans="1:2" x14ac:dyDescent="0.25">
      <c r="A135" s="14" t="s">
        <v>34</v>
      </c>
    </row>
    <row r="136" spans="1:2" x14ac:dyDescent="0.25">
      <c r="A136" s="14" t="s">
        <v>126</v>
      </c>
    </row>
    <row r="137" spans="1:2" x14ac:dyDescent="0.25">
      <c r="A137" s="14" t="s">
        <v>188</v>
      </c>
    </row>
    <row r="138" spans="1:2" x14ac:dyDescent="0.25">
      <c r="A138" s="14" t="s">
        <v>36</v>
      </c>
    </row>
    <row r="139" spans="1:2" x14ac:dyDescent="0.25">
      <c r="A139" s="15"/>
    </row>
    <row r="140" spans="1:2" x14ac:dyDescent="0.25">
      <c r="A140" s="15"/>
    </row>
    <row r="141" spans="1:2" x14ac:dyDescent="0.25">
      <c r="A141" s="15"/>
    </row>
    <row r="142" spans="1:2" x14ac:dyDescent="0.25">
      <c r="A142" s="15"/>
    </row>
    <row r="143" spans="1:2" x14ac:dyDescent="0.25">
      <c r="A143" s="15"/>
    </row>
    <row r="144" spans="1:2"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66</v>
      </c>
    </row>
    <row r="2" spans="1:11" ht="15" x14ac:dyDescent="0.25">
      <c r="A2" s="12" t="s">
        <v>25</v>
      </c>
    </row>
    <row r="3" spans="1:11" ht="15" x14ac:dyDescent="0.25">
      <c r="A3" s="12" t="s">
        <v>67</v>
      </c>
    </row>
    <row r="4" spans="1:11" x14ac:dyDescent="0.25">
      <c r="A4" s="15"/>
    </row>
    <row r="5" spans="1:11" x14ac:dyDescent="0.25">
      <c r="A5" s="17" t="str">
        <f>HYPERLINK("#'Table of contents'!A7",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64</v>
      </c>
      <c r="B8" s="1">
        <v>109108</v>
      </c>
      <c r="C8" s="1">
        <v>113802</v>
      </c>
      <c r="D8" s="1">
        <v>118620</v>
      </c>
      <c r="E8" s="1">
        <v>123028</v>
      </c>
      <c r="F8" s="1">
        <v>127539</v>
      </c>
      <c r="G8" s="1">
        <v>132143</v>
      </c>
      <c r="H8" s="1">
        <v>137657</v>
      </c>
      <c r="I8" s="1">
        <v>144404</v>
      </c>
      <c r="J8" s="1">
        <v>145931</v>
      </c>
      <c r="K8" s="1">
        <v>155136</v>
      </c>
    </row>
    <row r="9" spans="1:11" x14ac:dyDescent="0.25">
      <c r="A9" s="16" t="s">
        <v>65</v>
      </c>
      <c r="B9" s="1">
        <v>143443</v>
      </c>
      <c r="C9" s="1">
        <v>145856</v>
      </c>
      <c r="D9" s="1">
        <v>148548</v>
      </c>
      <c r="E9" s="1">
        <v>150719</v>
      </c>
      <c r="F9" s="1">
        <v>153236</v>
      </c>
      <c r="G9" s="1">
        <v>156333</v>
      </c>
      <c r="H9" s="1">
        <v>160820</v>
      </c>
      <c r="I9" s="1">
        <v>166915</v>
      </c>
      <c r="J9" s="1">
        <v>164356</v>
      </c>
      <c r="K9" s="1">
        <v>172587</v>
      </c>
    </row>
    <row r="10" spans="1:11" x14ac:dyDescent="0.25">
      <c r="A10" s="10" t="s">
        <v>12</v>
      </c>
      <c r="B10" s="5">
        <v>252551</v>
      </c>
      <c r="C10" s="5">
        <v>259658</v>
      </c>
      <c r="D10" s="5">
        <v>267168</v>
      </c>
      <c r="E10" s="5">
        <v>273747</v>
      </c>
      <c r="F10" s="5">
        <v>280775</v>
      </c>
      <c r="G10" s="5">
        <v>288476</v>
      </c>
      <c r="H10" s="5">
        <v>298477</v>
      </c>
      <c r="I10" s="5">
        <v>311319</v>
      </c>
      <c r="J10" s="5">
        <v>310287</v>
      </c>
      <c r="K10" s="5">
        <v>327723</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64</v>
      </c>
      <c r="B15" s="2">
        <v>0.43202363087059598</v>
      </c>
      <c r="C15" s="2">
        <v>0.43827650216823699</v>
      </c>
      <c r="D15" s="2">
        <v>0.44399029823931002</v>
      </c>
      <c r="E15" s="2">
        <v>0.44942227677380903</v>
      </c>
      <c r="F15" s="2">
        <v>0.45423915946932603</v>
      </c>
      <c r="G15" s="2">
        <v>0.45807276861853302</v>
      </c>
      <c r="H15" s="2">
        <v>0.46119801525745702</v>
      </c>
      <c r="I15" s="2">
        <v>0.46384576591855903</v>
      </c>
      <c r="J15" s="2">
        <v>0.47030974549368798</v>
      </c>
      <c r="K15" s="2">
        <v>0.47337538103825499</v>
      </c>
    </row>
    <row r="16" spans="1:11" x14ac:dyDescent="0.25">
      <c r="A16" s="8" t="s">
        <v>65</v>
      </c>
      <c r="B16" s="2">
        <v>0.56797636912940397</v>
      </c>
      <c r="C16" s="2">
        <v>0.56172349783176301</v>
      </c>
      <c r="D16" s="2">
        <v>0.55600970176068998</v>
      </c>
      <c r="E16" s="2">
        <v>0.55057772322619103</v>
      </c>
      <c r="F16" s="2">
        <v>0.54576084053067397</v>
      </c>
      <c r="G16" s="2">
        <v>0.54192723138146703</v>
      </c>
      <c r="H16" s="2">
        <v>0.53880198474254304</v>
      </c>
      <c r="I16" s="2">
        <v>0.53615423408144103</v>
      </c>
      <c r="J16" s="2">
        <v>0.52969025450631202</v>
      </c>
      <c r="K16" s="2">
        <v>0.52662461896174495</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64</v>
      </c>
      <c r="B21" s="2">
        <v>4.3021593283718899E-2</v>
      </c>
      <c r="C21" s="2">
        <v>4.23366900405968E-2</v>
      </c>
      <c r="D21" s="2">
        <v>3.7160681166751003E-2</v>
      </c>
      <c r="E21" s="2">
        <v>3.6666449913840701E-2</v>
      </c>
      <c r="F21" s="2">
        <v>3.6098761947325898E-2</v>
      </c>
      <c r="G21" s="2">
        <v>4.1727522456732502E-2</v>
      </c>
      <c r="H21" s="2">
        <v>4.9013126829728998E-2</v>
      </c>
      <c r="I21" s="2">
        <v>1.05744993213484E-2</v>
      </c>
      <c r="J21" s="2">
        <v>6.3077755925745702E-2</v>
      </c>
      <c r="K21" s="3">
        <v>0.17400089297200799</v>
      </c>
      <c r="L21" s="3">
        <v>0.42185724236536298</v>
      </c>
    </row>
    <row r="22" spans="1:12" x14ac:dyDescent="0.25">
      <c r="A22" s="8" t="s">
        <v>65</v>
      </c>
      <c r="B22" s="2">
        <v>1.6822012924994599E-2</v>
      </c>
      <c r="C22" s="2">
        <v>1.8456559894690701E-2</v>
      </c>
      <c r="D22" s="2">
        <v>1.4614804642270499E-2</v>
      </c>
      <c r="E22" s="2">
        <v>1.6699951565496099E-2</v>
      </c>
      <c r="F22" s="2">
        <v>2.0210655459552598E-2</v>
      </c>
      <c r="G22" s="2">
        <v>2.8701553734656101E-2</v>
      </c>
      <c r="H22" s="2">
        <v>3.7899514985698303E-2</v>
      </c>
      <c r="I22" s="2">
        <v>-1.53311565767007E-2</v>
      </c>
      <c r="J22" s="2">
        <v>5.0080313465891098E-2</v>
      </c>
      <c r="K22" s="3">
        <v>0.103970370938957</v>
      </c>
      <c r="L22" s="3">
        <v>0.20317478022629201</v>
      </c>
    </row>
    <row r="23" spans="1:12" x14ac:dyDescent="0.25">
      <c r="A23" s="11" t="s">
        <v>12</v>
      </c>
      <c r="B23" s="3">
        <v>2.8140850758856601E-2</v>
      </c>
      <c r="C23" s="3">
        <v>2.89226598063607E-2</v>
      </c>
      <c r="D23" s="3">
        <v>2.4624955084441201E-2</v>
      </c>
      <c r="E23" s="3">
        <v>2.5673340712409599E-2</v>
      </c>
      <c r="F23" s="3">
        <v>2.74276555961179E-2</v>
      </c>
      <c r="G23" s="3">
        <v>3.4668395291116101E-2</v>
      </c>
      <c r="H23" s="3">
        <v>4.3025090710507002E-2</v>
      </c>
      <c r="I23" s="3">
        <v>-3.3149277750474599E-3</v>
      </c>
      <c r="J23" s="3">
        <v>5.6193137321254201E-2</v>
      </c>
      <c r="K23" s="3">
        <v>0.136049446054438</v>
      </c>
      <c r="L23" s="3">
        <v>0.29765077152733499</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36</v>
      </c>
    </row>
    <row r="29" spans="1:12" x14ac:dyDescent="0.25">
      <c r="A29" s="15"/>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488</v>
      </c>
    </row>
    <row r="2" spans="1:2" ht="15" x14ac:dyDescent="0.25">
      <c r="A2" s="12" t="s">
        <v>480</v>
      </c>
    </row>
    <row r="3" spans="1:2" ht="15" x14ac:dyDescent="0.25">
      <c r="A3" s="12" t="s">
        <v>67</v>
      </c>
    </row>
    <row r="4" spans="1:2" ht="15" x14ac:dyDescent="0.25">
      <c r="A4" s="12" t="s">
        <v>125</v>
      </c>
    </row>
    <row r="5" spans="1:2" x14ac:dyDescent="0.25">
      <c r="A5" s="17" t="str">
        <f>HYPERLINK("#'Table of contents'!A70", "Back to contents")</f>
        <v>Back to contents</v>
      </c>
    </row>
    <row r="6" spans="1:2" x14ac:dyDescent="0.25">
      <c r="A6" s="15"/>
      <c r="B6" s="6" t="s">
        <v>27</v>
      </c>
    </row>
    <row r="7" spans="1:2" x14ac:dyDescent="0.25">
      <c r="A7" s="9" t="s">
        <v>32</v>
      </c>
      <c r="B7" s="4" t="s">
        <v>9</v>
      </c>
    </row>
    <row r="8" spans="1:2" x14ac:dyDescent="0.25">
      <c r="A8" s="16" t="s">
        <v>189</v>
      </c>
      <c r="B8" s="1">
        <v>333</v>
      </c>
    </row>
    <row r="9" spans="1:2" x14ac:dyDescent="0.25">
      <c r="A9" s="16" t="s">
        <v>190</v>
      </c>
      <c r="B9" s="1">
        <v>9518</v>
      </c>
    </row>
    <row r="10" spans="1:2" x14ac:dyDescent="0.25">
      <c r="A10" s="16" t="s">
        <v>191</v>
      </c>
      <c r="B10" s="1">
        <v>2070</v>
      </c>
    </row>
    <row r="11" spans="1:2" x14ac:dyDescent="0.25">
      <c r="A11" s="16" t="s">
        <v>192</v>
      </c>
      <c r="B11" s="1">
        <v>197</v>
      </c>
    </row>
    <row r="12" spans="1:2" x14ac:dyDescent="0.25">
      <c r="A12" s="16" t="s">
        <v>193</v>
      </c>
      <c r="B12" s="1">
        <v>1299</v>
      </c>
    </row>
    <row r="13" spans="1:2" x14ac:dyDescent="0.25">
      <c r="A13" s="16" t="s">
        <v>194</v>
      </c>
      <c r="B13" s="1">
        <v>170</v>
      </c>
    </row>
    <row r="14" spans="1:2" x14ac:dyDescent="0.25">
      <c r="A14" s="16" t="s">
        <v>195</v>
      </c>
      <c r="B14" s="1">
        <v>216</v>
      </c>
    </row>
    <row r="15" spans="1:2" x14ac:dyDescent="0.25">
      <c r="A15" s="16" t="s">
        <v>196</v>
      </c>
      <c r="B15" s="1">
        <v>5873</v>
      </c>
    </row>
    <row r="16" spans="1:2" x14ac:dyDescent="0.25">
      <c r="A16" s="16" t="s">
        <v>197</v>
      </c>
      <c r="B16" s="1">
        <v>2055</v>
      </c>
    </row>
    <row r="17" spans="1:2" x14ac:dyDescent="0.25">
      <c r="A17" s="16" t="s">
        <v>198</v>
      </c>
      <c r="B17" s="1">
        <v>10289</v>
      </c>
    </row>
    <row r="18" spans="1:2" x14ac:dyDescent="0.25">
      <c r="A18" s="16" t="s">
        <v>199</v>
      </c>
      <c r="B18" s="1">
        <v>414</v>
      </c>
    </row>
    <row r="19" spans="1:2" x14ac:dyDescent="0.25">
      <c r="A19" s="16" t="s">
        <v>200</v>
      </c>
      <c r="B19" s="1">
        <v>11582</v>
      </c>
    </row>
    <row r="20" spans="1:2" x14ac:dyDescent="0.25">
      <c r="A20" s="16" t="s">
        <v>201</v>
      </c>
      <c r="B20" s="1">
        <v>4463</v>
      </c>
    </row>
    <row r="21" spans="1:2" x14ac:dyDescent="0.25">
      <c r="A21" s="16" t="s">
        <v>202</v>
      </c>
      <c r="B21" s="1">
        <v>426</v>
      </c>
    </row>
    <row r="22" spans="1:2" x14ac:dyDescent="0.25">
      <c r="A22" s="16" t="s">
        <v>203</v>
      </c>
      <c r="B22" s="1">
        <v>4328</v>
      </c>
    </row>
    <row r="23" spans="1:2" x14ac:dyDescent="0.25">
      <c r="A23" s="16" t="s">
        <v>204</v>
      </c>
      <c r="B23" s="1">
        <v>301</v>
      </c>
    </row>
    <row r="24" spans="1:2" x14ac:dyDescent="0.25">
      <c r="A24" s="16" t="s">
        <v>205</v>
      </c>
      <c r="B24" s="1">
        <v>420</v>
      </c>
    </row>
    <row r="25" spans="1:2" x14ac:dyDescent="0.25">
      <c r="A25" s="16" t="s">
        <v>206</v>
      </c>
      <c r="B25" s="1">
        <v>9037</v>
      </c>
    </row>
    <row r="26" spans="1:2" x14ac:dyDescent="0.25">
      <c r="A26" s="16" t="s">
        <v>207</v>
      </c>
      <c r="B26" s="1">
        <v>3762</v>
      </c>
    </row>
    <row r="27" spans="1:2" x14ac:dyDescent="0.25">
      <c r="A27" s="16" t="s">
        <v>208</v>
      </c>
      <c r="B27" s="1">
        <v>16760</v>
      </c>
    </row>
    <row r="28" spans="1:2" x14ac:dyDescent="0.25">
      <c r="A28" s="10" t="s">
        <v>12</v>
      </c>
      <c r="B28" s="5">
        <v>83513</v>
      </c>
    </row>
    <row r="29" spans="1:2" x14ac:dyDescent="0.25">
      <c r="A29" s="15"/>
    </row>
    <row r="30" spans="1:2" x14ac:dyDescent="0.25">
      <c r="A30" s="15"/>
    </row>
    <row r="31" spans="1:2" x14ac:dyDescent="0.25">
      <c r="A31" s="15"/>
      <c r="B31" s="6" t="s">
        <v>28</v>
      </c>
    </row>
    <row r="32" spans="1:2" x14ac:dyDescent="0.25">
      <c r="A32" s="9" t="s">
        <v>32</v>
      </c>
      <c r="B32" s="4" t="s">
        <v>9</v>
      </c>
    </row>
    <row r="33" spans="1:2" x14ac:dyDescent="0.25">
      <c r="A33" s="8" t="s">
        <v>189</v>
      </c>
      <c r="B33" s="2">
        <v>1.0399750156152399E-2</v>
      </c>
    </row>
    <row r="34" spans="1:2" x14ac:dyDescent="0.25">
      <c r="A34" s="8" t="s">
        <v>190</v>
      </c>
      <c r="B34" s="2">
        <v>0.29725171767645198</v>
      </c>
    </row>
    <row r="35" spans="1:2" x14ac:dyDescent="0.25">
      <c r="A35" s="8" t="s">
        <v>191</v>
      </c>
      <c r="B35" s="2">
        <v>6.4647095565271706E-2</v>
      </c>
    </row>
    <row r="36" spans="1:2" x14ac:dyDescent="0.25">
      <c r="A36" s="8" t="s">
        <v>192</v>
      </c>
      <c r="B36" s="2">
        <v>6.1524047470330996E-3</v>
      </c>
    </row>
    <row r="37" spans="1:2" x14ac:dyDescent="0.25">
      <c r="A37" s="8" t="s">
        <v>193</v>
      </c>
      <c r="B37" s="2">
        <v>4.0568394753279197E-2</v>
      </c>
    </row>
    <row r="38" spans="1:2" x14ac:dyDescent="0.25">
      <c r="A38" s="8" t="s">
        <v>194</v>
      </c>
      <c r="B38" s="2">
        <v>5.30918176139913E-3</v>
      </c>
    </row>
    <row r="39" spans="1:2" x14ac:dyDescent="0.25">
      <c r="A39" s="8" t="s">
        <v>195</v>
      </c>
      <c r="B39" s="2">
        <v>6.74578388507183E-3</v>
      </c>
    </row>
    <row r="40" spans="1:2" x14ac:dyDescent="0.25">
      <c r="A40" s="8" t="s">
        <v>196</v>
      </c>
      <c r="B40" s="2">
        <v>0.183416614615865</v>
      </c>
    </row>
    <row r="41" spans="1:2" x14ac:dyDescent="0.25">
      <c r="A41" s="8" t="s">
        <v>197</v>
      </c>
      <c r="B41" s="2">
        <v>6.4178638351030604E-2</v>
      </c>
    </row>
    <row r="42" spans="1:2" x14ac:dyDescent="0.25">
      <c r="A42" s="8" t="s">
        <v>198</v>
      </c>
      <c r="B42" s="2">
        <v>0.32133041848844501</v>
      </c>
    </row>
    <row r="43" spans="1:2" x14ac:dyDescent="0.25">
      <c r="A43" s="8" t="s">
        <v>199</v>
      </c>
      <c r="B43" s="2">
        <v>8.0399277571708803E-3</v>
      </c>
    </row>
    <row r="44" spans="1:2" x14ac:dyDescent="0.25">
      <c r="A44" s="8" t="s">
        <v>200</v>
      </c>
      <c r="B44" s="2">
        <v>0.22492377604722999</v>
      </c>
    </row>
    <row r="45" spans="1:2" x14ac:dyDescent="0.25">
      <c r="A45" s="8" t="s">
        <v>201</v>
      </c>
      <c r="B45" s="2">
        <v>8.6671974831530496E-2</v>
      </c>
    </row>
    <row r="46" spans="1:2" x14ac:dyDescent="0.25">
      <c r="A46" s="8" t="s">
        <v>202</v>
      </c>
      <c r="B46" s="2">
        <v>8.2729691414367007E-3</v>
      </c>
    </row>
    <row r="47" spans="1:2" x14ac:dyDescent="0.25">
      <c r="A47" s="8" t="s">
        <v>203</v>
      </c>
      <c r="B47" s="2">
        <v>8.4050259258539997E-2</v>
      </c>
    </row>
    <row r="48" spans="1:2" x14ac:dyDescent="0.25">
      <c r="A48" s="8" t="s">
        <v>204</v>
      </c>
      <c r="B48" s="2">
        <v>5.84545472200105E-3</v>
      </c>
    </row>
    <row r="49" spans="1:2" x14ac:dyDescent="0.25">
      <c r="A49" s="8" t="s">
        <v>205</v>
      </c>
      <c r="B49" s="2">
        <v>8.1564484493037905E-3</v>
      </c>
    </row>
    <row r="50" spans="1:2" x14ac:dyDescent="0.25">
      <c r="A50" s="8" t="s">
        <v>206</v>
      </c>
      <c r="B50" s="2">
        <v>0.17549958246752001</v>
      </c>
    </row>
    <row r="51" spans="1:2" x14ac:dyDescent="0.25">
      <c r="A51" s="8" t="s">
        <v>207</v>
      </c>
      <c r="B51" s="2">
        <v>7.3058473967335405E-2</v>
      </c>
    </row>
    <row r="52" spans="1:2" x14ac:dyDescent="0.25">
      <c r="A52" s="8" t="s">
        <v>208</v>
      </c>
      <c r="B52" s="2">
        <v>0.325481133357932</v>
      </c>
    </row>
    <row r="53" spans="1:2" x14ac:dyDescent="0.25">
      <c r="A53" s="15"/>
    </row>
    <row r="54" spans="1:2" x14ac:dyDescent="0.25">
      <c r="A54" s="13" t="s">
        <v>33</v>
      </c>
    </row>
    <row r="55" spans="1:2" x14ac:dyDescent="0.25">
      <c r="A55" s="14" t="s">
        <v>34</v>
      </c>
    </row>
    <row r="56" spans="1:2" x14ac:dyDescent="0.25">
      <c r="A56" s="14" t="s">
        <v>126</v>
      </c>
    </row>
    <row r="57" spans="1:2" x14ac:dyDescent="0.25">
      <c r="A57" s="14" t="s">
        <v>210</v>
      </c>
    </row>
    <row r="58" spans="1:2" x14ac:dyDescent="0.25">
      <c r="A58" s="14" t="s">
        <v>36</v>
      </c>
    </row>
    <row r="59" spans="1:2" x14ac:dyDescent="0.25">
      <c r="A59" s="15"/>
    </row>
    <row r="60" spans="1:2" x14ac:dyDescent="0.25">
      <c r="A60" s="15"/>
    </row>
    <row r="61" spans="1:2" x14ac:dyDescent="0.25">
      <c r="A61" s="15"/>
    </row>
    <row r="62" spans="1:2" x14ac:dyDescent="0.25">
      <c r="A62" s="15"/>
    </row>
    <row r="63" spans="1:2" x14ac:dyDescent="0.25">
      <c r="A63" s="15"/>
    </row>
    <row r="64" spans="1:2"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489</v>
      </c>
    </row>
    <row r="2" spans="1:2" ht="15" x14ac:dyDescent="0.25">
      <c r="A2" s="12" t="s">
        <v>480</v>
      </c>
    </row>
    <row r="3" spans="1:2" ht="15" x14ac:dyDescent="0.25">
      <c r="A3" s="12" t="s">
        <v>239</v>
      </c>
    </row>
    <row r="4" spans="1:2" ht="15" x14ac:dyDescent="0.25">
      <c r="A4" s="12" t="s">
        <v>125</v>
      </c>
    </row>
    <row r="5" spans="1:2" x14ac:dyDescent="0.25">
      <c r="A5" s="17" t="str">
        <f>HYPERLINK("#'Table of contents'!A71", "Back to contents")</f>
        <v>Back to contents</v>
      </c>
    </row>
    <row r="6" spans="1:2" x14ac:dyDescent="0.25">
      <c r="A6" s="15"/>
      <c r="B6" s="6" t="s">
        <v>27</v>
      </c>
    </row>
    <row r="7" spans="1:2" x14ac:dyDescent="0.25">
      <c r="A7" s="9" t="s">
        <v>32</v>
      </c>
      <c r="B7" s="4" t="s">
        <v>9</v>
      </c>
    </row>
    <row r="8" spans="1:2" x14ac:dyDescent="0.25">
      <c r="A8" s="16" t="s">
        <v>211</v>
      </c>
      <c r="B8" s="1">
        <v>350</v>
      </c>
    </row>
    <row r="9" spans="1:2" x14ac:dyDescent="0.25">
      <c r="A9" s="16" t="s">
        <v>212</v>
      </c>
      <c r="B9" s="1">
        <v>13253</v>
      </c>
    </row>
    <row r="10" spans="1:2" x14ac:dyDescent="0.25">
      <c r="A10" s="16" t="s">
        <v>213</v>
      </c>
      <c r="B10" s="1">
        <v>1438</v>
      </c>
    </row>
    <row r="11" spans="1:2" x14ac:dyDescent="0.25">
      <c r="A11" s="16" t="s">
        <v>214</v>
      </c>
      <c r="B11" s="1">
        <v>503</v>
      </c>
    </row>
    <row r="12" spans="1:2" x14ac:dyDescent="0.25">
      <c r="A12" s="16" t="s">
        <v>215</v>
      </c>
      <c r="B12" s="1">
        <v>1373</v>
      </c>
    </row>
    <row r="13" spans="1:2" x14ac:dyDescent="0.25">
      <c r="A13" s="16" t="s">
        <v>216</v>
      </c>
      <c r="B13" s="1">
        <v>341</v>
      </c>
    </row>
    <row r="14" spans="1:2" x14ac:dyDescent="0.25">
      <c r="A14" s="16" t="s">
        <v>99</v>
      </c>
      <c r="B14" s="1">
        <v>370</v>
      </c>
    </row>
    <row r="15" spans="1:2" x14ac:dyDescent="0.25">
      <c r="A15" s="16" t="s">
        <v>217</v>
      </c>
      <c r="B15" s="1">
        <v>12208</v>
      </c>
    </row>
    <row r="16" spans="1:2" x14ac:dyDescent="0.25">
      <c r="A16" s="16" t="s">
        <v>218</v>
      </c>
      <c r="B16" s="1">
        <v>3933</v>
      </c>
    </row>
    <row r="17" spans="1:2" x14ac:dyDescent="0.25">
      <c r="A17" s="16" t="s">
        <v>219</v>
      </c>
      <c r="B17" s="1">
        <v>18377</v>
      </c>
    </row>
    <row r="18" spans="1:2" x14ac:dyDescent="0.25">
      <c r="A18" s="16" t="s">
        <v>220</v>
      </c>
      <c r="B18" s="1">
        <v>51</v>
      </c>
    </row>
    <row r="19" spans="1:2" x14ac:dyDescent="0.25">
      <c r="A19" s="16" t="s">
        <v>221</v>
      </c>
      <c r="B19" s="1">
        <v>5239</v>
      </c>
    </row>
    <row r="20" spans="1:2" x14ac:dyDescent="0.25">
      <c r="A20" s="16" t="s">
        <v>222</v>
      </c>
      <c r="B20" s="1">
        <v>56</v>
      </c>
    </row>
    <row r="21" spans="1:2" x14ac:dyDescent="0.25">
      <c r="A21" s="16" t="s">
        <v>223</v>
      </c>
      <c r="B21" s="1">
        <v>41</v>
      </c>
    </row>
    <row r="22" spans="1:2" x14ac:dyDescent="0.25">
      <c r="A22" s="16" t="s">
        <v>224</v>
      </c>
      <c r="B22" s="1">
        <v>249</v>
      </c>
    </row>
    <row r="23" spans="1:2" x14ac:dyDescent="0.25">
      <c r="A23" s="16" t="s">
        <v>225</v>
      </c>
      <c r="B23" s="1">
        <v>12</v>
      </c>
    </row>
    <row r="24" spans="1:2" x14ac:dyDescent="0.25">
      <c r="A24" s="16" t="s">
        <v>105</v>
      </c>
      <c r="B24" s="1">
        <v>100</v>
      </c>
    </row>
    <row r="25" spans="1:2" x14ac:dyDescent="0.25">
      <c r="A25" s="16" t="s">
        <v>226</v>
      </c>
      <c r="B25" s="1">
        <v>1626</v>
      </c>
    </row>
    <row r="26" spans="1:2" x14ac:dyDescent="0.25">
      <c r="A26" s="16" t="s">
        <v>227</v>
      </c>
      <c r="B26" s="1">
        <v>956</v>
      </c>
    </row>
    <row r="27" spans="1:2" x14ac:dyDescent="0.25">
      <c r="A27" s="16" t="s">
        <v>228</v>
      </c>
      <c r="B27" s="1">
        <v>2443</v>
      </c>
    </row>
    <row r="28" spans="1:2" x14ac:dyDescent="0.25">
      <c r="A28" s="16" t="s">
        <v>229</v>
      </c>
      <c r="B28" s="1">
        <v>346</v>
      </c>
    </row>
    <row r="29" spans="1:2" x14ac:dyDescent="0.25">
      <c r="A29" s="16" t="s">
        <v>230</v>
      </c>
      <c r="B29" s="1">
        <v>2608</v>
      </c>
    </row>
    <row r="30" spans="1:2" x14ac:dyDescent="0.25">
      <c r="A30" s="16" t="s">
        <v>231</v>
      </c>
      <c r="B30" s="1">
        <v>5039</v>
      </c>
    </row>
    <row r="31" spans="1:2" x14ac:dyDescent="0.25">
      <c r="A31" s="16" t="s">
        <v>232</v>
      </c>
      <c r="B31" s="1">
        <v>79</v>
      </c>
    </row>
    <row r="32" spans="1:2" x14ac:dyDescent="0.25">
      <c r="A32" s="16" t="s">
        <v>233</v>
      </c>
      <c r="B32" s="1">
        <v>4005</v>
      </c>
    </row>
    <row r="33" spans="1:2" x14ac:dyDescent="0.25">
      <c r="A33" s="16" t="s">
        <v>234</v>
      </c>
      <c r="B33" s="1">
        <v>118</v>
      </c>
    </row>
    <row r="34" spans="1:2" x14ac:dyDescent="0.25">
      <c r="A34" s="16" t="s">
        <v>111</v>
      </c>
      <c r="B34" s="1">
        <v>166</v>
      </c>
    </row>
    <row r="35" spans="1:2" x14ac:dyDescent="0.25">
      <c r="A35" s="16" t="s">
        <v>235</v>
      </c>
      <c r="B35" s="1">
        <v>1076</v>
      </c>
    </row>
    <row r="36" spans="1:2" x14ac:dyDescent="0.25">
      <c r="A36" s="16" t="s">
        <v>236</v>
      </c>
      <c r="B36" s="1">
        <v>928</v>
      </c>
    </row>
    <row r="37" spans="1:2" x14ac:dyDescent="0.25">
      <c r="A37" s="16" t="s">
        <v>237</v>
      </c>
      <c r="B37" s="1">
        <v>6229</v>
      </c>
    </row>
    <row r="38" spans="1:2" x14ac:dyDescent="0.25">
      <c r="A38" s="10" t="s">
        <v>12</v>
      </c>
      <c r="B38" s="5">
        <v>83513</v>
      </c>
    </row>
    <row r="39" spans="1:2" x14ac:dyDescent="0.25">
      <c r="A39" s="15"/>
    </row>
    <row r="40" spans="1:2" x14ac:dyDescent="0.25">
      <c r="A40" s="15"/>
    </row>
    <row r="41" spans="1:2" x14ac:dyDescent="0.25">
      <c r="A41" s="15"/>
      <c r="B41" s="6" t="s">
        <v>28</v>
      </c>
    </row>
    <row r="42" spans="1:2" x14ac:dyDescent="0.25">
      <c r="A42" s="9" t="s">
        <v>32</v>
      </c>
      <c r="B42" s="4" t="s">
        <v>9</v>
      </c>
    </row>
    <row r="43" spans="1:2" x14ac:dyDescent="0.25">
      <c r="A43" s="8" t="s">
        <v>211</v>
      </c>
      <c r="B43" s="2">
        <v>6.71192421278717E-3</v>
      </c>
    </row>
    <row r="44" spans="1:2" x14ac:dyDescent="0.25">
      <c r="A44" s="8" t="s">
        <v>212</v>
      </c>
      <c r="B44" s="2">
        <v>0.25415180454876701</v>
      </c>
    </row>
    <row r="45" spans="1:2" x14ac:dyDescent="0.25">
      <c r="A45" s="8" t="s">
        <v>213</v>
      </c>
      <c r="B45" s="2">
        <v>2.7576420051394199E-2</v>
      </c>
    </row>
    <row r="46" spans="1:2" x14ac:dyDescent="0.25">
      <c r="A46" s="8" t="s">
        <v>214</v>
      </c>
      <c r="B46" s="2">
        <v>9.6459939400912794E-3</v>
      </c>
    </row>
    <row r="47" spans="1:2" x14ac:dyDescent="0.25">
      <c r="A47" s="8" t="s">
        <v>215</v>
      </c>
      <c r="B47" s="2">
        <v>2.6329919840448E-2</v>
      </c>
    </row>
    <row r="48" spans="1:2" x14ac:dyDescent="0.25">
      <c r="A48" s="8" t="s">
        <v>216</v>
      </c>
      <c r="B48" s="2">
        <v>6.5393318758869296E-3</v>
      </c>
    </row>
    <row r="49" spans="1:2" x14ac:dyDescent="0.25">
      <c r="A49" s="8" t="s">
        <v>99</v>
      </c>
      <c r="B49" s="2">
        <v>7.0954627392321602E-3</v>
      </c>
    </row>
    <row r="50" spans="1:2" x14ac:dyDescent="0.25">
      <c r="A50" s="8" t="s">
        <v>217</v>
      </c>
      <c r="B50" s="2">
        <v>0.23411191654201699</v>
      </c>
    </row>
    <row r="51" spans="1:2" x14ac:dyDescent="0.25">
      <c r="A51" s="8" t="s">
        <v>218</v>
      </c>
      <c r="B51" s="2">
        <v>7.5422851225405596E-2</v>
      </c>
    </row>
    <row r="52" spans="1:2" x14ac:dyDescent="0.25">
      <c r="A52" s="8" t="s">
        <v>219</v>
      </c>
      <c r="B52" s="2">
        <v>0.35241437502397099</v>
      </c>
    </row>
    <row r="53" spans="1:2" x14ac:dyDescent="0.25">
      <c r="A53" s="8" t="s">
        <v>220</v>
      </c>
      <c r="B53" s="2">
        <v>4.7340573656363101E-3</v>
      </c>
    </row>
    <row r="54" spans="1:2" x14ac:dyDescent="0.25">
      <c r="A54" s="8" t="s">
        <v>221</v>
      </c>
      <c r="B54" s="2">
        <v>0.48630836350134599</v>
      </c>
    </row>
    <row r="55" spans="1:2" x14ac:dyDescent="0.25">
      <c r="A55" s="8" t="s">
        <v>222</v>
      </c>
      <c r="B55" s="2">
        <v>5.1981806367771303E-3</v>
      </c>
    </row>
    <row r="56" spans="1:2" x14ac:dyDescent="0.25">
      <c r="A56" s="8" t="s">
        <v>223</v>
      </c>
      <c r="B56" s="2">
        <v>3.8058108233546802E-3</v>
      </c>
    </row>
    <row r="57" spans="1:2" x14ac:dyDescent="0.25">
      <c r="A57" s="8" t="s">
        <v>224</v>
      </c>
      <c r="B57" s="2">
        <v>2.31133389028126E-2</v>
      </c>
    </row>
    <row r="58" spans="1:2" x14ac:dyDescent="0.25">
      <c r="A58" s="8" t="s">
        <v>225</v>
      </c>
      <c r="B58" s="2">
        <v>1.1138958507379601E-3</v>
      </c>
    </row>
    <row r="59" spans="1:2" x14ac:dyDescent="0.25">
      <c r="A59" s="8" t="s">
        <v>105</v>
      </c>
      <c r="B59" s="2">
        <v>9.2824654228162995E-3</v>
      </c>
    </row>
    <row r="60" spans="1:2" x14ac:dyDescent="0.25">
      <c r="A60" s="8" t="s">
        <v>226</v>
      </c>
      <c r="B60" s="2">
        <v>0.150932887774993</v>
      </c>
    </row>
    <row r="61" spans="1:2" x14ac:dyDescent="0.25">
      <c r="A61" s="8" t="s">
        <v>227</v>
      </c>
      <c r="B61" s="2">
        <v>8.8740369442123795E-2</v>
      </c>
    </row>
    <row r="62" spans="1:2" x14ac:dyDescent="0.25">
      <c r="A62" s="8" t="s">
        <v>228</v>
      </c>
      <c r="B62" s="2">
        <v>0.226770630279402</v>
      </c>
    </row>
    <row r="63" spans="1:2" x14ac:dyDescent="0.25">
      <c r="A63" s="8" t="s">
        <v>229</v>
      </c>
      <c r="B63" s="2">
        <v>1.6801010002913501E-2</v>
      </c>
    </row>
    <row r="64" spans="1:2" x14ac:dyDescent="0.25">
      <c r="A64" s="8" t="s">
        <v>230</v>
      </c>
      <c r="B64" s="2">
        <v>0.12663882684277</v>
      </c>
    </row>
    <row r="65" spans="1:2" x14ac:dyDescent="0.25">
      <c r="A65" s="8" t="s">
        <v>231</v>
      </c>
      <c r="B65" s="2">
        <v>0.24468291735456901</v>
      </c>
    </row>
    <row r="66" spans="1:2" x14ac:dyDescent="0.25">
      <c r="A66" s="8" t="s">
        <v>232</v>
      </c>
      <c r="B66" s="2">
        <v>3.8360687578906502E-3</v>
      </c>
    </row>
    <row r="67" spans="1:2" x14ac:dyDescent="0.25">
      <c r="A67" s="8" t="s">
        <v>233</v>
      </c>
      <c r="B67" s="2">
        <v>0.19447411867534201</v>
      </c>
    </row>
    <row r="68" spans="1:2" x14ac:dyDescent="0.25">
      <c r="A68" s="8" t="s">
        <v>234</v>
      </c>
      <c r="B68" s="2">
        <v>5.7298242206467896E-3</v>
      </c>
    </row>
    <row r="69" spans="1:2" x14ac:dyDescent="0.25">
      <c r="A69" s="8" t="s">
        <v>111</v>
      </c>
      <c r="B69" s="2">
        <v>8.0606001748082003E-3</v>
      </c>
    </row>
    <row r="70" spans="1:2" x14ac:dyDescent="0.25">
      <c r="A70" s="8" t="s">
        <v>235</v>
      </c>
      <c r="B70" s="2">
        <v>5.2248227639118197E-2</v>
      </c>
    </row>
    <row r="71" spans="1:2" x14ac:dyDescent="0.25">
      <c r="A71" s="8" t="s">
        <v>236</v>
      </c>
      <c r="B71" s="2">
        <v>4.50616684471205E-2</v>
      </c>
    </row>
    <row r="72" spans="1:2" x14ac:dyDescent="0.25">
      <c r="A72" s="8" t="s">
        <v>237</v>
      </c>
      <c r="B72" s="2">
        <v>0.30246673788482098</v>
      </c>
    </row>
    <row r="73" spans="1:2" x14ac:dyDescent="0.25">
      <c r="A73" s="15"/>
    </row>
    <row r="74" spans="1:2" x14ac:dyDescent="0.25">
      <c r="A74" s="13" t="s">
        <v>33</v>
      </c>
    </row>
    <row r="75" spans="1:2" x14ac:dyDescent="0.25">
      <c r="A75" s="14" t="s">
        <v>34</v>
      </c>
    </row>
    <row r="76" spans="1:2" x14ac:dyDescent="0.25">
      <c r="A76" s="14" t="s">
        <v>126</v>
      </c>
    </row>
    <row r="77" spans="1:2" x14ac:dyDescent="0.25">
      <c r="A77" s="14" t="s">
        <v>240</v>
      </c>
    </row>
    <row r="78" spans="1:2" x14ac:dyDescent="0.25">
      <c r="A78" s="14" t="s">
        <v>36</v>
      </c>
    </row>
    <row r="79" spans="1:2" x14ac:dyDescent="0.25">
      <c r="A79" s="15"/>
    </row>
    <row r="80" spans="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490</v>
      </c>
    </row>
    <row r="2" spans="1:2" ht="15" x14ac:dyDescent="0.25">
      <c r="A2" s="12" t="s">
        <v>480</v>
      </c>
    </row>
    <row r="3" spans="1:2" ht="15" x14ac:dyDescent="0.25">
      <c r="A3" s="12" t="s">
        <v>302</v>
      </c>
    </row>
    <row r="4" spans="1:2" ht="15" x14ac:dyDescent="0.25">
      <c r="A4" s="12" t="s">
        <v>125</v>
      </c>
    </row>
    <row r="5" spans="1:2" x14ac:dyDescent="0.25">
      <c r="A5" s="17" t="str">
        <f>HYPERLINK("#'Table of contents'!A72", "Back to contents")</f>
        <v>Back to contents</v>
      </c>
    </row>
    <row r="6" spans="1:2" x14ac:dyDescent="0.25">
      <c r="A6" s="15"/>
      <c r="B6" s="6" t="s">
        <v>27</v>
      </c>
    </row>
    <row r="7" spans="1:2" x14ac:dyDescent="0.25">
      <c r="A7" s="9" t="s">
        <v>32</v>
      </c>
      <c r="B7" s="4" t="s">
        <v>9</v>
      </c>
    </row>
    <row r="8" spans="1:2" x14ac:dyDescent="0.25">
      <c r="A8" s="16" t="s">
        <v>241</v>
      </c>
      <c r="B8" s="1">
        <v>557</v>
      </c>
    </row>
    <row r="9" spans="1:2" x14ac:dyDescent="0.25">
      <c r="A9" s="16" t="s">
        <v>242</v>
      </c>
      <c r="B9" s="1">
        <v>1559</v>
      </c>
    </row>
    <row r="10" spans="1:2" x14ac:dyDescent="0.25">
      <c r="A10" s="16" t="s">
        <v>243</v>
      </c>
      <c r="B10" s="1">
        <v>6478</v>
      </c>
    </row>
    <row r="11" spans="1:2" x14ac:dyDescent="0.25">
      <c r="A11" s="16" t="s">
        <v>244</v>
      </c>
      <c r="B11" s="1">
        <v>2</v>
      </c>
    </row>
    <row r="12" spans="1:2" x14ac:dyDescent="0.25">
      <c r="A12" s="16" t="s">
        <v>245</v>
      </c>
      <c r="B12" s="1">
        <v>3420</v>
      </c>
    </row>
    <row r="13" spans="1:2" x14ac:dyDescent="0.25">
      <c r="A13" s="16" t="s">
        <v>246</v>
      </c>
      <c r="B13" s="1">
        <v>462</v>
      </c>
    </row>
    <row r="14" spans="1:2" x14ac:dyDescent="0.25">
      <c r="A14" s="16" t="s">
        <v>247</v>
      </c>
      <c r="B14" s="1">
        <v>204</v>
      </c>
    </row>
    <row r="15" spans="1:2" x14ac:dyDescent="0.25">
      <c r="A15" s="16" t="s">
        <v>248</v>
      </c>
      <c r="B15" s="1">
        <v>1616</v>
      </c>
    </row>
    <row r="16" spans="1:2" x14ac:dyDescent="0.25">
      <c r="A16" s="16" t="s">
        <v>249</v>
      </c>
      <c r="B16" s="1">
        <v>992</v>
      </c>
    </row>
    <row r="17" spans="1:2" x14ac:dyDescent="0.25">
      <c r="A17" s="16" t="s">
        <v>250</v>
      </c>
      <c r="B17" s="1">
        <v>6394</v>
      </c>
    </row>
    <row r="18" spans="1:2" x14ac:dyDescent="0.25">
      <c r="A18" s="16" t="s">
        <v>251</v>
      </c>
      <c r="B18" s="1">
        <v>3</v>
      </c>
    </row>
    <row r="19" spans="1:2" x14ac:dyDescent="0.25">
      <c r="A19" s="16" t="s">
        <v>252</v>
      </c>
      <c r="B19" s="1">
        <v>1250</v>
      </c>
    </row>
    <row r="20" spans="1:2" x14ac:dyDescent="0.25">
      <c r="A20" s="16" t="s">
        <v>253</v>
      </c>
      <c r="B20" s="1">
        <v>2</v>
      </c>
    </row>
    <row r="21" spans="1:2" x14ac:dyDescent="0.25">
      <c r="A21" s="16" t="s">
        <v>254</v>
      </c>
      <c r="B21" s="1">
        <v>1</v>
      </c>
    </row>
    <row r="22" spans="1:2" x14ac:dyDescent="0.25">
      <c r="A22" s="16" t="s">
        <v>255</v>
      </c>
      <c r="B22" s="1">
        <v>378</v>
      </c>
    </row>
    <row r="23" spans="1:2" x14ac:dyDescent="0.25">
      <c r="A23" s="16" t="s">
        <v>256</v>
      </c>
      <c r="B23" s="1">
        <v>0</v>
      </c>
    </row>
    <row r="24" spans="1:2" x14ac:dyDescent="0.25">
      <c r="A24" s="16" t="s">
        <v>257</v>
      </c>
      <c r="B24" s="1">
        <v>7</v>
      </c>
    </row>
    <row r="25" spans="1:2" x14ac:dyDescent="0.25">
      <c r="A25" s="16" t="s">
        <v>258</v>
      </c>
      <c r="B25" s="1">
        <v>97</v>
      </c>
    </row>
    <row r="26" spans="1:2" x14ac:dyDescent="0.25">
      <c r="A26" s="16" t="s">
        <v>259</v>
      </c>
      <c r="B26" s="1">
        <v>98</v>
      </c>
    </row>
    <row r="27" spans="1:2" x14ac:dyDescent="0.25">
      <c r="A27" s="16" t="s">
        <v>260</v>
      </c>
      <c r="B27" s="1">
        <v>549</v>
      </c>
    </row>
    <row r="28" spans="1:2" x14ac:dyDescent="0.25">
      <c r="A28" s="16" t="s">
        <v>261</v>
      </c>
      <c r="B28" s="1">
        <v>12</v>
      </c>
    </row>
    <row r="29" spans="1:2" x14ac:dyDescent="0.25">
      <c r="A29" s="16" t="s">
        <v>262</v>
      </c>
      <c r="B29" s="1">
        <v>416</v>
      </c>
    </row>
    <row r="30" spans="1:2" x14ac:dyDescent="0.25">
      <c r="A30" s="16" t="s">
        <v>263</v>
      </c>
      <c r="B30" s="1">
        <v>15</v>
      </c>
    </row>
    <row r="31" spans="1:2" x14ac:dyDescent="0.25">
      <c r="A31" s="16" t="s">
        <v>264</v>
      </c>
      <c r="B31" s="1">
        <v>11</v>
      </c>
    </row>
    <row r="32" spans="1:2" x14ac:dyDescent="0.25">
      <c r="A32" s="16" t="s">
        <v>265</v>
      </c>
      <c r="B32" s="1">
        <v>217</v>
      </c>
    </row>
    <row r="33" spans="1:2" x14ac:dyDescent="0.25">
      <c r="A33" s="16" t="s">
        <v>266</v>
      </c>
      <c r="B33" s="1">
        <v>1</v>
      </c>
    </row>
    <row r="34" spans="1:2" x14ac:dyDescent="0.25">
      <c r="A34" s="16" t="s">
        <v>267</v>
      </c>
      <c r="B34" s="1">
        <v>28</v>
      </c>
    </row>
    <row r="35" spans="1:2" x14ac:dyDescent="0.25">
      <c r="A35" s="16" t="s">
        <v>268</v>
      </c>
      <c r="B35" s="1">
        <v>456</v>
      </c>
    </row>
    <row r="36" spans="1:2" x14ac:dyDescent="0.25">
      <c r="A36" s="16" t="s">
        <v>269</v>
      </c>
      <c r="B36" s="1">
        <v>149</v>
      </c>
    </row>
    <row r="37" spans="1:2" x14ac:dyDescent="0.25">
      <c r="A37" s="16" t="s">
        <v>270</v>
      </c>
      <c r="B37" s="1">
        <v>460</v>
      </c>
    </row>
    <row r="38" spans="1:2" x14ac:dyDescent="0.25">
      <c r="A38" s="16" t="s">
        <v>271</v>
      </c>
      <c r="B38" s="1">
        <v>71</v>
      </c>
    </row>
    <row r="39" spans="1:2" x14ac:dyDescent="0.25">
      <c r="A39" s="16" t="s">
        <v>272</v>
      </c>
      <c r="B39" s="1">
        <v>100</v>
      </c>
    </row>
    <row r="40" spans="1:2" x14ac:dyDescent="0.25">
      <c r="A40" s="16" t="s">
        <v>273</v>
      </c>
      <c r="B40" s="1">
        <v>17415</v>
      </c>
    </row>
    <row r="41" spans="1:2" x14ac:dyDescent="0.25">
      <c r="A41" s="16" t="s">
        <v>274</v>
      </c>
      <c r="B41" s="1">
        <v>4</v>
      </c>
    </row>
    <row r="42" spans="1:2" x14ac:dyDescent="0.25">
      <c r="A42" s="16" t="s">
        <v>275</v>
      </c>
      <c r="B42" s="1">
        <v>591</v>
      </c>
    </row>
    <row r="43" spans="1:2" x14ac:dyDescent="0.25">
      <c r="A43" s="16" t="s">
        <v>276</v>
      </c>
      <c r="B43" s="1">
        <v>326</v>
      </c>
    </row>
    <row r="44" spans="1:2" x14ac:dyDescent="0.25">
      <c r="A44" s="16" t="s">
        <v>277</v>
      </c>
      <c r="B44" s="1">
        <v>5</v>
      </c>
    </row>
    <row r="45" spans="1:2" x14ac:dyDescent="0.25">
      <c r="A45" s="16" t="s">
        <v>278</v>
      </c>
      <c r="B45" s="1">
        <v>335</v>
      </c>
    </row>
    <row r="46" spans="1:2" x14ac:dyDescent="0.25">
      <c r="A46" s="16" t="s">
        <v>279</v>
      </c>
      <c r="B46" s="1">
        <v>12357</v>
      </c>
    </row>
    <row r="47" spans="1:2" x14ac:dyDescent="0.25">
      <c r="A47" s="16" t="s">
        <v>280</v>
      </c>
      <c r="B47" s="1">
        <v>3503</v>
      </c>
    </row>
    <row r="48" spans="1:2" x14ac:dyDescent="0.25">
      <c r="A48" s="16" t="s">
        <v>281</v>
      </c>
      <c r="B48" s="1">
        <v>14963</v>
      </c>
    </row>
    <row r="49" spans="1:2" x14ac:dyDescent="0.25">
      <c r="A49" s="16" t="s">
        <v>271</v>
      </c>
      <c r="B49" s="1">
        <v>71</v>
      </c>
    </row>
    <row r="50" spans="1:2" x14ac:dyDescent="0.25">
      <c r="A50" s="16" t="s">
        <v>282</v>
      </c>
      <c r="B50" s="1">
        <v>375</v>
      </c>
    </row>
    <row r="51" spans="1:2" x14ac:dyDescent="0.25">
      <c r="A51" s="16" t="s">
        <v>283</v>
      </c>
      <c r="B51" s="1">
        <v>28</v>
      </c>
    </row>
    <row r="52" spans="1:2" x14ac:dyDescent="0.25">
      <c r="A52" s="16" t="s">
        <v>284</v>
      </c>
      <c r="B52" s="1">
        <v>18</v>
      </c>
    </row>
    <row r="53" spans="1:2" x14ac:dyDescent="0.25">
      <c r="A53" s="16" t="s">
        <v>285</v>
      </c>
      <c r="B53" s="1">
        <v>1186</v>
      </c>
    </row>
    <row r="54" spans="1:2" x14ac:dyDescent="0.25">
      <c r="A54" s="16" t="s">
        <v>286</v>
      </c>
      <c r="B54" s="1">
        <v>2</v>
      </c>
    </row>
    <row r="55" spans="1:2" x14ac:dyDescent="0.25">
      <c r="A55" s="16" t="s">
        <v>287</v>
      </c>
      <c r="B55" s="1">
        <v>37</v>
      </c>
    </row>
    <row r="56" spans="1:2" x14ac:dyDescent="0.25">
      <c r="A56" s="16" t="s">
        <v>288</v>
      </c>
      <c r="B56" s="1">
        <v>254</v>
      </c>
    </row>
    <row r="57" spans="1:2" x14ac:dyDescent="0.25">
      <c r="A57" s="16" t="s">
        <v>289</v>
      </c>
      <c r="B57" s="1">
        <v>202</v>
      </c>
    </row>
    <row r="58" spans="1:2" x14ac:dyDescent="0.25">
      <c r="A58" s="16" t="s">
        <v>290</v>
      </c>
      <c r="B58" s="1">
        <v>631</v>
      </c>
    </row>
    <row r="59" spans="1:2" x14ac:dyDescent="0.25">
      <c r="A59" s="16" t="s">
        <v>291</v>
      </c>
      <c r="B59" s="1">
        <v>4</v>
      </c>
    </row>
    <row r="60" spans="1:2" x14ac:dyDescent="0.25">
      <c r="A60" s="16" t="s">
        <v>292</v>
      </c>
      <c r="B60" s="1">
        <v>85</v>
      </c>
    </row>
    <row r="61" spans="1:2" x14ac:dyDescent="0.25">
      <c r="A61" s="16" t="s">
        <v>293</v>
      </c>
      <c r="B61" s="1">
        <v>6</v>
      </c>
    </row>
    <row r="62" spans="1:2" x14ac:dyDescent="0.25">
      <c r="A62" s="16" t="s">
        <v>294</v>
      </c>
      <c r="B62" s="1">
        <v>0</v>
      </c>
    </row>
    <row r="63" spans="1:2" x14ac:dyDescent="0.25">
      <c r="A63" s="16" t="s">
        <v>295</v>
      </c>
      <c r="B63" s="1">
        <v>100</v>
      </c>
    </row>
    <row r="64" spans="1:2" x14ac:dyDescent="0.25">
      <c r="A64" s="16" t="s">
        <v>296</v>
      </c>
      <c r="B64" s="1">
        <v>1</v>
      </c>
    </row>
    <row r="65" spans="1:2" x14ac:dyDescent="0.25">
      <c r="A65" s="16" t="s">
        <v>297</v>
      </c>
      <c r="B65" s="1">
        <v>25</v>
      </c>
    </row>
    <row r="66" spans="1:2" x14ac:dyDescent="0.25">
      <c r="A66" s="16" t="s">
        <v>298</v>
      </c>
      <c r="B66" s="1">
        <v>130</v>
      </c>
    </row>
    <row r="67" spans="1:2" x14ac:dyDescent="0.25">
      <c r="A67" s="16" t="s">
        <v>299</v>
      </c>
      <c r="B67" s="1">
        <v>873</v>
      </c>
    </row>
    <row r="68" spans="1:2" x14ac:dyDescent="0.25">
      <c r="A68" s="16" t="s">
        <v>300</v>
      </c>
      <c r="B68" s="1">
        <v>4052</v>
      </c>
    </row>
    <row r="69" spans="1:2" x14ac:dyDescent="0.25">
      <c r="A69" s="10" t="s">
        <v>12</v>
      </c>
      <c r="B69" s="5">
        <v>83584</v>
      </c>
    </row>
    <row r="70" spans="1:2" x14ac:dyDescent="0.25">
      <c r="A70" s="15"/>
    </row>
    <row r="71" spans="1:2" x14ac:dyDescent="0.25">
      <c r="A71" s="15"/>
    </row>
    <row r="72" spans="1:2" x14ac:dyDescent="0.25">
      <c r="A72" s="15"/>
      <c r="B72" s="6" t="s">
        <v>28</v>
      </c>
    </row>
    <row r="73" spans="1:2" x14ac:dyDescent="0.25">
      <c r="A73" s="9" t="s">
        <v>32</v>
      </c>
      <c r="B73" s="4" t="s">
        <v>9</v>
      </c>
    </row>
    <row r="74" spans="1:2" x14ac:dyDescent="0.25">
      <c r="A74" s="8" t="s">
        <v>241</v>
      </c>
      <c r="B74" s="2">
        <v>2.5687142593617401E-2</v>
      </c>
    </row>
    <row r="75" spans="1:2" x14ac:dyDescent="0.25">
      <c r="A75" s="8" t="s">
        <v>242</v>
      </c>
      <c r="B75" s="2">
        <v>7.1896329090573696E-2</v>
      </c>
    </row>
    <row r="76" spans="1:2" x14ac:dyDescent="0.25">
      <c r="A76" s="8" t="s">
        <v>243</v>
      </c>
      <c r="B76" s="2">
        <v>0.29874561888950402</v>
      </c>
    </row>
    <row r="77" spans="1:2" x14ac:dyDescent="0.25">
      <c r="A77" s="8" t="s">
        <v>244</v>
      </c>
      <c r="B77" s="2">
        <v>9.2233905183545506E-5</v>
      </c>
    </row>
    <row r="78" spans="1:2" x14ac:dyDescent="0.25">
      <c r="A78" s="8" t="s">
        <v>245</v>
      </c>
      <c r="B78" s="2">
        <v>0.15771997786386299</v>
      </c>
    </row>
    <row r="79" spans="1:2" x14ac:dyDescent="0.25">
      <c r="A79" s="8" t="s">
        <v>246</v>
      </c>
      <c r="B79" s="2">
        <v>2.1306032097399001E-2</v>
      </c>
    </row>
    <row r="80" spans="1:2" x14ac:dyDescent="0.25">
      <c r="A80" s="8" t="s">
        <v>247</v>
      </c>
      <c r="B80" s="2">
        <v>9.40785832872164E-3</v>
      </c>
    </row>
    <row r="81" spans="1:2" x14ac:dyDescent="0.25">
      <c r="A81" s="8" t="s">
        <v>248</v>
      </c>
      <c r="B81" s="2">
        <v>7.4524995388304704E-2</v>
      </c>
    </row>
    <row r="82" spans="1:2" x14ac:dyDescent="0.25">
      <c r="A82" s="8" t="s">
        <v>249</v>
      </c>
      <c r="B82" s="2">
        <v>4.5748016971038599E-2</v>
      </c>
    </row>
    <row r="83" spans="1:2" x14ac:dyDescent="0.25">
      <c r="A83" s="8" t="s">
        <v>250</v>
      </c>
      <c r="B83" s="2">
        <v>0.29487179487179499</v>
      </c>
    </row>
    <row r="84" spans="1:2" x14ac:dyDescent="0.25">
      <c r="A84" s="8" t="s">
        <v>251</v>
      </c>
      <c r="B84" s="2">
        <v>1.2578616352201301E-3</v>
      </c>
    </row>
    <row r="85" spans="1:2" x14ac:dyDescent="0.25">
      <c r="A85" s="8" t="s">
        <v>252</v>
      </c>
      <c r="B85" s="2">
        <v>0.524109014675052</v>
      </c>
    </row>
    <row r="86" spans="1:2" x14ac:dyDescent="0.25">
      <c r="A86" s="8" t="s">
        <v>253</v>
      </c>
      <c r="B86" s="2">
        <v>8.3857442348008403E-4</v>
      </c>
    </row>
    <row r="87" spans="1:2" x14ac:dyDescent="0.25">
      <c r="A87" s="8" t="s">
        <v>254</v>
      </c>
      <c r="B87" s="2">
        <v>4.1928721174004202E-4</v>
      </c>
    </row>
    <row r="88" spans="1:2" x14ac:dyDescent="0.25">
      <c r="A88" s="8" t="s">
        <v>255</v>
      </c>
      <c r="B88" s="2">
        <v>0.15849056603773601</v>
      </c>
    </row>
    <row r="89" spans="1:2" x14ac:dyDescent="0.25">
      <c r="A89" s="8" t="s">
        <v>256</v>
      </c>
      <c r="B89" s="2">
        <v>0</v>
      </c>
    </row>
    <row r="90" spans="1:2" x14ac:dyDescent="0.25">
      <c r="A90" s="8" t="s">
        <v>257</v>
      </c>
      <c r="B90" s="2">
        <v>2.9350104821802901E-3</v>
      </c>
    </row>
    <row r="91" spans="1:2" x14ac:dyDescent="0.25">
      <c r="A91" s="8" t="s">
        <v>258</v>
      </c>
      <c r="B91" s="2">
        <v>4.0670859538784097E-2</v>
      </c>
    </row>
    <row r="92" spans="1:2" x14ac:dyDescent="0.25">
      <c r="A92" s="8" t="s">
        <v>259</v>
      </c>
      <c r="B92" s="2">
        <v>4.1090146750524102E-2</v>
      </c>
    </row>
    <row r="93" spans="1:2" x14ac:dyDescent="0.25">
      <c r="A93" s="8" t="s">
        <v>260</v>
      </c>
      <c r="B93" s="2">
        <v>0.230188679245283</v>
      </c>
    </row>
    <row r="94" spans="1:2" x14ac:dyDescent="0.25">
      <c r="A94" s="8" t="s">
        <v>261</v>
      </c>
      <c r="B94" s="2">
        <v>6.7988668555240802E-3</v>
      </c>
    </row>
    <row r="95" spans="1:2" x14ac:dyDescent="0.25">
      <c r="A95" s="8" t="s">
        <v>262</v>
      </c>
      <c r="B95" s="2">
        <v>0.23569405099150101</v>
      </c>
    </row>
    <row r="96" spans="1:2" x14ac:dyDescent="0.25">
      <c r="A96" s="8" t="s">
        <v>263</v>
      </c>
      <c r="B96" s="2">
        <v>8.4985835694051E-3</v>
      </c>
    </row>
    <row r="97" spans="1:2" x14ac:dyDescent="0.25">
      <c r="A97" s="8" t="s">
        <v>264</v>
      </c>
      <c r="B97" s="2">
        <v>6.2322946175637399E-3</v>
      </c>
    </row>
    <row r="98" spans="1:2" x14ac:dyDescent="0.25">
      <c r="A98" s="8" t="s">
        <v>265</v>
      </c>
      <c r="B98" s="2">
        <v>0.122946175637394</v>
      </c>
    </row>
    <row r="99" spans="1:2" x14ac:dyDescent="0.25">
      <c r="A99" s="8" t="s">
        <v>266</v>
      </c>
      <c r="B99" s="2">
        <v>5.6657223796034001E-4</v>
      </c>
    </row>
    <row r="100" spans="1:2" x14ac:dyDescent="0.25">
      <c r="A100" s="8" t="s">
        <v>267</v>
      </c>
      <c r="B100" s="2">
        <v>1.5864022662889499E-2</v>
      </c>
    </row>
    <row r="101" spans="1:2" x14ac:dyDescent="0.25">
      <c r="A101" s="8" t="s">
        <v>268</v>
      </c>
      <c r="B101" s="2">
        <v>0.25835694050991498</v>
      </c>
    </row>
    <row r="102" spans="1:2" x14ac:dyDescent="0.25">
      <c r="A102" s="8" t="s">
        <v>269</v>
      </c>
      <c r="B102" s="2">
        <v>8.4419263456090604E-2</v>
      </c>
    </row>
    <row r="103" spans="1:2" x14ac:dyDescent="0.25">
      <c r="A103" s="8" t="s">
        <v>270</v>
      </c>
      <c r="B103" s="2">
        <v>0.26062322946175598</v>
      </c>
    </row>
    <row r="104" spans="1:2" x14ac:dyDescent="0.25">
      <c r="A104" s="8" t="s">
        <v>271</v>
      </c>
      <c r="B104" s="2">
        <v>2.5320970042796001E-2</v>
      </c>
    </row>
    <row r="105" spans="1:2" x14ac:dyDescent="0.25">
      <c r="A105" s="8" t="s">
        <v>272</v>
      </c>
      <c r="B105" s="2">
        <v>2.0161696808403402E-3</v>
      </c>
    </row>
    <row r="106" spans="1:2" x14ac:dyDescent="0.25">
      <c r="A106" s="8" t="s">
        <v>273</v>
      </c>
      <c r="B106" s="2">
        <v>0.35111594991834499</v>
      </c>
    </row>
    <row r="107" spans="1:2" x14ac:dyDescent="0.25">
      <c r="A107" s="8" t="s">
        <v>274</v>
      </c>
      <c r="B107" s="2">
        <v>8.0646787233613597E-5</v>
      </c>
    </row>
    <row r="108" spans="1:2" x14ac:dyDescent="0.25">
      <c r="A108" s="8" t="s">
        <v>275</v>
      </c>
      <c r="B108" s="2">
        <v>1.1915562813766401E-2</v>
      </c>
    </row>
    <row r="109" spans="1:2" x14ac:dyDescent="0.25">
      <c r="A109" s="8" t="s">
        <v>276</v>
      </c>
      <c r="B109" s="2">
        <v>6.5727131595395101E-3</v>
      </c>
    </row>
    <row r="110" spans="1:2" x14ac:dyDescent="0.25">
      <c r="A110" s="8" t="s">
        <v>277</v>
      </c>
      <c r="B110" s="2">
        <v>1.00808484042017E-4</v>
      </c>
    </row>
    <row r="111" spans="1:2" x14ac:dyDescent="0.25">
      <c r="A111" s="8" t="s">
        <v>278</v>
      </c>
      <c r="B111" s="2">
        <v>6.7541684308151401E-3</v>
      </c>
    </row>
    <row r="112" spans="1:2" x14ac:dyDescent="0.25">
      <c r="A112" s="8" t="s">
        <v>279</v>
      </c>
      <c r="B112" s="2">
        <v>0.249138087461441</v>
      </c>
    </row>
    <row r="113" spans="1:2" x14ac:dyDescent="0.25">
      <c r="A113" s="8" t="s">
        <v>280</v>
      </c>
      <c r="B113" s="2">
        <v>7.0626423919837103E-2</v>
      </c>
    </row>
    <row r="114" spans="1:2" x14ac:dyDescent="0.25">
      <c r="A114" s="8" t="s">
        <v>281</v>
      </c>
      <c r="B114" s="2">
        <v>0.30167946934414003</v>
      </c>
    </row>
    <row r="115" spans="1:2" x14ac:dyDescent="0.25">
      <c r="A115" s="8" t="s">
        <v>271</v>
      </c>
      <c r="B115" s="2">
        <v>2.5320970042796001E-2</v>
      </c>
    </row>
    <row r="116" spans="1:2" x14ac:dyDescent="0.25">
      <c r="A116" s="8" t="s">
        <v>282</v>
      </c>
      <c r="B116" s="2">
        <v>0.13373751783166901</v>
      </c>
    </row>
    <row r="117" spans="1:2" x14ac:dyDescent="0.25">
      <c r="A117" s="8" t="s">
        <v>283</v>
      </c>
      <c r="B117" s="2">
        <v>9.9857346647646197E-3</v>
      </c>
    </row>
    <row r="118" spans="1:2" x14ac:dyDescent="0.25">
      <c r="A118" s="8" t="s">
        <v>284</v>
      </c>
      <c r="B118" s="2">
        <v>6.4194008559201104E-3</v>
      </c>
    </row>
    <row r="119" spans="1:2" x14ac:dyDescent="0.25">
      <c r="A119" s="8" t="s">
        <v>285</v>
      </c>
      <c r="B119" s="2">
        <v>0.42296718972895903</v>
      </c>
    </row>
    <row r="120" spans="1:2" x14ac:dyDescent="0.25">
      <c r="A120" s="8" t="s">
        <v>286</v>
      </c>
      <c r="B120" s="2">
        <v>7.1326676176890202E-4</v>
      </c>
    </row>
    <row r="121" spans="1:2" x14ac:dyDescent="0.25">
      <c r="A121" s="8" t="s">
        <v>287</v>
      </c>
      <c r="B121" s="2">
        <v>1.31954350927247E-2</v>
      </c>
    </row>
    <row r="122" spans="1:2" x14ac:dyDescent="0.25">
      <c r="A122" s="8" t="s">
        <v>288</v>
      </c>
      <c r="B122" s="2">
        <v>9.0584878744650502E-2</v>
      </c>
    </row>
    <row r="123" spans="1:2" x14ac:dyDescent="0.25">
      <c r="A123" s="8" t="s">
        <v>289</v>
      </c>
      <c r="B123" s="2">
        <v>7.2039942938659104E-2</v>
      </c>
    </row>
    <row r="124" spans="1:2" x14ac:dyDescent="0.25">
      <c r="A124" s="8" t="s">
        <v>290</v>
      </c>
      <c r="B124" s="2">
        <v>0.225035663338088</v>
      </c>
    </row>
    <row r="125" spans="1:2" x14ac:dyDescent="0.25">
      <c r="A125" s="8" t="s">
        <v>291</v>
      </c>
      <c r="B125" s="2">
        <v>7.5815011372251705E-4</v>
      </c>
    </row>
    <row r="126" spans="1:2" x14ac:dyDescent="0.25">
      <c r="A126" s="8" t="s">
        <v>292</v>
      </c>
      <c r="B126" s="2">
        <v>1.6110689916603499E-2</v>
      </c>
    </row>
    <row r="127" spans="1:2" x14ac:dyDescent="0.25">
      <c r="A127" s="8" t="s">
        <v>293</v>
      </c>
      <c r="B127" s="2">
        <v>1.1372251705837799E-3</v>
      </c>
    </row>
    <row r="128" spans="1:2" x14ac:dyDescent="0.25">
      <c r="A128" s="8" t="s">
        <v>294</v>
      </c>
      <c r="B128" s="2">
        <v>0</v>
      </c>
    </row>
    <row r="129" spans="1:2" x14ac:dyDescent="0.25">
      <c r="A129" s="8" t="s">
        <v>295</v>
      </c>
      <c r="B129" s="2">
        <v>1.8953752843062902E-2</v>
      </c>
    </row>
    <row r="130" spans="1:2" x14ac:dyDescent="0.25">
      <c r="A130" s="8" t="s">
        <v>296</v>
      </c>
      <c r="B130" s="2">
        <v>1.8953752843062899E-4</v>
      </c>
    </row>
    <row r="131" spans="1:2" x14ac:dyDescent="0.25">
      <c r="A131" s="8" t="s">
        <v>297</v>
      </c>
      <c r="B131" s="2">
        <v>4.7384382107657297E-3</v>
      </c>
    </row>
    <row r="132" spans="1:2" x14ac:dyDescent="0.25">
      <c r="A132" s="8" t="s">
        <v>298</v>
      </c>
      <c r="B132" s="2">
        <v>2.46398786959818E-2</v>
      </c>
    </row>
    <row r="133" spans="1:2" x14ac:dyDescent="0.25">
      <c r="A133" s="8" t="s">
        <v>299</v>
      </c>
      <c r="B133" s="2">
        <v>0.16546626231993899</v>
      </c>
    </row>
    <row r="134" spans="1:2" x14ac:dyDescent="0.25">
      <c r="A134" s="8" t="s">
        <v>300</v>
      </c>
      <c r="B134" s="2">
        <v>0.76800606520090997</v>
      </c>
    </row>
    <row r="135" spans="1:2" x14ac:dyDescent="0.25">
      <c r="A135" s="15"/>
    </row>
    <row r="136" spans="1:2" x14ac:dyDescent="0.25">
      <c r="A136" s="13" t="s">
        <v>33</v>
      </c>
    </row>
    <row r="137" spans="1:2" x14ac:dyDescent="0.25">
      <c r="A137" s="14" t="s">
        <v>34</v>
      </c>
    </row>
    <row r="138" spans="1:2" x14ac:dyDescent="0.25">
      <c r="A138" s="14" t="s">
        <v>126</v>
      </c>
    </row>
    <row r="139" spans="1:2" x14ac:dyDescent="0.25">
      <c r="A139" s="14" t="s">
        <v>303</v>
      </c>
    </row>
    <row r="140" spans="1:2" x14ac:dyDescent="0.25">
      <c r="A140" s="14" t="s">
        <v>36</v>
      </c>
    </row>
    <row r="141" spans="1:2" x14ac:dyDescent="0.25">
      <c r="A141" s="15"/>
    </row>
    <row r="142" spans="1:2" x14ac:dyDescent="0.25">
      <c r="A142" s="15"/>
    </row>
    <row r="143" spans="1:2" x14ac:dyDescent="0.25">
      <c r="A143" s="15"/>
    </row>
    <row r="144" spans="1:2"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491</v>
      </c>
    </row>
    <row r="2" spans="1:2" ht="15" x14ac:dyDescent="0.25">
      <c r="A2" s="12" t="s">
        <v>480</v>
      </c>
    </row>
    <row r="3" spans="1:2" ht="15" x14ac:dyDescent="0.25">
      <c r="A3" s="12" t="s">
        <v>308</v>
      </c>
    </row>
    <row r="4" spans="1:2" x14ac:dyDescent="0.25">
      <c r="A4" s="15"/>
    </row>
    <row r="5" spans="1:2" x14ac:dyDescent="0.25">
      <c r="A5" s="17" t="str">
        <f>HYPERLINK("#'Table of contents'!A73", "Back to contents")</f>
        <v>Back to contents</v>
      </c>
    </row>
    <row r="6" spans="1:2" x14ac:dyDescent="0.25">
      <c r="A6" s="15"/>
      <c r="B6" s="6" t="s">
        <v>27</v>
      </c>
    </row>
    <row r="7" spans="1:2" x14ac:dyDescent="0.25">
      <c r="A7" s="9" t="s">
        <v>32</v>
      </c>
      <c r="B7" s="4" t="s">
        <v>9</v>
      </c>
    </row>
    <row r="8" spans="1:2" x14ac:dyDescent="0.25">
      <c r="A8" s="16" t="s">
        <v>304</v>
      </c>
      <c r="B8" s="1">
        <v>315</v>
      </c>
    </row>
    <row r="9" spans="1:2" x14ac:dyDescent="0.25">
      <c r="A9" s="16" t="s">
        <v>305</v>
      </c>
      <c r="B9" s="1">
        <v>47755</v>
      </c>
    </row>
    <row r="10" spans="1:2" x14ac:dyDescent="0.25">
      <c r="A10" s="16" t="s">
        <v>306</v>
      </c>
      <c r="B10" s="1">
        <v>1120</v>
      </c>
    </row>
    <row r="11" spans="1:2" x14ac:dyDescent="0.25">
      <c r="A11" s="16" t="s">
        <v>86</v>
      </c>
      <c r="B11" s="1">
        <v>191</v>
      </c>
    </row>
    <row r="12" spans="1:2" x14ac:dyDescent="0.25">
      <c r="A12" s="16" t="s">
        <v>122</v>
      </c>
      <c r="B12" s="1">
        <v>7081</v>
      </c>
    </row>
    <row r="13" spans="1:2" x14ac:dyDescent="0.25">
      <c r="A13" s="16" t="s">
        <v>123</v>
      </c>
      <c r="B13" s="1">
        <v>27051</v>
      </c>
    </row>
    <row r="14" spans="1:2" x14ac:dyDescent="0.25">
      <c r="A14" s="10" t="s">
        <v>12</v>
      </c>
      <c r="B14" s="5">
        <v>83513</v>
      </c>
    </row>
    <row r="15" spans="1:2" x14ac:dyDescent="0.25">
      <c r="A15" s="15"/>
    </row>
    <row r="16" spans="1:2" x14ac:dyDescent="0.25">
      <c r="A16" s="15"/>
    </row>
    <row r="17" spans="1:2" x14ac:dyDescent="0.25">
      <c r="A17" s="15"/>
      <c r="B17" s="6" t="s">
        <v>28</v>
      </c>
    </row>
    <row r="18" spans="1:2" x14ac:dyDescent="0.25">
      <c r="A18" s="9" t="s">
        <v>32</v>
      </c>
      <c r="B18" s="4" t="s">
        <v>9</v>
      </c>
    </row>
    <row r="19" spans="1:2" x14ac:dyDescent="0.25">
      <c r="A19" s="8" t="s">
        <v>304</v>
      </c>
      <c r="B19" s="2">
        <v>3.77186785290913E-3</v>
      </c>
    </row>
    <row r="20" spans="1:2" x14ac:dyDescent="0.25">
      <c r="A20" s="8" t="s">
        <v>305</v>
      </c>
      <c r="B20" s="2">
        <v>0.57182714068468399</v>
      </c>
    </row>
    <row r="21" spans="1:2" x14ac:dyDescent="0.25">
      <c r="A21" s="8" t="s">
        <v>306</v>
      </c>
      <c r="B21" s="2">
        <v>1.34110856992325E-2</v>
      </c>
    </row>
    <row r="22" spans="1:2" x14ac:dyDescent="0.25">
      <c r="A22" s="8" t="s">
        <v>86</v>
      </c>
      <c r="B22" s="2">
        <v>2.2870690790655298E-3</v>
      </c>
    </row>
    <row r="23" spans="1:2" x14ac:dyDescent="0.25">
      <c r="A23" s="8" t="s">
        <v>122</v>
      </c>
      <c r="B23" s="2">
        <v>8.4789194496665193E-2</v>
      </c>
    </row>
    <row r="24" spans="1:2" x14ac:dyDescent="0.25">
      <c r="A24" s="8" t="s">
        <v>123</v>
      </c>
      <c r="B24" s="2">
        <v>0.32391364218744401</v>
      </c>
    </row>
    <row r="25" spans="1:2" x14ac:dyDescent="0.25">
      <c r="A25" s="15"/>
    </row>
    <row r="26" spans="1:2" x14ac:dyDescent="0.25">
      <c r="A26" s="13" t="s">
        <v>33</v>
      </c>
    </row>
    <row r="27" spans="1:2" x14ac:dyDescent="0.25">
      <c r="A27" s="14" t="s">
        <v>34</v>
      </c>
    </row>
    <row r="28" spans="1:2" x14ac:dyDescent="0.25">
      <c r="A28" s="14" t="s">
        <v>126</v>
      </c>
    </row>
    <row r="29" spans="1:2" x14ac:dyDescent="0.25">
      <c r="A29" s="14" t="s">
        <v>36</v>
      </c>
    </row>
    <row r="30" spans="1:2" x14ac:dyDescent="0.25">
      <c r="A30" s="15"/>
    </row>
    <row r="31" spans="1:2" x14ac:dyDescent="0.25">
      <c r="A31" s="15"/>
    </row>
    <row r="32" spans="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492</v>
      </c>
    </row>
    <row r="2" spans="1:2" ht="15" x14ac:dyDescent="0.25">
      <c r="A2" s="12" t="s">
        <v>480</v>
      </c>
    </row>
    <row r="3" spans="1:2" ht="15" x14ac:dyDescent="0.25">
      <c r="A3" s="12" t="s">
        <v>63</v>
      </c>
    </row>
    <row r="4" spans="1:2" ht="15" x14ac:dyDescent="0.25">
      <c r="A4" s="12" t="s">
        <v>308</v>
      </c>
    </row>
    <row r="5" spans="1:2" x14ac:dyDescent="0.25">
      <c r="A5" s="17" t="str">
        <f>HYPERLINK("#'Table of contents'!A74", "Back to contents")</f>
        <v>Back to contents</v>
      </c>
    </row>
    <row r="6" spans="1:2" x14ac:dyDescent="0.25">
      <c r="A6" s="15"/>
      <c r="B6" s="6" t="s">
        <v>27</v>
      </c>
    </row>
    <row r="7" spans="1:2" x14ac:dyDescent="0.25">
      <c r="A7" s="9" t="s">
        <v>32</v>
      </c>
      <c r="B7" s="4" t="s">
        <v>9</v>
      </c>
    </row>
    <row r="8" spans="1:2" x14ac:dyDescent="0.25">
      <c r="A8" s="16" t="s">
        <v>309</v>
      </c>
      <c r="B8" s="1">
        <v>0</v>
      </c>
    </row>
    <row r="9" spans="1:2" x14ac:dyDescent="0.25">
      <c r="A9" s="16" t="s">
        <v>310</v>
      </c>
      <c r="B9" s="1">
        <v>1</v>
      </c>
    </row>
    <row r="10" spans="1:2" x14ac:dyDescent="0.25">
      <c r="A10" s="16" t="s">
        <v>311</v>
      </c>
      <c r="B10" s="1">
        <v>0</v>
      </c>
    </row>
    <row r="11" spans="1:2" x14ac:dyDescent="0.25">
      <c r="A11" s="16" t="s">
        <v>133</v>
      </c>
      <c r="B11" s="1">
        <v>1</v>
      </c>
    </row>
    <row r="12" spans="1:2" x14ac:dyDescent="0.25">
      <c r="A12" s="16" t="s">
        <v>135</v>
      </c>
      <c r="B12" s="1">
        <v>0</v>
      </c>
    </row>
    <row r="13" spans="1:2" x14ac:dyDescent="0.25">
      <c r="A13" s="16" t="s">
        <v>136</v>
      </c>
      <c r="B13" s="1">
        <v>0</v>
      </c>
    </row>
    <row r="14" spans="1:2" x14ac:dyDescent="0.25">
      <c r="A14" s="16" t="s">
        <v>312</v>
      </c>
      <c r="B14" s="1">
        <v>60</v>
      </c>
    </row>
    <row r="15" spans="1:2" x14ac:dyDescent="0.25">
      <c r="A15" s="16" t="s">
        <v>313</v>
      </c>
      <c r="B15" s="1">
        <v>8589</v>
      </c>
    </row>
    <row r="16" spans="1:2" x14ac:dyDescent="0.25">
      <c r="A16" s="16" t="s">
        <v>314</v>
      </c>
      <c r="B16" s="1">
        <v>322</v>
      </c>
    </row>
    <row r="17" spans="1:2" x14ac:dyDescent="0.25">
      <c r="A17" s="16" t="s">
        <v>143</v>
      </c>
      <c r="B17" s="1">
        <v>20</v>
      </c>
    </row>
    <row r="18" spans="1:2" x14ac:dyDescent="0.25">
      <c r="A18" s="16" t="s">
        <v>145</v>
      </c>
      <c r="B18" s="1">
        <v>1171</v>
      </c>
    </row>
    <row r="19" spans="1:2" x14ac:dyDescent="0.25">
      <c r="A19" s="16" t="s">
        <v>146</v>
      </c>
      <c r="B19" s="1">
        <v>1711</v>
      </c>
    </row>
    <row r="20" spans="1:2" x14ac:dyDescent="0.25">
      <c r="A20" s="16" t="s">
        <v>315</v>
      </c>
      <c r="B20" s="1">
        <v>106</v>
      </c>
    </row>
    <row r="21" spans="1:2" x14ac:dyDescent="0.25">
      <c r="A21" s="16" t="s">
        <v>316</v>
      </c>
      <c r="B21" s="1">
        <v>19644</v>
      </c>
    </row>
    <row r="22" spans="1:2" x14ac:dyDescent="0.25">
      <c r="A22" s="16" t="s">
        <v>317</v>
      </c>
      <c r="B22" s="1">
        <v>502</v>
      </c>
    </row>
    <row r="23" spans="1:2" x14ac:dyDescent="0.25">
      <c r="A23" s="16" t="s">
        <v>153</v>
      </c>
      <c r="B23" s="1">
        <v>72</v>
      </c>
    </row>
    <row r="24" spans="1:2" x14ac:dyDescent="0.25">
      <c r="A24" s="16" t="s">
        <v>155</v>
      </c>
      <c r="B24" s="1">
        <v>2783</v>
      </c>
    </row>
    <row r="25" spans="1:2" x14ac:dyDescent="0.25">
      <c r="A25" s="16" t="s">
        <v>156</v>
      </c>
      <c r="B25" s="1">
        <v>10269</v>
      </c>
    </row>
    <row r="26" spans="1:2" x14ac:dyDescent="0.25">
      <c r="A26" s="16" t="s">
        <v>318</v>
      </c>
      <c r="B26" s="1">
        <v>73</v>
      </c>
    </row>
    <row r="27" spans="1:2" x14ac:dyDescent="0.25">
      <c r="A27" s="16" t="s">
        <v>319</v>
      </c>
      <c r="B27" s="1">
        <v>13362</v>
      </c>
    </row>
    <row r="28" spans="1:2" x14ac:dyDescent="0.25">
      <c r="A28" s="16" t="s">
        <v>320</v>
      </c>
      <c r="B28" s="1">
        <v>248</v>
      </c>
    </row>
    <row r="29" spans="1:2" x14ac:dyDescent="0.25">
      <c r="A29" s="16" t="s">
        <v>163</v>
      </c>
      <c r="B29" s="1">
        <v>55</v>
      </c>
    </row>
    <row r="30" spans="1:2" x14ac:dyDescent="0.25">
      <c r="A30" s="16" t="s">
        <v>165</v>
      </c>
      <c r="B30" s="1">
        <v>2136</v>
      </c>
    </row>
    <row r="31" spans="1:2" x14ac:dyDescent="0.25">
      <c r="A31" s="16" t="s">
        <v>166</v>
      </c>
      <c r="B31" s="1">
        <v>10227</v>
      </c>
    </row>
    <row r="32" spans="1:2" x14ac:dyDescent="0.25">
      <c r="A32" s="16" t="s">
        <v>321</v>
      </c>
      <c r="B32" s="1">
        <v>57</v>
      </c>
    </row>
    <row r="33" spans="1:2" x14ac:dyDescent="0.25">
      <c r="A33" s="16" t="s">
        <v>322</v>
      </c>
      <c r="B33" s="1">
        <v>5230</v>
      </c>
    </row>
    <row r="34" spans="1:2" x14ac:dyDescent="0.25">
      <c r="A34" s="16" t="s">
        <v>323</v>
      </c>
      <c r="B34" s="1">
        <v>47</v>
      </c>
    </row>
    <row r="35" spans="1:2" x14ac:dyDescent="0.25">
      <c r="A35" s="16" t="s">
        <v>173</v>
      </c>
      <c r="B35" s="1">
        <v>40</v>
      </c>
    </row>
    <row r="36" spans="1:2" x14ac:dyDescent="0.25">
      <c r="A36" s="16" t="s">
        <v>175</v>
      </c>
      <c r="B36" s="1">
        <v>879</v>
      </c>
    </row>
    <row r="37" spans="1:2" x14ac:dyDescent="0.25">
      <c r="A37" s="16" t="s">
        <v>176</v>
      </c>
      <c r="B37" s="1">
        <v>4074</v>
      </c>
    </row>
    <row r="38" spans="1:2" x14ac:dyDescent="0.25">
      <c r="A38" s="16" t="s">
        <v>324</v>
      </c>
      <c r="B38" s="1">
        <v>19</v>
      </c>
    </row>
    <row r="39" spans="1:2" x14ac:dyDescent="0.25">
      <c r="A39" s="16" t="s">
        <v>325</v>
      </c>
      <c r="B39" s="1">
        <v>929</v>
      </c>
    </row>
    <row r="40" spans="1:2" x14ac:dyDescent="0.25">
      <c r="A40" s="16" t="s">
        <v>326</v>
      </c>
      <c r="B40" s="1">
        <v>1</v>
      </c>
    </row>
    <row r="41" spans="1:2" x14ac:dyDescent="0.25">
      <c r="A41" s="16" t="s">
        <v>183</v>
      </c>
      <c r="B41" s="1">
        <v>3</v>
      </c>
    </row>
    <row r="42" spans="1:2" x14ac:dyDescent="0.25">
      <c r="A42" s="16" t="s">
        <v>185</v>
      </c>
      <c r="B42" s="1">
        <v>112</v>
      </c>
    </row>
    <row r="43" spans="1:2" x14ac:dyDescent="0.25">
      <c r="A43" s="16" t="s">
        <v>186</v>
      </c>
      <c r="B43" s="1">
        <v>770</v>
      </c>
    </row>
    <row r="44" spans="1:2" x14ac:dyDescent="0.25">
      <c r="A44" s="10" t="s">
        <v>12</v>
      </c>
      <c r="B44" s="5">
        <v>83513</v>
      </c>
    </row>
    <row r="45" spans="1:2" x14ac:dyDescent="0.25">
      <c r="A45" s="15"/>
    </row>
    <row r="46" spans="1:2" x14ac:dyDescent="0.25">
      <c r="A46" s="15"/>
    </row>
    <row r="47" spans="1:2" x14ac:dyDescent="0.25">
      <c r="A47" s="15"/>
      <c r="B47" s="6" t="s">
        <v>28</v>
      </c>
    </row>
    <row r="48" spans="1:2" x14ac:dyDescent="0.25">
      <c r="A48" s="9" t="s">
        <v>32</v>
      </c>
      <c r="B48" s="4" t="s">
        <v>9</v>
      </c>
    </row>
    <row r="49" spans="1:2" x14ac:dyDescent="0.25">
      <c r="A49" s="8" t="s">
        <v>309</v>
      </c>
      <c r="B49" s="2">
        <v>0</v>
      </c>
    </row>
    <row r="50" spans="1:2" x14ac:dyDescent="0.25">
      <c r="A50" s="8" t="s">
        <v>310</v>
      </c>
      <c r="B50" s="2">
        <v>0.5</v>
      </c>
    </row>
    <row r="51" spans="1:2" x14ac:dyDescent="0.25">
      <c r="A51" s="8" t="s">
        <v>311</v>
      </c>
      <c r="B51" s="2">
        <v>0</v>
      </c>
    </row>
    <row r="52" spans="1:2" x14ac:dyDescent="0.25">
      <c r="A52" s="8" t="s">
        <v>133</v>
      </c>
      <c r="B52" s="2">
        <v>0.5</v>
      </c>
    </row>
    <row r="53" spans="1:2" x14ac:dyDescent="0.25">
      <c r="A53" s="8" t="s">
        <v>135</v>
      </c>
      <c r="B53" s="2">
        <v>0</v>
      </c>
    </row>
    <row r="54" spans="1:2" x14ac:dyDescent="0.25">
      <c r="A54" s="8" t="s">
        <v>136</v>
      </c>
      <c r="B54" s="2">
        <v>0</v>
      </c>
    </row>
    <row r="55" spans="1:2" x14ac:dyDescent="0.25">
      <c r="A55" s="8" t="s">
        <v>312</v>
      </c>
      <c r="B55" s="2">
        <v>5.0534826918217802E-3</v>
      </c>
    </row>
    <row r="56" spans="1:2" x14ac:dyDescent="0.25">
      <c r="A56" s="8" t="s">
        <v>313</v>
      </c>
      <c r="B56" s="2">
        <v>0.72340604733428804</v>
      </c>
    </row>
    <row r="57" spans="1:2" x14ac:dyDescent="0.25">
      <c r="A57" s="8" t="s">
        <v>314</v>
      </c>
      <c r="B57" s="2">
        <v>2.71203571127769E-2</v>
      </c>
    </row>
    <row r="58" spans="1:2" x14ac:dyDescent="0.25">
      <c r="A58" s="8" t="s">
        <v>143</v>
      </c>
      <c r="B58" s="2">
        <v>1.68449423060726E-3</v>
      </c>
    </row>
    <row r="59" spans="1:2" x14ac:dyDescent="0.25">
      <c r="A59" s="8" t="s">
        <v>145</v>
      </c>
      <c r="B59" s="2">
        <v>9.8627137202055098E-2</v>
      </c>
    </row>
    <row r="60" spans="1:2" x14ac:dyDescent="0.25">
      <c r="A60" s="8" t="s">
        <v>146</v>
      </c>
      <c r="B60" s="2">
        <v>0.14410848142845101</v>
      </c>
    </row>
    <row r="61" spans="1:2" x14ac:dyDescent="0.25">
      <c r="A61" s="8" t="s">
        <v>315</v>
      </c>
      <c r="B61" s="2">
        <v>3.1759348034515801E-3</v>
      </c>
    </row>
    <row r="62" spans="1:2" x14ac:dyDescent="0.25">
      <c r="A62" s="8" t="s">
        <v>316</v>
      </c>
      <c r="B62" s="2">
        <v>0.58856663470757398</v>
      </c>
    </row>
    <row r="63" spans="1:2" x14ac:dyDescent="0.25">
      <c r="A63" s="8" t="s">
        <v>317</v>
      </c>
      <c r="B63" s="2">
        <v>1.50407478427613E-2</v>
      </c>
    </row>
    <row r="64" spans="1:2" x14ac:dyDescent="0.25">
      <c r="A64" s="8" t="s">
        <v>153</v>
      </c>
      <c r="B64" s="2">
        <v>2.1572387344199399E-3</v>
      </c>
    </row>
    <row r="65" spans="1:2" x14ac:dyDescent="0.25">
      <c r="A65" s="8" t="s">
        <v>155</v>
      </c>
      <c r="B65" s="2">
        <v>8.3383269415148606E-2</v>
      </c>
    </row>
    <row r="66" spans="1:2" x14ac:dyDescent="0.25">
      <c r="A66" s="8" t="s">
        <v>156</v>
      </c>
      <c r="B66" s="2">
        <v>0.30767617449664397</v>
      </c>
    </row>
    <row r="67" spans="1:2" x14ac:dyDescent="0.25">
      <c r="A67" s="8" t="s">
        <v>318</v>
      </c>
      <c r="B67" s="2">
        <v>2.7968277077506602E-3</v>
      </c>
    </row>
    <row r="68" spans="1:2" x14ac:dyDescent="0.25">
      <c r="A68" s="8" t="s">
        <v>319</v>
      </c>
      <c r="B68" s="2">
        <v>0.51193440864334705</v>
      </c>
    </row>
    <row r="69" spans="1:2" x14ac:dyDescent="0.25">
      <c r="A69" s="8" t="s">
        <v>320</v>
      </c>
      <c r="B69" s="2">
        <v>9.5015516646871807E-3</v>
      </c>
    </row>
    <row r="70" spans="1:2" x14ac:dyDescent="0.25">
      <c r="A70" s="8" t="s">
        <v>163</v>
      </c>
      <c r="B70" s="2">
        <v>2.1071989578943301E-3</v>
      </c>
    </row>
    <row r="71" spans="1:2" x14ac:dyDescent="0.25">
      <c r="A71" s="8" t="s">
        <v>165</v>
      </c>
      <c r="B71" s="2">
        <v>8.1835944982950798E-2</v>
      </c>
    </row>
    <row r="72" spans="1:2" x14ac:dyDescent="0.25">
      <c r="A72" s="8" t="s">
        <v>166</v>
      </c>
      <c r="B72" s="2">
        <v>0.39182406804337</v>
      </c>
    </row>
    <row r="73" spans="1:2" x14ac:dyDescent="0.25">
      <c r="A73" s="8" t="s">
        <v>321</v>
      </c>
      <c r="B73" s="2">
        <v>5.5195119589425802E-3</v>
      </c>
    </row>
    <row r="74" spans="1:2" x14ac:dyDescent="0.25">
      <c r="A74" s="8" t="s">
        <v>322</v>
      </c>
      <c r="B74" s="2">
        <v>0.50643943061876595</v>
      </c>
    </row>
    <row r="75" spans="1:2" x14ac:dyDescent="0.25">
      <c r="A75" s="8" t="s">
        <v>323</v>
      </c>
      <c r="B75" s="2">
        <v>4.5511765275491403E-3</v>
      </c>
    </row>
    <row r="76" spans="1:2" x14ac:dyDescent="0.25">
      <c r="A76" s="8" t="s">
        <v>173</v>
      </c>
      <c r="B76" s="2">
        <v>3.8733417255737402E-3</v>
      </c>
    </row>
    <row r="77" spans="1:2" x14ac:dyDescent="0.25">
      <c r="A77" s="8" t="s">
        <v>175</v>
      </c>
      <c r="B77" s="2">
        <v>8.5116684419482905E-2</v>
      </c>
    </row>
    <row r="78" spans="1:2" x14ac:dyDescent="0.25">
      <c r="A78" s="8" t="s">
        <v>176</v>
      </c>
      <c r="B78" s="2">
        <v>0.39449985474968502</v>
      </c>
    </row>
    <row r="79" spans="1:2" x14ac:dyDescent="0.25">
      <c r="A79" s="8" t="s">
        <v>324</v>
      </c>
      <c r="B79" s="2">
        <v>1.03598691384951E-2</v>
      </c>
    </row>
    <row r="80" spans="1:2" x14ac:dyDescent="0.25">
      <c r="A80" s="8" t="s">
        <v>325</v>
      </c>
      <c r="B80" s="2">
        <v>0.50654307524536502</v>
      </c>
    </row>
    <row r="81" spans="1:2" x14ac:dyDescent="0.25">
      <c r="A81" s="8" t="s">
        <v>326</v>
      </c>
      <c r="B81" s="2">
        <v>5.4525627044710995E-4</v>
      </c>
    </row>
    <row r="82" spans="1:2" x14ac:dyDescent="0.25">
      <c r="A82" s="8" t="s">
        <v>183</v>
      </c>
      <c r="B82" s="2">
        <v>1.63576881134133E-3</v>
      </c>
    </row>
    <row r="83" spans="1:2" x14ac:dyDescent="0.25">
      <c r="A83" s="8" t="s">
        <v>185</v>
      </c>
      <c r="B83" s="2">
        <v>6.1068702290076299E-2</v>
      </c>
    </row>
    <row r="84" spans="1:2" x14ac:dyDescent="0.25">
      <c r="A84" s="8" t="s">
        <v>186</v>
      </c>
      <c r="B84" s="2">
        <v>0.41984732824427501</v>
      </c>
    </row>
    <row r="85" spans="1:2" x14ac:dyDescent="0.25">
      <c r="A85" s="15"/>
    </row>
    <row r="86" spans="1:2" x14ac:dyDescent="0.25">
      <c r="A86" s="13" t="s">
        <v>33</v>
      </c>
    </row>
    <row r="87" spans="1:2" x14ac:dyDescent="0.25">
      <c r="A87" s="14" t="s">
        <v>34</v>
      </c>
    </row>
    <row r="88" spans="1:2" x14ac:dyDescent="0.25">
      <c r="A88" s="14" t="s">
        <v>126</v>
      </c>
    </row>
    <row r="89" spans="1:2" x14ac:dyDescent="0.25">
      <c r="A89" s="14" t="s">
        <v>328</v>
      </c>
    </row>
    <row r="90" spans="1:2" x14ac:dyDescent="0.25">
      <c r="A90" s="14" t="s">
        <v>36</v>
      </c>
    </row>
    <row r="91" spans="1:2" x14ac:dyDescent="0.25">
      <c r="A91" s="15"/>
    </row>
    <row r="92" spans="1:2" x14ac:dyDescent="0.25">
      <c r="A92" s="15"/>
    </row>
    <row r="93" spans="1:2" x14ac:dyDescent="0.25">
      <c r="A93" s="15"/>
    </row>
    <row r="94" spans="1:2" x14ac:dyDescent="0.25">
      <c r="A94" s="15"/>
    </row>
    <row r="95" spans="1:2" x14ac:dyDescent="0.25">
      <c r="A95" s="15"/>
    </row>
    <row r="96" spans="1:2"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493</v>
      </c>
    </row>
    <row r="2" spans="1:2" ht="15" x14ac:dyDescent="0.25">
      <c r="A2" s="12" t="s">
        <v>480</v>
      </c>
    </row>
    <row r="3" spans="1:2" ht="15" x14ac:dyDescent="0.25">
      <c r="A3" s="12" t="s">
        <v>67</v>
      </c>
    </row>
    <row r="4" spans="1:2" ht="15" x14ac:dyDescent="0.25">
      <c r="A4" s="12" t="s">
        <v>308</v>
      </c>
    </row>
    <row r="5" spans="1:2" x14ac:dyDescent="0.25">
      <c r="A5" s="17" t="str">
        <f>HYPERLINK("#'Table of contents'!A75", "Back to contents")</f>
        <v>Back to contents</v>
      </c>
    </row>
    <row r="6" spans="1:2" x14ac:dyDescent="0.25">
      <c r="A6" s="15"/>
      <c r="B6" s="6" t="s">
        <v>27</v>
      </c>
    </row>
    <row r="7" spans="1:2" x14ac:dyDescent="0.25">
      <c r="A7" s="9" t="s">
        <v>32</v>
      </c>
      <c r="B7" s="4" t="s">
        <v>9</v>
      </c>
    </row>
    <row r="8" spans="1:2" x14ac:dyDescent="0.25">
      <c r="A8" s="16" t="s">
        <v>329</v>
      </c>
      <c r="B8" s="1">
        <v>167</v>
      </c>
    </row>
    <row r="9" spans="1:2" x14ac:dyDescent="0.25">
      <c r="A9" s="16" t="s">
        <v>330</v>
      </c>
      <c r="B9" s="1">
        <v>18607</v>
      </c>
    </row>
    <row r="10" spans="1:2" x14ac:dyDescent="0.25">
      <c r="A10" s="16" t="s">
        <v>331</v>
      </c>
      <c r="B10" s="1">
        <v>241</v>
      </c>
    </row>
    <row r="11" spans="1:2" x14ac:dyDescent="0.25">
      <c r="A11" s="16" t="s">
        <v>195</v>
      </c>
      <c r="B11" s="1">
        <v>59</v>
      </c>
    </row>
    <row r="12" spans="1:2" x14ac:dyDescent="0.25">
      <c r="A12" s="16" t="s">
        <v>197</v>
      </c>
      <c r="B12" s="1">
        <v>2657</v>
      </c>
    </row>
    <row r="13" spans="1:2" x14ac:dyDescent="0.25">
      <c r="A13" s="16" t="s">
        <v>198</v>
      </c>
      <c r="B13" s="1">
        <v>10289</v>
      </c>
    </row>
    <row r="14" spans="1:2" x14ac:dyDescent="0.25">
      <c r="A14" s="16" t="s">
        <v>332</v>
      </c>
      <c r="B14" s="1">
        <v>148</v>
      </c>
    </row>
    <row r="15" spans="1:2" x14ac:dyDescent="0.25">
      <c r="A15" s="16" t="s">
        <v>333</v>
      </c>
      <c r="B15" s="1">
        <v>29148</v>
      </c>
    </row>
    <row r="16" spans="1:2" x14ac:dyDescent="0.25">
      <c r="A16" s="16" t="s">
        <v>334</v>
      </c>
      <c r="B16" s="1">
        <v>879</v>
      </c>
    </row>
    <row r="17" spans="1:2" x14ac:dyDescent="0.25">
      <c r="A17" s="16" t="s">
        <v>205</v>
      </c>
      <c r="B17" s="1">
        <v>132</v>
      </c>
    </row>
    <row r="18" spans="1:2" x14ac:dyDescent="0.25">
      <c r="A18" s="16" t="s">
        <v>207</v>
      </c>
      <c r="B18" s="1">
        <v>4424</v>
      </c>
    </row>
    <row r="19" spans="1:2" x14ac:dyDescent="0.25">
      <c r="A19" s="16" t="s">
        <v>208</v>
      </c>
      <c r="B19" s="1">
        <v>16762</v>
      </c>
    </row>
    <row r="20" spans="1:2" x14ac:dyDescent="0.25">
      <c r="A20" s="10" t="s">
        <v>12</v>
      </c>
      <c r="B20" s="5">
        <v>83513</v>
      </c>
    </row>
    <row r="21" spans="1:2" x14ac:dyDescent="0.25">
      <c r="A21" s="15"/>
    </row>
    <row r="22" spans="1:2" x14ac:dyDescent="0.25">
      <c r="A22" s="15"/>
    </row>
    <row r="23" spans="1:2" x14ac:dyDescent="0.25">
      <c r="A23" s="15"/>
      <c r="B23" s="6" t="s">
        <v>28</v>
      </c>
    </row>
    <row r="24" spans="1:2" x14ac:dyDescent="0.25">
      <c r="A24" s="9" t="s">
        <v>32</v>
      </c>
      <c r="B24" s="4" t="s">
        <v>9</v>
      </c>
    </row>
    <row r="25" spans="1:2" x14ac:dyDescent="0.25">
      <c r="A25" s="8" t="s">
        <v>329</v>
      </c>
      <c r="B25" s="2">
        <v>5.2154903185509102E-3</v>
      </c>
    </row>
    <row r="26" spans="1:2" x14ac:dyDescent="0.25">
      <c r="A26" s="8" t="s">
        <v>330</v>
      </c>
      <c r="B26" s="2">
        <v>0.58110555902560901</v>
      </c>
    </row>
    <row r="27" spans="1:2" x14ac:dyDescent="0.25">
      <c r="A27" s="8" t="s">
        <v>331</v>
      </c>
      <c r="B27" s="2">
        <v>7.5265459088070001E-3</v>
      </c>
    </row>
    <row r="28" spans="1:2" x14ac:dyDescent="0.25">
      <c r="A28" s="8" t="s">
        <v>195</v>
      </c>
      <c r="B28" s="2">
        <v>1.84259837601499E-3</v>
      </c>
    </row>
    <row r="29" spans="1:2" x14ac:dyDescent="0.25">
      <c r="A29" s="8" t="s">
        <v>197</v>
      </c>
      <c r="B29" s="2">
        <v>8.2979387882573405E-2</v>
      </c>
    </row>
    <row r="30" spans="1:2" x14ac:dyDescent="0.25">
      <c r="A30" s="8" t="s">
        <v>198</v>
      </c>
      <c r="B30" s="2">
        <v>0.32133041848844501</v>
      </c>
    </row>
    <row r="31" spans="1:2" x14ac:dyDescent="0.25">
      <c r="A31" s="8" t="s">
        <v>332</v>
      </c>
      <c r="B31" s="2">
        <v>2.8741770726118101E-3</v>
      </c>
    </row>
    <row r="32" spans="1:2" x14ac:dyDescent="0.25">
      <c r="A32" s="8" t="s">
        <v>333</v>
      </c>
      <c r="B32" s="2">
        <v>0.56605752238168305</v>
      </c>
    </row>
    <row r="33" spans="1:2" x14ac:dyDescent="0.25">
      <c r="A33" s="8" t="s">
        <v>334</v>
      </c>
      <c r="B33" s="2">
        <v>1.70702813974715E-2</v>
      </c>
    </row>
    <row r="34" spans="1:2" x14ac:dyDescent="0.25">
      <c r="A34" s="8" t="s">
        <v>205</v>
      </c>
      <c r="B34" s="2">
        <v>2.5634552269240499E-3</v>
      </c>
    </row>
    <row r="35" spans="1:2" x14ac:dyDescent="0.25">
      <c r="A35" s="8" t="s">
        <v>207</v>
      </c>
      <c r="B35" s="2">
        <v>8.5914590332666602E-2</v>
      </c>
    </row>
    <row r="36" spans="1:2" x14ac:dyDescent="0.25">
      <c r="A36" s="8" t="s">
        <v>208</v>
      </c>
      <c r="B36" s="2">
        <v>0.32551997358864299</v>
      </c>
    </row>
    <row r="37" spans="1:2" x14ac:dyDescent="0.25">
      <c r="A37" s="15"/>
    </row>
    <row r="38" spans="1:2" x14ac:dyDescent="0.25">
      <c r="A38" s="13" t="s">
        <v>33</v>
      </c>
    </row>
    <row r="39" spans="1:2" x14ac:dyDescent="0.25">
      <c r="A39" s="14" t="s">
        <v>34</v>
      </c>
    </row>
    <row r="40" spans="1:2" x14ac:dyDescent="0.25">
      <c r="A40" s="14" t="s">
        <v>126</v>
      </c>
    </row>
    <row r="41" spans="1:2" x14ac:dyDescent="0.25">
      <c r="A41" s="14" t="s">
        <v>336</v>
      </c>
    </row>
    <row r="42" spans="1:2" x14ac:dyDescent="0.25">
      <c r="A42" s="14" t="s">
        <v>36</v>
      </c>
    </row>
    <row r="43" spans="1:2" x14ac:dyDescent="0.25">
      <c r="A43" s="15"/>
    </row>
    <row r="44" spans="1:2" x14ac:dyDescent="0.25">
      <c r="A44" s="15"/>
    </row>
    <row r="45" spans="1:2" x14ac:dyDescent="0.25">
      <c r="A45" s="15"/>
    </row>
    <row r="46" spans="1:2" x14ac:dyDescent="0.25">
      <c r="A46" s="15"/>
    </row>
    <row r="47" spans="1:2" x14ac:dyDescent="0.25">
      <c r="A47" s="15"/>
    </row>
    <row r="48" spans="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494</v>
      </c>
    </row>
    <row r="2" spans="1:2" ht="15" x14ac:dyDescent="0.25">
      <c r="A2" s="12" t="s">
        <v>480</v>
      </c>
    </row>
    <row r="3" spans="1:2" ht="15" x14ac:dyDescent="0.25">
      <c r="A3" s="12" t="s">
        <v>239</v>
      </c>
    </row>
    <row r="4" spans="1:2" ht="15" x14ac:dyDescent="0.25">
      <c r="A4" s="12" t="s">
        <v>308</v>
      </c>
    </row>
    <row r="5" spans="1:2" x14ac:dyDescent="0.25">
      <c r="A5" s="17" t="str">
        <f>HYPERLINK("#'Table of contents'!A76", "Back to contents")</f>
        <v>Back to contents</v>
      </c>
    </row>
    <row r="6" spans="1:2" x14ac:dyDescent="0.25">
      <c r="A6" s="15"/>
      <c r="B6" s="6" t="s">
        <v>27</v>
      </c>
    </row>
    <row r="7" spans="1:2" x14ac:dyDescent="0.25">
      <c r="A7" s="9" t="s">
        <v>32</v>
      </c>
      <c r="B7" s="4" t="s">
        <v>9</v>
      </c>
    </row>
    <row r="8" spans="1:2" x14ac:dyDescent="0.25">
      <c r="A8" s="16" t="s">
        <v>337</v>
      </c>
      <c r="B8" s="1">
        <v>150</v>
      </c>
    </row>
    <row r="9" spans="1:2" x14ac:dyDescent="0.25">
      <c r="A9" s="16" t="s">
        <v>338</v>
      </c>
      <c r="B9" s="1">
        <v>27964</v>
      </c>
    </row>
    <row r="10" spans="1:2" x14ac:dyDescent="0.25">
      <c r="A10" s="16" t="s">
        <v>339</v>
      </c>
      <c r="B10" s="1">
        <v>841</v>
      </c>
    </row>
    <row r="11" spans="1:2" x14ac:dyDescent="0.25">
      <c r="A11" s="16" t="s">
        <v>99</v>
      </c>
      <c r="B11" s="1">
        <v>130</v>
      </c>
    </row>
    <row r="12" spans="1:2" x14ac:dyDescent="0.25">
      <c r="A12" s="16" t="s">
        <v>218</v>
      </c>
      <c r="B12" s="1">
        <v>4683</v>
      </c>
    </row>
    <row r="13" spans="1:2" x14ac:dyDescent="0.25">
      <c r="A13" s="16" t="s">
        <v>219</v>
      </c>
      <c r="B13" s="1">
        <v>18378</v>
      </c>
    </row>
    <row r="14" spans="1:2" x14ac:dyDescent="0.25">
      <c r="A14" s="16" t="s">
        <v>340</v>
      </c>
      <c r="B14" s="1">
        <v>55</v>
      </c>
    </row>
    <row r="15" spans="1:2" x14ac:dyDescent="0.25">
      <c r="A15" s="16" t="s">
        <v>341</v>
      </c>
      <c r="B15" s="1">
        <v>6994</v>
      </c>
    </row>
    <row r="16" spans="1:2" x14ac:dyDescent="0.25">
      <c r="A16" s="16" t="s">
        <v>342</v>
      </c>
      <c r="B16" s="1">
        <v>175</v>
      </c>
    </row>
    <row r="17" spans="1:2" x14ac:dyDescent="0.25">
      <c r="A17" s="16" t="s">
        <v>105</v>
      </c>
      <c r="B17" s="1">
        <v>39</v>
      </c>
    </row>
    <row r="18" spans="1:2" x14ac:dyDescent="0.25">
      <c r="A18" s="16" t="s">
        <v>227</v>
      </c>
      <c r="B18" s="1">
        <v>1067</v>
      </c>
    </row>
    <row r="19" spans="1:2" x14ac:dyDescent="0.25">
      <c r="A19" s="16" t="s">
        <v>228</v>
      </c>
      <c r="B19" s="1">
        <v>2443</v>
      </c>
    </row>
    <row r="20" spans="1:2" x14ac:dyDescent="0.25">
      <c r="A20" s="16" t="s">
        <v>343</v>
      </c>
      <c r="B20" s="1">
        <v>110</v>
      </c>
    </row>
    <row r="21" spans="1:2" x14ac:dyDescent="0.25">
      <c r="A21" s="16" t="s">
        <v>344</v>
      </c>
      <c r="B21" s="1">
        <v>12797</v>
      </c>
    </row>
    <row r="22" spans="1:2" x14ac:dyDescent="0.25">
      <c r="A22" s="16" t="s">
        <v>345</v>
      </c>
      <c r="B22" s="1">
        <v>104</v>
      </c>
    </row>
    <row r="23" spans="1:2" x14ac:dyDescent="0.25">
      <c r="A23" s="16" t="s">
        <v>111</v>
      </c>
      <c r="B23" s="1">
        <v>22</v>
      </c>
    </row>
    <row r="24" spans="1:2" x14ac:dyDescent="0.25">
      <c r="A24" s="16" t="s">
        <v>236</v>
      </c>
      <c r="B24" s="1">
        <v>1331</v>
      </c>
    </row>
    <row r="25" spans="1:2" x14ac:dyDescent="0.25">
      <c r="A25" s="16" t="s">
        <v>237</v>
      </c>
      <c r="B25" s="1">
        <v>6230</v>
      </c>
    </row>
    <row r="26" spans="1:2" x14ac:dyDescent="0.25">
      <c r="A26" s="10" t="s">
        <v>12</v>
      </c>
      <c r="B26" s="5">
        <v>83513</v>
      </c>
    </row>
    <row r="27" spans="1:2" x14ac:dyDescent="0.25">
      <c r="A27" s="15"/>
    </row>
    <row r="28" spans="1:2" x14ac:dyDescent="0.25">
      <c r="A28" s="15"/>
    </row>
    <row r="29" spans="1:2" x14ac:dyDescent="0.25">
      <c r="A29" s="15"/>
      <c r="B29" s="6" t="s">
        <v>28</v>
      </c>
    </row>
    <row r="30" spans="1:2" x14ac:dyDescent="0.25">
      <c r="A30" s="9" t="s">
        <v>32</v>
      </c>
      <c r="B30" s="4" t="s">
        <v>9</v>
      </c>
    </row>
    <row r="31" spans="1:2" x14ac:dyDescent="0.25">
      <c r="A31" s="8" t="s">
        <v>337</v>
      </c>
      <c r="B31" s="2">
        <v>2.8765389483373601E-3</v>
      </c>
    </row>
    <row r="32" spans="1:2" x14ac:dyDescent="0.25">
      <c r="A32" s="8" t="s">
        <v>338</v>
      </c>
      <c r="B32" s="2">
        <v>0.53626356767537298</v>
      </c>
    </row>
    <row r="33" spans="1:2" x14ac:dyDescent="0.25">
      <c r="A33" s="8" t="s">
        <v>339</v>
      </c>
      <c r="B33" s="2">
        <v>1.6127795037011498E-2</v>
      </c>
    </row>
    <row r="34" spans="1:2" x14ac:dyDescent="0.25">
      <c r="A34" s="8" t="s">
        <v>99</v>
      </c>
      <c r="B34" s="2">
        <v>2.49300042189238E-3</v>
      </c>
    </row>
    <row r="35" spans="1:2" x14ac:dyDescent="0.25">
      <c r="A35" s="8" t="s">
        <v>218</v>
      </c>
      <c r="B35" s="2">
        <v>8.9805545967092407E-2</v>
      </c>
    </row>
    <row r="36" spans="1:2" x14ac:dyDescent="0.25">
      <c r="A36" s="8" t="s">
        <v>219</v>
      </c>
      <c r="B36" s="2">
        <v>0.35243355195029302</v>
      </c>
    </row>
    <row r="37" spans="1:2" x14ac:dyDescent="0.25">
      <c r="A37" s="8" t="s">
        <v>340</v>
      </c>
      <c r="B37" s="2">
        <v>5.1053559825489604E-3</v>
      </c>
    </row>
    <row r="38" spans="1:2" x14ac:dyDescent="0.25">
      <c r="A38" s="8" t="s">
        <v>341</v>
      </c>
      <c r="B38" s="2">
        <v>0.64921563167177199</v>
      </c>
    </row>
    <row r="39" spans="1:2" x14ac:dyDescent="0.25">
      <c r="A39" s="8" t="s">
        <v>342</v>
      </c>
      <c r="B39" s="2">
        <v>1.62443144899285E-2</v>
      </c>
    </row>
    <row r="40" spans="1:2" x14ac:dyDescent="0.25">
      <c r="A40" s="8" t="s">
        <v>105</v>
      </c>
      <c r="B40" s="2">
        <v>3.6201615148983598E-3</v>
      </c>
    </row>
    <row r="41" spans="1:2" x14ac:dyDescent="0.25">
      <c r="A41" s="8" t="s">
        <v>227</v>
      </c>
      <c r="B41" s="2">
        <v>9.9043906061449902E-2</v>
      </c>
    </row>
    <row r="42" spans="1:2" x14ac:dyDescent="0.25">
      <c r="A42" s="8" t="s">
        <v>228</v>
      </c>
      <c r="B42" s="2">
        <v>0.226770630279402</v>
      </c>
    </row>
    <row r="43" spans="1:2" x14ac:dyDescent="0.25">
      <c r="A43" s="8" t="s">
        <v>343</v>
      </c>
      <c r="B43" s="2">
        <v>5.3413615616198897E-3</v>
      </c>
    </row>
    <row r="44" spans="1:2" x14ac:dyDescent="0.25">
      <c r="A44" s="8" t="s">
        <v>344</v>
      </c>
      <c r="B44" s="2">
        <v>0.62139458094590705</v>
      </c>
    </row>
    <row r="45" spans="1:2" x14ac:dyDescent="0.25">
      <c r="A45" s="8" t="s">
        <v>345</v>
      </c>
      <c r="B45" s="2">
        <v>5.05001456734971E-3</v>
      </c>
    </row>
    <row r="46" spans="1:2" x14ac:dyDescent="0.25">
      <c r="A46" s="8" t="s">
        <v>111</v>
      </c>
      <c r="B46" s="2">
        <v>1.0682723123239799E-3</v>
      </c>
    </row>
    <row r="47" spans="1:2" x14ac:dyDescent="0.25">
      <c r="A47" s="8" t="s">
        <v>236</v>
      </c>
      <c r="B47" s="2">
        <v>6.4630474895600698E-2</v>
      </c>
    </row>
    <row r="48" spans="1:2" x14ac:dyDescent="0.25">
      <c r="A48" s="8" t="s">
        <v>237</v>
      </c>
      <c r="B48" s="2">
        <v>0.30251529571719898</v>
      </c>
    </row>
    <row r="49" spans="1:1" x14ac:dyDescent="0.25">
      <c r="A49" s="15"/>
    </row>
    <row r="50" spans="1:1" x14ac:dyDescent="0.25">
      <c r="A50" s="13" t="s">
        <v>33</v>
      </c>
    </row>
    <row r="51" spans="1:1" x14ac:dyDescent="0.25">
      <c r="A51" s="14" t="s">
        <v>34</v>
      </c>
    </row>
    <row r="52" spans="1:1" x14ac:dyDescent="0.25">
      <c r="A52" s="14" t="s">
        <v>126</v>
      </c>
    </row>
    <row r="53" spans="1:1" x14ac:dyDescent="0.25">
      <c r="A53" s="14" t="s">
        <v>347</v>
      </c>
    </row>
    <row r="54" spans="1:1" x14ac:dyDescent="0.25">
      <c r="A54" s="14" t="s">
        <v>36</v>
      </c>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495</v>
      </c>
    </row>
    <row r="2" spans="1:2" ht="15" x14ac:dyDescent="0.25">
      <c r="A2" s="12" t="s">
        <v>480</v>
      </c>
    </row>
    <row r="3" spans="1:2" ht="15" x14ac:dyDescent="0.25">
      <c r="A3" s="12" t="s">
        <v>302</v>
      </c>
    </row>
    <row r="4" spans="1:2" ht="15" x14ac:dyDescent="0.25">
      <c r="A4" s="12" t="s">
        <v>308</v>
      </c>
    </row>
    <row r="5" spans="1:2" x14ac:dyDescent="0.25">
      <c r="A5" s="17" t="str">
        <f>HYPERLINK("#'Table of contents'!A77", "Back to contents")</f>
        <v>Back to contents</v>
      </c>
    </row>
    <row r="6" spans="1:2" x14ac:dyDescent="0.25">
      <c r="A6" s="15"/>
      <c r="B6" s="6" t="s">
        <v>27</v>
      </c>
    </row>
    <row r="7" spans="1:2" x14ac:dyDescent="0.25">
      <c r="A7" s="9" t="s">
        <v>32</v>
      </c>
      <c r="B7" s="4" t="s">
        <v>9</v>
      </c>
    </row>
    <row r="8" spans="1:2" x14ac:dyDescent="0.25">
      <c r="A8" s="16" t="s">
        <v>348</v>
      </c>
      <c r="B8" s="1">
        <v>92</v>
      </c>
    </row>
    <row r="9" spans="1:2" x14ac:dyDescent="0.25">
      <c r="A9" s="16" t="s">
        <v>349</v>
      </c>
      <c r="B9" s="1">
        <v>13640</v>
      </c>
    </row>
    <row r="10" spans="1:2" x14ac:dyDescent="0.25">
      <c r="A10" s="16" t="s">
        <v>350</v>
      </c>
      <c r="B10" s="1">
        <v>123</v>
      </c>
    </row>
    <row r="11" spans="1:2" x14ac:dyDescent="0.25">
      <c r="A11" s="16" t="s">
        <v>247</v>
      </c>
      <c r="B11" s="1">
        <v>21</v>
      </c>
    </row>
    <row r="12" spans="1:2" x14ac:dyDescent="0.25">
      <c r="A12" s="16" t="s">
        <v>249</v>
      </c>
      <c r="B12" s="1">
        <v>1414</v>
      </c>
    </row>
    <row r="13" spans="1:2" x14ac:dyDescent="0.25">
      <c r="A13" s="16" t="s">
        <v>250</v>
      </c>
      <c r="B13" s="1">
        <v>6394</v>
      </c>
    </row>
    <row r="14" spans="1:2" x14ac:dyDescent="0.25">
      <c r="A14" s="16" t="s">
        <v>351</v>
      </c>
      <c r="B14" s="1">
        <v>10</v>
      </c>
    </row>
    <row r="15" spans="1:2" x14ac:dyDescent="0.25">
      <c r="A15" s="16" t="s">
        <v>352</v>
      </c>
      <c r="B15" s="1">
        <v>1691</v>
      </c>
    </row>
    <row r="16" spans="1:2" x14ac:dyDescent="0.25">
      <c r="A16" s="16" t="s">
        <v>353</v>
      </c>
      <c r="B16" s="1">
        <v>8</v>
      </c>
    </row>
    <row r="17" spans="1:2" x14ac:dyDescent="0.25">
      <c r="A17" s="16" t="s">
        <v>257</v>
      </c>
      <c r="B17" s="1">
        <v>3</v>
      </c>
    </row>
    <row r="18" spans="1:2" x14ac:dyDescent="0.25">
      <c r="A18" s="16" t="s">
        <v>259</v>
      </c>
      <c r="B18" s="1">
        <v>124</v>
      </c>
    </row>
    <row r="19" spans="1:2" x14ac:dyDescent="0.25">
      <c r="A19" s="16" t="s">
        <v>260</v>
      </c>
      <c r="B19" s="1">
        <v>549</v>
      </c>
    </row>
    <row r="20" spans="1:2" x14ac:dyDescent="0.25">
      <c r="A20" s="16" t="s">
        <v>354</v>
      </c>
      <c r="B20" s="1">
        <v>9</v>
      </c>
    </row>
    <row r="21" spans="1:2" x14ac:dyDescent="0.25">
      <c r="A21" s="16" t="s">
        <v>355</v>
      </c>
      <c r="B21" s="1">
        <v>1116</v>
      </c>
    </row>
    <row r="22" spans="1:2" x14ac:dyDescent="0.25">
      <c r="A22" s="16" t="s">
        <v>356</v>
      </c>
      <c r="B22" s="1">
        <v>36</v>
      </c>
    </row>
    <row r="23" spans="1:2" x14ac:dyDescent="0.25">
      <c r="A23" s="16" t="s">
        <v>267</v>
      </c>
      <c r="B23" s="1">
        <v>4</v>
      </c>
    </row>
    <row r="24" spans="1:2" x14ac:dyDescent="0.25">
      <c r="A24" s="16" t="s">
        <v>269</v>
      </c>
      <c r="B24" s="1">
        <v>139</v>
      </c>
    </row>
    <row r="25" spans="1:2" x14ac:dyDescent="0.25">
      <c r="A25" s="16" t="s">
        <v>270</v>
      </c>
      <c r="B25" s="1">
        <v>461</v>
      </c>
    </row>
    <row r="26" spans="1:2" x14ac:dyDescent="0.25">
      <c r="A26" s="16" t="s">
        <v>357</v>
      </c>
      <c r="B26" s="1">
        <v>193</v>
      </c>
    </row>
    <row r="27" spans="1:2" x14ac:dyDescent="0.25">
      <c r="A27" s="16" t="s">
        <v>358</v>
      </c>
      <c r="B27" s="1">
        <v>29110</v>
      </c>
    </row>
    <row r="28" spans="1:2" x14ac:dyDescent="0.25">
      <c r="A28" s="16" t="s">
        <v>359</v>
      </c>
      <c r="B28" s="1">
        <v>935</v>
      </c>
    </row>
    <row r="29" spans="1:2" x14ac:dyDescent="0.25">
      <c r="A29" s="16" t="s">
        <v>278</v>
      </c>
      <c r="B29" s="1">
        <v>124</v>
      </c>
    </row>
    <row r="30" spans="1:2" x14ac:dyDescent="0.25">
      <c r="A30" s="16" t="s">
        <v>280</v>
      </c>
      <c r="B30" s="1">
        <v>4273</v>
      </c>
    </row>
    <row r="31" spans="1:2" x14ac:dyDescent="0.25">
      <c r="A31" s="16" t="s">
        <v>281</v>
      </c>
      <c r="B31" s="1">
        <v>14964</v>
      </c>
    </row>
    <row r="32" spans="1:2" x14ac:dyDescent="0.25">
      <c r="A32" s="16" t="s">
        <v>360</v>
      </c>
      <c r="B32" s="1">
        <v>10</v>
      </c>
    </row>
    <row r="33" spans="1:2" x14ac:dyDescent="0.25">
      <c r="A33" s="16" t="s">
        <v>361</v>
      </c>
      <c r="B33" s="1">
        <v>1934</v>
      </c>
    </row>
    <row r="34" spans="1:2" x14ac:dyDescent="0.25">
      <c r="A34" s="16" t="s">
        <v>362</v>
      </c>
      <c r="B34" s="1">
        <v>15</v>
      </c>
    </row>
    <row r="35" spans="1:2" x14ac:dyDescent="0.25">
      <c r="A35" s="16" t="s">
        <v>287</v>
      </c>
      <c r="B35" s="1">
        <v>17</v>
      </c>
    </row>
    <row r="36" spans="1:2" x14ac:dyDescent="0.25">
      <c r="A36" s="16" t="s">
        <v>289</v>
      </c>
      <c r="B36" s="1">
        <v>197</v>
      </c>
    </row>
    <row r="37" spans="1:2" x14ac:dyDescent="0.25">
      <c r="A37" s="16" t="s">
        <v>290</v>
      </c>
      <c r="B37" s="1">
        <v>631</v>
      </c>
    </row>
    <row r="38" spans="1:2" x14ac:dyDescent="0.25">
      <c r="A38" s="16" t="s">
        <v>363</v>
      </c>
      <c r="B38" s="1">
        <v>1</v>
      </c>
    </row>
    <row r="39" spans="1:2" x14ac:dyDescent="0.25">
      <c r="A39" s="16" t="s">
        <v>364</v>
      </c>
      <c r="B39" s="1">
        <v>264</v>
      </c>
    </row>
    <row r="40" spans="1:2" x14ac:dyDescent="0.25">
      <c r="A40" s="16" t="s">
        <v>365</v>
      </c>
      <c r="B40" s="1">
        <v>3</v>
      </c>
    </row>
    <row r="41" spans="1:2" x14ac:dyDescent="0.25">
      <c r="A41" s="16" t="s">
        <v>297</v>
      </c>
      <c r="B41" s="1">
        <v>22</v>
      </c>
    </row>
    <row r="42" spans="1:2" x14ac:dyDescent="0.25">
      <c r="A42" s="16" t="s">
        <v>299</v>
      </c>
      <c r="B42" s="1">
        <v>934</v>
      </c>
    </row>
    <row r="43" spans="1:2" x14ac:dyDescent="0.25">
      <c r="A43" s="16" t="s">
        <v>300</v>
      </c>
      <c r="B43" s="1">
        <v>4052</v>
      </c>
    </row>
    <row r="44" spans="1:2" x14ac:dyDescent="0.25">
      <c r="A44" s="10" t="s">
        <v>12</v>
      </c>
      <c r="B44" s="5">
        <v>83513</v>
      </c>
    </row>
    <row r="45" spans="1:2" x14ac:dyDescent="0.25">
      <c r="A45" s="15"/>
    </row>
    <row r="46" spans="1:2" x14ac:dyDescent="0.25">
      <c r="A46" s="15"/>
    </row>
    <row r="47" spans="1:2" x14ac:dyDescent="0.25">
      <c r="A47" s="15"/>
      <c r="B47" s="6" t="s">
        <v>28</v>
      </c>
    </row>
    <row r="48" spans="1:2" x14ac:dyDescent="0.25">
      <c r="A48" s="9" t="s">
        <v>32</v>
      </c>
      <c r="B48" s="4" t="s">
        <v>9</v>
      </c>
    </row>
    <row r="49" spans="1:2" x14ac:dyDescent="0.25">
      <c r="A49" s="8" t="s">
        <v>348</v>
      </c>
      <c r="B49" s="2">
        <v>4.2427596384430897E-3</v>
      </c>
    </row>
    <row r="50" spans="1:2" x14ac:dyDescent="0.25">
      <c r="A50" s="8" t="s">
        <v>349</v>
      </c>
      <c r="B50" s="2">
        <v>0.62903523335178002</v>
      </c>
    </row>
    <row r="51" spans="1:2" x14ac:dyDescent="0.25">
      <c r="A51" s="8" t="s">
        <v>350</v>
      </c>
      <c r="B51" s="2">
        <v>5.6723851687880498E-3</v>
      </c>
    </row>
    <row r="52" spans="1:2" x14ac:dyDescent="0.25">
      <c r="A52" s="8" t="s">
        <v>247</v>
      </c>
      <c r="B52" s="2">
        <v>9.6845600442722695E-4</v>
      </c>
    </row>
    <row r="53" spans="1:2" x14ac:dyDescent="0.25">
      <c r="A53" s="8" t="s">
        <v>249</v>
      </c>
      <c r="B53" s="2">
        <v>6.5209370964766603E-2</v>
      </c>
    </row>
    <row r="54" spans="1:2" x14ac:dyDescent="0.25">
      <c r="A54" s="8" t="s">
        <v>250</v>
      </c>
      <c r="B54" s="2">
        <v>0.29487179487179499</v>
      </c>
    </row>
    <row r="55" spans="1:2" x14ac:dyDescent="0.25">
      <c r="A55" s="8" t="s">
        <v>351</v>
      </c>
      <c r="B55" s="2">
        <v>4.1928721174004204E-3</v>
      </c>
    </row>
    <row r="56" spans="1:2" x14ac:dyDescent="0.25">
      <c r="A56" s="8" t="s">
        <v>352</v>
      </c>
      <c r="B56" s="2">
        <v>0.709014675052411</v>
      </c>
    </row>
    <row r="57" spans="1:2" x14ac:dyDescent="0.25">
      <c r="A57" s="8" t="s">
        <v>353</v>
      </c>
      <c r="B57" s="2">
        <v>3.35429769392034E-3</v>
      </c>
    </row>
    <row r="58" spans="1:2" x14ac:dyDescent="0.25">
      <c r="A58" s="8" t="s">
        <v>257</v>
      </c>
      <c r="B58" s="2">
        <v>1.2578616352201301E-3</v>
      </c>
    </row>
    <row r="59" spans="1:2" x14ac:dyDescent="0.25">
      <c r="A59" s="8" t="s">
        <v>259</v>
      </c>
      <c r="B59" s="2">
        <v>5.1991614255765199E-2</v>
      </c>
    </row>
    <row r="60" spans="1:2" x14ac:dyDescent="0.25">
      <c r="A60" s="8" t="s">
        <v>260</v>
      </c>
      <c r="B60" s="2">
        <v>0.230188679245283</v>
      </c>
    </row>
    <row r="61" spans="1:2" x14ac:dyDescent="0.25">
      <c r="A61" s="8" t="s">
        <v>354</v>
      </c>
      <c r="B61" s="2">
        <v>5.0991501416430603E-3</v>
      </c>
    </row>
    <row r="62" spans="1:2" x14ac:dyDescent="0.25">
      <c r="A62" s="8" t="s">
        <v>355</v>
      </c>
      <c r="B62" s="2">
        <v>0.63229461756373895</v>
      </c>
    </row>
    <row r="63" spans="1:2" x14ac:dyDescent="0.25">
      <c r="A63" s="8" t="s">
        <v>356</v>
      </c>
      <c r="B63" s="2">
        <v>2.03966005665722E-2</v>
      </c>
    </row>
    <row r="64" spans="1:2" x14ac:dyDescent="0.25">
      <c r="A64" s="8" t="s">
        <v>267</v>
      </c>
      <c r="B64" s="2">
        <v>2.2662889518413601E-3</v>
      </c>
    </row>
    <row r="65" spans="1:2" x14ac:dyDescent="0.25">
      <c r="A65" s="8" t="s">
        <v>269</v>
      </c>
      <c r="B65" s="2">
        <v>7.8753541076487299E-2</v>
      </c>
    </row>
    <row r="66" spans="1:2" x14ac:dyDescent="0.25">
      <c r="A66" s="8" t="s">
        <v>270</v>
      </c>
      <c r="B66" s="2">
        <v>0.26118980169971701</v>
      </c>
    </row>
    <row r="67" spans="1:2" x14ac:dyDescent="0.25">
      <c r="A67" s="8" t="s">
        <v>357</v>
      </c>
      <c r="B67" s="2">
        <v>3.8912074840218602E-3</v>
      </c>
    </row>
    <row r="68" spans="1:2" x14ac:dyDescent="0.25">
      <c r="A68" s="8" t="s">
        <v>358</v>
      </c>
      <c r="B68" s="2">
        <v>0.58690699409262304</v>
      </c>
    </row>
    <row r="69" spans="1:2" x14ac:dyDescent="0.25">
      <c r="A69" s="8" t="s">
        <v>359</v>
      </c>
      <c r="B69" s="2">
        <v>1.88511865158572E-2</v>
      </c>
    </row>
    <row r="70" spans="1:2" x14ac:dyDescent="0.25">
      <c r="A70" s="8" t="s">
        <v>278</v>
      </c>
      <c r="B70" s="2">
        <v>2.5000504042420198E-3</v>
      </c>
    </row>
    <row r="71" spans="1:2" x14ac:dyDescent="0.25">
      <c r="A71" s="8" t="s">
        <v>280</v>
      </c>
      <c r="B71" s="2">
        <v>8.6150930462307707E-2</v>
      </c>
    </row>
    <row r="72" spans="1:2" x14ac:dyDescent="0.25">
      <c r="A72" s="8" t="s">
        <v>281</v>
      </c>
      <c r="B72" s="2">
        <v>0.30169963104094799</v>
      </c>
    </row>
    <row r="73" spans="1:2" x14ac:dyDescent="0.25">
      <c r="A73" s="8" t="s">
        <v>360</v>
      </c>
      <c r="B73" s="2">
        <v>3.5663338088445101E-3</v>
      </c>
    </row>
    <row r="74" spans="1:2" x14ac:dyDescent="0.25">
      <c r="A74" s="8" t="s">
        <v>361</v>
      </c>
      <c r="B74" s="2">
        <v>0.68972895863052797</v>
      </c>
    </row>
    <row r="75" spans="1:2" x14ac:dyDescent="0.25">
      <c r="A75" s="8" t="s">
        <v>362</v>
      </c>
      <c r="B75" s="2">
        <v>5.34950071326676E-3</v>
      </c>
    </row>
    <row r="76" spans="1:2" x14ac:dyDescent="0.25">
      <c r="A76" s="8" t="s">
        <v>287</v>
      </c>
      <c r="B76" s="2">
        <v>6.0627674750356603E-3</v>
      </c>
    </row>
    <row r="77" spans="1:2" x14ac:dyDescent="0.25">
      <c r="A77" s="8" t="s">
        <v>289</v>
      </c>
      <c r="B77" s="2">
        <v>7.0256776034236801E-2</v>
      </c>
    </row>
    <row r="78" spans="1:2" x14ac:dyDescent="0.25">
      <c r="A78" s="8" t="s">
        <v>290</v>
      </c>
      <c r="B78" s="2">
        <v>0.225035663338088</v>
      </c>
    </row>
    <row r="79" spans="1:2" x14ac:dyDescent="0.25">
      <c r="A79" s="8" t="s">
        <v>363</v>
      </c>
      <c r="B79" s="2">
        <v>1.8953752843062899E-4</v>
      </c>
    </row>
    <row r="80" spans="1:2" x14ac:dyDescent="0.25">
      <c r="A80" s="8" t="s">
        <v>364</v>
      </c>
      <c r="B80" s="2">
        <v>5.0037907505686097E-2</v>
      </c>
    </row>
    <row r="81" spans="1:2" x14ac:dyDescent="0.25">
      <c r="A81" s="8" t="s">
        <v>365</v>
      </c>
      <c r="B81" s="2">
        <v>5.68612585291888E-4</v>
      </c>
    </row>
    <row r="82" spans="1:2" x14ac:dyDescent="0.25">
      <c r="A82" s="8" t="s">
        <v>297</v>
      </c>
      <c r="B82" s="2">
        <v>4.1698256254738397E-3</v>
      </c>
    </row>
    <row r="83" spans="1:2" x14ac:dyDescent="0.25">
      <c r="A83" s="8" t="s">
        <v>299</v>
      </c>
      <c r="B83" s="2">
        <v>0.177028051554208</v>
      </c>
    </row>
    <row r="84" spans="1:2" x14ac:dyDescent="0.25">
      <c r="A84" s="8" t="s">
        <v>300</v>
      </c>
      <c r="B84" s="2">
        <v>0.76800606520090997</v>
      </c>
    </row>
    <row r="85" spans="1:2" x14ac:dyDescent="0.25">
      <c r="A85" s="15"/>
    </row>
    <row r="86" spans="1:2" x14ac:dyDescent="0.25">
      <c r="A86" s="13" t="s">
        <v>33</v>
      </c>
    </row>
    <row r="87" spans="1:2" x14ac:dyDescent="0.25">
      <c r="A87" s="14" t="s">
        <v>34</v>
      </c>
    </row>
    <row r="88" spans="1:2" x14ac:dyDescent="0.25">
      <c r="A88" s="14" t="s">
        <v>126</v>
      </c>
    </row>
    <row r="89" spans="1:2" x14ac:dyDescent="0.25">
      <c r="A89" s="14" t="s">
        <v>367</v>
      </c>
    </row>
    <row r="90" spans="1:2" x14ac:dyDescent="0.25">
      <c r="A90" s="14" t="s">
        <v>36</v>
      </c>
    </row>
    <row r="91" spans="1:2" x14ac:dyDescent="0.25">
      <c r="A91" s="15"/>
    </row>
    <row r="92" spans="1:2" x14ac:dyDescent="0.25">
      <c r="A92" s="15"/>
    </row>
    <row r="93" spans="1:2" x14ac:dyDescent="0.25">
      <c r="A93" s="15"/>
    </row>
    <row r="94" spans="1:2" x14ac:dyDescent="0.25">
      <c r="A94" s="15"/>
    </row>
    <row r="95" spans="1:2" x14ac:dyDescent="0.25">
      <c r="A95" s="15"/>
    </row>
    <row r="96" spans="1:2"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496</v>
      </c>
    </row>
    <row r="2" spans="1:2" ht="15" x14ac:dyDescent="0.25">
      <c r="A2" s="12" t="s">
        <v>480</v>
      </c>
    </row>
    <row r="3" spans="1:2" ht="15" x14ac:dyDescent="0.25">
      <c r="A3" s="12" t="s">
        <v>308</v>
      </c>
    </row>
    <row r="4" spans="1:2" ht="15" x14ac:dyDescent="0.25">
      <c r="A4" s="12" t="s">
        <v>125</v>
      </c>
    </row>
    <row r="5" spans="1:2" x14ac:dyDescent="0.25">
      <c r="A5" s="17" t="str">
        <f>HYPERLINK("#'Table of contents'!A78", "Back to contents")</f>
        <v>Back to contents</v>
      </c>
    </row>
    <row r="6" spans="1:2" x14ac:dyDescent="0.25">
      <c r="A6" s="15"/>
      <c r="B6" s="6" t="s">
        <v>27</v>
      </c>
    </row>
    <row r="7" spans="1:2" x14ac:dyDescent="0.25">
      <c r="A7" s="9" t="s">
        <v>32</v>
      </c>
      <c r="B7" s="4" t="s">
        <v>9</v>
      </c>
    </row>
    <row r="8" spans="1:2" x14ac:dyDescent="0.25">
      <c r="A8" s="16" t="s">
        <v>368</v>
      </c>
      <c r="B8" s="1">
        <v>10</v>
      </c>
    </row>
    <row r="9" spans="1:2" x14ac:dyDescent="0.25">
      <c r="A9" s="16" t="s">
        <v>369</v>
      </c>
      <c r="B9" s="1">
        <v>105</v>
      </c>
    </row>
    <row r="10" spans="1:2" x14ac:dyDescent="0.25">
      <c r="A10" s="16" t="s">
        <v>370</v>
      </c>
      <c r="B10" s="1">
        <v>42</v>
      </c>
    </row>
    <row r="11" spans="1:2" x14ac:dyDescent="0.25">
      <c r="A11" s="16" t="s">
        <v>371</v>
      </c>
      <c r="B11" s="1">
        <v>3</v>
      </c>
    </row>
    <row r="12" spans="1:2" x14ac:dyDescent="0.25">
      <c r="A12" s="16" t="s">
        <v>372</v>
      </c>
      <c r="B12" s="1">
        <v>34</v>
      </c>
    </row>
    <row r="13" spans="1:2" x14ac:dyDescent="0.25">
      <c r="A13" s="16" t="s">
        <v>373</v>
      </c>
      <c r="B13" s="1">
        <v>3</v>
      </c>
    </row>
    <row r="14" spans="1:2" x14ac:dyDescent="0.25">
      <c r="A14" s="16" t="s">
        <v>374</v>
      </c>
      <c r="B14" s="1">
        <v>104</v>
      </c>
    </row>
    <row r="15" spans="1:2" x14ac:dyDescent="0.25">
      <c r="A15" s="16" t="s">
        <v>375</v>
      </c>
      <c r="B15" s="1">
        <v>7</v>
      </c>
    </row>
    <row r="16" spans="1:2" x14ac:dyDescent="0.25">
      <c r="A16" s="16" t="s">
        <v>376</v>
      </c>
      <c r="B16" s="1">
        <v>7</v>
      </c>
    </row>
    <row r="17" spans="1:2" x14ac:dyDescent="0.25">
      <c r="A17" s="16" t="s">
        <v>377</v>
      </c>
      <c r="B17" s="1">
        <v>0</v>
      </c>
    </row>
    <row r="18" spans="1:2" x14ac:dyDescent="0.25">
      <c r="A18" s="16" t="s">
        <v>378</v>
      </c>
      <c r="B18" s="1">
        <v>661</v>
      </c>
    </row>
    <row r="19" spans="1:2" x14ac:dyDescent="0.25">
      <c r="A19" s="16" t="s">
        <v>379</v>
      </c>
      <c r="B19" s="1">
        <v>19800</v>
      </c>
    </row>
    <row r="20" spans="1:2" x14ac:dyDescent="0.25">
      <c r="A20" s="16" t="s">
        <v>380</v>
      </c>
      <c r="B20" s="1">
        <v>6158</v>
      </c>
    </row>
    <row r="21" spans="1:2" x14ac:dyDescent="0.25">
      <c r="A21" s="16" t="s">
        <v>381</v>
      </c>
      <c r="B21" s="1">
        <v>579</v>
      </c>
    </row>
    <row r="22" spans="1:2" x14ac:dyDescent="0.25">
      <c r="A22" s="16" t="s">
        <v>382</v>
      </c>
      <c r="B22" s="1">
        <v>5278</v>
      </c>
    </row>
    <row r="23" spans="1:2" x14ac:dyDescent="0.25">
      <c r="A23" s="16" t="s">
        <v>383</v>
      </c>
      <c r="B23" s="1">
        <v>441</v>
      </c>
    </row>
    <row r="24" spans="1:2" x14ac:dyDescent="0.25">
      <c r="A24" s="16" t="s">
        <v>384</v>
      </c>
      <c r="B24" s="1">
        <v>12672</v>
      </c>
    </row>
    <row r="25" spans="1:2" x14ac:dyDescent="0.25">
      <c r="A25" s="16" t="s">
        <v>385</v>
      </c>
      <c r="B25" s="1">
        <v>479</v>
      </c>
    </row>
    <row r="26" spans="1:2" x14ac:dyDescent="0.25">
      <c r="A26" s="16" t="s">
        <v>386</v>
      </c>
      <c r="B26" s="1">
        <v>1687</v>
      </c>
    </row>
    <row r="27" spans="1:2" x14ac:dyDescent="0.25">
      <c r="A27" s="16" t="s">
        <v>387</v>
      </c>
      <c r="B27" s="1">
        <v>0</v>
      </c>
    </row>
    <row r="28" spans="1:2" x14ac:dyDescent="0.25">
      <c r="A28" s="16" t="s">
        <v>388</v>
      </c>
      <c r="B28" s="1">
        <v>26</v>
      </c>
    </row>
    <row r="29" spans="1:2" x14ac:dyDescent="0.25">
      <c r="A29" s="16" t="s">
        <v>389</v>
      </c>
      <c r="B29" s="1">
        <v>317</v>
      </c>
    </row>
    <row r="30" spans="1:2" x14ac:dyDescent="0.25">
      <c r="A30" s="16" t="s">
        <v>390</v>
      </c>
      <c r="B30" s="1">
        <v>31</v>
      </c>
    </row>
    <row r="31" spans="1:2" x14ac:dyDescent="0.25">
      <c r="A31" s="16" t="s">
        <v>391</v>
      </c>
      <c r="B31" s="1">
        <v>14</v>
      </c>
    </row>
    <row r="32" spans="1:2" x14ac:dyDescent="0.25">
      <c r="A32" s="16" t="s">
        <v>392</v>
      </c>
      <c r="B32" s="1">
        <v>18</v>
      </c>
    </row>
    <row r="33" spans="1:2" x14ac:dyDescent="0.25">
      <c r="A33" s="16" t="s">
        <v>393</v>
      </c>
      <c r="B33" s="1">
        <v>5</v>
      </c>
    </row>
    <row r="34" spans="1:2" x14ac:dyDescent="0.25">
      <c r="A34" s="16" t="s">
        <v>394</v>
      </c>
      <c r="B34" s="1">
        <v>656</v>
      </c>
    </row>
    <row r="35" spans="1:2" x14ac:dyDescent="0.25">
      <c r="A35" s="16" t="s">
        <v>395</v>
      </c>
      <c r="B35" s="1">
        <v>23</v>
      </c>
    </row>
    <row r="36" spans="1:2" x14ac:dyDescent="0.25">
      <c r="A36" s="16" t="s">
        <v>396</v>
      </c>
      <c r="B36" s="1">
        <v>30</v>
      </c>
    </row>
    <row r="37" spans="1:2" x14ac:dyDescent="0.25">
      <c r="A37" s="16" t="s">
        <v>397</v>
      </c>
      <c r="B37" s="1">
        <v>0</v>
      </c>
    </row>
    <row r="38" spans="1:2" x14ac:dyDescent="0.25">
      <c r="A38" s="16" t="s">
        <v>271</v>
      </c>
      <c r="B38" s="1">
        <v>6</v>
      </c>
    </row>
    <row r="39" spans="1:2" x14ac:dyDescent="0.25">
      <c r="A39" s="16" t="s">
        <v>271</v>
      </c>
      <c r="B39" s="1">
        <v>6</v>
      </c>
    </row>
    <row r="40" spans="1:2" x14ac:dyDescent="0.25">
      <c r="A40" s="16" t="s">
        <v>282</v>
      </c>
      <c r="B40" s="1">
        <v>39</v>
      </c>
    </row>
    <row r="41" spans="1:2" x14ac:dyDescent="0.25">
      <c r="A41" s="16" t="s">
        <v>283</v>
      </c>
      <c r="B41" s="1">
        <v>5</v>
      </c>
    </row>
    <row r="42" spans="1:2" x14ac:dyDescent="0.25">
      <c r="A42" s="16" t="s">
        <v>284</v>
      </c>
      <c r="B42" s="1">
        <v>2</v>
      </c>
    </row>
    <row r="43" spans="1:2" x14ac:dyDescent="0.25">
      <c r="A43" s="16" t="s">
        <v>285</v>
      </c>
      <c r="B43" s="1">
        <v>8</v>
      </c>
    </row>
    <row r="44" spans="1:2" x14ac:dyDescent="0.25">
      <c r="A44" s="16" t="s">
        <v>286</v>
      </c>
      <c r="B44" s="1">
        <v>0</v>
      </c>
    </row>
    <row r="45" spans="1:2" x14ac:dyDescent="0.25">
      <c r="A45" s="16" t="s">
        <v>287</v>
      </c>
      <c r="B45" s="1">
        <v>55</v>
      </c>
    </row>
    <row r="46" spans="1:2" x14ac:dyDescent="0.25">
      <c r="A46" s="16" t="s">
        <v>288</v>
      </c>
      <c r="B46" s="1">
        <v>63</v>
      </c>
    </row>
    <row r="47" spans="1:2" x14ac:dyDescent="0.25">
      <c r="A47" s="16" t="s">
        <v>289</v>
      </c>
      <c r="B47" s="1">
        <v>13</v>
      </c>
    </row>
    <row r="48" spans="1:2" x14ac:dyDescent="0.25">
      <c r="A48" s="16" t="s">
        <v>290</v>
      </c>
      <c r="B48" s="1">
        <v>0</v>
      </c>
    </row>
    <row r="49" spans="1:2" x14ac:dyDescent="0.25">
      <c r="A49" s="16" t="s">
        <v>398</v>
      </c>
      <c r="B49" s="1">
        <v>44</v>
      </c>
    </row>
    <row r="50" spans="1:2" x14ac:dyDescent="0.25">
      <c r="A50" s="16" t="s">
        <v>399</v>
      </c>
      <c r="B50" s="1">
        <v>839</v>
      </c>
    </row>
    <row r="51" spans="1:2" x14ac:dyDescent="0.25">
      <c r="A51" s="16" t="s">
        <v>400</v>
      </c>
      <c r="B51" s="1">
        <v>297</v>
      </c>
    </row>
    <row r="52" spans="1:2" x14ac:dyDescent="0.25">
      <c r="A52" s="16" t="s">
        <v>401</v>
      </c>
      <c r="B52" s="1">
        <v>25</v>
      </c>
    </row>
    <row r="53" spans="1:2" x14ac:dyDescent="0.25">
      <c r="A53" s="16" t="s">
        <v>402</v>
      </c>
      <c r="B53" s="1">
        <v>288</v>
      </c>
    </row>
    <row r="54" spans="1:2" x14ac:dyDescent="0.25">
      <c r="A54" s="16" t="s">
        <v>403</v>
      </c>
      <c r="B54" s="1">
        <v>22</v>
      </c>
    </row>
    <row r="55" spans="1:2" x14ac:dyDescent="0.25">
      <c r="A55" s="16" t="s">
        <v>404</v>
      </c>
      <c r="B55" s="1">
        <v>1414</v>
      </c>
    </row>
    <row r="56" spans="1:2" x14ac:dyDescent="0.25">
      <c r="A56" s="16" t="s">
        <v>405</v>
      </c>
      <c r="B56" s="1">
        <v>72</v>
      </c>
    </row>
    <row r="57" spans="1:2" x14ac:dyDescent="0.25">
      <c r="A57" s="16" t="s">
        <v>406</v>
      </c>
      <c r="B57" s="1">
        <v>4080</v>
      </c>
    </row>
    <row r="58" spans="1:2" x14ac:dyDescent="0.25">
      <c r="A58" s="16" t="s">
        <v>407</v>
      </c>
      <c r="B58" s="1">
        <v>0</v>
      </c>
    </row>
    <row r="59" spans="1:2" x14ac:dyDescent="0.25">
      <c r="A59" s="16" t="s">
        <v>408</v>
      </c>
      <c r="B59" s="1">
        <v>0</v>
      </c>
    </row>
    <row r="60" spans="1:2" x14ac:dyDescent="0.25">
      <c r="A60" s="16" t="s">
        <v>409</v>
      </c>
      <c r="B60" s="1">
        <v>0</v>
      </c>
    </row>
    <row r="61" spans="1:2" x14ac:dyDescent="0.25">
      <c r="A61" s="16" t="s">
        <v>410</v>
      </c>
      <c r="B61" s="1">
        <v>0</v>
      </c>
    </row>
    <row r="62" spans="1:2" x14ac:dyDescent="0.25">
      <c r="A62" s="16" t="s">
        <v>411</v>
      </c>
      <c r="B62" s="1">
        <v>0</v>
      </c>
    </row>
    <row r="63" spans="1:2" x14ac:dyDescent="0.25">
      <c r="A63" s="16" t="s">
        <v>412</v>
      </c>
      <c r="B63" s="1">
        <v>1</v>
      </c>
    </row>
    <row r="64" spans="1:2" x14ac:dyDescent="0.25">
      <c r="A64" s="16" t="s">
        <v>413</v>
      </c>
      <c r="B64" s="1">
        <v>0</v>
      </c>
    </row>
    <row r="65" spans="1:2" x14ac:dyDescent="0.25">
      <c r="A65" s="16" t="s">
        <v>414</v>
      </c>
      <c r="B65" s="1">
        <v>1</v>
      </c>
    </row>
    <row r="66" spans="1:2" x14ac:dyDescent="0.25">
      <c r="A66" s="16" t="s">
        <v>415</v>
      </c>
      <c r="B66" s="1">
        <v>0</v>
      </c>
    </row>
    <row r="67" spans="1:2" x14ac:dyDescent="0.25">
      <c r="A67" s="16" t="s">
        <v>416</v>
      </c>
      <c r="B67" s="1">
        <v>0</v>
      </c>
    </row>
    <row r="68" spans="1:2" x14ac:dyDescent="0.25">
      <c r="A68" s="16" t="s">
        <v>417</v>
      </c>
      <c r="B68" s="1">
        <v>27049</v>
      </c>
    </row>
    <row r="69" spans="1:2" x14ac:dyDescent="0.25">
      <c r="A69" s="10" t="s">
        <v>12</v>
      </c>
      <c r="B69" s="5">
        <v>83519</v>
      </c>
    </row>
    <row r="70" spans="1:2" x14ac:dyDescent="0.25">
      <c r="A70" s="15"/>
    </row>
    <row r="71" spans="1:2" x14ac:dyDescent="0.25">
      <c r="A71" s="15"/>
    </row>
    <row r="72" spans="1:2" x14ac:dyDescent="0.25">
      <c r="A72" s="15"/>
      <c r="B72" s="6" t="s">
        <v>28</v>
      </c>
    </row>
    <row r="73" spans="1:2" x14ac:dyDescent="0.25">
      <c r="A73" s="9" t="s">
        <v>32</v>
      </c>
      <c r="B73" s="4" t="s">
        <v>9</v>
      </c>
    </row>
    <row r="74" spans="1:2" x14ac:dyDescent="0.25">
      <c r="A74" s="8" t="s">
        <v>368</v>
      </c>
      <c r="B74" s="2">
        <v>3.1746031746031703E-2</v>
      </c>
    </row>
    <row r="75" spans="1:2" x14ac:dyDescent="0.25">
      <c r="A75" s="8" t="s">
        <v>369</v>
      </c>
      <c r="B75" s="2">
        <v>0.33333333333333298</v>
      </c>
    </row>
    <row r="76" spans="1:2" x14ac:dyDescent="0.25">
      <c r="A76" s="8" t="s">
        <v>370</v>
      </c>
      <c r="B76" s="2">
        <v>0.133333333333333</v>
      </c>
    </row>
    <row r="77" spans="1:2" x14ac:dyDescent="0.25">
      <c r="A77" s="8" t="s">
        <v>371</v>
      </c>
      <c r="B77" s="2">
        <v>9.5238095238095195E-3</v>
      </c>
    </row>
    <row r="78" spans="1:2" x14ac:dyDescent="0.25">
      <c r="A78" s="8" t="s">
        <v>372</v>
      </c>
      <c r="B78" s="2">
        <v>0.107936507936508</v>
      </c>
    </row>
    <row r="79" spans="1:2" x14ac:dyDescent="0.25">
      <c r="A79" s="8" t="s">
        <v>373</v>
      </c>
      <c r="B79" s="2">
        <v>9.5238095238095195E-3</v>
      </c>
    </row>
    <row r="80" spans="1:2" x14ac:dyDescent="0.25">
      <c r="A80" s="8" t="s">
        <v>374</v>
      </c>
      <c r="B80" s="2">
        <v>0.33015873015872998</v>
      </c>
    </row>
    <row r="81" spans="1:2" x14ac:dyDescent="0.25">
      <c r="A81" s="8" t="s">
        <v>375</v>
      </c>
      <c r="B81" s="2">
        <v>2.2222222222222199E-2</v>
      </c>
    </row>
    <row r="82" spans="1:2" x14ac:dyDescent="0.25">
      <c r="A82" s="8" t="s">
        <v>376</v>
      </c>
      <c r="B82" s="2">
        <v>2.2222222222222199E-2</v>
      </c>
    </row>
    <row r="83" spans="1:2" x14ac:dyDescent="0.25">
      <c r="A83" s="8" t="s">
        <v>377</v>
      </c>
      <c r="B83" s="2">
        <v>0</v>
      </c>
    </row>
    <row r="84" spans="1:2" x14ac:dyDescent="0.25">
      <c r="A84" s="8" t="s">
        <v>378</v>
      </c>
      <c r="B84" s="2">
        <v>1.3841482567270399E-2</v>
      </c>
    </row>
    <row r="85" spans="1:2" x14ac:dyDescent="0.25">
      <c r="A85" s="8" t="s">
        <v>379</v>
      </c>
      <c r="B85" s="2">
        <v>0.41461627054758698</v>
      </c>
    </row>
    <row r="86" spans="1:2" x14ac:dyDescent="0.25">
      <c r="A86" s="8" t="s">
        <v>380</v>
      </c>
      <c r="B86" s="2">
        <v>0.12894984818343599</v>
      </c>
    </row>
    <row r="87" spans="1:2" x14ac:dyDescent="0.25">
      <c r="A87" s="8" t="s">
        <v>381</v>
      </c>
      <c r="B87" s="2">
        <v>1.21243848811643E-2</v>
      </c>
    </row>
    <row r="88" spans="1:2" x14ac:dyDescent="0.25">
      <c r="A88" s="8" t="s">
        <v>382</v>
      </c>
      <c r="B88" s="2">
        <v>0.11052245838132101</v>
      </c>
    </row>
    <row r="89" spans="1:2" x14ac:dyDescent="0.25">
      <c r="A89" s="8" t="s">
        <v>383</v>
      </c>
      <c r="B89" s="2">
        <v>9.2346351167416994E-3</v>
      </c>
    </row>
    <row r="90" spans="1:2" x14ac:dyDescent="0.25">
      <c r="A90" s="8" t="s">
        <v>384</v>
      </c>
      <c r="B90" s="2">
        <v>0.26535441315045499</v>
      </c>
    </row>
    <row r="91" spans="1:2" x14ac:dyDescent="0.25">
      <c r="A91" s="8" t="s">
        <v>385</v>
      </c>
      <c r="B91" s="2">
        <v>1.00303633127421E-2</v>
      </c>
    </row>
    <row r="92" spans="1:2" x14ac:dyDescent="0.25">
      <c r="A92" s="8" t="s">
        <v>386</v>
      </c>
      <c r="B92" s="2">
        <v>3.5326143859281699E-2</v>
      </c>
    </row>
    <row r="93" spans="1:2" x14ac:dyDescent="0.25">
      <c r="A93" s="8" t="s">
        <v>387</v>
      </c>
      <c r="B93" s="2">
        <v>0</v>
      </c>
    </row>
    <row r="94" spans="1:2" x14ac:dyDescent="0.25">
      <c r="A94" s="8" t="s">
        <v>388</v>
      </c>
      <c r="B94" s="2">
        <v>2.3214285714285701E-2</v>
      </c>
    </row>
    <row r="95" spans="1:2" x14ac:dyDescent="0.25">
      <c r="A95" s="8" t="s">
        <v>389</v>
      </c>
      <c r="B95" s="2">
        <v>0.283035714285714</v>
      </c>
    </row>
    <row r="96" spans="1:2" x14ac:dyDescent="0.25">
      <c r="A96" s="8" t="s">
        <v>390</v>
      </c>
      <c r="B96" s="2">
        <v>2.76785714285714E-2</v>
      </c>
    </row>
    <row r="97" spans="1:2" x14ac:dyDescent="0.25">
      <c r="A97" s="8" t="s">
        <v>391</v>
      </c>
      <c r="B97" s="2">
        <v>1.2500000000000001E-2</v>
      </c>
    </row>
    <row r="98" spans="1:2" x14ac:dyDescent="0.25">
      <c r="A98" s="8" t="s">
        <v>392</v>
      </c>
      <c r="B98" s="2">
        <v>1.6071428571428601E-2</v>
      </c>
    </row>
    <row r="99" spans="1:2" x14ac:dyDescent="0.25">
      <c r="A99" s="8" t="s">
        <v>393</v>
      </c>
      <c r="B99" s="2">
        <v>4.4642857142857097E-3</v>
      </c>
    </row>
    <row r="100" spans="1:2" x14ac:dyDescent="0.25">
      <c r="A100" s="8" t="s">
        <v>394</v>
      </c>
      <c r="B100" s="2">
        <v>0.58571428571428596</v>
      </c>
    </row>
    <row r="101" spans="1:2" x14ac:dyDescent="0.25">
      <c r="A101" s="8" t="s">
        <v>395</v>
      </c>
      <c r="B101" s="2">
        <v>2.0535714285714299E-2</v>
      </c>
    </row>
    <row r="102" spans="1:2" x14ac:dyDescent="0.25">
      <c r="A102" s="8" t="s">
        <v>396</v>
      </c>
      <c r="B102" s="2">
        <v>2.6785714285714302E-2</v>
      </c>
    </row>
    <row r="103" spans="1:2" x14ac:dyDescent="0.25">
      <c r="A103" s="8" t="s">
        <v>397</v>
      </c>
      <c r="B103" s="2">
        <v>0</v>
      </c>
    </row>
    <row r="104" spans="1:2" x14ac:dyDescent="0.25">
      <c r="A104" s="8" t="s">
        <v>271</v>
      </c>
      <c r="B104" s="2">
        <v>3.1413612565444997E-2</v>
      </c>
    </row>
    <row r="105" spans="1:2" x14ac:dyDescent="0.25">
      <c r="A105" s="8" t="s">
        <v>271</v>
      </c>
      <c r="B105" s="2">
        <v>3.1413612565444997E-2</v>
      </c>
    </row>
    <row r="106" spans="1:2" x14ac:dyDescent="0.25">
      <c r="A106" s="8" t="s">
        <v>282</v>
      </c>
      <c r="B106" s="2">
        <v>0.204188481675393</v>
      </c>
    </row>
    <row r="107" spans="1:2" x14ac:dyDescent="0.25">
      <c r="A107" s="8" t="s">
        <v>283</v>
      </c>
      <c r="B107" s="2">
        <v>2.6178010471204199E-2</v>
      </c>
    </row>
    <row r="108" spans="1:2" x14ac:dyDescent="0.25">
      <c r="A108" s="8" t="s">
        <v>284</v>
      </c>
      <c r="B108" s="2">
        <v>1.04712041884817E-2</v>
      </c>
    </row>
    <row r="109" spans="1:2" x14ac:dyDescent="0.25">
      <c r="A109" s="8" t="s">
        <v>285</v>
      </c>
      <c r="B109" s="2">
        <v>4.1884816753926697E-2</v>
      </c>
    </row>
    <row r="110" spans="1:2" x14ac:dyDescent="0.25">
      <c r="A110" s="8" t="s">
        <v>286</v>
      </c>
      <c r="B110" s="2">
        <v>0</v>
      </c>
    </row>
    <row r="111" spans="1:2" x14ac:dyDescent="0.25">
      <c r="A111" s="8" t="s">
        <v>287</v>
      </c>
      <c r="B111" s="2">
        <v>0.28795811518324599</v>
      </c>
    </row>
    <row r="112" spans="1:2" x14ac:dyDescent="0.25">
      <c r="A112" s="8" t="s">
        <v>288</v>
      </c>
      <c r="B112" s="2">
        <v>0.32984293193717301</v>
      </c>
    </row>
    <row r="113" spans="1:2" x14ac:dyDescent="0.25">
      <c r="A113" s="8" t="s">
        <v>289</v>
      </c>
      <c r="B113" s="2">
        <v>6.8062827225130906E-2</v>
      </c>
    </row>
    <row r="114" spans="1:2" x14ac:dyDescent="0.25">
      <c r="A114" s="8" t="s">
        <v>290</v>
      </c>
      <c r="B114" s="2">
        <v>0</v>
      </c>
    </row>
    <row r="115" spans="1:2" x14ac:dyDescent="0.25">
      <c r="A115" s="8" t="s">
        <v>398</v>
      </c>
      <c r="B115" s="2">
        <v>6.2138116085298702E-3</v>
      </c>
    </row>
    <row r="116" spans="1:2" x14ac:dyDescent="0.25">
      <c r="A116" s="8" t="s">
        <v>399</v>
      </c>
      <c r="B116" s="2">
        <v>0.118486089535376</v>
      </c>
    </row>
    <row r="117" spans="1:2" x14ac:dyDescent="0.25">
      <c r="A117" s="8" t="s">
        <v>400</v>
      </c>
      <c r="B117" s="2">
        <v>4.1943228357576599E-2</v>
      </c>
    </row>
    <row r="118" spans="1:2" x14ac:dyDescent="0.25">
      <c r="A118" s="8" t="s">
        <v>401</v>
      </c>
      <c r="B118" s="2">
        <v>3.5305747775737899E-3</v>
      </c>
    </row>
    <row r="119" spans="1:2" x14ac:dyDescent="0.25">
      <c r="A119" s="8" t="s">
        <v>402</v>
      </c>
      <c r="B119" s="2">
        <v>4.0672221437650001E-2</v>
      </c>
    </row>
    <row r="120" spans="1:2" x14ac:dyDescent="0.25">
      <c r="A120" s="8" t="s">
        <v>403</v>
      </c>
      <c r="B120" s="2">
        <v>3.1069058042649299E-3</v>
      </c>
    </row>
    <row r="121" spans="1:2" x14ac:dyDescent="0.25">
      <c r="A121" s="8" t="s">
        <v>404</v>
      </c>
      <c r="B121" s="2">
        <v>0.199689309419573</v>
      </c>
    </row>
    <row r="122" spans="1:2" x14ac:dyDescent="0.25">
      <c r="A122" s="8" t="s">
        <v>405</v>
      </c>
      <c r="B122" s="2">
        <v>1.01680553594125E-2</v>
      </c>
    </row>
    <row r="123" spans="1:2" x14ac:dyDescent="0.25">
      <c r="A123" s="8" t="s">
        <v>406</v>
      </c>
      <c r="B123" s="2">
        <v>0.57618980370004202</v>
      </c>
    </row>
    <row r="124" spans="1:2" x14ac:dyDescent="0.25">
      <c r="A124" s="8" t="s">
        <v>407</v>
      </c>
      <c r="B124" s="2">
        <v>0</v>
      </c>
    </row>
    <row r="125" spans="1:2" x14ac:dyDescent="0.25">
      <c r="A125" s="8" t="s">
        <v>408</v>
      </c>
      <c r="B125" s="2">
        <v>0</v>
      </c>
    </row>
    <row r="126" spans="1:2" x14ac:dyDescent="0.25">
      <c r="A126" s="8" t="s">
        <v>409</v>
      </c>
      <c r="B126" s="2">
        <v>0</v>
      </c>
    </row>
    <row r="127" spans="1:2" x14ac:dyDescent="0.25">
      <c r="A127" s="8" t="s">
        <v>410</v>
      </c>
      <c r="B127" s="2">
        <v>0</v>
      </c>
    </row>
    <row r="128" spans="1:2" x14ac:dyDescent="0.25">
      <c r="A128" s="8" t="s">
        <v>411</v>
      </c>
      <c r="B128" s="2">
        <v>0</v>
      </c>
    </row>
    <row r="129" spans="1:2" x14ac:dyDescent="0.25">
      <c r="A129" s="8" t="s">
        <v>412</v>
      </c>
      <c r="B129" s="2">
        <v>3.69672100846549E-5</v>
      </c>
    </row>
    <row r="130" spans="1:2" x14ac:dyDescent="0.25">
      <c r="A130" s="8" t="s">
        <v>413</v>
      </c>
      <c r="B130" s="2">
        <v>0</v>
      </c>
    </row>
    <row r="131" spans="1:2" x14ac:dyDescent="0.25">
      <c r="A131" s="8" t="s">
        <v>414</v>
      </c>
      <c r="B131" s="2">
        <v>3.69672100846549E-5</v>
      </c>
    </row>
    <row r="132" spans="1:2" x14ac:dyDescent="0.25">
      <c r="A132" s="8" t="s">
        <v>415</v>
      </c>
      <c r="B132" s="2">
        <v>0</v>
      </c>
    </row>
    <row r="133" spans="1:2" x14ac:dyDescent="0.25">
      <c r="A133" s="8" t="s">
        <v>416</v>
      </c>
      <c r="B133" s="2">
        <v>0</v>
      </c>
    </row>
    <row r="134" spans="1:2" x14ac:dyDescent="0.25">
      <c r="A134" s="8" t="s">
        <v>417</v>
      </c>
      <c r="B134" s="2">
        <v>0.99992606557983099</v>
      </c>
    </row>
    <row r="135" spans="1:2" x14ac:dyDescent="0.25">
      <c r="A135" s="15"/>
    </row>
    <row r="136" spans="1:2" x14ac:dyDescent="0.25">
      <c r="A136" s="13" t="s">
        <v>33</v>
      </c>
    </row>
    <row r="137" spans="1:2" x14ac:dyDescent="0.25">
      <c r="A137" s="14" t="s">
        <v>34</v>
      </c>
    </row>
    <row r="138" spans="1:2" x14ac:dyDescent="0.25">
      <c r="A138" s="14" t="s">
        <v>126</v>
      </c>
    </row>
    <row r="139" spans="1:2" x14ac:dyDescent="0.25">
      <c r="A139" s="14" t="s">
        <v>419</v>
      </c>
    </row>
    <row r="140" spans="1:2" x14ac:dyDescent="0.25">
      <c r="A140" s="14" t="s">
        <v>36</v>
      </c>
    </row>
    <row r="141" spans="1:2" x14ac:dyDescent="0.25">
      <c r="A141" s="15"/>
    </row>
    <row r="142" spans="1:2" x14ac:dyDescent="0.25">
      <c r="A142" s="15"/>
    </row>
    <row r="143" spans="1:2" x14ac:dyDescent="0.25">
      <c r="A143" s="15"/>
    </row>
    <row r="144" spans="1:2"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497</v>
      </c>
    </row>
    <row r="2" spans="1:2" ht="15" x14ac:dyDescent="0.25">
      <c r="A2" s="12" t="s">
        <v>480</v>
      </c>
    </row>
    <row r="3" spans="1:2" ht="15" x14ac:dyDescent="0.25">
      <c r="A3" s="12" t="s">
        <v>423</v>
      </c>
    </row>
    <row r="4" spans="1:2" x14ac:dyDescent="0.25">
      <c r="A4" s="15"/>
    </row>
    <row r="5" spans="1:2" x14ac:dyDescent="0.25">
      <c r="A5" s="17" t="str">
        <f>HYPERLINK("#'Table of contents'!A79", "Back to contents")</f>
        <v>Back to contents</v>
      </c>
    </row>
    <row r="6" spans="1:2" x14ac:dyDescent="0.25">
      <c r="A6" s="15"/>
      <c r="B6" s="6" t="s">
        <v>27</v>
      </c>
    </row>
    <row r="7" spans="1:2" x14ac:dyDescent="0.25">
      <c r="A7" s="9" t="s">
        <v>32</v>
      </c>
      <c r="B7" s="4" t="s">
        <v>9</v>
      </c>
    </row>
    <row r="8" spans="1:2" x14ac:dyDescent="0.25">
      <c r="A8" s="16" t="s">
        <v>420</v>
      </c>
      <c r="B8" s="1">
        <v>2387</v>
      </c>
    </row>
    <row r="9" spans="1:2" x14ac:dyDescent="0.25">
      <c r="A9" s="16" t="s">
        <v>421</v>
      </c>
      <c r="B9" s="1">
        <v>81126</v>
      </c>
    </row>
    <row r="10" spans="1:2" x14ac:dyDescent="0.25">
      <c r="A10" s="10" t="s">
        <v>12</v>
      </c>
      <c r="B10" s="5">
        <v>83513</v>
      </c>
    </row>
    <row r="11" spans="1:2" x14ac:dyDescent="0.25">
      <c r="A11" s="15"/>
    </row>
    <row r="12" spans="1:2" x14ac:dyDescent="0.25">
      <c r="A12" s="15"/>
    </row>
    <row r="13" spans="1:2" x14ac:dyDescent="0.25">
      <c r="A13" s="15"/>
      <c r="B13" s="6" t="s">
        <v>28</v>
      </c>
    </row>
    <row r="14" spans="1:2" x14ac:dyDescent="0.25">
      <c r="A14" s="9" t="s">
        <v>32</v>
      </c>
      <c r="B14" s="4" t="s">
        <v>9</v>
      </c>
    </row>
    <row r="15" spans="1:2" x14ac:dyDescent="0.25">
      <c r="A15" s="8" t="s">
        <v>420</v>
      </c>
      <c r="B15" s="2">
        <v>2.8582376396489199E-2</v>
      </c>
    </row>
    <row r="16" spans="1:2" x14ac:dyDescent="0.25">
      <c r="A16" s="8" t="s">
        <v>421</v>
      </c>
      <c r="B16" s="2">
        <v>0.97141762360351103</v>
      </c>
    </row>
    <row r="17" spans="1:1" x14ac:dyDescent="0.25">
      <c r="A17" s="15"/>
    </row>
    <row r="18" spans="1:1" x14ac:dyDescent="0.25">
      <c r="A18" s="13" t="s">
        <v>33</v>
      </c>
    </row>
    <row r="19" spans="1:1" x14ac:dyDescent="0.25">
      <c r="A19" s="14" t="s">
        <v>34</v>
      </c>
    </row>
    <row r="20" spans="1:1" x14ac:dyDescent="0.25">
      <c r="A20" s="14" t="s">
        <v>126</v>
      </c>
    </row>
    <row r="21" spans="1:1" x14ac:dyDescent="0.25">
      <c r="A21" s="14" t="s">
        <v>36</v>
      </c>
    </row>
    <row r="22" spans="1:1" x14ac:dyDescent="0.25">
      <c r="A22" s="15"/>
    </row>
    <row r="23" spans="1:1" x14ac:dyDescent="0.25">
      <c r="A23" s="15"/>
    </row>
    <row r="24" spans="1:1" x14ac:dyDescent="0.25">
      <c r="A24" s="15"/>
    </row>
    <row r="25" spans="1:1" x14ac:dyDescent="0.25">
      <c r="A25" s="15"/>
    </row>
    <row r="26" spans="1:1" x14ac:dyDescent="0.25">
      <c r="A26" s="15"/>
    </row>
    <row r="27" spans="1:1" x14ac:dyDescent="0.25">
      <c r="A27" s="15"/>
    </row>
    <row r="28" spans="1:1" x14ac:dyDescent="0.25">
      <c r="A28" s="15"/>
    </row>
    <row r="29" spans="1:1" x14ac:dyDescent="0.25">
      <c r="A29" s="15"/>
    </row>
    <row r="30" spans="1:1" x14ac:dyDescent="0.25">
      <c r="A30" s="15"/>
    </row>
    <row r="31" spans="1:1" x14ac:dyDescent="0.25">
      <c r="A31" s="15"/>
    </row>
    <row r="32" spans="1:1"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80</v>
      </c>
    </row>
    <row r="2" spans="1:11" ht="15" x14ac:dyDescent="0.25">
      <c r="A2" s="12" t="s">
        <v>25</v>
      </c>
    </row>
    <row r="3" spans="1:11" ht="15" x14ac:dyDescent="0.25">
      <c r="A3" s="12" t="s">
        <v>67</v>
      </c>
    </row>
    <row r="4" spans="1:11" ht="15" x14ac:dyDescent="0.25">
      <c r="A4" s="12" t="s">
        <v>63</v>
      </c>
    </row>
    <row r="5" spans="1:11" x14ac:dyDescent="0.25">
      <c r="A5" s="17" t="str">
        <f>HYPERLINK("#'Table of contents'!A8",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68</v>
      </c>
      <c r="B8" s="1">
        <v>22292</v>
      </c>
      <c r="C8" s="1">
        <v>22805</v>
      </c>
      <c r="D8" s="1">
        <v>22955</v>
      </c>
      <c r="E8" s="1">
        <v>22837</v>
      </c>
      <c r="F8" s="1">
        <v>22628</v>
      </c>
      <c r="G8" s="1">
        <v>22483</v>
      </c>
      <c r="H8" s="1">
        <v>22651</v>
      </c>
      <c r="I8" s="1">
        <v>23521</v>
      </c>
      <c r="J8" s="1">
        <v>23870</v>
      </c>
      <c r="K8" s="1">
        <v>24995</v>
      </c>
    </row>
    <row r="9" spans="1:11" x14ac:dyDescent="0.25">
      <c r="A9" s="16" t="s">
        <v>69</v>
      </c>
      <c r="B9" s="1">
        <v>38919</v>
      </c>
      <c r="C9" s="1">
        <v>40581</v>
      </c>
      <c r="D9" s="1">
        <v>42443</v>
      </c>
      <c r="E9" s="1">
        <v>44183</v>
      </c>
      <c r="F9" s="1">
        <v>45946</v>
      </c>
      <c r="G9" s="1">
        <v>47496</v>
      </c>
      <c r="H9" s="1">
        <v>49387</v>
      </c>
      <c r="I9" s="1">
        <v>51624</v>
      </c>
      <c r="J9" s="1">
        <v>52851</v>
      </c>
      <c r="K9" s="1">
        <v>56170</v>
      </c>
    </row>
    <row r="10" spans="1:11" x14ac:dyDescent="0.25">
      <c r="A10" s="16" t="s">
        <v>70</v>
      </c>
      <c r="B10" s="1">
        <v>26702</v>
      </c>
      <c r="C10" s="1">
        <v>27893</v>
      </c>
      <c r="D10" s="1">
        <v>29316</v>
      </c>
      <c r="E10" s="1">
        <v>30568</v>
      </c>
      <c r="F10" s="1">
        <v>32040</v>
      </c>
      <c r="G10" s="1">
        <v>33687</v>
      </c>
      <c r="H10" s="1">
        <v>35555</v>
      </c>
      <c r="I10" s="1">
        <v>37497</v>
      </c>
      <c r="J10" s="1">
        <v>38562</v>
      </c>
      <c r="K10" s="1">
        <v>40841</v>
      </c>
    </row>
    <row r="11" spans="1:11" x14ac:dyDescent="0.25">
      <c r="A11" s="16" t="s">
        <v>71</v>
      </c>
      <c r="B11" s="1">
        <v>15078</v>
      </c>
      <c r="C11" s="1">
        <v>16076</v>
      </c>
      <c r="D11" s="1">
        <v>17142</v>
      </c>
      <c r="E11" s="1">
        <v>18213</v>
      </c>
      <c r="F11" s="1">
        <v>19253</v>
      </c>
      <c r="G11" s="1">
        <v>20287</v>
      </c>
      <c r="H11" s="1">
        <v>21215</v>
      </c>
      <c r="I11" s="1">
        <v>22214</v>
      </c>
      <c r="J11" s="1">
        <v>22363</v>
      </c>
      <c r="K11" s="1">
        <v>23794</v>
      </c>
    </row>
    <row r="12" spans="1:11" x14ac:dyDescent="0.25">
      <c r="A12" s="16" t="s">
        <v>72</v>
      </c>
      <c r="B12" s="1">
        <v>4884</v>
      </c>
      <c r="C12" s="1">
        <v>5157</v>
      </c>
      <c r="D12" s="1">
        <v>5400</v>
      </c>
      <c r="E12" s="1">
        <v>5763</v>
      </c>
      <c r="F12" s="1">
        <v>6111</v>
      </c>
      <c r="G12" s="1">
        <v>6516</v>
      </c>
      <c r="H12" s="1">
        <v>6988</v>
      </c>
      <c r="I12" s="1">
        <v>7513</v>
      </c>
      <c r="J12" s="1">
        <v>6710</v>
      </c>
      <c r="K12" s="1">
        <v>7539</v>
      </c>
    </row>
    <row r="13" spans="1:11" x14ac:dyDescent="0.25">
      <c r="A13" s="16" t="s">
        <v>73</v>
      </c>
      <c r="B13" s="1">
        <v>1233</v>
      </c>
      <c r="C13" s="1">
        <v>1290</v>
      </c>
      <c r="D13" s="1">
        <v>1364</v>
      </c>
      <c r="E13" s="1">
        <v>1464</v>
      </c>
      <c r="F13" s="1">
        <v>1561</v>
      </c>
      <c r="G13" s="1">
        <v>1674</v>
      </c>
      <c r="H13" s="1">
        <v>1861</v>
      </c>
      <c r="I13" s="1">
        <v>2035</v>
      </c>
      <c r="J13" s="1">
        <v>1575</v>
      </c>
      <c r="K13" s="1">
        <v>1797</v>
      </c>
    </row>
    <row r="14" spans="1:11" x14ac:dyDescent="0.25">
      <c r="A14" s="16" t="s">
        <v>74</v>
      </c>
      <c r="B14" s="1">
        <v>14296</v>
      </c>
      <c r="C14" s="1">
        <v>15237</v>
      </c>
      <c r="D14" s="1">
        <v>16001</v>
      </c>
      <c r="E14" s="1">
        <v>16487</v>
      </c>
      <c r="F14" s="1">
        <v>16748</v>
      </c>
      <c r="G14" s="1">
        <v>17099</v>
      </c>
      <c r="H14" s="1">
        <v>17736</v>
      </c>
      <c r="I14" s="1">
        <v>18868</v>
      </c>
      <c r="J14" s="1">
        <v>18997</v>
      </c>
      <c r="K14" s="1">
        <v>19801</v>
      </c>
    </row>
    <row r="15" spans="1:11" x14ac:dyDescent="0.25">
      <c r="A15" s="16" t="s">
        <v>75</v>
      </c>
      <c r="B15" s="1">
        <v>39004</v>
      </c>
      <c r="C15" s="1">
        <v>38390</v>
      </c>
      <c r="D15" s="1">
        <v>38148</v>
      </c>
      <c r="E15" s="1">
        <v>37776</v>
      </c>
      <c r="F15" s="1">
        <v>37606</v>
      </c>
      <c r="G15" s="1">
        <v>37949</v>
      </c>
      <c r="H15" s="1">
        <v>39145</v>
      </c>
      <c r="I15" s="1">
        <v>41525</v>
      </c>
      <c r="J15" s="1">
        <v>43397</v>
      </c>
      <c r="K15" s="1">
        <v>47079</v>
      </c>
    </row>
    <row r="16" spans="1:11" x14ac:dyDescent="0.25">
      <c r="A16" s="16" t="s">
        <v>76</v>
      </c>
      <c r="B16" s="1">
        <v>37750</v>
      </c>
      <c r="C16" s="1">
        <v>38659</v>
      </c>
      <c r="D16" s="1">
        <v>39584</v>
      </c>
      <c r="E16" s="1">
        <v>40450</v>
      </c>
      <c r="F16" s="1">
        <v>41537</v>
      </c>
      <c r="G16" s="1">
        <v>42389</v>
      </c>
      <c r="H16" s="1">
        <v>43431</v>
      </c>
      <c r="I16" s="1">
        <v>44399</v>
      </c>
      <c r="J16" s="1">
        <v>43820</v>
      </c>
      <c r="K16" s="1">
        <v>44690</v>
      </c>
    </row>
    <row r="17" spans="1:11" x14ac:dyDescent="0.25">
      <c r="A17" s="16" t="s">
        <v>77</v>
      </c>
      <c r="B17" s="1">
        <v>30785</v>
      </c>
      <c r="C17" s="1">
        <v>31503</v>
      </c>
      <c r="D17" s="1">
        <v>32319</v>
      </c>
      <c r="E17" s="1">
        <v>32876</v>
      </c>
      <c r="F17" s="1">
        <v>33393</v>
      </c>
      <c r="G17" s="1">
        <v>33957</v>
      </c>
      <c r="H17" s="1">
        <v>34290</v>
      </c>
      <c r="I17" s="1">
        <v>34849</v>
      </c>
      <c r="J17" s="1">
        <v>34326</v>
      </c>
      <c r="K17" s="1">
        <v>35217</v>
      </c>
    </row>
    <row r="18" spans="1:11" x14ac:dyDescent="0.25">
      <c r="A18" s="16" t="s">
        <v>78</v>
      </c>
      <c r="B18" s="1">
        <v>16310</v>
      </c>
      <c r="C18" s="1">
        <v>16610</v>
      </c>
      <c r="D18" s="1">
        <v>16810</v>
      </c>
      <c r="E18" s="1">
        <v>17202</v>
      </c>
      <c r="F18" s="1">
        <v>17630</v>
      </c>
      <c r="G18" s="1">
        <v>18084</v>
      </c>
      <c r="H18" s="1">
        <v>18800</v>
      </c>
      <c r="I18" s="1">
        <v>19370</v>
      </c>
      <c r="J18" s="1">
        <v>17882</v>
      </c>
      <c r="K18" s="1">
        <v>19224</v>
      </c>
    </row>
    <row r="19" spans="1:11" x14ac:dyDescent="0.25">
      <c r="A19" s="16" t="s">
        <v>79</v>
      </c>
      <c r="B19" s="1">
        <v>5298</v>
      </c>
      <c r="C19" s="1">
        <v>5457</v>
      </c>
      <c r="D19" s="1">
        <v>5686</v>
      </c>
      <c r="E19" s="1">
        <v>5928</v>
      </c>
      <c r="F19" s="1">
        <v>6322</v>
      </c>
      <c r="G19" s="1">
        <v>6855</v>
      </c>
      <c r="H19" s="1">
        <v>7418</v>
      </c>
      <c r="I19" s="1">
        <v>7904</v>
      </c>
      <c r="J19" s="1">
        <v>5934</v>
      </c>
      <c r="K19" s="1">
        <v>6576</v>
      </c>
    </row>
    <row r="20" spans="1:11" x14ac:dyDescent="0.25">
      <c r="A20" s="10" t="s">
        <v>12</v>
      </c>
      <c r="B20" s="5">
        <v>252551</v>
      </c>
      <c r="C20" s="5">
        <v>259658</v>
      </c>
      <c r="D20" s="5">
        <v>267168</v>
      </c>
      <c r="E20" s="5">
        <v>273747</v>
      </c>
      <c r="F20" s="5">
        <v>280775</v>
      </c>
      <c r="G20" s="5">
        <v>288476</v>
      </c>
      <c r="H20" s="5">
        <v>298477</v>
      </c>
      <c r="I20" s="5">
        <v>311319</v>
      </c>
      <c r="J20" s="5">
        <v>310287</v>
      </c>
      <c r="K20" s="5">
        <v>327723</v>
      </c>
    </row>
    <row r="21" spans="1:11" x14ac:dyDescent="0.25">
      <c r="A21" s="15"/>
    </row>
    <row r="22" spans="1:11" x14ac:dyDescent="0.25">
      <c r="A22" s="15"/>
    </row>
    <row r="23" spans="1:11" x14ac:dyDescent="0.25">
      <c r="A23" s="15"/>
      <c r="B23" s="21" t="s">
        <v>28</v>
      </c>
      <c r="C23" s="22"/>
      <c r="D23" s="22"/>
      <c r="E23" s="22"/>
      <c r="F23" s="22"/>
      <c r="G23" s="22"/>
      <c r="H23" s="22"/>
      <c r="I23" s="22"/>
      <c r="J23" s="22"/>
      <c r="K23" s="22"/>
    </row>
    <row r="24" spans="1:11" x14ac:dyDescent="0.25">
      <c r="A24" s="9" t="s">
        <v>32</v>
      </c>
      <c r="B24" s="4" t="s">
        <v>0</v>
      </c>
      <c r="C24" s="4" t="s">
        <v>1</v>
      </c>
      <c r="D24" s="4" t="s">
        <v>2</v>
      </c>
      <c r="E24" s="4" t="s">
        <v>3</v>
      </c>
      <c r="F24" s="4" t="s">
        <v>4</v>
      </c>
      <c r="G24" s="4" t="s">
        <v>5</v>
      </c>
      <c r="H24" s="4" t="s">
        <v>6</v>
      </c>
      <c r="I24" s="4" t="s">
        <v>7</v>
      </c>
      <c r="J24" s="4" t="s">
        <v>8</v>
      </c>
      <c r="K24" s="4" t="s">
        <v>9</v>
      </c>
    </row>
    <row r="25" spans="1:11" x14ac:dyDescent="0.25">
      <c r="A25" s="8" t="s">
        <v>68</v>
      </c>
      <c r="B25" s="2">
        <v>0.20431132455915199</v>
      </c>
      <c r="C25" s="2">
        <v>0.2003919087538</v>
      </c>
      <c r="D25" s="2">
        <v>0.19351711347159001</v>
      </c>
      <c r="E25" s="2">
        <v>0.185624410703255</v>
      </c>
      <c r="F25" s="2">
        <v>0.177420240083425</v>
      </c>
      <c r="G25" s="2">
        <v>0.17014143768493201</v>
      </c>
      <c r="H25" s="2">
        <v>0.16454666308287999</v>
      </c>
      <c r="I25" s="2">
        <v>0.16288329963158901</v>
      </c>
      <c r="J25" s="2">
        <v>0.163570454529881</v>
      </c>
      <c r="K25" s="2">
        <v>0.16111669760726099</v>
      </c>
    </row>
    <row r="26" spans="1:11" x14ac:dyDescent="0.25">
      <c r="A26" s="8" t="s">
        <v>69</v>
      </c>
      <c r="B26" s="2">
        <v>0.35670161674671003</v>
      </c>
      <c r="C26" s="2">
        <v>0.35659302999947301</v>
      </c>
      <c r="D26" s="2">
        <v>0.35780644073512102</v>
      </c>
      <c r="E26" s="2">
        <v>0.35912962902753798</v>
      </c>
      <c r="F26" s="2">
        <v>0.360250590015603</v>
      </c>
      <c r="G26" s="2">
        <v>0.35942880061751298</v>
      </c>
      <c r="H26" s="2">
        <v>0.35876853338370002</v>
      </c>
      <c r="I26" s="2">
        <v>0.357497022243151</v>
      </c>
      <c r="J26" s="2">
        <v>0.362164310530319</v>
      </c>
      <c r="K26" s="2">
        <v>0.36206941006600701</v>
      </c>
    </row>
    <row r="27" spans="1:11" x14ac:dyDescent="0.25">
      <c r="A27" s="8" t="s">
        <v>70</v>
      </c>
      <c r="B27" s="2">
        <v>0.24472999230120601</v>
      </c>
      <c r="C27" s="2">
        <v>0.24510114057749399</v>
      </c>
      <c r="D27" s="2">
        <v>0.247142134547294</v>
      </c>
      <c r="E27" s="2">
        <v>0.248463764346328</v>
      </c>
      <c r="F27" s="2">
        <v>0.251217274715969</v>
      </c>
      <c r="G27" s="2">
        <v>0.254928373050407</v>
      </c>
      <c r="H27" s="2">
        <v>0.25828690150155798</v>
      </c>
      <c r="I27" s="2">
        <v>0.25966732223484101</v>
      </c>
      <c r="J27" s="2">
        <v>0.264248172081326</v>
      </c>
      <c r="K27" s="2">
        <v>0.26325933374587501</v>
      </c>
    </row>
    <row r="28" spans="1:11" x14ac:dyDescent="0.25">
      <c r="A28" s="8" t="s">
        <v>71</v>
      </c>
      <c r="B28" s="2">
        <v>0.13819334970854599</v>
      </c>
      <c r="C28" s="2">
        <v>0.14126289520395099</v>
      </c>
      <c r="D28" s="2">
        <v>0.14451188669701601</v>
      </c>
      <c r="E28" s="2">
        <v>0.148039470689599</v>
      </c>
      <c r="F28" s="2">
        <v>0.15095774625800701</v>
      </c>
      <c r="G28" s="2">
        <v>0.15352307727234901</v>
      </c>
      <c r="H28" s="2">
        <v>0.15411493785277899</v>
      </c>
      <c r="I28" s="2">
        <v>0.15383230381429899</v>
      </c>
      <c r="J28" s="2">
        <v>0.153243656248501</v>
      </c>
      <c r="K28" s="2">
        <v>0.15337510313531399</v>
      </c>
    </row>
    <row r="29" spans="1:11" x14ac:dyDescent="0.25">
      <c r="A29" s="8" t="s">
        <v>72</v>
      </c>
      <c r="B29" s="2">
        <v>4.4762987132015999E-2</v>
      </c>
      <c r="C29" s="2">
        <v>4.5315548057151898E-2</v>
      </c>
      <c r="D29" s="2">
        <v>4.5523520485584203E-2</v>
      </c>
      <c r="E29" s="2">
        <v>4.6842995090548498E-2</v>
      </c>
      <c r="F29" s="2">
        <v>4.7914755486557097E-2</v>
      </c>
      <c r="G29" s="2">
        <v>4.9310216961927597E-2</v>
      </c>
      <c r="H29" s="2">
        <v>5.0763855089098302E-2</v>
      </c>
      <c r="I29" s="2">
        <v>5.2027644663582701E-2</v>
      </c>
      <c r="J29" s="2">
        <v>4.59806346835148E-2</v>
      </c>
      <c r="K29" s="2">
        <v>4.8596070544554497E-2</v>
      </c>
    </row>
    <row r="30" spans="1:11" x14ac:dyDescent="0.25">
      <c r="A30" s="8" t="s">
        <v>73</v>
      </c>
      <c r="B30" s="2">
        <v>1.13007295523701E-2</v>
      </c>
      <c r="C30" s="2">
        <v>1.13354774081299E-2</v>
      </c>
      <c r="D30" s="2">
        <v>1.1498904063395699E-2</v>
      </c>
      <c r="E30" s="2">
        <v>1.18997301427317E-2</v>
      </c>
      <c r="F30" s="2">
        <v>1.22393934404378E-2</v>
      </c>
      <c r="G30" s="2">
        <v>1.26680944128709E-2</v>
      </c>
      <c r="H30" s="2">
        <v>1.35191090899845E-2</v>
      </c>
      <c r="I30" s="2">
        <v>1.4092407412537001E-2</v>
      </c>
      <c r="J30" s="2">
        <v>1.0792771926458399E-2</v>
      </c>
      <c r="K30" s="2">
        <v>1.1583384900990101E-2</v>
      </c>
    </row>
    <row r="31" spans="1:11" x14ac:dyDescent="0.25">
      <c r="A31" s="8" t="s">
        <v>74</v>
      </c>
      <c r="B31" s="2">
        <v>9.9663280885090202E-2</v>
      </c>
      <c r="C31" s="2">
        <v>0.10446604870557299</v>
      </c>
      <c r="D31" s="2">
        <v>0.107716024450009</v>
      </c>
      <c r="E31" s="2">
        <v>0.109388995415309</v>
      </c>
      <c r="F31" s="2">
        <v>0.10929546581743201</v>
      </c>
      <c r="G31" s="2">
        <v>0.109375499734541</v>
      </c>
      <c r="H31" s="2">
        <v>0.110284790448949</v>
      </c>
      <c r="I31" s="2">
        <v>0.11303957103915201</v>
      </c>
      <c r="J31" s="2">
        <v>0.115584462994962</v>
      </c>
      <c r="K31" s="2">
        <v>0.11473054169781</v>
      </c>
    </row>
    <row r="32" spans="1:11" x14ac:dyDescent="0.25">
      <c r="A32" s="8" t="s">
        <v>75</v>
      </c>
      <c r="B32" s="2">
        <v>0.27191288525755902</v>
      </c>
      <c r="C32" s="2">
        <v>0.26320480473892099</v>
      </c>
      <c r="D32" s="2">
        <v>0.25680588092737699</v>
      </c>
      <c r="E32" s="2">
        <v>0.25063860561707502</v>
      </c>
      <c r="F32" s="2">
        <v>0.24541230520243301</v>
      </c>
      <c r="G32" s="2">
        <v>0.24274465403977399</v>
      </c>
      <c r="H32" s="2">
        <v>0.243408780002487</v>
      </c>
      <c r="I32" s="2">
        <v>0.24877931881496601</v>
      </c>
      <c r="J32" s="2">
        <v>0.26404268782399198</v>
      </c>
      <c r="K32" s="2">
        <v>0.27278416103182701</v>
      </c>
    </row>
    <row r="33" spans="1:12" x14ac:dyDescent="0.25">
      <c r="A33" s="8" t="s">
        <v>76</v>
      </c>
      <c r="B33" s="2">
        <v>0.26317073680834902</v>
      </c>
      <c r="C33" s="2">
        <v>0.26504908951294398</v>
      </c>
      <c r="D33" s="2">
        <v>0.26647278993995199</v>
      </c>
      <c r="E33" s="2">
        <v>0.26838023076055401</v>
      </c>
      <c r="F33" s="2">
        <v>0.271065545955259</v>
      </c>
      <c r="G33" s="2">
        <v>0.27114556747455798</v>
      </c>
      <c r="H33" s="2">
        <v>0.27005969406790198</v>
      </c>
      <c r="I33" s="2">
        <v>0.26599766348141302</v>
      </c>
      <c r="J33" s="2">
        <v>0.26661636934459298</v>
      </c>
      <c r="K33" s="2">
        <v>0.258941867000411</v>
      </c>
    </row>
    <row r="34" spans="1:12" x14ac:dyDescent="0.25">
      <c r="A34" s="8" t="s">
        <v>77</v>
      </c>
      <c r="B34" s="2">
        <v>0.214614864440928</v>
      </c>
      <c r="C34" s="2">
        <v>0.21598700087757799</v>
      </c>
      <c r="D34" s="2">
        <v>0.21756603926003701</v>
      </c>
      <c r="E34" s="2">
        <v>0.21812777420232399</v>
      </c>
      <c r="F34" s="2">
        <v>0.21791876582526301</v>
      </c>
      <c r="G34" s="2">
        <v>0.217209418356969</v>
      </c>
      <c r="H34" s="2">
        <v>0.213219748787464</v>
      </c>
      <c r="I34" s="2">
        <v>0.20878291345894601</v>
      </c>
      <c r="J34" s="2">
        <v>0.20885151743775701</v>
      </c>
      <c r="K34" s="2">
        <v>0.204053607745659</v>
      </c>
    </row>
    <row r="35" spans="1:12" x14ac:dyDescent="0.25">
      <c r="A35" s="8" t="s">
        <v>78</v>
      </c>
      <c r="B35" s="2">
        <v>0.1137037011217</v>
      </c>
      <c r="C35" s="2">
        <v>0.113879442738043</v>
      </c>
      <c r="D35" s="2">
        <v>0.11316207555806899</v>
      </c>
      <c r="E35" s="2">
        <v>0.114132922856441</v>
      </c>
      <c r="F35" s="2">
        <v>0.115051293429742</v>
      </c>
      <c r="G35" s="2">
        <v>0.11567615282761801</v>
      </c>
      <c r="H35" s="2">
        <v>0.116900882974754</v>
      </c>
      <c r="I35" s="2">
        <v>0.11604708983614399</v>
      </c>
      <c r="J35" s="2">
        <v>0.10880040886855399</v>
      </c>
      <c r="K35" s="2">
        <v>0.1113873003181</v>
      </c>
    </row>
    <row r="36" spans="1:12" x14ac:dyDescent="0.25">
      <c r="A36" s="8" t="s">
        <v>79</v>
      </c>
      <c r="B36" s="2">
        <v>3.6934531486374399E-2</v>
      </c>
      <c r="C36" s="2">
        <v>3.7413613426941598E-2</v>
      </c>
      <c r="D36" s="2">
        <v>3.8277189864555597E-2</v>
      </c>
      <c r="E36" s="2">
        <v>3.9331471148295799E-2</v>
      </c>
      <c r="F36" s="2">
        <v>4.1256623769871298E-2</v>
      </c>
      <c r="G36" s="2">
        <v>4.3848707566540697E-2</v>
      </c>
      <c r="H36" s="2">
        <v>4.6126103718443001E-2</v>
      </c>
      <c r="I36" s="2">
        <v>4.7353443369379598E-2</v>
      </c>
      <c r="J36" s="2">
        <v>3.61045535301419E-2</v>
      </c>
      <c r="K36" s="2">
        <v>3.8102522206191702E-2</v>
      </c>
    </row>
    <row r="37" spans="1:12" x14ac:dyDescent="0.25">
      <c r="A37" s="15"/>
    </row>
    <row r="38" spans="1:12" x14ac:dyDescent="0.25">
      <c r="A38" s="15"/>
    </row>
    <row r="39" spans="1:12" x14ac:dyDescent="0.25">
      <c r="A39" s="15"/>
      <c r="B39" s="21" t="s">
        <v>29</v>
      </c>
      <c r="C39" s="21"/>
      <c r="D39" s="21"/>
      <c r="E39" s="21"/>
      <c r="F39" s="21"/>
      <c r="G39" s="21"/>
      <c r="H39" s="21"/>
      <c r="I39" s="21"/>
      <c r="J39" s="21"/>
      <c r="K39" s="6" t="s">
        <v>30</v>
      </c>
      <c r="L39" s="6" t="s">
        <v>31</v>
      </c>
    </row>
    <row r="40" spans="1:12" x14ac:dyDescent="0.25">
      <c r="A40" s="9" t="s">
        <v>32</v>
      </c>
      <c r="B40" s="4" t="s">
        <v>13</v>
      </c>
      <c r="C40" s="4" t="s">
        <v>14</v>
      </c>
      <c r="D40" s="4" t="s">
        <v>15</v>
      </c>
      <c r="E40" s="4" t="s">
        <v>16</v>
      </c>
      <c r="F40" s="4" t="s">
        <v>17</v>
      </c>
      <c r="G40" s="4" t="s">
        <v>18</v>
      </c>
      <c r="H40" s="4" t="s">
        <v>19</v>
      </c>
      <c r="I40" s="4" t="s">
        <v>20</v>
      </c>
      <c r="J40" s="4" t="s">
        <v>21</v>
      </c>
      <c r="K40" s="4" t="s">
        <v>22</v>
      </c>
      <c r="L40" s="4" t="s">
        <v>23</v>
      </c>
    </row>
    <row r="41" spans="1:12" x14ac:dyDescent="0.25">
      <c r="A41" s="8" t="s">
        <v>68</v>
      </c>
      <c r="B41" s="2">
        <v>2.3012739996411301E-2</v>
      </c>
      <c r="C41" s="2">
        <v>6.5775049331286998E-3</v>
      </c>
      <c r="D41" s="2">
        <v>-5.1404922674798499E-3</v>
      </c>
      <c r="E41" s="2">
        <v>-9.1518150370013592E-3</v>
      </c>
      <c r="F41" s="2">
        <v>-6.4079901007601204E-3</v>
      </c>
      <c r="G41" s="2">
        <v>7.47231241382378E-3</v>
      </c>
      <c r="H41" s="2">
        <v>3.8408900269303797E-2</v>
      </c>
      <c r="I41" s="2">
        <v>1.4837804515114199E-2</v>
      </c>
      <c r="J41" s="2">
        <v>4.71302890657729E-2</v>
      </c>
      <c r="K41" s="3">
        <v>0.111728861806698</v>
      </c>
      <c r="L41" s="3">
        <v>0.121254261618518</v>
      </c>
    </row>
    <row r="42" spans="1:12" x14ac:dyDescent="0.25">
      <c r="A42" s="8" t="s">
        <v>69</v>
      </c>
      <c r="B42" s="2">
        <v>4.2704077699838097E-2</v>
      </c>
      <c r="C42" s="2">
        <v>4.5883541558857599E-2</v>
      </c>
      <c r="D42" s="2">
        <v>4.0996159555168103E-2</v>
      </c>
      <c r="E42" s="2">
        <v>3.9902224837607199E-2</v>
      </c>
      <c r="F42" s="2">
        <v>3.3735254429112398E-2</v>
      </c>
      <c r="G42" s="2">
        <v>3.9813879063500097E-2</v>
      </c>
      <c r="H42" s="2">
        <v>4.5295320630935297E-2</v>
      </c>
      <c r="I42" s="2">
        <v>2.37680148768015E-2</v>
      </c>
      <c r="J42" s="2">
        <v>6.2799190176155595E-2</v>
      </c>
      <c r="K42" s="3">
        <v>0.18262590533939699</v>
      </c>
      <c r="L42" s="3">
        <v>0.44325393766540799</v>
      </c>
    </row>
    <row r="43" spans="1:12" x14ac:dyDescent="0.25">
      <c r="A43" s="8" t="s">
        <v>70</v>
      </c>
      <c r="B43" s="2">
        <v>4.4603400494344997E-2</v>
      </c>
      <c r="C43" s="2">
        <v>5.1016384039006199E-2</v>
      </c>
      <c r="D43" s="2">
        <v>4.2707054168372199E-2</v>
      </c>
      <c r="E43" s="2">
        <v>4.8154933263543601E-2</v>
      </c>
      <c r="F43" s="2">
        <v>5.1404494382022499E-2</v>
      </c>
      <c r="G43" s="2">
        <v>5.5451657909579399E-2</v>
      </c>
      <c r="H43" s="2">
        <v>5.46196034313036E-2</v>
      </c>
      <c r="I43" s="2">
        <v>2.8402272181774501E-2</v>
      </c>
      <c r="J43" s="2">
        <v>5.9099631761838099E-2</v>
      </c>
      <c r="K43" s="3">
        <v>0.21236678837533801</v>
      </c>
      <c r="L43" s="3">
        <v>0.52951089806007001</v>
      </c>
    </row>
    <row r="44" spans="1:12" x14ac:dyDescent="0.25">
      <c r="A44" s="8" t="s">
        <v>71</v>
      </c>
      <c r="B44" s="2">
        <v>6.6189149754609405E-2</v>
      </c>
      <c r="C44" s="2">
        <v>6.6310027369992502E-2</v>
      </c>
      <c r="D44" s="2">
        <v>6.2478123906195303E-2</v>
      </c>
      <c r="E44" s="2">
        <v>5.7102069950035701E-2</v>
      </c>
      <c r="F44" s="2">
        <v>5.3705915961148903E-2</v>
      </c>
      <c r="G44" s="2">
        <v>4.57435796322768E-2</v>
      </c>
      <c r="H44" s="2">
        <v>4.70893235917983E-2</v>
      </c>
      <c r="I44" s="2">
        <v>6.7074817682542497E-3</v>
      </c>
      <c r="J44" s="2">
        <v>6.3989625721057097E-2</v>
      </c>
      <c r="K44" s="3">
        <v>0.172869325183615</v>
      </c>
      <c r="L44" s="3">
        <v>0.57806075076270103</v>
      </c>
    </row>
    <row r="45" spans="1:12" x14ac:dyDescent="0.25">
      <c r="A45" s="8" t="s">
        <v>72</v>
      </c>
      <c r="B45" s="2">
        <v>5.5896805896805901E-2</v>
      </c>
      <c r="C45" s="2">
        <v>4.7120418848167499E-2</v>
      </c>
      <c r="D45" s="2">
        <v>6.7222222222222197E-2</v>
      </c>
      <c r="E45" s="2">
        <v>6.0385216033316001E-2</v>
      </c>
      <c r="F45" s="2">
        <v>6.6273932253313697E-2</v>
      </c>
      <c r="G45" s="2">
        <v>7.2437077961939794E-2</v>
      </c>
      <c r="H45" s="2">
        <v>7.5128792215226101E-2</v>
      </c>
      <c r="I45" s="2">
        <v>-0.10688140556369</v>
      </c>
      <c r="J45" s="2">
        <v>0.12354694485841999</v>
      </c>
      <c r="K45" s="3">
        <v>0.156998158379374</v>
      </c>
      <c r="L45" s="3">
        <v>0.54361179361179401</v>
      </c>
    </row>
    <row r="46" spans="1:12" x14ac:dyDescent="0.25">
      <c r="A46" s="8" t="s">
        <v>73</v>
      </c>
      <c r="B46" s="2">
        <v>4.6228710462287097E-2</v>
      </c>
      <c r="C46" s="2">
        <v>5.7364341085271303E-2</v>
      </c>
      <c r="D46" s="2">
        <v>7.3313782991202406E-2</v>
      </c>
      <c r="E46" s="2">
        <v>6.62568306010929E-2</v>
      </c>
      <c r="F46" s="2">
        <v>7.2389493914157596E-2</v>
      </c>
      <c r="G46" s="2">
        <v>0.111708482676225</v>
      </c>
      <c r="H46" s="2">
        <v>9.3498119290703896E-2</v>
      </c>
      <c r="I46" s="2">
        <v>-0.226044226044226</v>
      </c>
      <c r="J46" s="2">
        <v>0.140952380952381</v>
      </c>
      <c r="K46" s="3">
        <v>7.3476702508960601E-2</v>
      </c>
      <c r="L46" s="3">
        <v>0.45742092457420902</v>
      </c>
    </row>
    <row r="47" spans="1:12" x14ac:dyDescent="0.25">
      <c r="A47" s="8" t="s">
        <v>74</v>
      </c>
      <c r="B47" s="2">
        <v>6.5822607722439794E-2</v>
      </c>
      <c r="C47" s="2">
        <v>5.0141103891842197E-2</v>
      </c>
      <c r="D47" s="2">
        <v>3.03731016811449E-2</v>
      </c>
      <c r="E47" s="2">
        <v>1.5830654455025201E-2</v>
      </c>
      <c r="F47" s="2">
        <v>2.09577262956771E-2</v>
      </c>
      <c r="G47" s="2">
        <v>3.7253640563775697E-2</v>
      </c>
      <c r="H47" s="2">
        <v>6.3824988723500203E-2</v>
      </c>
      <c r="I47" s="2">
        <v>6.8369726521093901E-3</v>
      </c>
      <c r="J47" s="2">
        <v>4.2322471969258299E-2</v>
      </c>
      <c r="K47" s="3">
        <v>0.158020936896895</v>
      </c>
      <c r="L47" s="3">
        <v>0.38507274762171201</v>
      </c>
    </row>
    <row r="48" spans="1:12" x14ac:dyDescent="0.25">
      <c r="A48" s="8" t="s">
        <v>75</v>
      </c>
      <c r="B48" s="2">
        <v>-1.5741975182032599E-2</v>
      </c>
      <c r="C48" s="2">
        <v>-6.3037249283667603E-3</v>
      </c>
      <c r="D48" s="2">
        <v>-9.7514941805599206E-3</v>
      </c>
      <c r="E48" s="2">
        <v>-4.50021177467175E-3</v>
      </c>
      <c r="F48" s="2">
        <v>9.1208849651651294E-3</v>
      </c>
      <c r="G48" s="2">
        <v>3.1515981975809598E-2</v>
      </c>
      <c r="H48" s="2">
        <v>6.0799591263251997E-2</v>
      </c>
      <c r="I48" s="2">
        <v>4.5081276339554499E-2</v>
      </c>
      <c r="J48" s="2">
        <v>8.48445745097587E-2</v>
      </c>
      <c r="K48" s="3">
        <v>0.24058604969827899</v>
      </c>
      <c r="L48" s="3">
        <v>0.207030048200185</v>
      </c>
    </row>
    <row r="49" spans="1:12" x14ac:dyDescent="0.25">
      <c r="A49" s="8" t="s">
        <v>76</v>
      </c>
      <c r="B49" s="2">
        <v>2.4079470198675498E-2</v>
      </c>
      <c r="C49" s="2">
        <v>2.3927157970977001E-2</v>
      </c>
      <c r="D49" s="2">
        <v>2.1877526273241701E-2</v>
      </c>
      <c r="E49" s="2">
        <v>2.68726823238566E-2</v>
      </c>
      <c r="F49" s="2">
        <v>2.0511832823747501E-2</v>
      </c>
      <c r="G49" s="2">
        <v>2.4581849064615802E-2</v>
      </c>
      <c r="H49" s="2">
        <v>2.22882273030784E-2</v>
      </c>
      <c r="I49" s="2">
        <v>-1.30408342530237E-2</v>
      </c>
      <c r="J49" s="2">
        <v>1.9853947968963899E-2</v>
      </c>
      <c r="K49" s="3">
        <v>5.4282950765528797E-2</v>
      </c>
      <c r="L49" s="3">
        <v>0.18384105960264899</v>
      </c>
    </row>
    <row r="50" spans="1:12" x14ac:dyDescent="0.25">
      <c r="A50" s="8" t="s">
        <v>77</v>
      </c>
      <c r="B50" s="2">
        <v>2.3323046938444E-2</v>
      </c>
      <c r="C50" s="2">
        <v>2.59022950195219E-2</v>
      </c>
      <c r="D50" s="2">
        <v>1.7234444135028899E-2</v>
      </c>
      <c r="E50" s="2">
        <v>1.5725757391410099E-2</v>
      </c>
      <c r="F50" s="2">
        <v>1.68897673165035E-2</v>
      </c>
      <c r="G50" s="2">
        <v>9.8065200106016402E-3</v>
      </c>
      <c r="H50" s="2">
        <v>1.6302128900554099E-2</v>
      </c>
      <c r="I50" s="2">
        <v>-1.5007604235415599E-2</v>
      </c>
      <c r="J50" s="2">
        <v>2.5957000524383801E-2</v>
      </c>
      <c r="K50" s="3">
        <v>3.7105751391465699E-2</v>
      </c>
      <c r="L50" s="3">
        <v>0.14396621731362699</v>
      </c>
    </row>
    <row r="51" spans="1:12" x14ac:dyDescent="0.25">
      <c r="A51" s="8" t="s">
        <v>78</v>
      </c>
      <c r="B51" s="2">
        <v>1.8393623543838101E-2</v>
      </c>
      <c r="C51" s="2">
        <v>1.20409391932571E-2</v>
      </c>
      <c r="D51" s="2">
        <v>2.3319452706722199E-2</v>
      </c>
      <c r="E51" s="2">
        <v>2.4880827810719701E-2</v>
      </c>
      <c r="F51" s="2">
        <v>2.57515598411798E-2</v>
      </c>
      <c r="G51" s="2">
        <v>3.9593010395930099E-2</v>
      </c>
      <c r="H51" s="2">
        <v>3.0319148936170201E-2</v>
      </c>
      <c r="I51" s="2">
        <v>-7.6819824470831202E-2</v>
      </c>
      <c r="J51" s="2">
        <v>7.5047533832904606E-2</v>
      </c>
      <c r="K51" s="3">
        <v>6.3039150630391505E-2</v>
      </c>
      <c r="L51" s="3">
        <v>0.17866339668914799</v>
      </c>
    </row>
    <row r="52" spans="1:12" x14ac:dyDescent="0.25">
      <c r="A52" s="8" t="s">
        <v>79</v>
      </c>
      <c r="B52" s="2">
        <v>3.0011325028312601E-2</v>
      </c>
      <c r="C52" s="2">
        <v>4.1964449331134301E-2</v>
      </c>
      <c r="D52" s="2">
        <v>4.25606753429476E-2</v>
      </c>
      <c r="E52" s="2">
        <v>6.6464237516869099E-2</v>
      </c>
      <c r="F52" s="2">
        <v>8.4308763049667806E-2</v>
      </c>
      <c r="G52" s="2">
        <v>8.2129832239241404E-2</v>
      </c>
      <c r="H52" s="2">
        <v>6.5516311674305702E-2</v>
      </c>
      <c r="I52" s="2">
        <v>-0.249240890688259</v>
      </c>
      <c r="J52" s="2">
        <v>0.108190091001011</v>
      </c>
      <c r="K52" s="3">
        <v>-4.07002188183807E-2</v>
      </c>
      <c r="L52" s="3">
        <v>0.24122310305775799</v>
      </c>
    </row>
    <row r="53" spans="1:12" x14ac:dyDescent="0.25">
      <c r="A53" s="11" t="s">
        <v>12</v>
      </c>
      <c r="B53" s="3">
        <v>2.8140850758856601E-2</v>
      </c>
      <c r="C53" s="3">
        <v>2.89226598063607E-2</v>
      </c>
      <c r="D53" s="3">
        <v>2.4624955084441201E-2</v>
      </c>
      <c r="E53" s="3">
        <v>2.5673340712409599E-2</v>
      </c>
      <c r="F53" s="3">
        <v>2.74276555961179E-2</v>
      </c>
      <c r="G53" s="3">
        <v>3.4668395291116101E-2</v>
      </c>
      <c r="H53" s="3">
        <v>4.3025090710507002E-2</v>
      </c>
      <c r="I53" s="3">
        <v>-3.3149277750474599E-3</v>
      </c>
      <c r="J53" s="3">
        <v>5.6193137321254201E-2</v>
      </c>
      <c r="K53" s="3">
        <v>0.136049446054438</v>
      </c>
      <c r="L53" s="3">
        <v>0.29765077152733499</v>
      </c>
    </row>
    <row r="54" spans="1:12" x14ac:dyDescent="0.25">
      <c r="A54" s="15"/>
    </row>
    <row r="55" spans="1:12" x14ac:dyDescent="0.25">
      <c r="A55" s="13" t="s">
        <v>33</v>
      </c>
    </row>
    <row r="56" spans="1:12" x14ac:dyDescent="0.25">
      <c r="A56" s="14" t="s">
        <v>34</v>
      </c>
    </row>
    <row r="57" spans="1:12" x14ac:dyDescent="0.25">
      <c r="A57" s="14" t="s">
        <v>35</v>
      </c>
    </row>
    <row r="58" spans="1:12" x14ac:dyDescent="0.25">
      <c r="A58" s="14" t="s">
        <v>81</v>
      </c>
    </row>
    <row r="59" spans="1:12" x14ac:dyDescent="0.25">
      <c r="A59" s="14" t="s">
        <v>36</v>
      </c>
    </row>
    <row r="60" spans="1:12" x14ac:dyDescent="0.25">
      <c r="A60" s="15"/>
    </row>
    <row r="61" spans="1:12" x14ac:dyDescent="0.25">
      <c r="A61" s="15"/>
    </row>
    <row r="62" spans="1:12" x14ac:dyDescent="0.25">
      <c r="A62" s="15"/>
    </row>
    <row r="63" spans="1:12" x14ac:dyDescent="0.25">
      <c r="A63" s="15"/>
    </row>
    <row r="64" spans="1:12"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3:K23"/>
    <mergeCell ref="B39:J3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498</v>
      </c>
    </row>
    <row r="2" spans="1:11" ht="15" x14ac:dyDescent="0.25">
      <c r="A2" s="12" t="s">
        <v>499</v>
      </c>
    </row>
    <row r="3" spans="1:11" ht="15" x14ac:dyDescent="0.25">
      <c r="A3" s="12" t="s">
        <v>63</v>
      </c>
    </row>
    <row r="4" spans="1:11" x14ac:dyDescent="0.25">
      <c r="A4" s="15"/>
    </row>
    <row r="5" spans="1:11" x14ac:dyDescent="0.25">
      <c r="A5" s="17" t="str">
        <f>HYPERLINK("#'Table of contents'!A80",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56</v>
      </c>
      <c r="B8" s="1">
        <v>0</v>
      </c>
      <c r="C8" s="1">
        <v>0</v>
      </c>
      <c r="D8" s="1">
        <v>0</v>
      </c>
      <c r="E8" s="1">
        <v>0</v>
      </c>
      <c r="F8" s="1">
        <v>0</v>
      </c>
      <c r="G8" s="1">
        <v>0</v>
      </c>
      <c r="H8" s="1">
        <v>0</v>
      </c>
      <c r="I8" s="1">
        <v>0</v>
      </c>
      <c r="J8" s="1">
        <v>0</v>
      </c>
      <c r="K8" s="1">
        <v>0</v>
      </c>
    </row>
    <row r="9" spans="1:11" x14ac:dyDescent="0.25">
      <c r="A9" s="16" t="s">
        <v>57</v>
      </c>
      <c r="B9" s="1">
        <v>71</v>
      </c>
      <c r="C9" s="1">
        <v>68</v>
      </c>
      <c r="D9" s="1">
        <v>74</v>
      </c>
      <c r="E9" s="1">
        <v>73</v>
      </c>
      <c r="F9" s="1">
        <v>73</v>
      </c>
      <c r="G9" s="1">
        <v>60</v>
      </c>
      <c r="H9" s="1">
        <v>60</v>
      </c>
      <c r="I9" s="1">
        <v>65</v>
      </c>
      <c r="J9" s="1">
        <v>61</v>
      </c>
      <c r="K9" s="1">
        <v>59</v>
      </c>
    </row>
    <row r="10" spans="1:11" x14ac:dyDescent="0.25">
      <c r="A10" s="16" t="s">
        <v>58</v>
      </c>
      <c r="B10" s="1">
        <v>431</v>
      </c>
      <c r="C10" s="1">
        <v>405</v>
      </c>
      <c r="D10" s="1">
        <v>381</v>
      </c>
      <c r="E10" s="1">
        <v>369</v>
      </c>
      <c r="F10" s="1">
        <v>362</v>
      </c>
      <c r="G10" s="1">
        <v>345</v>
      </c>
      <c r="H10" s="1">
        <v>336</v>
      </c>
      <c r="I10" s="1">
        <v>343</v>
      </c>
      <c r="J10" s="1">
        <v>361</v>
      </c>
      <c r="K10" s="1">
        <v>373</v>
      </c>
    </row>
    <row r="11" spans="1:11" x14ac:dyDescent="0.25">
      <c r="A11" s="16" t="s">
        <v>59</v>
      </c>
      <c r="B11" s="1">
        <v>587</v>
      </c>
      <c r="C11" s="1">
        <v>581</v>
      </c>
      <c r="D11" s="1">
        <v>581</v>
      </c>
      <c r="E11" s="1">
        <v>576</v>
      </c>
      <c r="F11" s="1">
        <v>573</v>
      </c>
      <c r="G11" s="1">
        <v>575</v>
      </c>
      <c r="H11" s="1">
        <v>572</v>
      </c>
      <c r="I11" s="1">
        <v>544</v>
      </c>
      <c r="J11" s="1">
        <v>536</v>
      </c>
      <c r="K11" s="1">
        <v>508</v>
      </c>
    </row>
    <row r="12" spans="1:11" x14ac:dyDescent="0.25">
      <c r="A12" s="16" t="s">
        <v>60</v>
      </c>
      <c r="B12" s="1">
        <v>174</v>
      </c>
      <c r="C12" s="1">
        <v>199</v>
      </c>
      <c r="D12" s="1">
        <v>195</v>
      </c>
      <c r="E12" s="1">
        <v>202</v>
      </c>
      <c r="F12" s="1">
        <v>211</v>
      </c>
      <c r="G12" s="1">
        <v>226</v>
      </c>
      <c r="H12" s="1">
        <v>235</v>
      </c>
      <c r="I12" s="1">
        <v>252</v>
      </c>
      <c r="J12" s="1">
        <v>282</v>
      </c>
      <c r="K12" s="1">
        <v>289</v>
      </c>
    </row>
    <row r="13" spans="1:11" x14ac:dyDescent="0.25">
      <c r="A13" s="16" t="s">
        <v>61</v>
      </c>
      <c r="B13" s="1">
        <v>29</v>
      </c>
      <c r="C13" s="1">
        <v>29</v>
      </c>
      <c r="D13" s="1">
        <v>28</v>
      </c>
      <c r="E13" s="1">
        <v>23</v>
      </c>
      <c r="F13" s="1">
        <v>25</v>
      </c>
      <c r="G13" s="1">
        <v>35</v>
      </c>
      <c r="H13" s="1">
        <v>38</v>
      </c>
      <c r="I13" s="1">
        <v>45</v>
      </c>
      <c r="J13" s="1">
        <v>55</v>
      </c>
      <c r="K13" s="1">
        <v>60</v>
      </c>
    </row>
    <row r="14" spans="1:11" x14ac:dyDescent="0.25">
      <c r="A14" s="10" t="s">
        <v>12</v>
      </c>
      <c r="B14" s="5">
        <v>1292</v>
      </c>
      <c r="C14" s="5">
        <v>1282</v>
      </c>
      <c r="D14" s="5">
        <v>1259</v>
      </c>
      <c r="E14" s="5">
        <v>1243</v>
      </c>
      <c r="F14" s="5">
        <v>1244</v>
      </c>
      <c r="G14" s="5">
        <v>1241</v>
      </c>
      <c r="H14" s="5">
        <v>1241</v>
      </c>
      <c r="I14" s="5">
        <v>1249</v>
      </c>
      <c r="J14" s="5">
        <v>1295</v>
      </c>
      <c r="K14" s="5">
        <v>1289</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56</v>
      </c>
      <c r="B19" s="2">
        <v>0</v>
      </c>
      <c r="C19" s="2">
        <v>0</v>
      </c>
      <c r="D19" s="2">
        <v>0</v>
      </c>
      <c r="E19" s="2">
        <v>0</v>
      </c>
      <c r="F19" s="2">
        <v>0</v>
      </c>
      <c r="G19" s="2">
        <v>0</v>
      </c>
      <c r="H19" s="2">
        <v>0</v>
      </c>
      <c r="I19" s="2">
        <v>0</v>
      </c>
      <c r="J19" s="2">
        <v>0</v>
      </c>
      <c r="K19" s="2">
        <v>0</v>
      </c>
    </row>
    <row r="20" spans="1:12" x14ac:dyDescent="0.25">
      <c r="A20" s="8" t="s">
        <v>57</v>
      </c>
      <c r="B20" s="2">
        <v>5.4953560371517003E-2</v>
      </c>
      <c r="C20" s="2">
        <v>5.3042121684867397E-2</v>
      </c>
      <c r="D20" s="2">
        <v>5.8776806989674302E-2</v>
      </c>
      <c r="E20" s="2">
        <v>5.8728881737731303E-2</v>
      </c>
      <c r="F20" s="2">
        <v>5.8681672025723497E-2</v>
      </c>
      <c r="G20" s="2">
        <v>4.8348106365833997E-2</v>
      </c>
      <c r="H20" s="2">
        <v>4.8348106365833997E-2</v>
      </c>
      <c r="I20" s="2">
        <v>5.2041633306645303E-2</v>
      </c>
      <c r="J20" s="2">
        <v>4.7104247104247099E-2</v>
      </c>
      <c r="K20" s="2">
        <v>4.5771916214119503E-2</v>
      </c>
    </row>
    <row r="21" spans="1:12" x14ac:dyDescent="0.25">
      <c r="A21" s="8" t="s">
        <v>58</v>
      </c>
      <c r="B21" s="2">
        <v>0.33359133126934998</v>
      </c>
      <c r="C21" s="2">
        <v>0.31591263650545998</v>
      </c>
      <c r="D21" s="2">
        <v>0.30262112787926898</v>
      </c>
      <c r="E21" s="2">
        <v>0.29686242960579201</v>
      </c>
      <c r="F21" s="2">
        <v>0.29099678456591599</v>
      </c>
      <c r="G21" s="2">
        <v>0.27800161160354597</v>
      </c>
      <c r="H21" s="2">
        <v>0.27074939564867001</v>
      </c>
      <c r="I21" s="2">
        <v>0.274619695756605</v>
      </c>
      <c r="J21" s="2">
        <v>0.27876447876447902</v>
      </c>
      <c r="K21" s="2">
        <v>0.28937160589604299</v>
      </c>
    </row>
    <row r="22" spans="1:12" x14ac:dyDescent="0.25">
      <c r="A22" s="8" t="s">
        <v>59</v>
      </c>
      <c r="B22" s="2">
        <v>0.45433436532507698</v>
      </c>
      <c r="C22" s="2">
        <v>0.45319812792511699</v>
      </c>
      <c r="D22" s="2">
        <v>0.461477362986497</v>
      </c>
      <c r="E22" s="2">
        <v>0.46339501206757799</v>
      </c>
      <c r="F22" s="2">
        <v>0.46061093247588403</v>
      </c>
      <c r="G22" s="2">
        <v>0.46333601933924301</v>
      </c>
      <c r="H22" s="2">
        <v>0.46091861402095102</v>
      </c>
      <c r="I22" s="2">
        <v>0.43554843875100102</v>
      </c>
      <c r="J22" s="2">
        <v>0.41389961389961399</v>
      </c>
      <c r="K22" s="2">
        <v>0.39410395655546898</v>
      </c>
    </row>
    <row r="23" spans="1:12" x14ac:dyDescent="0.25">
      <c r="A23" s="8" t="s">
        <v>60</v>
      </c>
      <c r="B23" s="2">
        <v>0.134674922600619</v>
      </c>
      <c r="C23" s="2">
        <v>0.15522620904836201</v>
      </c>
      <c r="D23" s="2">
        <v>0.15488482922954699</v>
      </c>
      <c r="E23" s="2">
        <v>0.162510056315366</v>
      </c>
      <c r="F23" s="2">
        <v>0.16961414790996801</v>
      </c>
      <c r="G23" s="2">
        <v>0.18211120064464101</v>
      </c>
      <c r="H23" s="2">
        <v>0.189363416599517</v>
      </c>
      <c r="I23" s="2">
        <v>0.201761409127302</v>
      </c>
      <c r="J23" s="2">
        <v>0.217760617760618</v>
      </c>
      <c r="K23" s="2">
        <v>0.224204809930178</v>
      </c>
    </row>
    <row r="24" spans="1:12" x14ac:dyDescent="0.25">
      <c r="A24" s="8" t="s">
        <v>61</v>
      </c>
      <c r="B24" s="2">
        <v>2.24458204334365E-2</v>
      </c>
      <c r="C24" s="2">
        <v>2.26209048361934E-2</v>
      </c>
      <c r="D24" s="2">
        <v>2.22398729150119E-2</v>
      </c>
      <c r="E24" s="2">
        <v>1.85036202735318E-2</v>
      </c>
      <c r="F24" s="2">
        <v>2.0096463022508001E-2</v>
      </c>
      <c r="G24" s="2">
        <v>2.8203062046736501E-2</v>
      </c>
      <c r="H24" s="2">
        <v>3.0620467365028201E-2</v>
      </c>
      <c r="I24" s="2">
        <v>3.6028823058446798E-2</v>
      </c>
      <c r="J24" s="2">
        <v>4.2471042471042497E-2</v>
      </c>
      <c r="K24" s="2">
        <v>4.6547711404189299E-2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56</v>
      </c>
      <c r="B29" s="2">
        <v>0</v>
      </c>
      <c r="C29" s="2">
        <v>0</v>
      </c>
      <c r="D29" s="2">
        <v>0</v>
      </c>
      <c r="E29" s="2">
        <v>0</v>
      </c>
      <c r="F29" s="2">
        <v>0</v>
      </c>
      <c r="G29" s="2">
        <v>0</v>
      </c>
      <c r="H29" s="2">
        <v>0</v>
      </c>
      <c r="I29" s="2">
        <v>0</v>
      </c>
      <c r="J29" s="2">
        <v>0</v>
      </c>
      <c r="K29" s="3">
        <v>0</v>
      </c>
      <c r="L29" s="3">
        <v>0</v>
      </c>
    </row>
    <row r="30" spans="1:12" x14ac:dyDescent="0.25">
      <c r="A30" s="8" t="s">
        <v>57</v>
      </c>
      <c r="B30" s="2">
        <v>-4.2253521126760597E-2</v>
      </c>
      <c r="C30" s="2">
        <v>8.8235294117647106E-2</v>
      </c>
      <c r="D30" s="2">
        <v>-1.35135135135135E-2</v>
      </c>
      <c r="E30" s="2">
        <v>0</v>
      </c>
      <c r="F30" s="2">
        <v>-0.17808219178082199</v>
      </c>
      <c r="G30" s="2">
        <v>0</v>
      </c>
      <c r="H30" s="2">
        <v>8.3333333333333301E-2</v>
      </c>
      <c r="I30" s="2">
        <v>-6.15384615384615E-2</v>
      </c>
      <c r="J30" s="2">
        <v>-3.2786885245901599E-2</v>
      </c>
      <c r="K30" s="3">
        <v>-1.6666666666666701E-2</v>
      </c>
      <c r="L30" s="3">
        <v>-0.169014084507042</v>
      </c>
    </row>
    <row r="31" spans="1:12" x14ac:dyDescent="0.25">
      <c r="A31" s="8" t="s">
        <v>58</v>
      </c>
      <c r="B31" s="2">
        <v>-6.0324825986078898E-2</v>
      </c>
      <c r="C31" s="2">
        <v>-5.9259259259259303E-2</v>
      </c>
      <c r="D31" s="2">
        <v>-3.1496062992125998E-2</v>
      </c>
      <c r="E31" s="2">
        <v>-1.8970189701897001E-2</v>
      </c>
      <c r="F31" s="2">
        <v>-4.6961325966850799E-2</v>
      </c>
      <c r="G31" s="2">
        <v>-2.6086956521739101E-2</v>
      </c>
      <c r="H31" s="2">
        <v>2.0833333333333301E-2</v>
      </c>
      <c r="I31" s="2">
        <v>5.2478134110787202E-2</v>
      </c>
      <c r="J31" s="2">
        <v>3.3240997229916899E-2</v>
      </c>
      <c r="K31" s="3">
        <v>8.1159420289855094E-2</v>
      </c>
      <c r="L31" s="3">
        <v>-0.13457076566125301</v>
      </c>
    </row>
    <row r="32" spans="1:12" x14ac:dyDescent="0.25">
      <c r="A32" s="8" t="s">
        <v>59</v>
      </c>
      <c r="B32" s="2">
        <v>-1.0221465076660999E-2</v>
      </c>
      <c r="C32" s="2">
        <v>0</v>
      </c>
      <c r="D32" s="2">
        <v>-8.6058519793459493E-3</v>
      </c>
      <c r="E32" s="2">
        <v>-5.2083333333333296E-3</v>
      </c>
      <c r="F32" s="2">
        <v>3.4904013961605598E-3</v>
      </c>
      <c r="G32" s="2">
        <v>-5.21739130434783E-3</v>
      </c>
      <c r="H32" s="2">
        <v>-4.8951048951049E-2</v>
      </c>
      <c r="I32" s="2">
        <v>-1.4705882352941201E-2</v>
      </c>
      <c r="J32" s="2">
        <v>-5.22388059701493E-2</v>
      </c>
      <c r="K32" s="3">
        <v>-0.116521739130435</v>
      </c>
      <c r="L32" s="3">
        <v>-0.13458262350937</v>
      </c>
    </row>
    <row r="33" spans="1:12" x14ac:dyDescent="0.25">
      <c r="A33" s="8" t="s">
        <v>60</v>
      </c>
      <c r="B33" s="2">
        <v>0.14367816091954</v>
      </c>
      <c r="C33" s="2">
        <v>-2.01005025125628E-2</v>
      </c>
      <c r="D33" s="2">
        <v>3.5897435897435902E-2</v>
      </c>
      <c r="E33" s="2">
        <v>4.4554455445544601E-2</v>
      </c>
      <c r="F33" s="2">
        <v>7.10900473933649E-2</v>
      </c>
      <c r="G33" s="2">
        <v>3.9823008849557501E-2</v>
      </c>
      <c r="H33" s="2">
        <v>7.2340425531914901E-2</v>
      </c>
      <c r="I33" s="2">
        <v>0.119047619047619</v>
      </c>
      <c r="J33" s="2">
        <v>2.4822695035461001E-2</v>
      </c>
      <c r="K33" s="3">
        <v>0.27876106194690298</v>
      </c>
      <c r="L33" s="3">
        <v>0.66091954022988497</v>
      </c>
    </row>
    <row r="34" spans="1:12" x14ac:dyDescent="0.25">
      <c r="A34" s="8" t="s">
        <v>61</v>
      </c>
      <c r="B34" s="2">
        <v>0</v>
      </c>
      <c r="C34" s="2">
        <v>-3.4482758620689703E-2</v>
      </c>
      <c r="D34" s="2">
        <v>-0.17857142857142899</v>
      </c>
      <c r="E34" s="2">
        <v>8.6956521739130405E-2</v>
      </c>
      <c r="F34" s="2">
        <v>0.4</v>
      </c>
      <c r="G34" s="2">
        <v>8.5714285714285701E-2</v>
      </c>
      <c r="H34" s="2">
        <v>0.18421052631578899</v>
      </c>
      <c r="I34" s="2">
        <v>0.22222222222222199</v>
      </c>
      <c r="J34" s="2">
        <v>9.0909090909090898E-2</v>
      </c>
      <c r="K34" s="3">
        <v>0.71428571428571397</v>
      </c>
      <c r="L34" s="3">
        <v>1.0689655172413799</v>
      </c>
    </row>
    <row r="35" spans="1:12" x14ac:dyDescent="0.25">
      <c r="A35" s="11" t="s">
        <v>12</v>
      </c>
      <c r="B35" s="3">
        <v>-7.7399380804953604E-3</v>
      </c>
      <c r="C35" s="3">
        <v>-1.79407176287051E-2</v>
      </c>
      <c r="D35" s="3">
        <v>-1.27084988085782E-2</v>
      </c>
      <c r="E35" s="3">
        <v>8.0450522928398997E-4</v>
      </c>
      <c r="F35" s="3">
        <v>-2.41157556270096E-3</v>
      </c>
      <c r="G35" s="3">
        <v>0</v>
      </c>
      <c r="H35" s="3">
        <v>6.4464141821112004E-3</v>
      </c>
      <c r="I35" s="3">
        <v>3.6829463570856702E-2</v>
      </c>
      <c r="J35" s="3">
        <v>-4.6332046332046304E-3</v>
      </c>
      <c r="K35" s="3">
        <v>3.8678485092667199E-2</v>
      </c>
      <c r="L35" s="3">
        <v>-2.3219814241486102E-3</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500</v>
      </c>
    </row>
    <row r="2" spans="1:11" ht="15" x14ac:dyDescent="0.25">
      <c r="A2" s="12" t="s">
        <v>499</v>
      </c>
    </row>
    <row r="3" spans="1:11" ht="15" x14ac:dyDescent="0.25">
      <c r="A3" s="12" t="s">
        <v>67</v>
      </c>
    </row>
    <row r="4" spans="1:11" x14ac:dyDescent="0.25">
      <c r="A4" s="15"/>
    </row>
    <row r="5" spans="1:11" x14ac:dyDescent="0.25">
      <c r="A5" s="17" t="str">
        <f>HYPERLINK("#'Table of contents'!A81",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64</v>
      </c>
      <c r="B8" s="1">
        <v>441</v>
      </c>
      <c r="C8" s="1">
        <v>446</v>
      </c>
      <c r="D8" s="1">
        <v>442</v>
      </c>
      <c r="E8" s="1">
        <v>444</v>
      </c>
      <c r="F8" s="1">
        <v>447</v>
      </c>
      <c r="G8" s="1">
        <v>447</v>
      </c>
      <c r="H8" s="1">
        <v>451</v>
      </c>
      <c r="I8" s="1">
        <v>455</v>
      </c>
      <c r="J8" s="1">
        <v>485</v>
      </c>
      <c r="K8" s="1">
        <v>489</v>
      </c>
    </row>
    <row r="9" spans="1:11" x14ac:dyDescent="0.25">
      <c r="A9" s="16" t="s">
        <v>65</v>
      </c>
      <c r="B9" s="1">
        <v>851</v>
      </c>
      <c r="C9" s="1">
        <v>836</v>
      </c>
      <c r="D9" s="1">
        <v>817</v>
      </c>
      <c r="E9" s="1">
        <v>799</v>
      </c>
      <c r="F9" s="1">
        <v>797</v>
      </c>
      <c r="G9" s="1">
        <v>794</v>
      </c>
      <c r="H9" s="1">
        <v>790</v>
      </c>
      <c r="I9" s="1">
        <v>794</v>
      </c>
      <c r="J9" s="1">
        <v>810</v>
      </c>
      <c r="K9" s="1">
        <v>800</v>
      </c>
    </row>
    <row r="10" spans="1:11" x14ac:dyDescent="0.25">
      <c r="A10" s="10" t="s">
        <v>12</v>
      </c>
      <c r="B10" s="5">
        <v>1292</v>
      </c>
      <c r="C10" s="5">
        <v>1282</v>
      </c>
      <c r="D10" s="5">
        <v>1259</v>
      </c>
      <c r="E10" s="5">
        <v>1243</v>
      </c>
      <c r="F10" s="5">
        <v>1244</v>
      </c>
      <c r="G10" s="5">
        <v>1241</v>
      </c>
      <c r="H10" s="5">
        <v>1241</v>
      </c>
      <c r="I10" s="5">
        <v>1249</v>
      </c>
      <c r="J10" s="5">
        <v>1295</v>
      </c>
      <c r="K10" s="5">
        <v>1289</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64</v>
      </c>
      <c r="B15" s="2">
        <v>0.34133126934984498</v>
      </c>
      <c r="C15" s="2">
        <v>0.34789391575662998</v>
      </c>
      <c r="D15" s="2">
        <v>0.35107227958697401</v>
      </c>
      <c r="E15" s="2">
        <v>0.35720032180209199</v>
      </c>
      <c r="F15" s="2">
        <v>0.35932475884244403</v>
      </c>
      <c r="G15" s="2">
        <v>0.360193392425463</v>
      </c>
      <c r="H15" s="2">
        <v>0.363416599516519</v>
      </c>
      <c r="I15" s="2">
        <v>0.36429143314651702</v>
      </c>
      <c r="J15" s="2">
        <v>0.37451737451737399</v>
      </c>
      <c r="K15" s="2">
        <v>0.37936384794414302</v>
      </c>
    </row>
    <row r="16" spans="1:11" x14ac:dyDescent="0.25">
      <c r="A16" s="8" t="s">
        <v>65</v>
      </c>
      <c r="B16" s="2">
        <v>0.65866873065015497</v>
      </c>
      <c r="C16" s="2">
        <v>0.65210608424337002</v>
      </c>
      <c r="D16" s="2">
        <v>0.64892772041302604</v>
      </c>
      <c r="E16" s="2">
        <v>0.64279967819790795</v>
      </c>
      <c r="F16" s="2">
        <v>0.64067524115755603</v>
      </c>
      <c r="G16" s="2">
        <v>0.639806607574537</v>
      </c>
      <c r="H16" s="2">
        <v>0.63658340048348105</v>
      </c>
      <c r="I16" s="2">
        <v>0.63570856685348298</v>
      </c>
      <c r="J16" s="2">
        <v>0.62548262548262501</v>
      </c>
      <c r="K16" s="2">
        <v>0.62063615205585698</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64</v>
      </c>
      <c r="B21" s="2">
        <v>1.1337868480725599E-2</v>
      </c>
      <c r="C21" s="2">
        <v>-8.9686098654708502E-3</v>
      </c>
      <c r="D21" s="2">
        <v>4.5248868778280504E-3</v>
      </c>
      <c r="E21" s="2">
        <v>6.7567567567567597E-3</v>
      </c>
      <c r="F21" s="2">
        <v>0</v>
      </c>
      <c r="G21" s="2">
        <v>8.9485458612975407E-3</v>
      </c>
      <c r="H21" s="2">
        <v>8.8691796008869197E-3</v>
      </c>
      <c r="I21" s="2">
        <v>6.5934065934065894E-2</v>
      </c>
      <c r="J21" s="2">
        <v>8.2474226804123696E-3</v>
      </c>
      <c r="K21" s="3">
        <v>9.3959731543624206E-2</v>
      </c>
      <c r="L21" s="3">
        <v>0.108843537414966</v>
      </c>
    </row>
    <row r="22" spans="1:12" x14ac:dyDescent="0.25">
      <c r="A22" s="8" t="s">
        <v>65</v>
      </c>
      <c r="B22" s="2">
        <v>-1.7626321974148099E-2</v>
      </c>
      <c r="C22" s="2">
        <v>-2.27272727272727E-2</v>
      </c>
      <c r="D22" s="2">
        <v>-2.203182374541E-2</v>
      </c>
      <c r="E22" s="2">
        <v>-2.5031289111389198E-3</v>
      </c>
      <c r="F22" s="2">
        <v>-3.76411543287327E-3</v>
      </c>
      <c r="G22" s="2">
        <v>-5.0377833753148596E-3</v>
      </c>
      <c r="H22" s="2">
        <v>5.0632911392405099E-3</v>
      </c>
      <c r="I22" s="2">
        <v>2.01511335012594E-2</v>
      </c>
      <c r="J22" s="2">
        <v>-1.2345679012345699E-2</v>
      </c>
      <c r="K22" s="3">
        <v>7.5566750629722903E-3</v>
      </c>
      <c r="L22" s="3">
        <v>-5.9929494712103397E-2</v>
      </c>
    </row>
    <row r="23" spans="1:12" x14ac:dyDescent="0.25">
      <c r="A23" s="11" t="s">
        <v>12</v>
      </c>
      <c r="B23" s="3">
        <v>-7.7399380804953604E-3</v>
      </c>
      <c r="C23" s="3">
        <v>-1.79407176287051E-2</v>
      </c>
      <c r="D23" s="3">
        <v>-1.27084988085782E-2</v>
      </c>
      <c r="E23" s="3">
        <v>8.0450522928398997E-4</v>
      </c>
      <c r="F23" s="3">
        <v>-2.41157556270096E-3</v>
      </c>
      <c r="G23" s="3">
        <v>0</v>
      </c>
      <c r="H23" s="3">
        <v>6.4464141821112004E-3</v>
      </c>
      <c r="I23" s="3">
        <v>3.6829463570856702E-2</v>
      </c>
      <c r="J23" s="3">
        <v>-4.6332046332046304E-3</v>
      </c>
      <c r="K23" s="3">
        <v>3.8678485092667199E-2</v>
      </c>
      <c r="L23" s="3">
        <v>-2.3219814241486102E-3</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36</v>
      </c>
    </row>
    <row r="29" spans="1:12" x14ac:dyDescent="0.25">
      <c r="A29" s="15"/>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501</v>
      </c>
    </row>
    <row r="2" spans="1:11" ht="15" x14ac:dyDescent="0.25">
      <c r="A2" s="12" t="s">
        <v>499</v>
      </c>
    </row>
    <row r="3" spans="1:11" ht="15" x14ac:dyDescent="0.25">
      <c r="A3" s="12" t="s">
        <v>67</v>
      </c>
    </row>
    <row r="4" spans="1:11" ht="15" x14ac:dyDescent="0.25">
      <c r="A4" s="12" t="s">
        <v>63</v>
      </c>
    </row>
    <row r="5" spans="1:11" x14ac:dyDescent="0.25">
      <c r="A5" s="17" t="str">
        <f>HYPERLINK("#'Table of contents'!A82",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68</v>
      </c>
      <c r="B8" s="1">
        <v>0</v>
      </c>
      <c r="C8" s="1">
        <v>0</v>
      </c>
      <c r="D8" s="1">
        <v>0</v>
      </c>
      <c r="E8" s="1">
        <v>0</v>
      </c>
      <c r="F8" s="1">
        <v>0</v>
      </c>
      <c r="G8" s="1">
        <v>0</v>
      </c>
      <c r="H8" s="1">
        <v>0</v>
      </c>
      <c r="I8" s="1">
        <v>0</v>
      </c>
      <c r="J8" s="1">
        <v>0</v>
      </c>
      <c r="K8" s="1">
        <v>0</v>
      </c>
    </row>
    <row r="9" spans="1:11" x14ac:dyDescent="0.25">
      <c r="A9" s="16" t="s">
        <v>69</v>
      </c>
      <c r="B9" s="1">
        <v>24</v>
      </c>
      <c r="C9" s="1">
        <v>22</v>
      </c>
      <c r="D9" s="1">
        <v>19</v>
      </c>
      <c r="E9" s="1">
        <v>18</v>
      </c>
      <c r="F9" s="1">
        <v>22</v>
      </c>
      <c r="G9" s="1">
        <v>17</v>
      </c>
      <c r="H9" s="1">
        <v>18</v>
      </c>
      <c r="I9" s="1">
        <v>22</v>
      </c>
      <c r="J9" s="1">
        <v>26</v>
      </c>
      <c r="K9" s="1">
        <v>26</v>
      </c>
    </row>
    <row r="10" spans="1:11" x14ac:dyDescent="0.25">
      <c r="A10" s="16" t="s">
        <v>70</v>
      </c>
      <c r="B10" s="1">
        <v>173</v>
      </c>
      <c r="C10" s="1">
        <v>170</v>
      </c>
      <c r="D10" s="1">
        <v>164</v>
      </c>
      <c r="E10" s="1">
        <v>160</v>
      </c>
      <c r="F10" s="1">
        <v>153</v>
      </c>
      <c r="G10" s="1">
        <v>148</v>
      </c>
      <c r="H10" s="1">
        <v>140</v>
      </c>
      <c r="I10" s="1">
        <v>137</v>
      </c>
      <c r="J10" s="1">
        <v>151</v>
      </c>
      <c r="K10" s="1">
        <v>160</v>
      </c>
    </row>
    <row r="11" spans="1:11" x14ac:dyDescent="0.25">
      <c r="A11" s="16" t="s">
        <v>71</v>
      </c>
      <c r="B11" s="1">
        <v>193</v>
      </c>
      <c r="C11" s="1">
        <v>196</v>
      </c>
      <c r="D11" s="1">
        <v>206</v>
      </c>
      <c r="E11" s="1">
        <v>210</v>
      </c>
      <c r="F11" s="1">
        <v>212</v>
      </c>
      <c r="G11" s="1">
        <v>215</v>
      </c>
      <c r="H11" s="1">
        <v>223</v>
      </c>
      <c r="I11" s="1">
        <v>223</v>
      </c>
      <c r="J11" s="1">
        <v>224</v>
      </c>
      <c r="K11" s="1">
        <v>219</v>
      </c>
    </row>
    <row r="12" spans="1:11" x14ac:dyDescent="0.25">
      <c r="A12" s="16" t="s">
        <v>72</v>
      </c>
      <c r="B12" s="1">
        <v>47</v>
      </c>
      <c r="C12" s="1">
        <v>53</v>
      </c>
      <c r="D12" s="1">
        <v>49</v>
      </c>
      <c r="E12" s="1">
        <v>54</v>
      </c>
      <c r="F12" s="1">
        <v>55</v>
      </c>
      <c r="G12" s="1">
        <v>60</v>
      </c>
      <c r="H12" s="1">
        <v>61</v>
      </c>
      <c r="I12" s="1">
        <v>64</v>
      </c>
      <c r="J12" s="1">
        <v>73</v>
      </c>
      <c r="K12" s="1">
        <v>75</v>
      </c>
    </row>
    <row r="13" spans="1:11" x14ac:dyDescent="0.25">
      <c r="A13" s="16" t="s">
        <v>73</v>
      </c>
      <c r="B13" s="1">
        <v>4</v>
      </c>
      <c r="C13" s="1">
        <v>5</v>
      </c>
      <c r="D13" s="1">
        <v>4</v>
      </c>
      <c r="E13" s="1">
        <v>2</v>
      </c>
      <c r="F13" s="1">
        <v>5</v>
      </c>
      <c r="G13" s="1">
        <v>7</v>
      </c>
      <c r="H13" s="1">
        <v>9</v>
      </c>
      <c r="I13" s="1">
        <v>9</v>
      </c>
      <c r="J13" s="1">
        <v>11</v>
      </c>
      <c r="K13" s="1">
        <v>9</v>
      </c>
    </row>
    <row r="14" spans="1:11" x14ac:dyDescent="0.25">
      <c r="A14" s="16" t="s">
        <v>74</v>
      </c>
      <c r="B14" s="1">
        <v>0</v>
      </c>
      <c r="C14" s="1">
        <v>0</v>
      </c>
      <c r="D14" s="1">
        <v>0</v>
      </c>
      <c r="E14" s="1">
        <v>0</v>
      </c>
      <c r="F14" s="1">
        <v>0</v>
      </c>
      <c r="G14" s="1">
        <v>0</v>
      </c>
      <c r="H14" s="1">
        <v>0</v>
      </c>
      <c r="I14" s="1">
        <v>0</v>
      </c>
      <c r="J14" s="1">
        <v>0</v>
      </c>
      <c r="K14" s="1">
        <v>0</v>
      </c>
    </row>
    <row r="15" spans="1:11" x14ac:dyDescent="0.25">
      <c r="A15" s="16" t="s">
        <v>75</v>
      </c>
      <c r="B15" s="1">
        <v>47</v>
      </c>
      <c r="C15" s="1">
        <v>46</v>
      </c>
      <c r="D15" s="1">
        <v>55</v>
      </c>
      <c r="E15" s="1">
        <v>55</v>
      </c>
      <c r="F15" s="1">
        <v>51</v>
      </c>
      <c r="G15" s="1">
        <v>43</v>
      </c>
      <c r="H15" s="1">
        <v>42</v>
      </c>
      <c r="I15" s="1">
        <v>43</v>
      </c>
      <c r="J15" s="1">
        <v>35</v>
      </c>
      <c r="K15" s="1">
        <v>33</v>
      </c>
    </row>
    <row r="16" spans="1:11" x14ac:dyDescent="0.25">
      <c r="A16" s="16" t="s">
        <v>76</v>
      </c>
      <c r="B16" s="1">
        <v>258</v>
      </c>
      <c r="C16" s="1">
        <v>235</v>
      </c>
      <c r="D16" s="1">
        <v>217</v>
      </c>
      <c r="E16" s="1">
        <v>209</v>
      </c>
      <c r="F16" s="1">
        <v>209</v>
      </c>
      <c r="G16" s="1">
        <v>197</v>
      </c>
      <c r="H16" s="1">
        <v>196</v>
      </c>
      <c r="I16" s="1">
        <v>206</v>
      </c>
      <c r="J16" s="1">
        <v>210</v>
      </c>
      <c r="K16" s="1">
        <v>213</v>
      </c>
    </row>
    <row r="17" spans="1:11" x14ac:dyDescent="0.25">
      <c r="A17" s="16" t="s">
        <v>77</v>
      </c>
      <c r="B17" s="1">
        <v>394</v>
      </c>
      <c r="C17" s="1">
        <v>385</v>
      </c>
      <c r="D17" s="1">
        <v>375</v>
      </c>
      <c r="E17" s="1">
        <v>366</v>
      </c>
      <c r="F17" s="1">
        <v>361</v>
      </c>
      <c r="G17" s="1">
        <v>360</v>
      </c>
      <c r="H17" s="1">
        <v>349</v>
      </c>
      <c r="I17" s="1">
        <v>321</v>
      </c>
      <c r="J17" s="1">
        <v>312</v>
      </c>
      <c r="K17" s="1">
        <v>289</v>
      </c>
    </row>
    <row r="18" spans="1:11" x14ac:dyDescent="0.25">
      <c r="A18" s="16" t="s">
        <v>78</v>
      </c>
      <c r="B18" s="1">
        <v>127</v>
      </c>
      <c r="C18" s="1">
        <v>146</v>
      </c>
      <c r="D18" s="1">
        <v>146</v>
      </c>
      <c r="E18" s="1">
        <v>148</v>
      </c>
      <c r="F18" s="1">
        <v>156</v>
      </c>
      <c r="G18" s="1">
        <v>166</v>
      </c>
      <c r="H18" s="1">
        <v>174</v>
      </c>
      <c r="I18" s="1">
        <v>188</v>
      </c>
      <c r="J18" s="1">
        <v>209</v>
      </c>
      <c r="K18" s="1">
        <v>214</v>
      </c>
    </row>
    <row r="19" spans="1:11" x14ac:dyDescent="0.25">
      <c r="A19" s="16" t="s">
        <v>79</v>
      </c>
      <c r="B19" s="1">
        <v>25</v>
      </c>
      <c r="C19" s="1">
        <v>24</v>
      </c>
      <c r="D19" s="1">
        <v>24</v>
      </c>
      <c r="E19" s="1">
        <v>21</v>
      </c>
      <c r="F19" s="1">
        <v>20</v>
      </c>
      <c r="G19" s="1">
        <v>28</v>
      </c>
      <c r="H19" s="1">
        <v>29</v>
      </c>
      <c r="I19" s="1">
        <v>36</v>
      </c>
      <c r="J19" s="1">
        <v>44</v>
      </c>
      <c r="K19" s="1">
        <v>51</v>
      </c>
    </row>
    <row r="20" spans="1:11" x14ac:dyDescent="0.25">
      <c r="A20" s="10" t="s">
        <v>12</v>
      </c>
      <c r="B20" s="5">
        <v>1292</v>
      </c>
      <c r="C20" s="5">
        <v>1282</v>
      </c>
      <c r="D20" s="5">
        <v>1259</v>
      </c>
      <c r="E20" s="5">
        <v>1243</v>
      </c>
      <c r="F20" s="5">
        <v>1244</v>
      </c>
      <c r="G20" s="5">
        <v>1241</v>
      </c>
      <c r="H20" s="5">
        <v>1241</v>
      </c>
      <c r="I20" s="5">
        <v>1249</v>
      </c>
      <c r="J20" s="5">
        <v>1295</v>
      </c>
      <c r="K20" s="5">
        <v>1289</v>
      </c>
    </row>
    <row r="21" spans="1:11" x14ac:dyDescent="0.25">
      <c r="A21" s="15"/>
    </row>
    <row r="22" spans="1:11" x14ac:dyDescent="0.25">
      <c r="A22" s="15"/>
    </row>
    <row r="23" spans="1:11" x14ac:dyDescent="0.25">
      <c r="A23" s="15"/>
      <c r="B23" s="21" t="s">
        <v>28</v>
      </c>
      <c r="C23" s="22"/>
      <c r="D23" s="22"/>
      <c r="E23" s="22"/>
      <c r="F23" s="22"/>
      <c r="G23" s="22"/>
      <c r="H23" s="22"/>
      <c r="I23" s="22"/>
      <c r="J23" s="22"/>
      <c r="K23" s="22"/>
    </row>
    <row r="24" spans="1:11" x14ac:dyDescent="0.25">
      <c r="A24" s="9" t="s">
        <v>32</v>
      </c>
      <c r="B24" s="4" t="s">
        <v>0</v>
      </c>
      <c r="C24" s="4" t="s">
        <v>1</v>
      </c>
      <c r="D24" s="4" t="s">
        <v>2</v>
      </c>
      <c r="E24" s="4" t="s">
        <v>3</v>
      </c>
      <c r="F24" s="4" t="s">
        <v>4</v>
      </c>
      <c r="G24" s="4" t="s">
        <v>5</v>
      </c>
      <c r="H24" s="4" t="s">
        <v>6</v>
      </c>
      <c r="I24" s="4" t="s">
        <v>7</v>
      </c>
      <c r="J24" s="4" t="s">
        <v>8</v>
      </c>
      <c r="K24" s="4" t="s">
        <v>9</v>
      </c>
    </row>
    <row r="25" spans="1:11" x14ac:dyDescent="0.25">
      <c r="A25" s="8" t="s">
        <v>68</v>
      </c>
      <c r="B25" s="2">
        <v>0</v>
      </c>
      <c r="C25" s="2">
        <v>0</v>
      </c>
      <c r="D25" s="2">
        <v>0</v>
      </c>
      <c r="E25" s="2">
        <v>0</v>
      </c>
      <c r="F25" s="2">
        <v>0</v>
      </c>
      <c r="G25" s="2">
        <v>0</v>
      </c>
      <c r="H25" s="2">
        <v>0</v>
      </c>
      <c r="I25" s="2">
        <v>0</v>
      </c>
      <c r="J25" s="2">
        <v>0</v>
      </c>
      <c r="K25" s="2">
        <v>0</v>
      </c>
    </row>
    <row r="26" spans="1:11" x14ac:dyDescent="0.25">
      <c r="A26" s="8" t="s">
        <v>69</v>
      </c>
      <c r="B26" s="2">
        <v>5.4421768707482998E-2</v>
      </c>
      <c r="C26" s="2">
        <v>4.9327354260089697E-2</v>
      </c>
      <c r="D26" s="2">
        <v>4.2986425339366502E-2</v>
      </c>
      <c r="E26" s="2">
        <v>4.0540540540540501E-2</v>
      </c>
      <c r="F26" s="2">
        <v>4.9217002237136501E-2</v>
      </c>
      <c r="G26" s="2">
        <v>3.8031319910514498E-2</v>
      </c>
      <c r="H26" s="2">
        <v>3.9911308203991101E-2</v>
      </c>
      <c r="I26" s="2">
        <v>4.8351648351648402E-2</v>
      </c>
      <c r="J26" s="2">
        <v>5.3608247422680402E-2</v>
      </c>
      <c r="K26" s="2">
        <v>5.3169734151329202E-2</v>
      </c>
    </row>
    <row r="27" spans="1:11" x14ac:dyDescent="0.25">
      <c r="A27" s="8" t="s">
        <v>70</v>
      </c>
      <c r="B27" s="2">
        <v>0.39229024943310697</v>
      </c>
      <c r="C27" s="2">
        <v>0.38116591928251098</v>
      </c>
      <c r="D27" s="2">
        <v>0.37104072398190002</v>
      </c>
      <c r="E27" s="2">
        <v>0.36036036036036001</v>
      </c>
      <c r="F27" s="2">
        <v>0.34228187919463099</v>
      </c>
      <c r="G27" s="2">
        <v>0.33109619686800901</v>
      </c>
      <c r="H27" s="2">
        <v>0.31042128603104202</v>
      </c>
      <c r="I27" s="2">
        <v>0.30109890109890097</v>
      </c>
      <c r="J27" s="2">
        <v>0.31134020618556701</v>
      </c>
      <c r="K27" s="2">
        <v>0.32719836400817998</v>
      </c>
    </row>
    <row r="28" spans="1:11" x14ac:dyDescent="0.25">
      <c r="A28" s="8" t="s">
        <v>71</v>
      </c>
      <c r="B28" s="2">
        <v>0.43764172335600898</v>
      </c>
      <c r="C28" s="2">
        <v>0.43946188340807202</v>
      </c>
      <c r="D28" s="2">
        <v>0.46606334841628999</v>
      </c>
      <c r="E28" s="2">
        <v>0.47297297297297303</v>
      </c>
      <c r="F28" s="2">
        <v>0.47427293064877002</v>
      </c>
      <c r="G28" s="2">
        <v>0.480984340044743</v>
      </c>
      <c r="H28" s="2">
        <v>0.494456762749446</v>
      </c>
      <c r="I28" s="2">
        <v>0.49010989010988998</v>
      </c>
      <c r="J28" s="2">
        <v>0.46185567010309297</v>
      </c>
      <c r="K28" s="2">
        <v>0.44785276073619601</v>
      </c>
    </row>
    <row r="29" spans="1:11" x14ac:dyDescent="0.25">
      <c r="A29" s="8" t="s">
        <v>72</v>
      </c>
      <c r="B29" s="2">
        <v>0.106575963718821</v>
      </c>
      <c r="C29" s="2">
        <v>0.11883408071748899</v>
      </c>
      <c r="D29" s="2">
        <v>0.11085972850678701</v>
      </c>
      <c r="E29" s="2">
        <v>0.121621621621622</v>
      </c>
      <c r="F29" s="2">
        <v>0.12304250559284099</v>
      </c>
      <c r="G29" s="2">
        <v>0.134228187919463</v>
      </c>
      <c r="H29" s="2">
        <v>0.135254988913525</v>
      </c>
      <c r="I29" s="2">
        <v>0.14065934065934099</v>
      </c>
      <c r="J29" s="2">
        <v>0.15051546391752599</v>
      </c>
      <c r="K29" s="2">
        <v>0.153374233128834</v>
      </c>
    </row>
    <row r="30" spans="1:11" x14ac:dyDescent="0.25">
      <c r="A30" s="8" t="s">
        <v>73</v>
      </c>
      <c r="B30" s="2">
        <v>9.0702947845805008E-3</v>
      </c>
      <c r="C30" s="2">
        <v>1.1210762331838601E-2</v>
      </c>
      <c r="D30" s="2">
        <v>9.0497737556561094E-3</v>
      </c>
      <c r="E30" s="2">
        <v>4.5045045045045001E-3</v>
      </c>
      <c r="F30" s="2">
        <v>1.11856823266219E-2</v>
      </c>
      <c r="G30" s="2">
        <v>1.5659955257270701E-2</v>
      </c>
      <c r="H30" s="2">
        <v>1.9955654101995599E-2</v>
      </c>
      <c r="I30" s="2">
        <v>1.97802197802198E-2</v>
      </c>
      <c r="J30" s="2">
        <v>2.2680412371133999E-2</v>
      </c>
      <c r="K30" s="2">
        <v>1.84049079754601E-2</v>
      </c>
    </row>
    <row r="31" spans="1:11" x14ac:dyDescent="0.25">
      <c r="A31" s="8" t="s">
        <v>74</v>
      </c>
      <c r="B31" s="2">
        <v>0</v>
      </c>
      <c r="C31" s="2">
        <v>0</v>
      </c>
      <c r="D31" s="2">
        <v>0</v>
      </c>
      <c r="E31" s="2">
        <v>0</v>
      </c>
      <c r="F31" s="2">
        <v>0</v>
      </c>
      <c r="G31" s="2">
        <v>0</v>
      </c>
      <c r="H31" s="2">
        <v>0</v>
      </c>
      <c r="I31" s="2">
        <v>0</v>
      </c>
      <c r="J31" s="2">
        <v>0</v>
      </c>
      <c r="K31" s="2">
        <v>0</v>
      </c>
    </row>
    <row r="32" spans="1:11" x14ac:dyDescent="0.25">
      <c r="A32" s="8" t="s">
        <v>75</v>
      </c>
      <c r="B32" s="2">
        <v>5.5229142185663903E-2</v>
      </c>
      <c r="C32" s="2">
        <v>5.50239234449761E-2</v>
      </c>
      <c r="D32" s="2">
        <v>6.7319461444308407E-2</v>
      </c>
      <c r="E32" s="2">
        <v>6.8836045056320405E-2</v>
      </c>
      <c r="F32" s="2">
        <v>6.3989962358845701E-2</v>
      </c>
      <c r="G32" s="2">
        <v>5.4156171284634798E-2</v>
      </c>
      <c r="H32" s="2">
        <v>5.3164556962025301E-2</v>
      </c>
      <c r="I32" s="2">
        <v>5.4156171284634798E-2</v>
      </c>
      <c r="J32" s="2">
        <v>4.3209876543209902E-2</v>
      </c>
      <c r="K32" s="2">
        <v>4.1250000000000002E-2</v>
      </c>
    </row>
    <row r="33" spans="1:12" x14ac:dyDescent="0.25">
      <c r="A33" s="8" t="s">
        <v>76</v>
      </c>
      <c r="B33" s="2">
        <v>0.30317273795534699</v>
      </c>
      <c r="C33" s="2">
        <v>0.28110047846890002</v>
      </c>
      <c r="D33" s="2">
        <v>0.26560587515299899</v>
      </c>
      <c r="E33" s="2">
        <v>0.26157697121401802</v>
      </c>
      <c r="F33" s="2">
        <v>0.26223337515683798</v>
      </c>
      <c r="G33" s="2">
        <v>0.24811083123425701</v>
      </c>
      <c r="H33" s="2">
        <v>0.24810126582278499</v>
      </c>
      <c r="I33" s="2">
        <v>0.25944584382871499</v>
      </c>
      <c r="J33" s="2">
        <v>0.25925925925925902</v>
      </c>
      <c r="K33" s="2">
        <v>0.26624999999999999</v>
      </c>
    </row>
    <row r="34" spans="1:12" x14ac:dyDescent="0.25">
      <c r="A34" s="8" t="s">
        <v>77</v>
      </c>
      <c r="B34" s="2">
        <v>0.46298472385428902</v>
      </c>
      <c r="C34" s="2">
        <v>0.46052631578947401</v>
      </c>
      <c r="D34" s="2">
        <v>0.45899632802937601</v>
      </c>
      <c r="E34" s="2">
        <v>0.45807259073842299</v>
      </c>
      <c r="F34" s="2">
        <v>0.45294855708908399</v>
      </c>
      <c r="G34" s="2">
        <v>0.45340050377833802</v>
      </c>
      <c r="H34" s="2">
        <v>0.44177215189873398</v>
      </c>
      <c r="I34" s="2">
        <v>0.40428211586901802</v>
      </c>
      <c r="J34" s="2">
        <v>0.38518518518518502</v>
      </c>
      <c r="K34" s="2">
        <v>0.36125000000000002</v>
      </c>
    </row>
    <row r="35" spans="1:12" x14ac:dyDescent="0.25">
      <c r="A35" s="8" t="s">
        <v>78</v>
      </c>
      <c r="B35" s="2">
        <v>0.14923619271445401</v>
      </c>
      <c r="C35" s="2">
        <v>0.17464114832535901</v>
      </c>
      <c r="D35" s="2">
        <v>0.17870257037943699</v>
      </c>
      <c r="E35" s="2">
        <v>0.18523153942428</v>
      </c>
      <c r="F35" s="2">
        <v>0.19573400250941</v>
      </c>
      <c r="G35" s="2">
        <v>0.209068010075567</v>
      </c>
      <c r="H35" s="2">
        <v>0.22025316455696201</v>
      </c>
      <c r="I35" s="2">
        <v>0.23677581863979799</v>
      </c>
      <c r="J35" s="2">
        <v>0.25802469135802503</v>
      </c>
      <c r="K35" s="2">
        <v>0.26750000000000002</v>
      </c>
    </row>
    <row r="36" spans="1:12" x14ac:dyDescent="0.25">
      <c r="A36" s="8" t="s">
        <v>79</v>
      </c>
      <c r="B36" s="2">
        <v>2.93772032902468E-2</v>
      </c>
      <c r="C36" s="2">
        <v>2.8708133971291901E-2</v>
      </c>
      <c r="D36" s="2">
        <v>2.9375764993880001E-2</v>
      </c>
      <c r="E36" s="2">
        <v>2.6282853566958701E-2</v>
      </c>
      <c r="F36" s="2">
        <v>2.5094102885821801E-2</v>
      </c>
      <c r="G36" s="2">
        <v>3.5264483627204003E-2</v>
      </c>
      <c r="H36" s="2">
        <v>3.67088607594937E-2</v>
      </c>
      <c r="I36" s="2">
        <v>4.5340050377833799E-2</v>
      </c>
      <c r="J36" s="2">
        <v>5.4320987654321001E-2</v>
      </c>
      <c r="K36" s="2">
        <v>6.3750000000000001E-2</v>
      </c>
    </row>
    <row r="37" spans="1:12" x14ac:dyDescent="0.25">
      <c r="A37" s="15"/>
    </row>
    <row r="38" spans="1:12" x14ac:dyDescent="0.25">
      <c r="A38" s="15"/>
    </row>
    <row r="39" spans="1:12" x14ac:dyDescent="0.25">
      <c r="A39" s="15"/>
      <c r="B39" s="21" t="s">
        <v>29</v>
      </c>
      <c r="C39" s="21"/>
      <c r="D39" s="21"/>
      <c r="E39" s="21"/>
      <c r="F39" s="21"/>
      <c r="G39" s="21"/>
      <c r="H39" s="21"/>
      <c r="I39" s="21"/>
      <c r="J39" s="21"/>
      <c r="K39" s="6" t="s">
        <v>30</v>
      </c>
      <c r="L39" s="6" t="s">
        <v>31</v>
      </c>
    </row>
    <row r="40" spans="1:12" x14ac:dyDescent="0.25">
      <c r="A40" s="9" t="s">
        <v>32</v>
      </c>
      <c r="B40" s="4" t="s">
        <v>13</v>
      </c>
      <c r="C40" s="4" t="s">
        <v>14</v>
      </c>
      <c r="D40" s="4" t="s">
        <v>15</v>
      </c>
      <c r="E40" s="4" t="s">
        <v>16</v>
      </c>
      <c r="F40" s="4" t="s">
        <v>17</v>
      </c>
      <c r="G40" s="4" t="s">
        <v>18</v>
      </c>
      <c r="H40" s="4" t="s">
        <v>19</v>
      </c>
      <c r="I40" s="4" t="s">
        <v>20</v>
      </c>
      <c r="J40" s="4" t="s">
        <v>21</v>
      </c>
      <c r="K40" s="4" t="s">
        <v>22</v>
      </c>
      <c r="L40" s="4" t="s">
        <v>23</v>
      </c>
    </row>
    <row r="41" spans="1:12" x14ac:dyDescent="0.25">
      <c r="A41" s="8" t="s">
        <v>68</v>
      </c>
      <c r="B41" s="2">
        <v>0</v>
      </c>
      <c r="C41" s="2">
        <v>0</v>
      </c>
      <c r="D41" s="2">
        <v>0</v>
      </c>
      <c r="E41" s="2">
        <v>0</v>
      </c>
      <c r="F41" s="2">
        <v>0</v>
      </c>
      <c r="G41" s="2">
        <v>0</v>
      </c>
      <c r="H41" s="2">
        <v>0</v>
      </c>
      <c r="I41" s="2">
        <v>0</v>
      </c>
      <c r="J41" s="2">
        <v>0</v>
      </c>
      <c r="K41" s="3">
        <v>0</v>
      </c>
      <c r="L41" s="3">
        <v>0</v>
      </c>
    </row>
    <row r="42" spans="1:12" x14ac:dyDescent="0.25">
      <c r="A42" s="8" t="s">
        <v>69</v>
      </c>
      <c r="B42" s="2">
        <v>-8.3333333333333301E-2</v>
      </c>
      <c r="C42" s="2">
        <v>-0.13636363636363599</v>
      </c>
      <c r="D42" s="2">
        <v>-5.2631578947368397E-2</v>
      </c>
      <c r="E42" s="2">
        <v>0.22222222222222199</v>
      </c>
      <c r="F42" s="2">
        <v>-0.22727272727272699</v>
      </c>
      <c r="G42" s="2">
        <v>5.8823529411764698E-2</v>
      </c>
      <c r="H42" s="2">
        <v>0.22222222222222199</v>
      </c>
      <c r="I42" s="2">
        <v>0.18181818181818199</v>
      </c>
      <c r="J42" s="2">
        <v>0</v>
      </c>
      <c r="K42" s="3">
        <v>0.52941176470588203</v>
      </c>
      <c r="L42" s="3">
        <v>8.3333333333333301E-2</v>
      </c>
    </row>
    <row r="43" spans="1:12" x14ac:dyDescent="0.25">
      <c r="A43" s="8" t="s">
        <v>70</v>
      </c>
      <c r="B43" s="2">
        <v>-1.7341040462427699E-2</v>
      </c>
      <c r="C43" s="2">
        <v>-3.5294117647058802E-2</v>
      </c>
      <c r="D43" s="2">
        <v>-2.4390243902439001E-2</v>
      </c>
      <c r="E43" s="2">
        <v>-4.3749999999999997E-2</v>
      </c>
      <c r="F43" s="2">
        <v>-3.2679738562091498E-2</v>
      </c>
      <c r="G43" s="2">
        <v>-5.4054054054054099E-2</v>
      </c>
      <c r="H43" s="2">
        <v>-2.1428571428571401E-2</v>
      </c>
      <c r="I43" s="2">
        <v>0.102189781021898</v>
      </c>
      <c r="J43" s="2">
        <v>5.9602649006622502E-2</v>
      </c>
      <c r="K43" s="3">
        <v>8.1081081081081099E-2</v>
      </c>
      <c r="L43" s="3">
        <v>-7.5144508670520194E-2</v>
      </c>
    </row>
    <row r="44" spans="1:12" x14ac:dyDescent="0.25">
      <c r="A44" s="8" t="s">
        <v>71</v>
      </c>
      <c r="B44" s="2">
        <v>1.55440414507772E-2</v>
      </c>
      <c r="C44" s="2">
        <v>5.10204081632653E-2</v>
      </c>
      <c r="D44" s="2">
        <v>1.94174757281553E-2</v>
      </c>
      <c r="E44" s="2">
        <v>9.5238095238095195E-3</v>
      </c>
      <c r="F44" s="2">
        <v>1.41509433962264E-2</v>
      </c>
      <c r="G44" s="2">
        <v>3.7209302325581402E-2</v>
      </c>
      <c r="H44" s="2">
        <v>0</v>
      </c>
      <c r="I44" s="2">
        <v>4.4843049327354303E-3</v>
      </c>
      <c r="J44" s="2">
        <v>-2.23214285714286E-2</v>
      </c>
      <c r="K44" s="3">
        <v>1.8604651162790701E-2</v>
      </c>
      <c r="L44" s="3">
        <v>0.13471502590673601</v>
      </c>
    </row>
    <row r="45" spans="1:12" x14ac:dyDescent="0.25">
      <c r="A45" s="8" t="s">
        <v>72</v>
      </c>
      <c r="B45" s="2">
        <v>0.12765957446808501</v>
      </c>
      <c r="C45" s="2">
        <v>-7.5471698113207503E-2</v>
      </c>
      <c r="D45" s="2">
        <v>0.102040816326531</v>
      </c>
      <c r="E45" s="2">
        <v>1.85185185185185E-2</v>
      </c>
      <c r="F45" s="2">
        <v>9.0909090909090898E-2</v>
      </c>
      <c r="G45" s="2">
        <v>1.6666666666666701E-2</v>
      </c>
      <c r="H45" s="2">
        <v>4.91803278688525E-2</v>
      </c>
      <c r="I45" s="2">
        <v>0.140625</v>
      </c>
      <c r="J45" s="2">
        <v>2.7397260273972601E-2</v>
      </c>
      <c r="K45" s="3">
        <v>0.25</v>
      </c>
      <c r="L45" s="3">
        <v>0.59574468085106402</v>
      </c>
    </row>
    <row r="46" spans="1:12" x14ac:dyDescent="0.25">
      <c r="A46" s="8" t="s">
        <v>73</v>
      </c>
      <c r="B46" s="2">
        <v>0.25</v>
      </c>
      <c r="C46" s="2">
        <v>-0.2</v>
      </c>
      <c r="D46" s="2">
        <v>-0.5</v>
      </c>
      <c r="E46" s="2">
        <v>1.5</v>
      </c>
      <c r="F46" s="2">
        <v>0.4</v>
      </c>
      <c r="G46" s="2">
        <v>0.28571428571428598</v>
      </c>
      <c r="H46" s="2">
        <v>0</v>
      </c>
      <c r="I46" s="2">
        <v>0.22222222222222199</v>
      </c>
      <c r="J46" s="2">
        <v>-0.18181818181818199</v>
      </c>
      <c r="K46" s="3">
        <v>0.28571428571428598</v>
      </c>
      <c r="L46" s="3">
        <v>1.25</v>
      </c>
    </row>
    <row r="47" spans="1:12" x14ac:dyDescent="0.25">
      <c r="A47" s="8" t="s">
        <v>74</v>
      </c>
      <c r="B47" s="2">
        <v>0</v>
      </c>
      <c r="C47" s="2">
        <v>0</v>
      </c>
      <c r="D47" s="2">
        <v>0</v>
      </c>
      <c r="E47" s="2">
        <v>0</v>
      </c>
      <c r="F47" s="2">
        <v>0</v>
      </c>
      <c r="G47" s="2">
        <v>0</v>
      </c>
      <c r="H47" s="2">
        <v>0</v>
      </c>
      <c r="I47" s="2">
        <v>0</v>
      </c>
      <c r="J47" s="2">
        <v>0</v>
      </c>
      <c r="K47" s="3">
        <v>0</v>
      </c>
      <c r="L47" s="3">
        <v>0</v>
      </c>
    </row>
    <row r="48" spans="1:12" x14ac:dyDescent="0.25">
      <c r="A48" s="8" t="s">
        <v>75</v>
      </c>
      <c r="B48" s="2">
        <v>-2.1276595744680899E-2</v>
      </c>
      <c r="C48" s="2">
        <v>0.19565217391304299</v>
      </c>
      <c r="D48" s="2">
        <v>0</v>
      </c>
      <c r="E48" s="2">
        <v>-7.2727272727272696E-2</v>
      </c>
      <c r="F48" s="2">
        <v>-0.15686274509803899</v>
      </c>
      <c r="G48" s="2">
        <v>-2.32558139534884E-2</v>
      </c>
      <c r="H48" s="2">
        <v>2.3809523809523801E-2</v>
      </c>
      <c r="I48" s="2">
        <v>-0.186046511627907</v>
      </c>
      <c r="J48" s="2">
        <v>-5.7142857142857099E-2</v>
      </c>
      <c r="K48" s="3">
        <v>-0.232558139534884</v>
      </c>
      <c r="L48" s="3">
        <v>-0.29787234042553201</v>
      </c>
    </row>
    <row r="49" spans="1:12" x14ac:dyDescent="0.25">
      <c r="A49" s="8" t="s">
        <v>76</v>
      </c>
      <c r="B49" s="2">
        <v>-8.9147286821705404E-2</v>
      </c>
      <c r="C49" s="2">
        <v>-7.6595744680851105E-2</v>
      </c>
      <c r="D49" s="2">
        <v>-3.6866359447004601E-2</v>
      </c>
      <c r="E49" s="2">
        <v>0</v>
      </c>
      <c r="F49" s="2">
        <v>-5.7416267942583699E-2</v>
      </c>
      <c r="G49" s="2">
        <v>-5.0761421319797002E-3</v>
      </c>
      <c r="H49" s="2">
        <v>5.10204081632653E-2</v>
      </c>
      <c r="I49" s="2">
        <v>1.94174757281553E-2</v>
      </c>
      <c r="J49" s="2">
        <v>1.4285714285714299E-2</v>
      </c>
      <c r="K49" s="3">
        <v>8.1218274111675107E-2</v>
      </c>
      <c r="L49" s="3">
        <v>-0.17441860465116299</v>
      </c>
    </row>
    <row r="50" spans="1:12" x14ac:dyDescent="0.25">
      <c r="A50" s="8" t="s">
        <v>77</v>
      </c>
      <c r="B50" s="2">
        <v>-2.2842639593908601E-2</v>
      </c>
      <c r="C50" s="2">
        <v>-2.5974025974026E-2</v>
      </c>
      <c r="D50" s="2">
        <v>-2.4E-2</v>
      </c>
      <c r="E50" s="2">
        <v>-1.3661202185792301E-2</v>
      </c>
      <c r="F50" s="2">
        <v>-2.77008310249307E-3</v>
      </c>
      <c r="G50" s="2">
        <v>-3.05555555555556E-2</v>
      </c>
      <c r="H50" s="2">
        <v>-8.0229226361031497E-2</v>
      </c>
      <c r="I50" s="2">
        <v>-2.80373831775701E-2</v>
      </c>
      <c r="J50" s="2">
        <v>-7.3717948717948706E-2</v>
      </c>
      <c r="K50" s="3">
        <v>-0.19722222222222199</v>
      </c>
      <c r="L50" s="3">
        <v>-0.26649746192893398</v>
      </c>
    </row>
    <row r="51" spans="1:12" x14ac:dyDescent="0.25">
      <c r="A51" s="8" t="s">
        <v>78</v>
      </c>
      <c r="B51" s="2">
        <v>0.14960629921259799</v>
      </c>
      <c r="C51" s="2">
        <v>0</v>
      </c>
      <c r="D51" s="2">
        <v>1.3698630136986301E-2</v>
      </c>
      <c r="E51" s="2">
        <v>5.4054054054054099E-2</v>
      </c>
      <c r="F51" s="2">
        <v>6.4102564102564097E-2</v>
      </c>
      <c r="G51" s="2">
        <v>4.81927710843374E-2</v>
      </c>
      <c r="H51" s="2">
        <v>8.04597701149425E-2</v>
      </c>
      <c r="I51" s="2">
        <v>0.111702127659574</v>
      </c>
      <c r="J51" s="2">
        <v>2.39234449760766E-2</v>
      </c>
      <c r="K51" s="3">
        <v>0.28915662650602397</v>
      </c>
      <c r="L51" s="3">
        <v>0.68503937007874005</v>
      </c>
    </row>
    <row r="52" spans="1:12" x14ac:dyDescent="0.25">
      <c r="A52" s="8" t="s">
        <v>79</v>
      </c>
      <c r="B52" s="2">
        <v>-0.04</v>
      </c>
      <c r="C52" s="2">
        <v>0</v>
      </c>
      <c r="D52" s="2">
        <v>-0.125</v>
      </c>
      <c r="E52" s="2">
        <v>-4.7619047619047603E-2</v>
      </c>
      <c r="F52" s="2">
        <v>0.4</v>
      </c>
      <c r="G52" s="2">
        <v>3.5714285714285698E-2</v>
      </c>
      <c r="H52" s="2">
        <v>0.24137931034482801</v>
      </c>
      <c r="I52" s="2">
        <v>0.22222222222222199</v>
      </c>
      <c r="J52" s="2">
        <v>0.15909090909090901</v>
      </c>
      <c r="K52" s="3">
        <v>0.82142857142857095</v>
      </c>
      <c r="L52" s="3">
        <v>1.04</v>
      </c>
    </row>
    <row r="53" spans="1:12" x14ac:dyDescent="0.25">
      <c r="A53" s="11" t="s">
        <v>12</v>
      </c>
      <c r="B53" s="3">
        <v>-7.7399380804953604E-3</v>
      </c>
      <c r="C53" s="3">
        <v>-1.79407176287051E-2</v>
      </c>
      <c r="D53" s="3">
        <v>-1.27084988085782E-2</v>
      </c>
      <c r="E53" s="3">
        <v>8.0450522928398997E-4</v>
      </c>
      <c r="F53" s="3">
        <v>-2.41157556270096E-3</v>
      </c>
      <c r="G53" s="3">
        <v>0</v>
      </c>
      <c r="H53" s="3">
        <v>6.4464141821112004E-3</v>
      </c>
      <c r="I53" s="3">
        <v>3.6829463570856702E-2</v>
      </c>
      <c r="J53" s="3">
        <v>-4.6332046332046304E-3</v>
      </c>
      <c r="K53" s="3">
        <v>3.8678485092667199E-2</v>
      </c>
      <c r="L53" s="3">
        <v>-2.3219814241486102E-3</v>
      </c>
    </row>
    <row r="54" spans="1:12" x14ac:dyDescent="0.25">
      <c r="A54" s="15"/>
    </row>
    <row r="55" spans="1:12" x14ac:dyDescent="0.25">
      <c r="A55" s="13" t="s">
        <v>33</v>
      </c>
    </row>
    <row r="56" spans="1:12" x14ac:dyDescent="0.25">
      <c r="A56" s="14" t="s">
        <v>34</v>
      </c>
    </row>
    <row r="57" spans="1:12" x14ac:dyDescent="0.25">
      <c r="A57" s="14" t="s">
        <v>35</v>
      </c>
    </row>
    <row r="58" spans="1:12" x14ac:dyDescent="0.25">
      <c r="A58" s="14" t="s">
        <v>81</v>
      </c>
    </row>
    <row r="59" spans="1:12" x14ac:dyDescent="0.25">
      <c r="A59" s="14" t="s">
        <v>36</v>
      </c>
    </row>
    <row r="60" spans="1:12" x14ac:dyDescent="0.25">
      <c r="A60" s="15"/>
    </row>
    <row r="61" spans="1:12" x14ac:dyDescent="0.25">
      <c r="A61" s="15"/>
    </row>
    <row r="62" spans="1:12" x14ac:dyDescent="0.25">
      <c r="A62" s="15"/>
    </row>
    <row r="63" spans="1:12" x14ac:dyDescent="0.25">
      <c r="A63" s="15"/>
    </row>
    <row r="64" spans="1:12"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3:K23"/>
    <mergeCell ref="B39:J3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502</v>
      </c>
    </row>
    <row r="2" spans="1:11" ht="15" x14ac:dyDescent="0.25">
      <c r="A2" s="12" t="s">
        <v>499</v>
      </c>
    </row>
    <row r="3" spans="1:11" ht="15" x14ac:dyDescent="0.25">
      <c r="A3" s="12" t="s">
        <v>89</v>
      </c>
    </row>
    <row r="4" spans="1:11" x14ac:dyDescent="0.25">
      <c r="A4" s="15"/>
    </row>
    <row r="5" spans="1:11" x14ac:dyDescent="0.25">
      <c r="A5" s="17" t="str">
        <f>HYPERLINK("#'Table of contents'!A83",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82</v>
      </c>
      <c r="B8" s="1">
        <v>109</v>
      </c>
      <c r="C8" s="1">
        <v>118</v>
      </c>
      <c r="D8" s="1">
        <v>124</v>
      </c>
      <c r="E8" s="1">
        <v>134</v>
      </c>
      <c r="F8" s="1">
        <v>142</v>
      </c>
      <c r="G8" s="1">
        <v>149</v>
      </c>
      <c r="H8" s="1">
        <v>156</v>
      </c>
      <c r="I8" s="1">
        <v>167</v>
      </c>
      <c r="J8" s="1">
        <v>176</v>
      </c>
      <c r="K8" s="1">
        <v>191</v>
      </c>
    </row>
    <row r="9" spans="1:11" x14ac:dyDescent="0.25">
      <c r="A9" s="16" t="s">
        <v>83</v>
      </c>
      <c r="B9" s="1">
        <v>23</v>
      </c>
      <c r="C9" s="1">
        <v>20</v>
      </c>
      <c r="D9" s="1">
        <v>20</v>
      </c>
      <c r="E9" s="1">
        <v>21</v>
      </c>
      <c r="F9" s="1">
        <v>22</v>
      </c>
      <c r="G9" s="1">
        <v>22</v>
      </c>
      <c r="H9" s="1">
        <v>21</v>
      </c>
      <c r="I9" s="1">
        <v>22</v>
      </c>
      <c r="J9" s="1">
        <v>24</v>
      </c>
      <c r="K9" s="1">
        <v>23</v>
      </c>
    </row>
    <row r="10" spans="1:11" x14ac:dyDescent="0.25">
      <c r="A10" s="16" t="s">
        <v>84</v>
      </c>
      <c r="B10" s="1">
        <v>16</v>
      </c>
      <c r="C10" s="1">
        <v>19</v>
      </c>
      <c r="D10" s="1">
        <v>20</v>
      </c>
      <c r="E10" s="1">
        <v>21</v>
      </c>
      <c r="F10" s="1">
        <v>22</v>
      </c>
      <c r="G10" s="1">
        <v>20</v>
      </c>
      <c r="H10" s="1">
        <v>21</v>
      </c>
      <c r="I10" s="1">
        <v>20</v>
      </c>
      <c r="J10" s="1">
        <v>24</v>
      </c>
      <c r="K10" s="1">
        <v>24</v>
      </c>
    </row>
    <row r="11" spans="1:11" x14ac:dyDescent="0.25">
      <c r="A11" s="16" t="s">
        <v>85</v>
      </c>
      <c r="B11" s="1">
        <v>945</v>
      </c>
      <c r="C11" s="1">
        <v>937</v>
      </c>
      <c r="D11" s="1">
        <v>917</v>
      </c>
      <c r="E11" s="1">
        <v>899</v>
      </c>
      <c r="F11" s="1">
        <v>892</v>
      </c>
      <c r="G11" s="1">
        <v>887</v>
      </c>
      <c r="H11" s="1">
        <v>887</v>
      </c>
      <c r="I11" s="1">
        <v>884</v>
      </c>
      <c r="J11" s="1">
        <v>913</v>
      </c>
      <c r="K11" s="1">
        <v>894</v>
      </c>
    </row>
    <row r="12" spans="1:11" x14ac:dyDescent="0.25">
      <c r="A12" s="16" t="s">
        <v>86</v>
      </c>
      <c r="B12" s="1">
        <v>20</v>
      </c>
      <c r="C12" s="1">
        <v>20</v>
      </c>
      <c r="D12" s="1">
        <v>19</v>
      </c>
      <c r="E12" s="1">
        <v>18</v>
      </c>
      <c r="F12" s="1">
        <v>19</v>
      </c>
      <c r="G12" s="1">
        <v>19</v>
      </c>
      <c r="H12" s="1">
        <v>20</v>
      </c>
      <c r="I12" s="1">
        <v>22</v>
      </c>
      <c r="J12" s="1">
        <v>26</v>
      </c>
      <c r="K12" s="1">
        <v>27</v>
      </c>
    </row>
    <row r="13" spans="1:11" x14ac:dyDescent="0.25">
      <c r="A13" s="16" t="s">
        <v>87</v>
      </c>
      <c r="B13" s="1">
        <v>179</v>
      </c>
      <c r="C13" s="1">
        <v>168</v>
      </c>
      <c r="D13" s="1">
        <v>159</v>
      </c>
      <c r="E13" s="1">
        <v>150</v>
      </c>
      <c r="F13" s="1">
        <v>147</v>
      </c>
      <c r="G13" s="1">
        <v>144</v>
      </c>
      <c r="H13" s="1">
        <v>136</v>
      </c>
      <c r="I13" s="1">
        <v>134</v>
      </c>
      <c r="J13" s="1">
        <v>132</v>
      </c>
      <c r="K13" s="1">
        <v>130</v>
      </c>
    </row>
    <row r="14" spans="1:11" x14ac:dyDescent="0.25">
      <c r="A14" s="10" t="s">
        <v>12</v>
      </c>
      <c r="B14" s="5">
        <v>1292</v>
      </c>
      <c r="C14" s="5">
        <v>1282</v>
      </c>
      <c r="D14" s="5">
        <v>1259</v>
      </c>
      <c r="E14" s="5">
        <v>1243</v>
      </c>
      <c r="F14" s="5">
        <v>1244</v>
      </c>
      <c r="G14" s="5">
        <v>1241</v>
      </c>
      <c r="H14" s="5">
        <v>1241</v>
      </c>
      <c r="I14" s="5">
        <v>1249</v>
      </c>
      <c r="J14" s="5">
        <v>1295</v>
      </c>
      <c r="K14" s="5">
        <v>1289</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82</v>
      </c>
      <c r="B19" s="2">
        <v>8.4365325077399397E-2</v>
      </c>
      <c r="C19" s="2">
        <v>9.2043681747269901E-2</v>
      </c>
      <c r="D19" s="2">
        <v>9.8490865766481306E-2</v>
      </c>
      <c r="E19" s="2">
        <v>0.107803700724055</v>
      </c>
      <c r="F19" s="2">
        <v>0.114147909967846</v>
      </c>
      <c r="G19" s="2">
        <v>0.120064464141821</v>
      </c>
      <c r="H19" s="2">
        <v>0.125705076551168</v>
      </c>
      <c r="I19" s="2">
        <v>0.13370696557245801</v>
      </c>
      <c r="J19" s="2">
        <v>0.135907335907336</v>
      </c>
      <c r="K19" s="2">
        <v>0.14817688130333601</v>
      </c>
    </row>
    <row r="20" spans="1:12" x14ac:dyDescent="0.25">
      <c r="A20" s="8" t="s">
        <v>83</v>
      </c>
      <c r="B20" s="2">
        <v>1.7801857585139299E-2</v>
      </c>
      <c r="C20" s="2">
        <v>1.5600624024961001E-2</v>
      </c>
      <c r="D20" s="2">
        <v>1.5885623510722799E-2</v>
      </c>
      <c r="E20" s="2">
        <v>1.6894609814963799E-2</v>
      </c>
      <c r="F20" s="2">
        <v>1.7684887459807098E-2</v>
      </c>
      <c r="G20" s="2">
        <v>1.77276390008058E-2</v>
      </c>
      <c r="H20" s="2">
        <v>1.69218372280419E-2</v>
      </c>
      <c r="I20" s="2">
        <v>1.7614091273018401E-2</v>
      </c>
      <c r="J20" s="2">
        <v>1.8532818532818501E-2</v>
      </c>
      <c r="K20" s="2">
        <v>1.7843289371605901E-2</v>
      </c>
    </row>
    <row r="21" spans="1:12" x14ac:dyDescent="0.25">
      <c r="A21" s="8" t="s">
        <v>84</v>
      </c>
      <c r="B21" s="2">
        <v>1.23839009287926E-2</v>
      </c>
      <c r="C21" s="2">
        <v>1.48205928237129E-2</v>
      </c>
      <c r="D21" s="2">
        <v>1.5885623510722799E-2</v>
      </c>
      <c r="E21" s="2">
        <v>1.6894609814963799E-2</v>
      </c>
      <c r="F21" s="2">
        <v>1.7684887459807098E-2</v>
      </c>
      <c r="G21" s="2">
        <v>1.6116035455278E-2</v>
      </c>
      <c r="H21" s="2">
        <v>1.69218372280419E-2</v>
      </c>
      <c r="I21" s="2">
        <v>1.6012810248198599E-2</v>
      </c>
      <c r="J21" s="2">
        <v>1.8532818532818501E-2</v>
      </c>
      <c r="K21" s="2">
        <v>1.86190845616757E-2</v>
      </c>
    </row>
    <row r="22" spans="1:12" x14ac:dyDescent="0.25">
      <c r="A22" s="8" t="s">
        <v>85</v>
      </c>
      <c r="B22" s="2">
        <v>0.73142414860681104</v>
      </c>
      <c r="C22" s="2">
        <v>0.73088923556942298</v>
      </c>
      <c r="D22" s="2">
        <v>0.72835583796664005</v>
      </c>
      <c r="E22" s="2">
        <v>0.723250201126307</v>
      </c>
      <c r="F22" s="2">
        <v>0.71704180064308698</v>
      </c>
      <c r="G22" s="2">
        <v>0.71474617244157901</v>
      </c>
      <c r="H22" s="2">
        <v>0.71474617244157901</v>
      </c>
      <c r="I22" s="2">
        <v>0.70776621297037601</v>
      </c>
      <c r="J22" s="2">
        <v>0.70501930501930499</v>
      </c>
      <c r="K22" s="2">
        <v>0.69356089992241998</v>
      </c>
    </row>
    <row r="23" spans="1:12" x14ac:dyDescent="0.25">
      <c r="A23" s="8" t="s">
        <v>86</v>
      </c>
      <c r="B23" s="2">
        <v>1.54798761609907E-2</v>
      </c>
      <c r="C23" s="2">
        <v>1.5600624024961001E-2</v>
      </c>
      <c r="D23" s="2">
        <v>1.50913423351867E-2</v>
      </c>
      <c r="E23" s="2">
        <v>1.44810941271118E-2</v>
      </c>
      <c r="F23" s="2">
        <v>1.5273311897106101E-2</v>
      </c>
      <c r="G23" s="2">
        <v>1.53102336825141E-2</v>
      </c>
      <c r="H23" s="2">
        <v>1.6116035455278E-2</v>
      </c>
      <c r="I23" s="2">
        <v>1.7614091273018401E-2</v>
      </c>
      <c r="J23" s="2">
        <v>2.0077220077220102E-2</v>
      </c>
      <c r="K23" s="2">
        <v>2.0946470131885199E-2</v>
      </c>
    </row>
    <row r="24" spans="1:12" x14ac:dyDescent="0.25">
      <c r="A24" s="8" t="s">
        <v>87</v>
      </c>
      <c r="B24" s="2">
        <v>0.138544891640867</v>
      </c>
      <c r="C24" s="2">
        <v>0.131045241809672</v>
      </c>
      <c r="D24" s="2">
        <v>0.12629070691024599</v>
      </c>
      <c r="E24" s="2">
        <v>0.120675784392599</v>
      </c>
      <c r="F24" s="2">
        <v>0.118167202572347</v>
      </c>
      <c r="G24" s="2">
        <v>0.11603545527800201</v>
      </c>
      <c r="H24" s="2">
        <v>0.10958904109589</v>
      </c>
      <c r="I24" s="2">
        <v>0.10728582866293</v>
      </c>
      <c r="J24" s="2">
        <v>0.101930501930502</v>
      </c>
      <c r="K24" s="2">
        <v>0.100853374709077</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82</v>
      </c>
      <c r="B29" s="2">
        <v>8.2568807339449504E-2</v>
      </c>
      <c r="C29" s="2">
        <v>5.0847457627118599E-2</v>
      </c>
      <c r="D29" s="2">
        <v>8.0645161290322606E-2</v>
      </c>
      <c r="E29" s="2">
        <v>5.9701492537313397E-2</v>
      </c>
      <c r="F29" s="2">
        <v>4.92957746478873E-2</v>
      </c>
      <c r="G29" s="2">
        <v>4.6979865771812103E-2</v>
      </c>
      <c r="H29" s="2">
        <v>7.0512820512820498E-2</v>
      </c>
      <c r="I29" s="2">
        <v>5.3892215568862298E-2</v>
      </c>
      <c r="J29" s="2">
        <v>8.5227272727272693E-2</v>
      </c>
      <c r="K29" s="3">
        <v>0.28187919463087202</v>
      </c>
      <c r="L29" s="3">
        <v>0.75229357798165097</v>
      </c>
    </row>
    <row r="30" spans="1:12" x14ac:dyDescent="0.25">
      <c r="A30" s="8" t="s">
        <v>83</v>
      </c>
      <c r="B30" s="2">
        <v>-0.13043478260869601</v>
      </c>
      <c r="C30" s="2">
        <v>0</v>
      </c>
      <c r="D30" s="2">
        <v>0.05</v>
      </c>
      <c r="E30" s="2">
        <v>4.7619047619047603E-2</v>
      </c>
      <c r="F30" s="2">
        <v>0</v>
      </c>
      <c r="G30" s="2">
        <v>-4.5454545454545497E-2</v>
      </c>
      <c r="H30" s="2">
        <v>4.7619047619047603E-2</v>
      </c>
      <c r="I30" s="2">
        <v>9.0909090909090898E-2</v>
      </c>
      <c r="J30" s="2">
        <v>-4.1666666666666699E-2</v>
      </c>
      <c r="K30" s="3">
        <v>4.5454545454545497E-2</v>
      </c>
      <c r="L30" s="3">
        <v>0</v>
      </c>
    </row>
    <row r="31" spans="1:12" x14ac:dyDescent="0.25">
      <c r="A31" s="8" t="s">
        <v>84</v>
      </c>
      <c r="B31" s="2">
        <v>0.1875</v>
      </c>
      <c r="C31" s="2">
        <v>5.2631578947368397E-2</v>
      </c>
      <c r="D31" s="2">
        <v>0.05</v>
      </c>
      <c r="E31" s="2">
        <v>4.7619047619047603E-2</v>
      </c>
      <c r="F31" s="2">
        <v>-9.0909090909090898E-2</v>
      </c>
      <c r="G31" s="2">
        <v>0.05</v>
      </c>
      <c r="H31" s="2">
        <v>-4.7619047619047603E-2</v>
      </c>
      <c r="I31" s="2">
        <v>0.2</v>
      </c>
      <c r="J31" s="2">
        <v>0</v>
      </c>
      <c r="K31" s="3">
        <v>0.2</v>
      </c>
      <c r="L31" s="3">
        <v>0.5</v>
      </c>
    </row>
    <row r="32" spans="1:12" x14ac:dyDescent="0.25">
      <c r="A32" s="8" t="s">
        <v>85</v>
      </c>
      <c r="B32" s="2">
        <v>-8.4656084656084696E-3</v>
      </c>
      <c r="C32" s="2">
        <v>-2.1344717182497301E-2</v>
      </c>
      <c r="D32" s="2">
        <v>-1.9629225736096E-2</v>
      </c>
      <c r="E32" s="2">
        <v>-7.7864293659621799E-3</v>
      </c>
      <c r="F32" s="2">
        <v>-5.6053811659192796E-3</v>
      </c>
      <c r="G32" s="2">
        <v>0</v>
      </c>
      <c r="H32" s="2">
        <v>-3.3821871476888399E-3</v>
      </c>
      <c r="I32" s="2">
        <v>3.2805429864253402E-2</v>
      </c>
      <c r="J32" s="2">
        <v>-2.0810514786418401E-2</v>
      </c>
      <c r="K32" s="3">
        <v>7.8917700112739603E-3</v>
      </c>
      <c r="L32" s="3">
        <v>-5.3968253968253999E-2</v>
      </c>
    </row>
    <row r="33" spans="1:12" x14ac:dyDescent="0.25">
      <c r="A33" s="8" t="s">
        <v>86</v>
      </c>
      <c r="B33" s="2">
        <v>0</v>
      </c>
      <c r="C33" s="2">
        <v>-0.05</v>
      </c>
      <c r="D33" s="2">
        <v>-5.2631578947368397E-2</v>
      </c>
      <c r="E33" s="2">
        <v>5.5555555555555601E-2</v>
      </c>
      <c r="F33" s="2">
        <v>0</v>
      </c>
      <c r="G33" s="2">
        <v>5.2631578947368397E-2</v>
      </c>
      <c r="H33" s="2">
        <v>0.1</v>
      </c>
      <c r="I33" s="2">
        <v>0.18181818181818199</v>
      </c>
      <c r="J33" s="2">
        <v>3.8461538461538498E-2</v>
      </c>
      <c r="K33" s="3">
        <v>0.42105263157894701</v>
      </c>
      <c r="L33" s="3">
        <v>0.35</v>
      </c>
    </row>
    <row r="34" spans="1:12" x14ac:dyDescent="0.25">
      <c r="A34" s="8" t="s">
        <v>87</v>
      </c>
      <c r="B34" s="2">
        <v>-6.1452513966480403E-2</v>
      </c>
      <c r="C34" s="2">
        <v>-5.3571428571428603E-2</v>
      </c>
      <c r="D34" s="2">
        <v>-5.6603773584905703E-2</v>
      </c>
      <c r="E34" s="2">
        <v>-0.02</v>
      </c>
      <c r="F34" s="2">
        <v>-2.04081632653061E-2</v>
      </c>
      <c r="G34" s="2">
        <v>-5.5555555555555601E-2</v>
      </c>
      <c r="H34" s="2">
        <v>-1.4705882352941201E-2</v>
      </c>
      <c r="I34" s="2">
        <v>-1.49253731343284E-2</v>
      </c>
      <c r="J34" s="2">
        <v>-1.5151515151515201E-2</v>
      </c>
      <c r="K34" s="3">
        <v>-9.7222222222222196E-2</v>
      </c>
      <c r="L34" s="3">
        <v>-0.27374301675977702</v>
      </c>
    </row>
    <row r="35" spans="1:12" x14ac:dyDescent="0.25">
      <c r="A35" s="11" t="s">
        <v>12</v>
      </c>
      <c r="B35" s="3">
        <v>-7.7399380804953604E-3</v>
      </c>
      <c r="C35" s="3">
        <v>-1.79407176287051E-2</v>
      </c>
      <c r="D35" s="3">
        <v>-1.27084988085782E-2</v>
      </c>
      <c r="E35" s="3">
        <v>8.0450522928398997E-4</v>
      </c>
      <c r="F35" s="3">
        <v>-2.41157556270096E-3</v>
      </c>
      <c r="G35" s="3">
        <v>0</v>
      </c>
      <c r="H35" s="3">
        <v>6.4464141821112004E-3</v>
      </c>
      <c r="I35" s="3">
        <v>3.6829463570856702E-2</v>
      </c>
      <c r="J35" s="3">
        <v>-4.6332046332046304E-3</v>
      </c>
      <c r="K35" s="3">
        <v>3.8678485092667199E-2</v>
      </c>
      <c r="L35" s="3">
        <v>-2.3219814241486102E-3</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503</v>
      </c>
    </row>
    <row r="2" spans="1:11" ht="15" x14ac:dyDescent="0.25">
      <c r="A2" s="12" t="s">
        <v>499</v>
      </c>
    </row>
    <row r="3" spans="1:11" ht="15" x14ac:dyDescent="0.25">
      <c r="A3" s="12" t="s">
        <v>94</v>
      </c>
    </row>
    <row r="4" spans="1:11" x14ac:dyDescent="0.25">
      <c r="A4" s="15"/>
    </row>
    <row r="5" spans="1:11" x14ac:dyDescent="0.25">
      <c r="A5" s="17" t="str">
        <f>HYPERLINK("#'Table of contents'!A84",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90</v>
      </c>
      <c r="B8" s="1">
        <v>961</v>
      </c>
      <c r="C8" s="1">
        <v>966</v>
      </c>
      <c r="D8" s="1">
        <v>954</v>
      </c>
      <c r="E8" s="1">
        <v>948</v>
      </c>
      <c r="F8" s="1">
        <v>953</v>
      </c>
      <c r="G8" s="1">
        <v>956</v>
      </c>
      <c r="H8" s="1">
        <v>951</v>
      </c>
      <c r="I8" s="1">
        <v>959</v>
      </c>
      <c r="J8" s="1">
        <v>982</v>
      </c>
      <c r="K8" s="1">
        <v>975</v>
      </c>
    </row>
    <row r="9" spans="1:11" x14ac:dyDescent="0.25">
      <c r="A9" s="16" t="s">
        <v>91</v>
      </c>
      <c r="B9" s="1">
        <v>240</v>
      </c>
      <c r="C9" s="1">
        <v>221</v>
      </c>
      <c r="D9" s="1">
        <v>212</v>
      </c>
      <c r="E9" s="1">
        <v>195</v>
      </c>
      <c r="F9" s="1">
        <v>192</v>
      </c>
      <c r="G9" s="1">
        <v>182</v>
      </c>
      <c r="H9" s="1">
        <v>183</v>
      </c>
      <c r="I9" s="1">
        <v>179</v>
      </c>
      <c r="J9" s="1">
        <v>195</v>
      </c>
      <c r="K9" s="1">
        <v>197</v>
      </c>
    </row>
    <row r="10" spans="1:11" x14ac:dyDescent="0.25">
      <c r="A10" s="16" t="s">
        <v>92</v>
      </c>
      <c r="B10" s="1">
        <v>91</v>
      </c>
      <c r="C10" s="1">
        <v>95</v>
      </c>
      <c r="D10" s="1">
        <v>93</v>
      </c>
      <c r="E10" s="1">
        <v>100</v>
      </c>
      <c r="F10" s="1">
        <v>99</v>
      </c>
      <c r="G10" s="1">
        <v>103</v>
      </c>
      <c r="H10" s="1">
        <v>107</v>
      </c>
      <c r="I10" s="1">
        <v>111</v>
      </c>
      <c r="J10" s="1">
        <v>118</v>
      </c>
      <c r="K10" s="1">
        <v>117</v>
      </c>
    </row>
    <row r="11" spans="1:11" x14ac:dyDescent="0.25">
      <c r="A11" s="10" t="s">
        <v>12</v>
      </c>
      <c r="B11" s="5">
        <v>1292</v>
      </c>
      <c r="C11" s="5">
        <v>1282</v>
      </c>
      <c r="D11" s="5">
        <v>1259</v>
      </c>
      <c r="E11" s="5">
        <v>1243</v>
      </c>
      <c r="F11" s="5">
        <v>1244</v>
      </c>
      <c r="G11" s="5">
        <v>1241</v>
      </c>
      <c r="H11" s="5">
        <v>1241</v>
      </c>
      <c r="I11" s="5">
        <v>1249</v>
      </c>
      <c r="J11" s="5">
        <v>1295</v>
      </c>
      <c r="K11" s="5">
        <v>1289</v>
      </c>
    </row>
    <row r="12" spans="1:11" x14ac:dyDescent="0.25">
      <c r="A12" s="15"/>
    </row>
    <row r="13" spans="1:11" x14ac:dyDescent="0.25">
      <c r="A13" s="15"/>
    </row>
    <row r="14" spans="1:11" x14ac:dyDescent="0.25">
      <c r="A14" s="15"/>
      <c r="B14" s="21" t="s">
        <v>28</v>
      </c>
      <c r="C14" s="22"/>
      <c r="D14" s="22"/>
      <c r="E14" s="22"/>
      <c r="F14" s="22"/>
      <c r="G14" s="22"/>
      <c r="H14" s="22"/>
      <c r="I14" s="22"/>
      <c r="J14" s="22"/>
      <c r="K14" s="22"/>
    </row>
    <row r="15" spans="1:11" x14ac:dyDescent="0.25">
      <c r="A15" s="9" t="s">
        <v>32</v>
      </c>
      <c r="B15" s="4" t="s">
        <v>0</v>
      </c>
      <c r="C15" s="4" t="s">
        <v>1</v>
      </c>
      <c r="D15" s="4" t="s">
        <v>2</v>
      </c>
      <c r="E15" s="4" t="s">
        <v>3</v>
      </c>
      <c r="F15" s="4" t="s">
        <v>4</v>
      </c>
      <c r="G15" s="4" t="s">
        <v>5</v>
      </c>
      <c r="H15" s="4" t="s">
        <v>6</v>
      </c>
      <c r="I15" s="4" t="s">
        <v>7</v>
      </c>
      <c r="J15" s="4" t="s">
        <v>8</v>
      </c>
      <c r="K15" s="4" t="s">
        <v>9</v>
      </c>
    </row>
    <row r="16" spans="1:11" x14ac:dyDescent="0.25">
      <c r="A16" s="8" t="s">
        <v>90</v>
      </c>
      <c r="B16" s="2">
        <v>0.74380804953560398</v>
      </c>
      <c r="C16" s="2">
        <v>0.75351014040561604</v>
      </c>
      <c r="D16" s="2">
        <v>0.75774424146147701</v>
      </c>
      <c r="E16" s="2">
        <v>0.76267095736122303</v>
      </c>
      <c r="F16" s="2">
        <v>0.76607717041800605</v>
      </c>
      <c r="G16" s="2">
        <v>0.770346494762288</v>
      </c>
      <c r="H16" s="2">
        <v>0.76631748589846904</v>
      </c>
      <c r="I16" s="2">
        <v>0.76781425140112103</v>
      </c>
      <c r="J16" s="2">
        <v>0.75830115830115796</v>
      </c>
      <c r="K16" s="2">
        <v>0.75640031031807597</v>
      </c>
    </row>
    <row r="17" spans="1:12" x14ac:dyDescent="0.25">
      <c r="A17" s="8" t="s">
        <v>91</v>
      </c>
      <c r="B17" s="2">
        <v>0.185758513931889</v>
      </c>
      <c r="C17" s="2">
        <v>0.17238689547581901</v>
      </c>
      <c r="D17" s="2">
        <v>0.168387609213662</v>
      </c>
      <c r="E17" s="2">
        <v>0.156878519710378</v>
      </c>
      <c r="F17" s="2">
        <v>0.154340836012862</v>
      </c>
      <c r="G17" s="2">
        <v>0.14665592264303001</v>
      </c>
      <c r="H17" s="2">
        <v>0.147461724415794</v>
      </c>
      <c r="I17" s="2">
        <v>0.143314651721377</v>
      </c>
      <c r="J17" s="2">
        <v>0.150579150579151</v>
      </c>
      <c r="K17" s="2">
        <v>0.15283165244375499</v>
      </c>
    </row>
    <row r="18" spans="1:12" x14ac:dyDescent="0.25">
      <c r="A18" s="8" t="s">
        <v>92</v>
      </c>
      <c r="B18" s="2">
        <v>7.0433436532507707E-2</v>
      </c>
      <c r="C18" s="2">
        <v>7.4102964118564693E-2</v>
      </c>
      <c r="D18" s="2">
        <v>7.3868149324860993E-2</v>
      </c>
      <c r="E18" s="2">
        <v>8.0450522928398993E-2</v>
      </c>
      <c r="F18" s="2">
        <v>7.9581993569131801E-2</v>
      </c>
      <c r="G18" s="2">
        <v>8.2997582594681693E-2</v>
      </c>
      <c r="H18" s="2">
        <v>8.6220789685737306E-2</v>
      </c>
      <c r="I18" s="2">
        <v>8.8871096877501998E-2</v>
      </c>
      <c r="J18" s="2">
        <v>9.1119691119691107E-2</v>
      </c>
      <c r="K18" s="2">
        <v>9.0768037238169105E-2</v>
      </c>
    </row>
    <row r="19" spans="1:12" x14ac:dyDescent="0.25">
      <c r="A19" s="15"/>
    </row>
    <row r="20" spans="1:12" x14ac:dyDescent="0.25">
      <c r="A20" s="15"/>
    </row>
    <row r="21" spans="1:12" x14ac:dyDescent="0.25">
      <c r="A21" s="15"/>
      <c r="B21" s="21" t="s">
        <v>29</v>
      </c>
      <c r="C21" s="21"/>
      <c r="D21" s="21"/>
      <c r="E21" s="21"/>
      <c r="F21" s="21"/>
      <c r="G21" s="21"/>
      <c r="H21" s="21"/>
      <c r="I21" s="21"/>
      <c r="J21" s="21"/>
      <c r="K21" s="6" t="s">
        <v>30</v>
      </c>
      <c r="L21" s="6" t="s">
        <v>31</v>
      </c>
    </row>
    <row r="22" spans="1:12" x14ac:dyDescent="0.25">
      <c r="A22" s="9" t="s">
        <v>32</v>
      </c>
      <c r="B22" s="4" t="s">
        <v>13</v>
      </c>
      <c r="C22" s="4" t="s">
        <v>14</v>
      </c>
      <c r="D22" s="4" t="s">
        <v>15</v>
      </c>
      <c r="E22" s="4" t="s">
        <v>16</v>
      </c>
      <c r="F22" s="4" t="s">
        <v>17</v>
      </c>
      <c r="G22" s="4" t="s">
        <v>18</v>
      </c>
      <c r="H22" s="4" t="s">
        <v>19</v>
      </c>
      <c r="I22" s="4" t="s">
        <v>20</v>
      </c>
      <c r="J22" s="4" t="s">
        <v>21</v>
      </c>
      <c r="K22" s="4" t="s">
        <v>22</v>
      </c>
      <c r="L22" s="4" t="s">
        <v>23</v>
      </c>
    </row>
    <row r="23" spans="1:12" x14ac:dyDescent="0.25">
      <c r="A23" s="8" t="s">
        <v>90</v>
      </c>
      <c r="B23" s="2">
        <v>5.2029136316337097E-3</v>
      </c>
      <c r="C23" s="2">
        <v>-1.2422360248447201E-2</v>
      </c>
      <c r="D23" s="2">
        <v>-6.2893081761006301E-3</v>
      </c>
      <c r="E23" s="2">
        <v>5.2742616033755298E-3</v>
      </c>
      <c r="F23" s="2">
        <v>3.1479538300104898E-3</v>
      </c>
      <c r="G23" s="2">
        <v>-5.2301255230125503E-3</v>
      </c>
      <c r="H23" s="2">
        <v>8.4121976866456394E-3</v>
      </c>
      <c r="I23" s="2">
        <v>2.39833159541189E-2</v>
      </c>
      <c r="J23" s="2">
        <v>-7.1283095723014304E-3</v>
      </c>
      <c r="K23" s="3">
        <v>1.9874476987447699E-2</v>
      </c>
      <c r="L23" s="3">
        <v>1.45681581685744E-2</v>
      </c>
    </row>
    <row r="24" spans="1:12" x14ac:dyDescent="0.25">
      <c r="A24" s="8" t="s">
        <v>91</v>
      </c>
      <c r="B24" s="2">
        <v>-7.9166666666666705E-2</v>
      </c>
      <c r="C24" s="2">
        <v>-4.0723981900452497E-2</v>
      </c>
      <c r="D24" s="2">
        <v>-8.0188679245283001E-2</v>
      </c>
      <c r="E24" s="2">
        <v>-1.5384615384615399E-2</v>
      </c>
      <c r="F24" s="2">
        <v>-5.2083333333333301E-2</v>
      </c>
      <c r="G24" s="2">
        <v>5.4945054945054897E-3</v>
      </c>
      <c r="H24" s="2">
        <v>-2.1857923497267801E-2</v>
      </c>
      <c r="I24" s="2">
        <v>8.9385474860335198E-2</v>
      </c>
      <c r="J24" s="2">
        <v>1.02564102564103E-2</v>
      </c>
      <c r="K24" s="3">
        <v>8.2417582417582402E-2</v>
      </c>
      <c r="L24" s="3">
        <v>-0.179166666666667</v>
      </c>
    </row>
    <row r="25" spans="1:12" x14ac:dyDescent="0.25">
      <c r="A25" s="8" t="s">
        <v>92</v>
      </c>
      <c r="B25" s="2">
        <v>4.3956043956044001E-2</v>
      </c>
      <c r="C25" s="2">
        <v>-2.1052631578947399E-2</v>
      </c>
      <c r="D25" s="2">
        <v>7.5268817204301106E-2</v>
      </c>
      <c r="E25" s="2">
        <v>-0.01</v>
      </c>
      <c r="F25" s="2">
        <v>4.0404040404040401E-2</v>
      </c>
      <c r="G25" s="2">
        <v>3.8834951456310697E-2</v>
      </c>
      <c r="H25" s="2">
        <v>3.7383177570093497E-2</v>
      </c>
      <c r="I25" s="2">
        <v>6.3063063063063099E-2</v>
      </c>
      <c r="J25" s="2">
        <v>-8.4745762711864406E-3</v>
      </c>
      <c r="K25" s="3">
        <v>0.13592233009708701</v>
      </c>
      <c r="L25" s="3">
        <v>0.28571428571428598</v>
      </c>
    </row>
    <row r="26" spans="1:12" x14ac:dyDescent="0.25">
      <c r="A26" s="11" t="s">
        <v>12</v>
      </c>
      <c r="B26" s="3">
        <v>-7.7399380804953604E-3</v>
      </c>
      <c r="C26" s="3">
        <v>-1.79407176287051E-2</v>
      </c>
      <c r="D26" s="3">
        <v>-1.27084988085782E-2</v>
      </c>
      <c r="E26" s="3">
        <v>8.0450522928398997E-4</v>
      </c>
      <c r="F26" s="3">
        <v>-2.41157556270096E-3</v>
      </c>
      <c r="G26" s="3">
        <v>0</v>
      </c>
      <c r="H26" s="3">
        <v>6.4464141821112004E-3</v>
      </c>
      <c r="I26" s="3">
        <v>3.6829463570856702E-2</v>
      </c>
      <c r="J26" s="3">
        <v>-4.6332046332046304E-3</v>
      </c>
      <c r="K26" s="3">
        <v>3.8678485092667199E-2</v>
      </c>
      <c r="L26" s="3">
        <v>-2.3219814241486102E-3</v>
      </c>
    </row>
    <row r="27" spans="1:12" x14ac:dyDescent="0.25">
      <c r="A27" s="15"/>
    </row>
    <row r="28" spans="1:12" x14ac:dyDescent="0.25">
      <c r="A28" s="13" t="s">
        <v>33</v>
      </c>
    </row>
    <row r="29" spans="1:12" x14ac:dyDescent="0.25">
      <c r="A29" s="14" t="s">
        <v>34</v>
      </c>
    </row>
    <row r="30" spans="1:12" x14ac:dyDescent="0.25">
      <c r="A30" s="14" t="s">
        <v>35</v>
      </c>
    </row>
    <row r="31" spans="1:12" x14ac:dyDescent="0.25">
      <c r="A31" s="14" t="s">
        <v>36</v>
      </c>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4:K14"/>
    <mergeCell ref="B21:J2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504</v>
      </c>
    </row>
    <row r="2" spans="1:11" ht="15" x14ac:dyDescent="0.25">
      <c r="A2" s="12" t="s">
        <v>499</v>
      </c>
    </row>
    <row r="3" spans="1:11" ht="15" x14ac:dyDescent="0.25">
      <c r="A3" s="12" t="s">
        <v>94</v>
      </c>
    </row>
    <row r="4" spans="1:11" ht="15" x14ac:dyDescent="0.25">
      <c r="A4" s="12" t="s">
        <v>89</v>
      </c>
    </row>
    <row r="5" spans="1:11" x14ac:dyDescent="0.25">
      <c r="A5" s="17" t="str">
        <f>HYPERLINK("#'Table of contents'!A85",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95</v>
      </c>
      <c r="B8" s="1">
        <v>56</v>
      </c>
      <c r="C8" s="1">
        <v>64</v>
      </c>
      <c r="D8" s="1">
        <v>69</v>
      </c>
      <c r="E8" s="1">
        <v>75</v>
      </c>
      <c r="F8" s="1">
        <v>82</v>
      </c>
      <c r="G8" s="1">
        <v>84</v>
      </c>
      <c r="H8" s="1">
        <v>90</v>
      </c>
      <c r="I8" s="1">
        <v>97</v>
      </c>
      <c r="J8" s="1">
        <v>101</v>
      </c>
      <c r="K8" s="1">
        <v>114</v>
      </c>
    </row>
    <row r="9" spans="1:11" x14ac:dyDescent="0.25">
      <c r="A9" s="16" t="s">
        <v>96</v>
      </c>
      <c r="B9" s="1">
        <v>4</v>
      </c>
      <c r="C9" s="1">
        <v>4</v>
      </c>
      <c r="D9" s="1">
        <v>4</v>
      </c>
      <c r="E9" s="1">
        <v>4</v>
      </c>
      <c r="F9" s="1">
        <v>5</v>
      </c>
      <c r="G9" s="1">
        <v>5</v>
      </c>
      <c r="H9" s="1">
        <v>5</v>
      </c>
      <c r="I9" s="1">
        <v>5</v>
      </c>
      <c r="J9" s="1">
        <v>5</v>
      </c>
      <c r="K9" s="1">
        <v>5</v>
      </c>
    </row>
    <row r="10" spans="1:11" x14ac:dyDescent="0.25">
      <c r="A10" s="16" t="s">
        <v>97</v>
      </c>
      <c r="B10" s="1">
        <v>11</v>
      </c>
      <c r="C10" s="1">
        <v>12</v>
      </c>
      <c r="D10" s="1">
        <v>13</v>
      </c>
      <c r="E10" s="1">
        <v>14</v>
      </c>
      <c r="F10" s="1">
        <v>15</v>
      </c>
      <c r="G10" s="1">
        <v>14</v>
      </c>
      <c r="H10" s="1">
        <v>15</v>
      </c>
      <c r="I10" s="1">
        <v>15</v>
      </c>
      <c r="J10" s="1">
        <v>16</v>
      </c>
      <c r="K10" s="1">
        <v>16</v>
      </c>
    </row>
    <row r="11" spans="1:11" x14ac:dyDescent="0.25">
      <c r="A11" s="16" t="s">
        <v>98</v>
      </c>
      <c r="B11" s="1">
        <v>758</v>
      </c>
      <c r="C11" s="1">
        <v>756</v>
      </c>
      <c r="D11" s="1">
        <v>742</v>
      </c>
      <c r="E11" s="1">
        <v>733</v>
      </c>
      <c r="F11" s="1">
        <v>728</v>
      </c>
      <c r="G11" s="1">
        <v>729</v>
      </c>
      <c r="H11" s="1">
        <v>726</v>
      </c>
      <c r="I11" s="1">
        <v>724</v>
      </c>
      <c r="J11" s="1">
        <v>743</v>
      </c>
      <c r="K11" s="1">
        <v>721</v>
      </c>
    </row>
    <row r="12" spans="1:11" x14ac:dyDescent="0.25">
      <c r="A12" s="16" t="s">
        <v>99</v>
      </c>
      <c r="B12" s="1">
        <v>10</v>
      </c>
      <c r="C12" s="1">
        <v>9</v>
      </c>
      <c r="D12" s="1">
        <v>8</v>
      </c>
      <c r="E12" s="1">
        <v>8</v>
      </c>
      <c r="F12" s="1">
        <v>8</v>
      </c>
      <c r="G12" s="1">
        <v>8</v>
      </c>
      <c r="H12" s="1">
        <v>8</v>
      </c>
      <c r="I12" s="1">
        <v>10</v>
      </c>
      <c r="J12" s="1">
        <v>11</v>
      </c>
      <c r="K12" s="1">
        <v>11</v>
      </c>
    </row>
    <row r="13" spans="1:11" x14ac:dyDescent="0.25">
      <c r="A13" s="16" t="s">
        <v>100</v>
      </c>
      <c r="B13" s="1">
        <v>122</v>
      </c>
      <c r="C13" s="1">
        <v>121</v>
      </c>
      <c r="D13" s="1">
        <v>118</v>
      </c>
      <c r="E13" s="1">
        <v>114</v>
      </c>
      <c r="F13" s="1">
        <v>115</v>
      </c>
      <c r="G13" s="1">
        <v>116</v>
      </c>
      <c r="H13" s="1">
        <v>107</v>
      </c>
      <c r="I13" s="1">
        <v>108</v>
      </c>
      <c r="J13" s="1">
        <v>106</v>
      </c>
      <c r="K13" s="1">
        <v>108</v>
      </c>
    </row>
    <row r="14" spans="1:11" x14ac:dyDescent="0.25">
      <c r="A14" s="16" t="s">
        <v>101</v>
      </c>
      <c r="B14" s="1">
        <v>4</v>
      </c>
      <c r="C14" s="1">
        <v>4</v>
      </c>
      <c r="D14" s="1">
        <v>5</v>
      </c>
      <c r="E14" s="1">
        <v>3</v>
      </c>
      <c r="F14" s="1">
        <v>3</v>
      </c>
      <c r="G14" s="1">
        <v>2</v>
      </c>
      <c r="H14" s="1">
        <v>2</v>
      </c>
      <c r="I14" s="1">
        <v>4</v>
      </c>
      <c r="J14" s="1">
        <v>5</v>
      </c>
      <c r="K14" s="1">
        <v>6</v>
      </c>
    </row>
    <row r="15" spans="1:11" x14ac:dyDescent="0.25">
      <c r="A15" s="16" t="s">
        <v>102</v>
      </c>
      <c r="B15" s="1">
        <v>8</v>
      </c>
      <c r="C15" s="1">
        <v>6</v>
      </c>
      <c r="D15" s="1">
        <v>8</v>
      </c>
      <c r="E15" s="1">
        <v>8</v>
      </c>
      <c r="F15" s="1">
        <v>7</v>
      </c>
      <c r="G15" s="1">
        <v>7</v>
      </c>
      <c r="H15" s="1">
        <v>6</v>
      </c>
      <c r="I15" s="1">
        <v>6</v>
      </c>
      <c r="J15" s="1">
        <v>8</v>
      </c>
      <c r="K15" s="1">
        <v>9</v>
      </c>
    </row>
    <row r="16" spans="1:11" x14ac:dyDescent="0.25">
      <c r="A16" s="16" t="s">
        <v>103</v>
      </c>
      <c r="B16" s="1">
        <v>3</v>
      </c>
      <c r="C16" s="1">
        <v>4</v>
      </c>
      <c r="D16" s="1">
        <v>4</v>
      </c>
      <c r="E16" s="1">
        <v>4</v>
      </c>
      <c r="F16" s="1">
        <v>4</v>
      </c>
      <c r="G16" s="1">
        <v>4</v>
      </c>
      <c r="H16" s="1">
        <v>3</v>
      </c>
      <c r="I16" s="1">
        <v>2</v>
      </c>
      <c r="J16" s="1">
        <v>3</v>
      </c>
      <c r="K16" s="1">
        <v>3</v>
      </c>
    </row>
    <row r="17" spans="1:11" x14ac:dyDescent="0.25">
      <c r="A17" s="16" t="s">
        <v>104</v>
      </c>
      <c r="B17" s="1">
        <v>176</v>
      </c>
      <c r="C17" s="1">
        <v>167</v>
      </c>
      <c r="D17" s="1">
        <v>161</v>
      </c>
      <c r="E17" s="1">
        <v>151</v>
      </c>
      <c r="F17" s="1">
        <v>151</v>
      </c>
      <c r="G17" s="1">
        <v>145</v>
      </c>
      <c r="H17" s="1">
        <v>148</v>
      </c>
      <c r="I17" s="1">
        <v>147</v>
      </c>
      <c r="J17" s="1">
        <v>157</v>
      </c>
      <c r="K17" s="1">
        <v>158</v>
      </c>
    </row>
    <row r="18" spans="1:11" x14ac:dyDescent="0.25">
      <c r="A18" s="16" t="s">
        <v>105</v>
      </c>
      <c r="B18" s="1">
        <v>5</v>
      </c>
      <c r="C18" s="1">
        <v>5</v>
      </c>
      <c r="D18" s="1">
        <v>5</v>
      </c>
      <c r="E18" s="1">
        <v>5</v>
      </c>
      <c r="F18" s="1">
        <v>5</v>
      </c>
      <c r="G18" s="1">
        <v>5</v>
      </c>
      <c r="H18" s="1">
        <v>5</v>
      </c>
      <c r="I18" s="1">
        <v>5</v>
      </c>
      <c r="J18" s="1">
        <v>7</v>
      </c>
      <c r="K18" s="1">
        <v>7</v>
      </c>
    </row>
    <row r="19" spans="1:11" x14ac:dyDescent="0.25">
      <c r="A19" s="16" t="s">
        <v>106</v>
      </c>
      <c r="B19" s="1">
        <v>44</v>
      </c>
      <c r="C19" s="1">
        <v>35</v>
      </c>
      <c r="D19" s="1">
        <v>29</v>
      </c>
      <c r="E19" s="1">
        <v>24</v>
      </c>
      <c r="F19" s="1">
        <v>22</v>
      </c>
      <c r="G19" s="1">
        <v>19</v>
      </c>
      <c r="H19" s="1">
        <v>19</v>
      </c>
      <c r="I19" s="1">
        <v>15</v>
      </c>
      <c r="J19" s="1">
        <v>15</v>
      </c>
      <c r="K19" s="1">
        <v>14</v>
      </c>
    </row>
    <row r="20" spans="1:11" x14ac:dyDescent="0.25">
      <c r="A20" s="16" t="s">
        <v>107</v>
      </c>
      <c r="B20" s="1">
        <v>49</v>
      </c>
      <c r="C20" s="1">
        <v>50</v>
      </c>
      <c r="D20" s="1">
        <v>50</v>
      </c>
      <c r="E20" s="1">
        <v>56</v>
      </c>
      <c r="F20" s="1">
        <v>57</v>
      </c>
      <c r="G20" s="1">
        <v>63</v>
      </c>
      <c r="H20" s="1">
        <v>64</v>
      </c>
      <c r="I20" s="1">
        <v>66</v>
      </c>
      <c r="J20" s="1">
        <v>70</v>
      </c>
      <c r="K20" s="1">
        <v>71</v>
      </c>
    </row>
    <row r="21" spans="1:11" x14ac:dyDescent="0.25">
      <c r="A21" s="16" t="s">
        <v>108</v>
      </c>
      <c r="B21" s="1">
        <v>11</v>
      </c>
      <c r="C21" s="1">
        <v>10</v>
      </c>
      <c r="D21" s="1">
        <v>8</v>
      </c>
      <c r="E21" s="1">
        <v>9</v>
      </c>
      <c r="F21" s="1">
        <v>10</v>
      </c>
      <c r="G21" s="1">
        <v>10</v>
      </c>
      <c r="H21" s="1">
        <v>10</v>
      </c>
      <c r="I21" s="1">
        <v>11</v>
      </c>
      <c r="J21" s="1">
        <v>11</v>
      </c>
      <c r="K21" s="1">
        <v>9</v>
      </c>
    </row>
    <row r="22" spans="1:11" x14ac:dyDescent="0.25">
      <c r="A22" s="16" t="s">
        <v>109</v>
      </c>
      <c r="B22" s="1">
        <v>2</v>
      </c>
      <c r="C22" s="1">
        <v>3</v>
      </c>
      <c r="D22" s="1">
        <v>3</v>
      </c>
      <c r="E22" s="1">
        <v>3</v>
      </c>
      <c r="F22" s="1">
        <v>3</v>
      </c>
      <c r="G22" s="1">
        <v>2</v>
      </c>
      <c r="H22" s="1">
        <v>3</v>
      </c>
      <c r="I22" s="1">
        <v>3</v>
      </c>
      <c r="J22" s="1">
        <v>5</v>
      </c>
      <c r="K22" s="1">
        <v>5</v>
      </c>
    </row>
    <row r="23" spans="1:11" x14ac:dyDescent="0.25">
      <c r="A23" s="16" t="s">
        <v>110</v>
      </c>
      <c r="B23" s="1">
        <v>11</v>
      </c>
      <c r="C23" s="1">
        <v>14</v>
      </c>
      <c r="D23" s="1">
        <v>14</v>
      </c>
      <c r="E23" s="1">
        <v>15</v>
      </c>
      <c r="F23" s="1">
        <v>13</v>
      </c>
      <c r="G23" s="1">
        <v>13</v>
      </c>
      <c r="H23" s="1">
        <v>13</v>
      </c>
      <c r="I23" s="1">
        <v>13</v>
      </c>
      <c r="J23" s="1">
        <v>13</v>
      </c>
      <c r="K23" s="1">
        <v>15</v>
      </c>
    </row>
    <row r="24" spans="1:11" x14ac:dyDescent="0.25">
      <c r="A24" s="16" t="s">
        <v>111</v>
      </c>
      <c r="B24" s="1">
        <v>5</v>
      </c>
      <c r="C24" s="1">
        <v>6</v>
      </c>
      <c r="D24" s="1">
        <v>6</v>
      </c>
      <c r="E24" s="1">
        <v>5</v>
      </c>
      <c r="F24" s="1">
        <v>6</v>
      </c>
      <c r="G24" s="1">
        <v>6</v>
      </c>
      <c r="H24" s="1">
        <v>7</v>
      </c>
      <c r="I24" s="1">
        <v>7</v>
      </c>
      <c r="J24" s="1">
        <v>8</v>
      </c>
      <c r="K24" s="1">
        <v>9</v>
      </c>
    </row>
    <row r="25" spans="1:11" x14ac:dyDescent="0.25">
      <c r="A25" s="16" t="s">
        <v>112</v>
      </c>
      <c r="B25" s="1">
        <v>13</v>
      </c>
      <c r="C25" s="1">
        <v>12</v>
      </c>
      <c r="D25" s="1">
        <v>12</v>
      </c>
      <c r="E25" s="1">
        <v>12</v>
      </c>
      <c r="F25" s="1">
        <v>10</v>
      </c>
      <c r="G25" s="1">
        <v>9</v>
      </c>
      <c r="H25" s="1">
        <v>10</v>
      </c>
      <c r="I25" s="1">
        <v>11</v>
      </c>
      <c r="J25" s="1">
        <v>11</v>
      </c>
      <c r="K25" s="1">
        <v>8</v>
      </c>
    </row>
    <row r="26" spans="1:11" x14ac:dyDescent="0.25">
      <c r="A26" s="10" t="s">
        <v>12</v>
      </c>
      <c r="B26" s="5">
        <v>1292</v>
      </c>
      <c r="C26" s="5">
        <v>1282</v>
      </c>
      <c r="D26" s="5">
        <v>1259</v>
      </c>
      <c r="E26" s="5">
        <v>1243</v>
      </c>
      <c r="F26" s="5">
        <v>1244</v>
      </c>
      <c r="G26" s="5">
        <v>1241</v>
      </c>
      <c r="H26" s="5">
        <v>1241</v>
      </c>
      <c r="I26" s="5">
        <v>1249</v>
      </c>
      <c r="J26" s="5">
        <v>1295</v>
      </c>
      <c r="K26" s="5">
        <v>1289</v>
      </c>
    </row>
    <row r="27" spans="1:11" x14ac:dyDescent="0.25">
      <c r="A27" s="15"/>
    </row>
    <row r="28" spans="1:11" x14ac:dyDescent="0.25">
      <c r="A28" s="15"/>
    </row>
    <row r="29" spans="1:11" x14ac:dyDescent="0.25">
      <c r="A29" s="15"/>
      <c r="B29" s="21" t="s">
        <v>28</v>
      </c>
      <c r="C29" s="22"/>
      <c r="D29" s="22"/>
      <c r="E29" s="22"/>
      <c r="F29" s="22"/>
      <c r="G29" s="22"/>
      <c r="H29" s="22"/>
      <c r="I29" s="22"/>
      <c r="J29" s="22"/>
      <c r="K29" s="22"/>
    </row>
    <row r="30" spans="1:11" x14ac:dyDescent="0.25">
      <c r="A30" s="9" t="s">
        <v>32</v>
      </c>
      <c r="B30" s="4" t="s">
        <v>0</v>
      </c>
      <c r="C30" s="4" t="s">
        <v>1</v>
      </c>
      <c r="D30" s="4" t="s">
        <v>2</v>
      </c>
      <c r="E30" s="4" t="s">
        <v>3</v>
      </c>
      <c r="F30" s="4" t="s">
        <v>4</v>
      </c>
      <c r="G30" s="4" t="s">
        <v>5</v>
      </c>
      <c r="H30" s="4" t="s">
        <v>6</v>
      </c>
      <c r="I30" s="4" t="s">
        <v>7</v>
      </c>
      <c r="J30" s="4" t="s">
        <v>8</v>
      </c>
      <c r="K30" s="4" t="s">
        <v>9</v>
      </c>
    </row>
    <row r="31" spans="1:11" x14ac:dyDescent="0.25">
      <c r="A31" s="8" t="s">
        <v>95</v>
      </c>
      <c r="B31" s="2">
        <v>5.8272632674297602E-2</v>
      </c>
      <c r="C31" s="2">
        <v>6.6252587991718404E-2</v>
      </c>
      <c r="D31" s="2">
        <v>7.2327044025157203E-2</v>
      </c>
      <c r="E31" s="2">
        <v>7.9113924050632903E-2</v>
      </c>
      <c r="F31" s="2">
        <v>8.6044071353620105E-2</v>
      </c>
      <c r="G31" s="2">
        <v>8.78661087866109E-2</v>
      </c>
      <c r="H31" s="2">
        <v>9.4637223974763401E-2</v>
      </c>
      <c r="I31" s="2">
        <v>0.101147028154327</v>
      </c>
      <c r="J31" s="2">
        <v>0.102851323828921</v>
      </c>
      <c r="K31" s="2">
        <v>0.116923076923077</v>
      </c>
    </row>
    <row r="32" spans="1:11" x14ac:dyDescent="0.25">
      <c r="A32" s="8" t="s">
        <v>96</v>
      </c>
      <c r="B32" s="2">
        <v>4.1623309053069697E-3</v>
      </c>
      <c r="C32" s="2">
        <v>4.1407867494824002E-3</v>
      </c>
      <c r="D32" s="2">
        <v>4.1928721174004204E-3</v>
      </c>
      <c r="E32" s="2">
        <v>4.2194092827004199E-3</v>
      </c>
      <c r="F32" s="2">
        <v>5.2465897166841602E-3</v>
      </c>
      <c r="G32" s="2">
        <v>5.2301255230125503E-3</v>
      </c>
      <c r="H32" s="2">
        <v>5.2576235541535203E-3</v>
      </c>
      <c r="I32" s="2">
        <v>5.2137643378519297E-3</v>
      </c>
      <c r="J32" s="2">
        <v>5.0916496945010202E-3</v>
      </c>
      <c r="K32" s="2">
        <v>5.1282051282051299E-3</v>
      </c>
    </row>
    <row r="33" spans="1:11" x14ac:dyDescent="0.25">
      <c r="A33" s="8" t="s">
        <v>97</v>
      </c>
      <c r="B33" s="2">
        <v>1.1446409989594199E-2</v>
      </c>
      <c r="C33" s="2">
        <v>1.2422360248447201E-2</v>
      </c>
      <c r="D33" s="2">
        <v>1.3626834381551401E-2</v>
      </c>
      <c r="E33" s="2">
        <v>1.4767932489451499E-2</v>
      </c>
      <c r="F33" s="2">
        <v>1.5739769150052499E-2</v>
      </c>
      <c r="G33" s="2">
        <v>1.46443514644351E-2</v>
      </c>
      <c r="H33" s="2">
        <v>1.5772870662460602E-2</v>
      </c>
      <c r="I33" s="2">
        <v>1.5641293013555799E-2</v>
      </c>
      <c r="J33" s="2">
        <v>1.6293279022403299E-2</v>
      </c>
      <c r="K33" s="2">
        <v>1.64102564102564E-2</v>
      </c>
    </row>
    <row r="34" spans="1:11" x14ac:dyDescent="0.25">
      <c r="A34" s="8" t="s">
        <v>98</v>
      </c>
      <c r="B34" s="2">
        <v>0.78876170655567102</v>
      </c>
      <c r="C34" s="2">
        <v>0.78260869565217395</v>
      </c>
      <c r="D34" s="2">
        <v>0.77777777777777801</v>
      </c>
      <c r="E34" s="2">
        <v>0.77320675105485204</v>
      </c>
      <c r="F34" s="2">
        <v>0.76390346274921295</v>
      </c>
      <c r="G34" s="2">
        <v>0.76255230125522999</v>
      </c>
      <c r="H34" s="2">
        <v>0.76340694006309195</v>
      </c>
      <c r="I34" s="2">
        <v>0.75495307612095897</v>
      </c>
      <c r="J34" s="2">
        <v>0.75661914460285096</v>
      </c>
      <c r="K34" s="2">
        <v>0.73948717948717901</v>
      </c>
    </row>
    <row r="35" spans="1:11" x14ac:dyDescent="0.25">
      <c r="A35" s="8" t="s">
        <v>99</v>
      </c>
      <c r="B35" s="2">
        <v>1.04058272632674E-2</v>
      </c>
      <c r="C35" s="2">
        <v>9.3167701863354005E-3</v>
      </c>
      <c r="D35" s="2">
        <v>8.3857442348008408E-3</v>
      </c>
      <c r="E35" s="2">
        <v>8.4388185654008397E-3</v>
      </c>
      <c r="F35" s="2">
        <v>8.3945435466946505E-3</v>
      </c>
      <c r="G35" s="2">
        <v>8.3682008368200795E-3</v>
      </c>
      <c r="H35" s="2">
        <v>8.4121976866456394E-3</v>
      </c>
      <c r="I35" s="2">
        <v>1.0427528675703899E-2</v>
      </c>
      <c r="J35" s="2">
        <v>1.12016293279022E-2</v>
      </c>
      <c r="K35" s="2">
        <v>1.12820512820513E-2</v>
      </c>
    </row>
    <row r="36" spans="1:11" x14ac:dyDescent="0.25">
      <c r="A36" s="8" t="s">
        <v>100</v>
      </c>
      <c r="B36" s="2">
        <v>0.12695109261186299</v>
      </c>
      <c r="C36" s="2">
        <v>0.12525879917184299</v>
      </c>
      <c r="D36" s="2">
        <v>0.123689727463312</v>
      </c>
      <c r="E36" s="2">
        <v>0.120253164556962</v>
      </c>
      <c r="F36" s="2">
        <v>0.12067156348373601</v>
      </c>
      <c r="G36" s="2">
        <v>0.121338912133891</v>
      </c>
      <c r="H36" s="2">
        <v>0.112513144058885</v>
      </c>
      <c r="I36" s="2">
        <v>0.112617309697602</v>
      </c>
      <c r="J36" s="2">
        <v>0.107942973523422</v>
      </c>
      <c r="K36" s="2">
        <v>0.11076923076923099</v>
      </c>
    </row>
    <row r="37" spans="1:11" x14ac:dyDescent="0.25">
      <c r="A37" s="8" t="s">
        <v>101</v>
      </c>
      <c r="B37" s="2">
        <v>1.6666666666666701E-2</v>
      </c>
      <c r="C37" s="2">
        <v>1.8099547511312201E-2</v>
      </c>
      <c r="D37" s="2">
        <v>2.3584905660377398E-2</v>
      </c>
      <c r="E37" s="2">
        <v>1.5384615384615399E-2</v>
      </c>
      <c r="F37" s="2">
        <v>1.5625E-2</v>
      </c>
      <c r="G37" s="2">
        <v>1.0989010989011E-2</v>
      </c>
      <c r="H37" s="2">
        <v>1.0928961748633901E-2</v>
      </c>
      <c r="I37" s="2">
        <v>2.23463687150838E-2</v>
      </c>
      <c r="J37" s="2">
        <v>2.5641025641025599E-2</v>
      </c>
      <c r="K37" s="2">
        <v>3.0456852791878201E-2</v>
      </c>
    </row>
    <row r="38" spans="1:11" x14ac:dyDescent="0.25">
      <c r="A38" s="8" t="s">
        <v>102</v>
      </c>
      <c r="B38" s="2">
        <v>3.3333333333333298E-2</v>
      </c>
      <c r="C38" s="2">
        <v>2.7149321266968299E-2</v>
      </c>
      <c r="D38" s="2">
        <v>3.77358490566038E-2</v>
      </c>
      <c r="E38" s="2">
        <v>4.1025641025640998E-2</v>
      </c>
      <c r="F38" s="2">
        <v>3.6458333333333301E-2</v>
      </c>
      <c r="G38" s="2">
        <v>3.8461538461538498E-2</v>
      </c>
      <c r="H38" s="2">
        <v>3.2786885245901599E-2</v>
      </c>
      <c r="I38" s="2">
        <v>3.3519553072625698E-2</v>
      </c>
      <c r="J38" s="2">
        <v>4.1025641025640998E-2</v>
      </c>
      <c r="K38" s="2">
        <v>4.5685279187817299E-2</v>
      </c>
    </row>
    <row r="39" spans="1:11" x14ac:dyDescent="0.25">
      <c r="A39" s="8" t="s">
        <v>103</v>
      </c>
      <c r="B39" s="2">
        <v>1.2500000000000001E-2</v>
      </c>
      <c r="C39" s="2">
        <v>1.8099547511312201E-2</v>
      </c>
      <c r="D39" s="2">
        <v>1.88679245283019E-2</v>
      </c>
      <c r="E39" s="2">
        <v>2.0512820512820499E-2</v>
      </c>
      <c r="F39" s="2">
        <v>2.0833333333333301E-2</v>
      </c>
      <c r="G39" s="2">
        <v>2.1978021978022001E-2</v>
      </c>
      <c r="H39" s="2">
        <v>1.63934426229508E-2</v>
      </c>
      <c r="I39" s="2">
        <v>1.11731843575419E-2</v>
      </c>
      <c r="J39" s="2">
        <v>1.5384615384615399E-2</v>
      </c>
      <c r="K39" s="2">
        <v>1.5228426395939101E-2</v>
      </c>
    </row>
    <row r="40" spans="1:11" x14ac:dyDescent="0.25">
      <c r="A40" s="8" t="s">
        <v>104</v>
      </c>
      <c r="B40" s="2">
        <v>0.73333333333333295</v>
      </c>
      <c r="C40" s="2">
        <v>0.75565610859728505</v>
      </c>
      <c r="D40" s="2">
        <v>0.75943396226415105</v>
      </c>
      <c r="E40" s="2">
        <v>0.77435897435897405</v>
      </c>
      <c r="F40" s="2">
        <v>0.78645833333333304</v>
      </c>
      <c r="G40" s="2">
        <v>0.79670329670329698</v>
      </c>
      <c r="H40" s="2">
        <v>0.808743169398907</v>
      </c>
      <c r="I40" s="2">
        <v>0.82122905027933002</v>
      </c>
      <c r="J40" s="2">
        <v>0.80512820512820504</v>
      </c>
      <c r="K40" s="2">
        <v>0.80203045685279195</v>
      </c>
    </row>
    <row r="41" spans="1:11" x14ac:dyDescent="0.25">
      <c r="A41" s="8" t="s">
        <v>105</v>
      </c>
      <c r="B41" s="2">
        <v>2.0833333333333301E-2</v>
      </c>
      <c r="C41" s="2">
        <v>2.2624434389140299E-2</v>
      </c>
      <c r="D41" s="2">
        <v>2.3584905660377398E-2</v>
      </c>
      <c r="E41" s="2">
        <v>2.5641025641025599E-2</v>
      </c>
      <c r="F41" s="2">
        <v>2.6041666666666699E-2</v>
      </c>
      <c r="G41" s="2">
        <v>2.74725274725275E-2</v>
      </c>
      <c r="H41" s="2">
        <v>2.7322404371584699E-2</v>
      </c>
      <c r="I41" s="2">
        <v>2.7932960893854698E-2</v>
      </c>
      <c r="J41" s="2">
        <v>3.5897435897435902E-2</v>
      </c>
      <c r="K41" s="2">
        <v>3.5532994923857898E-2</v>
      </c>
    </row>
    <row r="42" spans="1:11" x14ac:dyDescent="0.25">
      <c r="A42" s="8" t="s">
        <v>106</v>
      </c>
      <c r="B42" s="2">
        <v>0.18333333333333299</v>
      </c>
      <c r="C42" s="2">
        <v>0.158371040723982</v>
      </c>
      <c r="D42" s="2">
        <v>0.13679245283018901</v>
      </c>
      <c r="E42" s="2">
        <v>0.123076923076923</v>
      </c>
      <c r="F42" s="2">
        <v>0.114583333333333</v>
      </c>
      <c r="G42" s="2">
        <v>0.104395604395604</v>
      </c>
      <c r="H42" s="2">
        <v>0.103825136612022</v>
      </c>
      <c r="I42" s="2">
        <v>8.3798882681564199E-2</v>
      </c>
      <c r="J42" s="2">
        <v>7.69230769230769E-2</v>
      </c>
      <c r="K42" s="2">
        <v>7.1065989847715699E-2</v>
      </c>
    </row>
    <row r="43" spans="1:11" x14ac:dyDescent="0.25">
      <c r="A43" s="8" t="s">
        <v>107</v>
      </c>
      <c r="B43" s="2">
        <v>0.53846153846153799</v>
      </c>
      <c r="C43" s="2">
        <v>0.52631578947368396</v>
      </c>
      <c r="D43" s="2">
        <v>0.53763440860215095</v>
      </c>
      <c r="E43" s="2">
        <v>0.56000000000000005</v>
      </c>
      <c r="F43" s="2">
        <v>0.57575757575757602</v>
      </c>
      <c r="G43" s="2">
        <v>0.61165048543689304</v>
      </c>
      <c r="H43" s="2">
        <v>0.59813084112149495</v>
      </c>
      <c r="I43" s="2">
        <v>0.59459459459459496</v>
      </c>
      <c r="J43" s="2">
        <v>0.59322033898305104</v>
      </c>
      <c r="K43" s="2">
        <v>0.60683760683760701</v>
      </c>
    </row>
    <row r="44" spans="1:11" x14ac:dyDescent="0.25">
      <c r="A44" s="8" t="s">
        <v>108</v>
      </c>
      <c r="B44" s="2">
        <v>0.120879120879121</v>
      </c>
      <c r="C44" s="2">
        <v>0.105263157894737</v>
      </c>
      <c r="D44" s="2">
        <v>8.6021505376344107E-2</v>
      </c>
      <c r="E44" s="2">
        <v>0.09</v>
      </c>
      <c r="F44" s="2">
        <v>0.10101010101010099</v>
      </c>
      <c r="G44" s="2">
        <v>9.7087378640776698E-2</v>
      </c>
      <c r="H44" s="2">
        <v>9.34579439252336E-2</v>
      </c>
      <c r="I44" s="2">
        <v>9.90990990990991E-2</v>
      </c>
      <c r="J44" s="2">
        <v>9.3220338983050793E-2</v>
      </c>
      <c r="K44" s="2">
        <v>7.69230769230769E-2</v>
      </c>
    </row>
    <row r="45" spans="1:11" x14ac:dyDescent="0.25">
      <c r="A45" s="8" t="s">
        <v>109</v>
      </c>
      <c r="B45" s="2">
        <v>2.1978021978022001E-2</v>
      </c>
      <c r="C45" s="2">
        <v>3.1578947368421102E-2</v>
      </c>
      <c r="D45" s="2">
        <v>3.2258064516128997E-2</v>
      </c>
      <c r="E45" s="2">
        <v>0.03</v>
      </c>
      <c r="F45" s="2">
        <v>3.03030303030303E-2</v>
      </c>
      <c r="G45" s="2">
        <v>1.94174757281553E-2</v>
      </c>
      <c r="H45" s="2">
        <v>2.80373831775701E-2</v>
      </c>
      <c r="I45" s="2">
        <v>2.7027027027027001E-2</v>
      </c>
      <c r="J45" s="2">
        <v>4.2372881355932202E-2</v>
      </c>
      <c r="K45" s="2">
        <v>4.2735042735042701E-2</v>
      </c>
    </row>
    <row r="46" spans="1:11" x14ac:dyDescent="0.25">
      <c r="A46" s="8" t="s">
        <v>110</v>
      </c>
      <c r="B46" s="2">
        <v>0.120879120879121</v>
      </c>
      <c r="C46" s="2">
        <v>0.14736842105263201</v>
      </c>
      <c r="D46" s="2">
        <v>0.15053763440860199</v>
      </c>
      <c r="E46" s="2">
        <v>0.15</v>
      </c>
      <c r="F46" s="2">
        <v>0.13131313131313099</v>
      </c>
      <c r="G46" s="2">
        <v>0.12621359223301001</v>
      </c>
      <c r="H46" s="2">
        <v>0.121495327102804</v>
      </c>
      <c r="I46" s="2">
        <v>0.117117117117117</v>
      </c>
      <c r="J46" s="2">
        <v>0.110169491525424</v>
      </c>
      <c r="K46" s="2">
        <v>0.128205128205128</v>
      </c>
    </row>
    <row r="47" spans="1:11" x14ac:dyDescent="0.25">
      <c r="A47" s="8" t="s">
        <v>111</v>
      </c>
      <c r="B47" s="2">
        <v>5.4945054945054903E-2</v>
      </c>
      <c r="C47" s="2">
        <v>6.3157894736842093E-2</v>
      </c>
      <c r="D47" s="2">
        <v>6.4516129032258104E-2</v>
      </c>
      <c r="E47" s="2">
        <v>0.05</v>
      </c>
      <c r="F47" s="2">
        <v>6.0606060606060601E-2</v>
      </c>
      <c r="G47" s="2">
        <v>5.8252427184466E-2</v>
      </c>
      <c r="H47" s="2">
        <v>6.5420560747663503E-2</v>
      </c>
      <c r="I47" s="2">
        <v>6.3063063063063099E-2</v>
      </c>
      <c r="J47" s="2">
        <v>6.7796610169491497E-2</v>
      </c>
      <c r="K47" s="2">
        <v>7.69230769230769E-2</v>
      </c>
    </row>
    <row r="48" spans="1:11" x14ac:dyDescent="0.25">
      <c r="A48" s="8" t="s">
        <v>112</v>
      </c>
      <c r="B48" s="2">
        <v>0.14285714285714299</v>
      </c>
      <c r="C48" s="2">
        <v>0.12631578947368399</v>
      </c>
      <c r="D48" s="2">
        <v>0.12903225806451599</v>
      </c>
      <c r="E48" s="2">
        <v>0.12</v>
      </c>
      <c r="F48" s="2">
        <v>0.10101010101010099</v>
      </c>
      <c r="G48" s="2">
        <v>8.7378640776699004E-2</v>
      </c>
      <c r="H48" s="2">
        <v>9.34579439252336E-2</v>
      </c>
      <c r="I48" s="2">
        <v>9.90990990990991E-2</v>
      </c>
      <c r="J48" s="2">
        <v>9.3220338983050793E-2</v>
      </c>
      <c r="K48" s="2">
        <v>6.8376068376068397E-2</v>
      </c>
    </row>
    <row r="49" spans="1:12" x14ac:dyDescent="0.25">
      <c r="A49" s="15"/>
    </row>
    <row r="50" spans="1:12" x14ac:dyDescent="0.25">
      <c r="A50" s="15"/>
    </row>
    <row r="51" spans="1:12" x14ac:dyDescent="0.25">
      <c r="A51" s="15"/>
      <c r="B51" s="21" t="s">
        <v>29</v>
      </c>
      <c r="C51" s="21"/>
      <c r="D51" s="21"/>
      <c r="E51" s="21"/>
      <c r="F51" s="21"/>
      <c r="G51" s="21"/>
      <c r="H51" s="21"/>
      <c r="I51" s="21"/>
      <c r="J51" s="21"/>
      <c r="K51" s="6" t="s">
        <v>30</v>
      </c>
      <c r="L51" s="6" t="s">
        <v>31</v>
      </c>
    </row>
    <row r="52" spans="1:12" x14ac:dyDescent="0.25">
      <c r="A52" s="9" t="s">
        <v>32</v>
      </c>
      <c r="B52" s="4" t="s">
        <v>13</v>
      </c>
      <c r="C52" s="4" t="s">
        <v>14</v>
      </c>
      <c r="D52" s="4" t="s">
        <v>15</v>
      </c>
      <c r="E52" s="4" t="s">
        <v>16</v>
      </c>
      <c r="F52" s="4" t="s">
        <v>17</v>
      </c>
      <c r="G52" s="4" t="s">
        <v>18</v>
      </c>
      <c r="H52" s="4" t="s">
        <v>19</v>
      </c>
      <c r="I52" s="4" t="s">
        <v>20</v>
      </c>
      <c r="J52" s="4" t="s">
        <v>21</v>
      </c>
      <c r="K52" s="4" t="s">
        <v>22</v>
      </c>
      <c r="L52" s="4" t="s">
        <v>23</v>
      </c>
    </row>
    <row r="53" spans="1:12" x14ac:dyDescent="0.25">
      <c r="A53" s="8" t="s">
        <v>95</v>
      </c>
      <c r="B53" s="2">
        <v>0.14285714285714299</v>
      </c>
      <c r="C53" s="2">
        <v>7.8125E-2</v>
      </c>
      <c r="D53" s="2">
        <v>8.6956521739130405E-2</v>
      </c>
      <c r="E53" s="2">
        <v>9.3333333333333296E-2</v>
      </c>
      <c r="F53" s="2">
        <v>2.4390243902439001E-2</v>
      </c>
      <c r="G53" s="2">
        <v>7.1428571428571397E-2</v>
      </c>
      <c r="H53" s="2">
        <v>7.7777777777777807E-2</v>
      </c>
      <c r="I53" s="2">
        <v>4.1237113402061903E-2</v>
      </c>
      <c r="J53" s="2">
        <v>0.12871287128712899</v>
      </c>
      <c r="K53" s="3">
        <v>0.35714285714285698</v>
      </c>
      <c r="L53" s="3">
        <v>1.03571428571429</v>
      </c>
    </row>
    <row r="54" spans="1:12" x14ac:dyDescent="0.25">
      <c r="A54" s="8" t="s">
        <v>96</v>
      </c>
      <c r="B54" s="2">
        <v>0</v>
      </c>
      <c r="C54" s="2">
        <v>0</v>
      </c>
      <c r="D54" s="2">
        <v>0</v>
      </c>
      <c r="E54" s="2">
        <v>0.25</v>
      </c>
      <c r="F54" s="2">
        <v>0</v>
      </c>
      <c r="G54" s="2">
        <v>0</v>
      </c>
      <c r="H54" s="2">
        <v>0</v>
      </c>
      <c r="I54" s="2">
        <v>0</v>
      </c>
      <c r="J54" s="2">
        <v>0</v>
      </c>
      <c r="K54" s="3">
        <v>0</v>
      </c>
      <c r="L54" s="3">
        <v>0.25</v>
      </c>
    </row>
    <row r="55" spans="1:12" x14ac:dyDescent="0.25">
      <c r="A55" s="8" t="s">
        <v>97</v>
      </c>
      <c r="B55" s="2">
        <v>9.0909090909090898E-2</v>
      </c>
      <c r="C55" s="2">
        <v>8.3333333333333301E-2</v>
      </c>
      <c r="D55" s="2">
        <v>7.69230769230769E-2</v>
      </c>
      <c r="E55" s="2">
        <v>7.1428571428571397E-2</v>
      </c>
      <c r="F55" s="2">
        <v>-6.6666666666666693E-2</v>
      </c>
      <c r="G55" s="2">
        <v>7.1428571428571397E-2</v>
      </c>
      <c r="H55" s="2">
        <v>0</v>
      </c>
      <c r="I55" s="2">
        <v>6.6666666666666693E-2</v>
      </c>
      <c r="J55" s="2">
        <v>0</v>
      </c>
      <c r="K55" s="3">
        <v>0.14285714285714299</v>
      </c>
      <c r="L55" s="3">
        <v>0.45454545454545497</v>
      </c>
    </row>
    <row r="56" spans="1:12" x14ac:dyDescent="0.25">
      <c r="A56" s="8" t="s">
        <v>98</v>
      </c>
      <c r="B56" s="2">
        <v>-2.6385224274406301E-3</v>
      </c>
      <c r="C56" s="2">
        <v>-1.85185185185185E-2</v>
      </c>
      <c r="D56" s="2">
        <v>-1.2129380053908401E-2</v>
      </c>
      <c r="E56" s="2">
        <v>-6.8212824010914098E-3</v>
      </c>
      <c r="F56" s="2">
        <v>1.37362637362637E-3</v>
      </c>
      <c r="G56" s="2">
        <v>-4.11522633744856E-3</v>
      </c>
      <c r="H56" s="2">
        <v>-2.7548209366391198E-3</v>
      </c>
      <c r="I56" s="2">
        <v>2.6243093922651901E-2</v>
      </c>
      <c r="J56" s="2">
        <v>-2.9609690444145399E-2</v>
      </c>
      <c r="K56" s="3">
        <v>-1.0973936899862801E-2</v>
      </c>
      <c r="L56" s="3">
        <v>-4.8812664907651702E-2</v>
      </c>
    </row>
    <row r="57" spans="1:12" x14ac:dyDescent="0.25">
      <c r="A57" s="8" t="s">
        <v>99</v>
      </c>
      <c r="B57" s="2">
        <v>-0.1</v>
      </c>
      <c r="C57" s="2">
        <v>-0.11111111111111099</v>
      </c>
      <c r="D57" s="2">
        <v>0</v>
      </c>
      <c r="E57" s="2">
        <v>0</v>
      </c>
      <c r="F57" s="2">
        <v>0</v>
      </c>
      <c r="G57" s="2">
        <v>0</v>
      </c>
      <c r="H57" s="2">
        <v>0.25</v>
      </c>
      <c r="I57" s="2">
        <v>0.1</v>
      </c>
      <c r="J57" s="2">
        <v>0</v>
      </c>
      <c r="K57" s="3">
        <v>0.375</v>
      </c>
      <c r="L57" s="3">
        <v>0.1</v>
      </c>
    </row>
    <row r="58" spans="1:12" x14ac:dyDescent="0.25">
      <c r="A58" s="8" t="s">
        <v>100</v>
      </c>
      <c r="B58" s="2">
        <v>-8.1967213114754103E-3</v>
      </c>
      <c r="C58" s="2">
        <v>-2.4793388429752101E-2</v>
      </c>
      <c r="D58" s="2">
        <v>-3.3898305084745797E-2</v>
      </c>
      <c r="E58" s="2">
        <v>8.7719298245613996E-3</v>
      </c>
      <c r="F58" s="2">
        <v>8.6956521739130401E-3</v>
      </c>
      <c r="G58" s="2">
        <v>-7.7586206896551699E-2</v>
      </c>
      <c r="H58" s="2">
        <v>9.3457943925233603E-3</v>
      </c>
      <c r="I58" s="2">
        <v>-1.85185185185185E-2</v>
      </c>
      <c r="J58" s="2">
        <v>1.88679245283019E-2</v>
      </c>
      <c r="K58" s="3">
        <v>-6.8965517241379296E-2</v>
      </c>
      <c r="L58" s="3">
        <v>-0.114754098360656</v>
      </c>
    </row>
    <row r="59" spans="1:12" x14ac:dyDescent="0.25">
      <c r="A59" s="8" t="s">
        <v>101</v>
      </c>
      <c r="B59" s="2">
        <v>0</v>
      </c>
      <c r="C59" s="2">
        <v>0.25</v>
      </c>
      <c r="D59" s="2">
        <v>-0.4</v>
      </c>
      <c r="E59" s="2">
        <v>0</v>
      </c>
      <c r="F59" s="2">
        <v>-0.33333333333333298</v>
      </c>
      <c r="G59" s="2">
        <v>0</v>
      </c>
      <c r="H59" s="2">
        <v>1</v>
      </c>
      <c r="I59" s="2">
        <v>0.25</v>
      </c>
      <c r="J59" s="2">
        <v>0.2</v>
      </c>
      <c r="K59" s="3">
        <v>2</v>
      </c>
      <c r="L59" s="3">
        <v>0.5</v>
      </c>
    </row>
    <row r="60" spans="1:12" x14ac:dyDescent="0.25">
      <c r="A60" s="8" t="s">
        <v>102</v>
      </c>
      <c r="B60" s="2">
        <v>-0.25</v>
      </c>
      <c r="C60" s="2">
        <v>0.33333333333333298</v>
      </c>
      <c r="D60" s="2">
        <v>0</v>
      </c>
      <c r="E60" s="2">
        <v>-0.125</v>
      </c>
      <c r="F60" s="2">
        <v>0</v>
      </c>
      <c r="G60" s="2">
        <v>-0.14285714285714299</v>
      </c>
      <c r="H60" s="2">
        <v>0</v>
      </c>
      <c r="I60" s="2">
        <v>0.33333333333333298</v>
      </c>
      <c r="J60" s="2">
        <v>0.125</v>
      </c>
      <c r="K60" s="3">
        <v>0.28571428571428598</v>
      </c>
      <c r="L60" s="3">
        <v>0.125</v>
      </c>
    </row>
    <row r="61" spans="1:12" x14ac:dyDescent="0.25">
      <c r="A61" s="8" t="s">
        <v>103</v>
      </c>
      <c r="B61" s="2">
        <v>0.33333333333333298</v>
      </c>
      <c r="C61" s="2">
        <v>0</v>
      </c>
      <c r="D61" s="2">
        <v>0</v>
      </c>
      <c r="E61" s="2">
        <v>0</v>
      </c>
      <c r="F61" s="2">
        <v>0</v>
      </c>
      <c r="G61" s="2">
        <v>-0.25</v>
      </c>
      <c r="H61" s="2">
        <v>-0.33333333333333298</v>
      </c>
      <c r="I61" s="2">
        <v>0.5</v>
      </c>
      <c r="J61" s="2">
        <v>0</v>
      </c>
      <c r="K61" s="3">
        <v>-0.25</v>
      </c>
      <c r="L61" s="3">
        <v>0</v>
      </c>
    </row>
    <row r="62" spans="1:12" x14ac:dyDescent="0.25">
      <c r="A62" s="8" t="s">
        <v>104</v>
      </c>
      <c r="B62" s="2">
        <v>-5.1136363636363598E-2</v>
      </c>
      <c r="C62" s="2">
        <v>-3.59281437125748E-2</v>
      </c>
      <c r="D62" s="2">
        <v>-6.2111801242236003E-2</v>
      </c>
      <c r="E62" s="2">
        <v>0</v>
      </c>
      <c r="F62" s="2">
        <v>-3.9735099337748297E-2</v>
      </c>
      <c r="G62" s="2">
        <v>2.06896551724138E-2</v>
      </c>
      <c r="H62" s="2">
        <v>-6.7567567567567597E-3</v>
      </c>
      <c r="I62" s="2">
        <v>6.8027210884353706E-2</v>
      </c>
      <c r="J62" s="2">
        <v>6.3694267515923596E-3</v>
      </c>
      <c r="K62" s="3">
        <v>8.9655172413793102E-2</v>
      </c>
      <c r="L62" s="3">
        <v>-0.102272727272727</v>
      </c>
    </row>
    <row r="63" spans="1:12" x14ac:dyDescent="0.25">
      <c r="A63" s="8" t="s">
        <v>105</v>
      </c>
      <c r="B63" s="2">
        <v>0</v>
      </c>
      <c r="C63" s="2">
        <v>0</v>
      </c>
      <c r="D63" s="2">
        <v>0</v>
      </c>
      <c r="E63" s="2">
        <v>0</v>
      </c>
      <c r="F63" s="2">
        <v>0</v>
      </c>
      <c r="G63" s="2">
        <v>0</v>
      </c>
      <c r="H63" s="2">
        <v>0</v>
      </c>
      <c r="I63" s="2">
        <v>0.4</v>
      </c>
      <c r="J63" s="2">
        <v>0</v>
      </c>
      <c r="K63" s="3">
        <v>0.4</v>
      </c>
      <c r="L63" s="3">
        <v>0.4</v>
      </c>
    </row>
    <row r="64" spans="1:12" x14ac:dyDescent="0.25">
      <c r="A64" s="8" t="s">
        <v>106</v>
      </c>
      <c r="B64" s="2">
        <v>-0.204545454545455</v>
      </c>
      <c r="C64" s="2">
        <v>-0.17142857142857101</v>
      </c>
      <c r="D64" s="2">
        <v>-0.17241379310344801</v>
      </c>
      <c r="E64" s="2">
        <v>-8.3333333333333301E-2</v>
      </c>
      <c r="F64" s="2">
        <v>-0.13636363636363599</v>
      </c>
      <c r="G64" s="2">
        <v>0</v>
      </c>
      <c r="H64" s="2">
        <v>-0.21052631578947401</v>
      </c>
      <c r="I64" s="2">
        <v>0</v>
      </c>
      <c r="J64" s="2">
        <v>-6.6666666666666693E-2</v>
      </c>
      <c r="K64" s="3">
        <v>-0.26315789473684198</v>
      </c>
      <c r="L64" s="3">
        <v>-0.68181818181818199</v>
      </c>
    </row>
    <row r="65" spans="1:12" x14ac:dyDescent="0.25">
      <c r="A65" s="8" t="s">
        <v>107</v>
      </c>
      <c r="B65" s="2">
        <v>2.04081632653061E-2</v>
      </c>
      <c r="C65" s="2">
        <v>0</v>
      </c>
      <c r="D65" s="2">
        <v>0.12</v>
      </c>
      <c r="E65" s="2">
        <v>1.7857142857142901E-2</v>
      </c>
      <c r="F65" s="2">
        <v>0.105263157894737</v>
      </c>
      <c r="G65" s="2">
        <v>1.58730158730159E-2</v>
      </c>
      <c r="H65" s="2">
        <v>3.125E-2</v>
      </c>
      <c r="I65" s="2">
        <v>6.0606060606060601E-2</v>
      </c>
      <c r="J65" s="2">
        <v>1.4285714285714299E-2</v>
      </c>
      <c r="K65" s="3">
        <v>0.126984126984127</v>
      </c>
      <c r="L65" s="3">
        <v>0.44897959183673503</v>
      </c>
    </row>
    <row r="66" spans="1:12" x14ac:dyDescent="0.25">
      <c r="A66" s="8" t="s">
        <v>108</v>
      </c>
      <c r="B66" s="2">
        <v>-9.0909090909090898E-2</v>
      </c>
      <c r="C66" s="2">
        <v>-0.2</v>
      </c>
      <c r="D66" s="2">
        <v>0.125</v>
      </c>
      <c r="E66" s="2">
        <v>0.11111111111111099</v>
      </c>
      <c r="F66" s="2">
        <v>0</v>
      </c>
      <c r="G66" s="2">
        <v>0</v>
      </c>
      <c r="H66" s="2">
        <v>0.1</v>
      </c>
      <c r="I66" s="2">
        <v>0</v>
      </c>
      <c r="J66" s="2">
        <v>-0.18181818181818199</v>
      </c>
      <c r="K66" s="3">
        <v>-0.1</v>
      </c>
      <c r="L66" s="3">
        <v>-0.18181818181818199</v>
      </c>
    </row>
    <row r="67" spans="1:12" x14ac:dyDescent="0.25">
      <c r="A67" s="8" t="s">
        <v>109</v>
      </c>
      <c r="B67" s="2">
        <v>0.5</v>
      </c>
      <c r="C67" s="2">
        <v>0</v>
      </c>
      <c r="D67" s="2">
        <v>0</v>
      </c>
      <c r="E67" s="2">
        <v>0</v>
      </c>
      <c r="F67" s="2">
        <v>-0.33333333333333298</v>
      </c>
      <c r="G67" s="2">
        <v>0.5</v>
      </c>
      <c r="H67" s="2">
        <v>0</v>
      </c>
      <c r="I67" s="2">
        <v>0.66666666666666696</v>
      </c>
      <c r="J67" s="2">
        <v>0</v>
      </c>
      <c r="K67" s="3">
        <v>1.5</v>
      </c>
      <c r="L67" s="3">
        <v>1.5</v>
      </c>
    </row>
    <row r="68" spans="1:12" x14ac:dyDescent="0.25">
      <c r="A68" s="8" t="s">
        <v>110</v>
      </c>
      <c r="B68" s="2">
        <v>0.27272727272727298</v>
      </c>
      <c r="C68" s="2">
        <v>0</v>
      </c>
      <c r="D68" s="2">
        <v>7.1428571428571397E-2</v>
      </c>
      <c r="E68" s="2">
        <v>-0.133333333333333</v>
      </c>
      <c r="F68" s="2">
        <v>0</v>
      </c>
      <c r="G68" s="2">
        <v>0</v>
      </c>
      <c r="H68" s="2">
        <v>0</v>
      </c>
      <c r="I68" s="2">
        <v>0</v>
      </c>
      <c r="J68" s="2">
        <v>0.15384615384615399</v>
      </c>
      <c r="K68" s="3">
        <v>0.15384615384615399</v>
      </c>
      <c r="L68" s="3">
        <v>0.36363636363636398</v>
      </c>
    </row>
    <row r="69" spans="1:12" x14ac:dyDescent="0.25">
      <c r="A69" s="8" t="s">
        <v>111</v>
      </c>
      <c r="B69" s="2">
        <v>0.2</v>
      </c>
      <c r="C69" s="2">
        <v>0</v>
      </c>
      <c r="D69" s="2">
        <v>-0.16666666666666699</v>
      </c>
      <c r="E69" s="2">
        <v>0.2</v>
      </c>
      <c r="F69" s="2">
        <v>0</v>
      </c>
      <c r="G69" s="2">
        <v>0.16666666666666699</v>
      </c>
      <c r="H69" s="2">
        <v>0</v>
      </c>
      <c r="I69" s="2">
        <v>0.14285714285714299</v>
      </c>
      <c r="J69" s="2">
        <v>0.125</v>
      </c>
      <c r="K69" s="3">
        <v>0.5</v>
      </c>
      <c r="L69" s="3">
        <v>0.8</v>
      </c>
    </row>
    <row r="70" spans="1:12" x14ac:dyDescent="0.25">
      <c r="A70" s="8" t="s">
        <v>112</v>
      </c>
      <c r="B70" s="2">
        <v>-7.69230769230769E-2</v>
      </c>
      <c r="C70" s="2">
        <v>0</v>
      </c>
      <c r="D70" s="2">
        <v>0</v>
      </c>
      <c r="E70" s="2">
        <v>-0.16666666666666699</v>
      </c>
      <c r="F70" s="2">
        <v>-0.1</v>
      </c>
      <c r="G70" s="2">
        <v>0.11111111111111099</v>
      </c>
      <c r="H70" s="2">
        <v>0.1</v>
      </c>
      <c r="I70" s="2">
        <v>0</v>
      </c>
      <c r="J70" s="2">
        <v>-0.27272727272727298</v>
      </c>
      <c r="K70" s="3">
        <v>-0.11111111111111099</v>
      </c>
      <c r="L70" s="3">
        <v>-0.38461538461538503</v>
      </c>
    </row>
    <row r="71" spans="1:12" x14ac:dyDescent="0.25">
      <c r="A71" s="11" t="s">
        <v>12</v>
      </c>
      <c r="B71" s="3">
        <v>-7.7399380804953604E-3</v>
      </c>
      <c r="C71" s="3">
        <v>-1.79407176287051E-2</v>
      </c>
      <c r="D71" s="3">
        <v>-1.27084988085782E-2</v>
      </c>
      <c r="E71" s="3">
        <v>8.0450522928398997E-4</v>
      </c>
      <c r="F71" s="3">
        <v>-2.41157556270096E-3</v>
      </c>
      <c r="G71" s="3">
        <v>0</v>
      </c>
      <c r="H71" s="3">
        <v>6.4464141821112004E-3</v>
      </c>
      <c r="I71" s="3">
        <v>3.6829463570856702E-2</v>
      </c>
      <c r="J71" s="3">
        <v>-4.6332046332046304E-3</v>
      </c>
      <c r="K71" s="3">
        <v>3.8678485092667199E-2</v>
      </c>
      <c r="L71" s="3">
        <v>-2.3219814241486102E-3</v>
      </c>
    </row>
    <row r="72" spans="1:12" x14ac:dyDescent="0.25">
      <c r="A72" s="15"/>
    </row>
    <row r="73" spans="1:12" x14ac:dyDescent="0.25">
      <c r="A73" s="13" t="s">
        <v>33</v>
      </c>
    </row>
    <row r="74" spans="1:12" x14ac:dyDescent="0.25">
      <c r="A74" s="14" t="s">
        <v>34</v>
      </c>
    </row>
    <row r="75" spans="1:12" x14ac:dyDescent="0.25">
      <c r="A75" s="14" t="s">
        <v>35</v>
      </c>
    </row>
    <row r="76" spans="1:12" x14ac:dyDescent="0.25">
      <c r="A76" s="14" t="s">
        <v>114</v>
      </c>
    </row>
    <row r="77" spans="1:12" x14ac:dyDescent="0.25">
      <c r="A77" s="14" t="s">
        <v>36</v>
      </c>
    </row>
    <row r="78" spans="1:12" x14ac:dyDescent="0.25">
      <c r="A78" s="15"/>
    </row>
    <row r="79" spans="1:12" x14ac:dyDescent="0.25">
      <c r="A79" s="15"/>
    </row>
    <row r="80" spans="1: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29:K29"/>
    <mergeCell ref="B51:J51"/>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505</v>
      </c>
    </row>
    <row r="2" spans="1:2" ht="15" x14ac:dyDescent="0.25">
      <c r="A2" s="12" t="s">
        <v>499</v>
      </c>
    </row>
    <row r="3" spans="1:2" ht="15" x14ac:dyDescent="0.25">
      <c r="A3" s="12" t="s">
        <v>125</v>
      </c>
    </row>
    <row r="4" spans="1:2" x14ac:dyDescent="0.25">
      <c r="A4" s="15"/>
    </row>
    <row r="5" spans="1:2" x14ac:dyDescent="0.25">
      <c r="A5" s="17" t="str">
        <f>HYPERLINK("#'Table of contents'!A86", "Back to contents")</f>
        <v>Back to contents</v>
      </c>
    </row>
    <row r="6" spans="1:2" x14ac:dyDescent="0.25">
      <c r="A6" s="15"/>
      <c r="B6" s="6" t="s">
        <v>27</v>
      </c>
    </row>
    <row r="7" spans="1:2" x14ac:dyDescent="0.25">
      <c r="A7" s="9" t="s">
        <v>32</v>
      </c>
      <c r="B7" s="4" t="s">
        <v>9</v>
      </c>
    </row>
    <row r="8" spans="1:2" x14ac:dyDescent="0.25">
      <c r="A8" s="16" t="s">
        <v>115</v>
      </c>
      <c r="B8" s="1">
        <v>4</v>
      </c>
    </row>
    <row r="9" spans="1:2" x14ac:dyDescent="0.25">
      <c r="A9" s="16" t="s">
        <v>116</v>
      </c>
      <c r="B9" s="1">
        <v>401</v>
      </c>
    </row>
    <row r="10" spans="1:2" x14ac:dyDescent="0.25">
      <c r="A10" s="16" t="s">
        <v>117</v>
      </c>
      <c r="B10" s="1">
        <v>36</v>
      </c>
    </row>
    <row r="11" spans="1:2" x14ac:dyDescent="0.25">
      <c r="A11" s="16" t="s">
        <v>118</v>
      </c>
      <c r="B11" s="1">
        <v>12</v>
      </c>
    </row>
    <row r="12" spans="1:2" x14ac:dyDescent="0.25">
      <c r="A12" s="16" t="s">
        <v>119</v>
      </c>
      <c r="B12" s="1">
        <v>64</v>
      </c>
    </row>
    <row r="13" spans="1:2" x14ac:dyDescent="0.25">
      <c r="A13" s="16" t="s">
        <v>120</v>
      </c>
      <c r="B13" s="1">
        <v>10</v>
      </c>
    </row>
    <row r="14" spans="1:2" x14ac:dyDescent="0.25">
      <c r="A14" s="16" t="s">
        <v>86</v>
      </c>
      <c r="B14" s="1">
        <v>13</v>
      </c>
    </row>
    <row r="15" spans="1:2" x14ac:dyDescent="0.25">
      <c r="A15" s="16" t="s">
        <v>121</v>
      </c>
      <c r="B15" s="1">
        <v>232</v>
      </c>
    </row>
    <row r="16" spans="1:2" x14ac:dyDescent="0.25">
      <c r="A16" s="16" t="s">
        <v>122</v>
      </c>
      <c r="B16" s="1">
        <v>132</v>
      </c>
    </row>
    <row r="17" spans="1:2" x14ac:dyDescent="0.25">
      <c r="A17" s="16" t="s">
        <v>123</v>
      </c>
      <c r="B17" s="1">
        <v>385</v>
      </c>
    </row>
    <row r="18" spans="1:2" x14ac:dyDescent="0.25">
      <c r="A18" s="10" t="s">
        <v>12</v>
      </c>
      <c r="B18" s="5">
        <v>1289</v>
      </c>
    </row>
    <row r="19" spans="1:2" x14ac:dyDescent="0.25">
      <c r="A19" s="15"/>
    </row>
    <row r="20" spans="1:2" x14ac:dyDescent="0.25">
      <c r="A20" s="15"/>
    </row>
    <row r="21" spans="1:2" x14ac:dyDescent="0.25">
      <c r="A21" s="15"/>
      <c r="B21" s="6" t="s">
        <v>28</v>
      </c>
    </row>
    <row r="22" spans="1:2" x14ac:dyDescent="0.25">
      <c r="A22" s="9" t="s">
        <v>32</v>
      </c>
      <c r="B22" s="4" t="s">
        <v>9</v>
      </c>
    </row>
    <row r="23" spans="1:2" x14ac:dyDescent="0.25">
      <c r="A23" s="8" t="s">
        <v>115</v>
      </c>
      <c r="B23" s="2">
        <v>3.1031807602792901E-3</v>
      </c>
    </row>
    <row r="24" spans="1:2" x14ac:dyDescent="0.25">
      <c r="A24" s="8" t="s">
        <v>116</v>
      </c>
      <c r="B24" s="2">
        <v>0.31109387121799797</v>
      </c>
    </row>
    <row r="25" spans="1:2" x14ac:dyDescent="0.25">
      <c r="A25" s="8" t="s">
        <v>117</v>
      </c>
      <c r="B25" s="2">
        <v>2.7928626842513599E-2</v>
      </c>
    </row>
    <row r="26" spans="1:2" x14ac:dyDescent="0.25">
      <c r="A26" s="8" t="s">
        <v>118</v>
      </c>
      <c r="B26" s="2">
        <v>9.3095422808378604E-3</v>
      </c>
    </row>
    <row r="27" spans="1:2" x14ac:dyDescent="0.25">
      <c r="A27" s="8" t="s">
        <v>119</v>
      </c>
      <c r="B27" s="2">
        <v>4.96508921644686E-2</v>
      </c>
    </row>
    <row r="28" spans="1:2" x14ac:dyDescent="0.25">
      <c r="A28" s="8" t="s">
        <v>120</v>
      </c>
      <c r="B28" s="2">
        <v>7.7579519006982199E-3</v>
      </c>
    </row>
    <row r="29" spans="1:2" x14ac:dyDescent="0.25">
      <c r="A29" s="8" t="s">
        <v>86</v>
      </c>
      <c r="B29" s="2">
        <v>1.00853374709077E-2</v>
      </c>
    </row>
    <row r="30" spans="1:2" x14ac:dyDescent="0.25">
      <c r="A30" s="8" t="s">
        <v>121</v>
      </c>
      <c r="B30" s="2">
        <v>0.17998448409619899</v>
      </c>
    </row>
    <row r="31" spans="1:2" x14ac:dyDescent="0.25">
      <c r="A31" s="8" t="s">
        <v>122</v>
      </c>
      <c r="B31" s="2">
        <v>0.102404965089216</v>
      </c>
    </row>
    <row r="32" spans="1:2" x14ac:dyDescent="0.25">
      <c r="A32" s="8" t="s">
        <v>123</v>
      </c>
      <c r="B32" s="2">
        <v>0.29868114817688102</v>
      </c>
    </row>
    <row r="33" spans="1:1" x14ac:dyDescent="0.25">
      <c r="A33" s="15"/>
    </row>
    <row r="34" spans="1:1" x14ac:dyDescent="0.25">
      <c r="A34" s="13" t="s">
        <v>33</v>
      </c>
    </row>
    <row r="35" spans="1:1" x14ac:dyDescent="0.25">
      <c r="A35" s="14" t="s">
        <v>34</v>
      </c>
    </row>
    <row r="36" spans="1:1" x14ac:dyDescent="0.25">
      <c r="A36" s="14" t="s">
        <v>126</v>
      </c>
    </row>
    <row r="37" spans="1:1" x14ac:dyDescent="0.25">
      <c r="A37" s="14" t="s">
        <v>36</v>
      </c>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506</v>
      </c>
    </row>
    <row r="2" spans="1:2" ht="15" x14ac:dyDescent="0.25">
      <c r="A2" s="12" t="s">
        <v>499</v>
      </c>
    </row>
    <row r="3" spans="1:2" ht="15" x14ac:dyDescent="0.25">
      <c r="A3" s="12" t="s">
        <v>63</v>
      </c>
    </row>
    <row r="4" spans="1:2" ht="15" x14ac:dyDescent="0.25">
      <c r="A4" s="12" t="s">
        <v>125</v>
      </c>
    </row>
    <row r="5" spans="1:2" x14ac:dyDescent="0.25">
      <c r="A5" s="17" t="str">
        <f>HYPERLINK("#'Table of contents'!A87", "Back to contents")</f>
        <v>Back to contents</v>
      </c>
    </row>
    <row r="6" spans="1:2" x14ac:dyDescent="0.25">
      <c r="A6" s="15"/>
      <c r="B6" s="6" t="s">
        <v>27</v>
      </c>
    </row>
    <row r="7" spans="1:2" x14ac:dyDescent="0.25">
      <c r="A7" s="9" t="s">
        <v>32</v>
      </c>
      <c r="B7" s="4" t="s">
        <v>9</v>
      </c>
    </row>
    <row r="8" spans="1:2" x14ac:dyDescent="0.25">
      <c r="A8" s="16" t="s">
        <v>127</v>
      </c>
      <c r="B8" s="1">
        <v>0</v>
      </c>
    </row>
    <row r="9" spans="1:2" x14ac:dyDescent="0.25">
      <c r="A9" s="16" t="s">
        <v>128</v>
      </c>
      <c r="B9" s="1">
        <v>0</v>
      </c>
    </row>
    <row r="10" spans="1:2" x14ac:dyDescent="0.25">
      <c r="A10" s="16" t="s">
        <v>129</v>
      </c>
      <c r="B10" s="1">
        <v>0</v>
      </c>
    </row>
    <row r="11" spans="1:2" x14ac:dyDescent="0.25">
      <c r="A11" s="16" t="s">
        <v>130</v>
      </c>
      <c r="B11" s="1">
        <v>0</v>
      </c>
    </row>
    <row r="12" spans="1:2" x14ac:dyDescent="0.25">
      <c r="A12" s="16" t="s">
        <v>131</v>
      </c>
      <c r="B12" s="1">
        <v>0</v>
      </c>
    </row>
    <row r="13" spans="1:2" x14ac:dyDescent="0.25">
      <c r="A13" s="16" t="s">
        <v>132</v>
      </c>
      <c r="B13" s="1">
        <v>0</v>
      </c>
    </row>
    <row r="14" spans="1:2" x14ac:dyDescent="0.25">
      <c r="A14" s="16" t="s">
        <v>133</v>
      </c>
      <c r="B14" s="1">
        <v>0</v>
      </c>
    </row>
    <row r="15" spans="1:2" x14ac:dyDescent="0.25">
      <c r="A15" s="16" t="s">
        <v>134</v>
      </c>
      <c r="B15" s="1">
        <v>0</v>
      </c>
    </row>
    <row r="16" spans="1:2" x14ac:dyDescent="0.25">
      <c r="A16" s="16" t="s">
        <v>135</v>
      </c>
      <c r="B16" s="1">
        <v>0</v>
      </c>
    </row>
    <row r="17" spans="1:2" x14ac:dyDescent="0.25">
      <c r="A17" s="16" t="s">
        <v>136</v>
      </c>
      <c r="B17" s="1">
        <v>0</v>
      </c>
    </row>
    <row r="18" spans="1:2" x14ac:dyDescent="0.25">
      <c r="A18" s="16" t="s">
        <v>137</v>
      </c>
      <c r="B18" s="1">
        <v>0</v>
      </c>
    </row>
    <row r="19" spans="1:2" x14ac:dyDescent="0.25">
      <c r="A19" s="16" t="s">
        <v>138</v>
      </c>
      <c r="B19" s="1">
        <v>18</v>
      </c>
    </row>
    <row r="20" spans="1:2" x14ac:dyDescent="0.25">
      <c r="A20" s="16" t="s">
        <v>139</v>
      </c>
      <c r="B20" s="1">
        <v>1</v>
      </c>
    </row>
    <row r="21" spans="1:2" x14ac:dyDescent="0.25">
      <c r="A21" s="16" t="s">
        <v>140</v>
      </c>
      <c r="B21" s="1">
        <v>0</v>
      </c>
    </row>
    <row r="22" spans="1:2" x14ac:dyDescent="0.25">
      <c r="A22" s="16" t="s">
        <v>141</v>
      </c>
      <c r="B22" s="1">
        <v>3</v>
      </c>
    </row>
    <row r="23" spans="1:2" x14ac:dyDescent="0.25">
      <c r="A23" s="16" t="s">
        <v>142</v>
      </c>
      <c r="B23" s="1">
        <v>1</v>
      </c>
    </row>
    <row r="24" spans="1:2" x14ac:dyDescent="0.25">
      <c r="A24" s="16" t="s">
        <v>143</v>
      </c>
      <c r="B24" s="1">
        <v>1</v>
      </c>
    </row>
    <row r="25" spans="1:2" x14ac:dyDescent="0.25">
      <c r="A25" s="16" t="s">
        <v>144</v>
      </c>
      <c r="B25" s="1">
        <v>14</v>
      </c>
    </row>
    <row r="26" spans="1:2" x14ac:dyDescent="0.25">
      <c r="A26" s="16" t="s">
        <v>145</v>
      </c>
      <c r="B26" s="1">
        <v>8</v>
      </c>
    </row>
    <row r="27" spans="1:2" x14ac:dyDescent="0.25">
      <c r="A27" s="16" t="s">
        <v>146</v>
      </c>
      <c r="B27" s="1">
        <v>13</v>
      </c>
    </row>
    <row r="28" spans="1:2" x14ac:dyDescent="0.25">
      <c r="A28" s="16" t="s">
        <v>147</v>
      </c>
      <c r="B28" s="1">
        <v>2</v>
      </c>
    </row>
    <row r="29" spans="1:2" x14ac:dyDescent="0.25">
      <c r="A29" s="16" t="s">
        <v>148</v>
      </c>
      <c r="B29" s="1">
        <v>103</v>
      </c>
    </row>
    <row r="30" spans="1:2" x14ac:dyDescent="0.25">
      <c r="A30" s="16" t="s">
        <v>149</v>
      </c>
      <c r="B30" s="1">
        <v>22</v>
      </c>
    </row>
    <row r="31" spans="1:2" x14ac:dyDescent="0.25">
      <c r="A31" s="16" t="s">
        <v>150</v>
      </c>
      <c r="B31" s="1">
        <v>2</v>
      </c>
    </row>
    <row r="32" spans="1:2" x14ac:dyDescent="0.25">
      <c r="A32" s="16" t="s">
        <v>151</v>
      </c>
      <c r="B32" s="1">
        <v>32</v>
      </c>
    </row>
    <row r="33" spans="1:2" x14ac:dyDescent="0.25">
      <c r="A33" s="16" t="s">
        <v>152</v>
      </c>
      <c r="B33" s="1">
        <v>3</v>
      </c>
    </row>
    <row r="34" spans="1:2" x14ac:dyDescent="0.25">
      <c r="A34" s="16" t="s">
        <v>153</v>
      </c>
      <c r="B34" s="1">
        <v>4</v>
      </c>
    </row>
    <row r="35" spans="1:2" x14ac:dyDescent="0.25">
      <c r="A35" s="16" t="s">
        <v>154</v>
      </c>
      <c r="B35" s="1">
        <v>66</v>
      </c>
    </row>
    <row r="36" spans="1:2" x14ac:dyDescent="0.25">
      <c r="A36" s="16" t="s">
        <v>155</v>
      </c>
      <c r="B36" s="1">
        <v>45</v>
      </c>
    </row>
    <row r="37" spans="1:2" x14ac:dyDescent="0.25">
      <c r="A37" s="16" t="s">
        <v>156</v>
      </c>
      <c r="B37" s="1">
        <v>94</v>
      </c>
    </row>
    <row r="38" spans="1:2" x14ac:dyDescent="0.25">
      <c r="A38" s="16" t="s">
        <v>157</v>
      </c>
      <c r="B38" s="1">
        <v>1</v>
      </c>
    </row>
    <row r="39" spans="1:2" x14ac:dyDescent="0.25">
      <c r="A39" s="16" t="s">
        <v>158</v>
      </c>
      <c r="B39" s="1">
        <v>170</v>
      </c>
    </row>
    <row r="40" spans="1:2" x14ac:dyDescent="0.25">
      <c r="A40" s="16" t="s">
        <v>159</v>
      </c>
      <c r="B40" s="1">
        <v>8</v>
      </c>
    </row>
    <row r="41" spans="1:2" x14ac:dyDescent="0.25">
      <c r="A41" s="16" t="s">
        <v>160</v>
      </c>
      <c r="B41" s="1">
        <v>5</v>
      </c>
    </row>
    <row r="42" spans="1:2" x14ac:dyDescent="0.25">
      <c r="A42" s="16" t="s">
        <v>161</v>
      </c>
      <c r="B42" s="1">
        <v>16</v>
      </c>
    </row>
    <row r="43" spans="1:2" x14ac:dyDescent="0.25">
      <c r="A43" s="16" t="s">
        <v>162</v>
      </c>
      <c r="B43" s="1">
        <v>4</v>
      </c>
    </row>
    <row r="44" spans="1:2" x14ac:dyDescent="0.25">
      <c r="A44" s="16" t="s">
        <v>163</v>
      </c>
      <c r="B44" s="1">
        <v>2</v>
      </c>
    </row>
    <row r="45" spans="1:2" x14ac:dyDescent="0.25">
      <c r="A45" s="16" t="s">
        <v>164</v>
      </c>
      <c r="B45" s="1">
        <v>103</v>
      </c>
    </row>
    <row r="46" spans="1:2" x14ac:dyDescent="0.25">
      <c r="A46" s="16" t="s">
        <v>165</v>
      </c>
      <c r="B46" s="1">
        <v>49</v>
      </c>
    </row>
    <row r="47" spans="1:2" x14ac:dyDescent="0.25">
      <c r="A47" s="16" t="s">
        <v>166</v>
      </c>
      <c r="B47" s="1">
        <v>150</v>
      </c>
    </row>
    <row r="48" spans="1:2" x14ac:dyDescent="0.25">
      <c r="A48" s="16" t="s">
        <v>167</v>
      </c>
      <c r="B48" s="1">
        <v>0</v>
      </c>
    </row>
    <row r="49" spans="1:2" x14ac:dyDescent="0.25">
      <c r="A49" s="16" t="s">
        <v>168</v>
      </c>
      <c r="B49" s="1">
        <v>93</v>
      </c>
    </row>
    <row r="50" spans="1:2" x14ac:dyDescent="0.25">
      <c r="A50" s="16" t="s">
        <v>169</v>
      </c>
      <c r="B50" s="1">
        <v>2</v>
      </c>
    </row>
    <row r="51" spans="1:2" x14ac:dyDescent="0.25">
      <c r="A51" s="16" t="s">
        <v>170</v>
      </c>
      <c r="B51" s="1">
        <v>5</v>
      </c>
    </row>
    <row r="52" spans="1:2" x14ac:dyDescent="0.25">
      <c r="A52" s="16" t="s">
        <v>171</v>
      </c>
      <c r="B52" s="1">
        <v>8</v>
      </c>
    </row>
    <row r="53" spans="1:2" x14ac:dyDescent="0.25">
      <c r="A53" s="16" t="s">
        <v>172</v>
      </c>
      <c r="B53" s="1">
        <v>2</v>
      </c>
    </row>
    <row r="54" spans="1:2" x14ac:dyDescent="0.25">
      <c r="A54" s="16" t="s">
        <v>173</v>
      </c>
      <c r="B54" s="1">
        <v>3</v>
      </c>
    </row>
    <row r="55" spans="1:2" x14ac:dyDescent="0.25">
      <c r="A55" s="16" t="s">
        <v>174</v>
      </c>
      <c r="B55" s="1">
        <v>45</v>
      </c>
    </row>
    <row r="56" spans="1:2" x14ac:dyDescent="0.25">
      <c r="A56" s="16" t="s">
        <v>175</v>
      </c>
      <c r="B56" s="1">
        <v>28</v>
      </c>
    </row>
    <row r="57" spans="1:2" x14ac:dyDescent="0.25">
      <c r="A57" s="16" t="s">
        <v>176</v>
      </c>
      <c r="B57" s="1">
        <v>103</v>
      </c>
    </row>
    <row r="58" spans="1:2" x14ac:dyDescent="0.25">
      <c r="A58" s="16" t="s">
        <v>177</v>
      </c>
      <c r="B58" s="1">
        <v>1</v>
      </c>
    </row>
    <row r="59" spans="1:2" x14ac:dyDescent="0.25">
      <c r="A59" s="16" t="s">
        <v>178</v>
      </c>
      <c r="B59" s="1">
        <v>17</v>
      </c>
    </row>
    <row r="60" spans="1:2" x14ac:dyDescent="0.25">
      <c r="A60" s="16" t="s">
        <v>179</v>
      </c>
      <c r="B60" s="1">
        <v>3</v>
      </c>
    </row>
    <row r="61" spans="1:2" x14ac:dyDescent="0.25">
      <c r="A61" s="16" t="s">
        <v>180</v>
      </c>
      <c r="B61" s="1">
        <v>0</v>
      </c>
    </row>
    <row r="62" spans="1:2" x14ac:dyDescent="0.25">
      <c r="A62" s="16" t="s">
        <v>181</v>
      </c>
      <c r="B62" s="1">
        <v>5</v>
      </c>
    </row>
    <row r="63" spans="1:2" x14ac:dyDescent="0.25">
      <c r="A63" s="16" t="s">
        <v>182</v>
      </c>
      <c r="B63" s="1">
        <v>0</v>
      </c>
    </row>
    <row r="64" spans="1:2" x14ac:dyDescent="0.25">
      <c r="A64" s="16" t="s">
        <v>183</v>
      </c>
      <c r="B64" s="1">
        <v>3</v>
      </c>
    </row>
    <row r="65" spans="1:2" x14ac:dyDescent="0.25">
      <c r="A65" s="16" t="s">
        <v>184</v>
      </c>
      <c r="B65" s="1">
        <v>4</v>
      </c>
    </row>
    <row r="66" spans="1:2" x14ac:dyDescent="0.25">
      <c r="A66" s="16" t="s">
        <v>185</v>
      </c>
      <c r="B66" s="1">
        <v>2</v>
      </c>
    </row>
    <row r="67" spans="1:2" x14ac:dyDescent="0.25">
      <c r="A67" s="16" t="s">
        <v>186</v>
      </c>
      <c r="B67" s="1">
        <v>25</v>
      </c>
    </row>
    <row r="68" spans="1:2" x14ac:dyDescent="0.25">
      <c r="A68" s="10" t="s">
        <v>12</v>
      </c>
      <c r="B68" s="5">
        <v>1289</v>
      </c>
    </row>
    <row r="69" spans="1:2" x14ac:dyDescent="0.25">
      <c r="A69" s="15"/>
    </row>
    <row r="70" spans="1:2" x14ac:dyDescent="0.25">
      <c r="A70" s="15"/>
    </row>
    <row r="71" spans="1:2" x14ac:dyDescent="0.25">
      <c r="A71" s="15"/>
      <c r="B71" s="6" t="s">
        <v>28</v>
      </c>
    </row>
    <row r="72" spans="1:2" x14ac:dyDescent="0.25">
      <c r="A72" s="9" t="s">
        <v>32</v>
      </c>
      <c r="B72" s="4" t="s">
        <v>9</v>
      </c>
    </row>
    <row r="73" spans="1:2" x14ac:dyDescent="0.25">
      <c r="A73" s="8" t="s">
        <v>127</v>
      </c>
      <c r="B73" s="2" t="e">
        <v>#NUM!</v>
      </c>
    </row>
    <row r="74" spans="1:2" x14ac:dyDescent="0.25">
      <c r="A74" s="8" t="s">
        <v>128</v>
      </c>
      <c r="B74" s="2" t="e">
        <v>#NUM!</v>
      </c>
    </row>
    <row r="75" spans="1:2" x14ac:dyDescent="0.25">
      <c r="A75" s="8" t="s">
        <v>129</v>
      </c>
      <c r="B75" s="2" t="e">
        <v>#NUM!</v>
      </c>
    </row>
    <row r="76" spans="1:2" x14ac:dyDescent="0.25">
      <c r="A76" s="8" t="s">
        <v>130</v>
      </c>
      <c r="B76" s="2" t="e">
        <v>#NUM!</v>
      </c>
    </row>
    <row r="77" spans="1:2" x14ac:dyDescent="0.25">
      <c r="A77" s="8" t="s">
        <v>131</v>
      </c>
      <c r="B77" s="2" t="e">
        <v>#NUM!</v>
      </c>
    </row>
    <row r="78" spans="1:2" x14ac:dyDescent="0.25">
      <c r="A78" s="8" t="s">
        <v>132</v>
      </c>
      <c r="B78" s="2" t="e">
        <v>#NUM!</v>
      </c>
    </row>
    <row r="79" spans="1:2" x14ac:dyDescent="0.25">
      <c r="A79" s="8" t="s">
        <v>133</v>
      </c>
      <c r="B79" s="2" t="e">
        <v>#NUM!</v>
      </c>
    </row>
    <row r="80" spans="1:2" x14ac:dyDescent="0.25">
      <c r="A80" s="8" t="s">
        <v>134</v>
      </c>
      <c r="B80" s="2" t="e">
        <v>#NUM!</v>
      </c>
    </row>
    <row r="81" spans="1:2" x14ac:dyDescent="0.25">
      <c r="A81" s="8" t="s">
        <v>135</v>
      </c>
      <c r="B81" s="2" t="e">
        <v>#NUM!</v>
      </c>
    </row>
    <row r="82" spans="1:2" x14ac:dyDescent="0.25">
      <c r="A82" s="8" t="s">
        <v>136</v>
      </c>
      <c r="B82" s="2" t="e">
        <v>#NUM!</v>
      </c>
    </row>
    <row r="83" spans="1:2" x14ac:dyDescent="0.25">
      <c r="A83" s="8" t="s">
        <v>137</v>
      </c>
      <c r="B83" s="2">
        <v>0</v>
      </c>
    </row>
    <row r="84" spans="1:2" x14ac:dyDescent="0.25">
      <c r="A84" s="8" t="s">
        <v>138</v>
      </c>
      <c r="B84" s="2">
        <v>0.305084745762712</v>
      </c>
    </row>
    <row r="85" spans="1:2" x14ac:dyDescent="0.25">
      <c r="A85" s="8" t="s">
        <v>139</v>
      </c>
      <c r="B85" s="2">
        <v>1.6949152542372899E-2</v>
      </c>
    </row>
    <row r="86" spans="1:2" x14ac:dyDescent="0.25">
      <c r="A86" s="8" t="s">
        <v>140</v>
      </c>
      <c r="B86" s="2">
        <v>0</v>
      </c>
    </row>
    <row r="87" spans="1:2" x14ac:dyDescent="0.25">
      <c r="A87" s="8" t="s">
        <v>141</v>
      </c>
      <c r="B87" s="2">
        <v>5.0847457627118599E-2</v>
      </c>
    </row>
    <row r="88" spans="1:2" x14ac:dyDescent="0.25">
      <c r="A88" s="8" t="s">
        <v>142</v>
      </c>
      <c r="B88" s="2">
        <v>1.6949152542372899E-2</v>
      </c>
    </row>
    <row r="89" spans="1:2" x14ac:dyDescent="0.25">
      <c r="A89" s="8" t="s">
        <v>143</v>
      </c>
      <c r="B89" s="2">
        <v>1.6949152542372899E-2</v>
      </c>
    </row>
    <row r="90" spans="1:2" x14ac:dyDescent="0.25">
      <c r="A90" s="8" t="s">
        <v>144</v>
      </c>
      <c r="B90" s="2">
        <v>0.23728813559322001</v>
      </c>
    </row>
    <row r="91" spans="1:2" x14ac:dyDescent="0.25">
      <c r="A91" s="8" t="s">
        <v>145</v>
      </c>
      <c r="B91" s="2">
        <v>0.13559322033898299</v>
      </c>
    </row>
    <row r="92" spans="1:2" x14ac:dyDescent="0.25">
      <c r="A92" s="8" t="s">
        <v>146</v>
      </c>
      <c r="B92" s="2">
        <v>0.22033898305084701</v>
      </c>
    </row>
    <row r="93" spans="1:2" x14ac:dyDescent="0.25">
      <c r="A93" s="8" t="s">
        <v>147</v>
      </c>
      <c r="B93" s="2">
        <v>5.3619302949061698E-3</v>
      </c>
    </row>
    <row r="94" spans="1:2" x14ac:dyDescent="0.25">
      <c r="A94" s="8" t="s">
        <v>148</v>
      </c>
      <c r="B94" s="2">
        <v>0.27613941018766802</v>
      </c>
    </row>
    <row r="95" spans="1:2" x14ac:dyDescent="0.25">
      <c r="A95" s="8" t="s">
        <v>149</v>
      </c>
      <c r="B95" s="2">
        <v>5.8981233243967798E-2</v>
      </c>
    </row>
    <row r="96" spans="1:2" x14ac:dyDescent="0.25">
      <c r="A96" s="8" t="s">
        <v>150</v>
      </c>
      <c r="B96" s="2">
        <v>5.3619302949061698E-3</v>
      </c>
    </row>
    <row r="97" spans="1:2" x14ac:dyDescent="0.25">
      <c r="A97" s="8" t="s">
        <v>151</v>
      </c>
      <c r="B97" s="2">
        <v>8.5790884718498703E-2</v>
      </c>
    </row>
    <row r="98" spans="1:2" x14ac:dyDescent="0.25">
      <c r="A98" s="8" t="s">
        <v>152</v>
      </c>
      <c r="B98" s="2">
        <v>8.0428954423592495E-3</v>
      </c>
    </row>
    <row r="99" spans="1:2" x14ac:dyDescent="0.25">
      <c r="A99" s="8" t="s">
        <v>153</v>
      </c>
      <c r="B99" s="2">
        <v>1.07238605898123E-2</v>
      </c>
    </row>
    <row r="100" spans="1:2" x14ac:dyDescent="0.25">
      <c r="A100" s="8" t="s">
        <v>154</v>
      </c>
      <c r="B100" s="2">
        <v>0.17694369973190299</v>
      </c>
    </row>
    <row r="101" spans="1:2" x14ac:dyDescent="0.25">
      <c r="A101" s="8" t="s">
        <v>155</v>
      </c>
      <c r="B101" s="2">
        <v>0.120643431635389</v>
      </c>
    </row>
    <row r="102" spans="1:2" x14ac:dyDescent="0.25">
      <c r="A102" s="8" t="s">
        <v>156</v>
      </c>
      <c r="B102" s="2">
        <v>0.25201072386058998</v>
      </c>
    </row>
    <row r="103" spans="1:2" x14ac:dyDescent="0.25">
      <c r="A103" s="8" t="s">
        <v>157</v>
      </c>
      <c r="B103" s="2">
        <v>1.9685039370078701E-3</v>
      </c>
    </row>
    <row r="104" spans="1:2" x14ac:dyDescent="0.25">
      <c r="A104" s="8" t="s">
        <v>158</v>
      </c>
      <c r="B104" s="2">
        <v>0.33464566929133899</v>
      </c>
    </row>
    <row r="105" spans="1:2" x14ac:dyDescent="0.25">
      <c r="A105" s="8" t="s">
        <v>159</v>
      </c>
      <c r="B105" s="2">
        <v>1.5748031496062999E-2</v>
      </c>
    </row>
    <row r="106" spans="1:2" x14ac:dyDescent="0.25">
      <c r="A106" s="8" t="s">
        <v>160</v>
      </c>
      <c r="B106" s="2">
        <v>9.8425196850393699E-3</v>
      </c>
    </row>
    <row r="107" spans="1:2" x14ac:dyDescent="0.25">
      <c r="A107" s="8" t="s">
        <v>161</v>
      </c>
      <c r="B107" s="2">
        <v>3.1496062992125998E-2</v>
      </c>
    </row>
    <row r="108" spans="1:2" x14ac:dyDescent="0.25">
      <c r="A108" s="8" t="s">
        <v>162</v>
      </c>
      <c r="B108" s="2">
        <v>7.8740157480314994E-3</v>
      </c>
    </row>
    <row r="109" spans="1:2" x14ac:dyDescent="0.25">
      <c r="A109" s="8" t="s">
        <v>163</v>
      </c>
      <c r="B109" s="2">
        <v>3.9370078740157497E-3</v>
      </c>
    </row>
    <row r="110" spans="1:2" x14ac:dyDescent="0.25">
      <c r="A110" s="8" t="s">
        <v>164</v>
      </c>
      <c r="B110" s="2">
        <v>0.202755905511811</v>
      </c>
    </row>
    <row r="111" spans="1:2" x14ac:dyDescent="0.25">
      <c r="A111" s="8" t="s">
        <v>165</v>
      </c>
      <c r="B111" s="2">
        <v>9.6456692913385794E-2</v>
      </c>
    </row>
    <row r="112" spans="1:2" x14ac:dyDescent="0.25">
      <c r="A112" s="8" t="s">
        <v>166</v>
      </c>
      <c r="B112" s="2">
        <v>0.29527559055118102</v>
      </c>
    </row>
    <row r="113" spans="1:2" x14ac:dyDescent="0.25">
      <c r="A113" s="8" t="s">
        <v>167</v>
      </c>
      <c r="B113" s="2">
        <v>0</v>
      </c>
    </row>
    <row r="114" spans="1:2" x14ac:dyDescent="0.25">
      <c r="A114" s="8" t="s">
        <v>168</v>
      </c>
      <c r="B114" s="2">
        <v>0.321799307958477</v>
      </c>
    </row>
    <row r="115" spans="1:2" x14ac:dyDescent="0.25">
      <c r="A115" s="8" t="s">
        <v>169</v>
      </c>
      <c r="B115" s="2">
        <v>6.9204152249135002E-3</v>
      </c>
    </row>
    <row r="116" spans="1:2" x14ac:dyDescent="0.25">
      <c r="A116" s="8" t="s">
        <v>170</v>
      </c>
      <c r="B116" s="2">
        <v>1.73010380622837E-2</v>
      </c>
    </row>
    <row r="117" spans="1:2" x14ac:dyDescent="0.25">
      <c r="A117" s="8" t="s">
        <v>171</v>
      </c>
      <c r="B117" s="2">
        <v>2.7681660899654001E-2</v>
      </c>
    </row>
    <row r="118" spans="1:2" x14ac:dyDescent="0.25">
      <c r="A118" s="8" t="s">
        <v>172</v>
      </c>
      <c r="B118" s="2">
        <v>6.9204152249135002E-3</v>
      </c>
    </row>
    <row r="119" spans="1:2" x14ac:dyDescent="0.25">
      <c r="A119" s="8" t="s">
        <v>173</v>
      </c>
      <c r="B119" s="2">
        <v>1.03806228373702E-2</v>
      </c>
    </row>
    <row r="120" spans="1:2" x14ac:dyDescent="0.25">
      <c r="A120" s="8" t="s">
        <v>174</v>
      </c>
      <c r="B120" s="2">
        <v>0.15570934256055399</v>
      </c>
    </row>
    <row r="121" spans="1:2" x14ac:dyDescent="0.25">
      <c r="A121" s="8" t="s">
        <v>175</v>
      </c>
      <c r="B121" s="2">
        <v>9.6885813148788899E-2</v>
      </c>
    </row>
    <row r="122" spans="1:2" x14ac:dyDescent="0.25">
      <c r="A122" s="8" t="s">
        <v>176</v>
      </c>
      <c r="B122" s="2">
        <v>0.356401384083045</v>
      </c>
    </row>
    <row r="123" spans="1:2" x14ac:dyDescent="0.25">
      <c r="A123" s="8" t="s">
        <v>177</v>
      </c>
      <c r="B123" s="2">
        <v>1.6666666666666701E-2</v>
      </c>
    </row>
    <row r="124" spans="1:2" x14ac:dyDescent="0.25">
      <c r="A124" s="8" t="s">
        <v>178</v>
      </c>
      <c r="B124" s="2">
        <v>0.28333333333333299</v>
      </c>
    </row>
    <row r="125" spans="1:2" x14ac:dyDescent="0.25">
      <c r="A125" s="8" t="s">
        <v>179</v>
      </c>
      <c r="B125" s="2">
        <v>0.05</v>
      </c>
    </row>
    <row r="126" spans="1:2" x14ac:dyDescent="0.25">
      <c r="A126" s="8" t="s">
        <v>180</v>
      </c>
      <c r="B126" s="2">
        <v>0</v>
      </c>
    </row>
    <row r="127" spans="1:2" x14ac:dyDescent="0.25">
      <c r="A127" s="8" t="s">
        <v>181</v>
      </c>
      <c r="B127" s="2">
        <v>8.3333333333333301E-2</v>
      </c>
    </row>
    <row r="128" spans="1:2" x14ac:dyDescent="0.25">
      <c r="A128" s="8" t="s">
        <v>182</v>
      </c>
      <c r="B128" s="2">
        <v>0</v>
      </c>
    </row>
    <row r="129" spans="1:2" x14ac:dyDescent="0.25">
      <c r="A129" s="8" t="s">
        <v>183</v>
      </c>
      <c r="B129" s="2">
        <v>0.05</v>
      </c>
    </row>
    <row r="130" spans="1:2" x14ac:dyDescent="0.25">
      <c r="A130" s="8" t="s">
        <v>184</v>
      </c>
      <c r="B130" s="2">
        <v>6.6666666666666693E-2</v>
      </c>
    </row>
    <row r="131" spans="1:2" x14ac:dyDescent="0.25">
      <c r="A131" s="8" t="s">
        <v>185</v>
      </c>
      <c r="B131" s="2">
        <v>3.3333333333333298E-2</v>
      </c>
    </row>
    <row r="132" spans="1:2" x14ac:dyDescent="0.25">
      <c r="A132" s="8" t="s">
        <v>186</v>
      </c>
      <c r="B132" s="2">
        <v>0.41666666666666702</v>
      </c>
    </row>
    <row r="133" spans="1:2" x14ac:dyDescent="0.25">
      <c r="A133" s="15"/>
    </row>
    <row r="134" spans="1:2" x14ac:dyDescent="0.25">
      <c r="A134" s="13" t="s">
        <v>33</v>
      </c>
    </row>
    <row r="135" spans="1:2" x14ac:dyDescent="0.25">
      <c r="A135" s="14" t="s">
        <v>34</v>
      </c>
    </row>
    <row r="136" spans="1:2" x14ac:dyDescent="0.25">
      <c r="A136" s="14" t="s">
        <v>126</v>
      </c>
    </row>
    <row r="137" spans="1:2" x14ac:dyDescent="0.25">
      <c r="A137" s="14" t="s">
        <v>188</v>
      </c>
    </row>
    <row r="138" spans="1:2" x14ac:dyDescent="0.25">
      <c r="A138" s="14" t="s">
        <v>36</v>
      </c>
    </row>
    <row r="139" spans="1:2" x14ac:dyDescent="0.25">
      <c r="A139" s="15"/>
    </row>
    <row r="140" spans="1:2" x14ac:dyDescent="0.25">
      <c r="A140" s="15"/>
    </row>
    <row r="141" spans="1:2" x14ac:dyDescent="0.25">
      <c r="A141" s="15"/>
    </row>
    <row r="142" spans="1:2" x14ac:dyDescent="0.25">
      <c r="A142" s="15"/>
    </row>
    <row r="143" spans="1:2" x14ac:dyDescent="0.25">
      <c r="A143" s="15"/>
    </row>
    <row r="144" spans="1:2"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507</v>
      </c>
    </row>
    <row r="2" spans="1:2" ht="15" x14ac:dyDescent="0.25">
      <c r="A2" s="12" t="s">
        <v>499</v>
      </c>
    </row>
    <row r="3" spans="1:2" ht="15" x14ac:dyDescent="0.25">
      <c r="A3" s="12" t="s">
        <v>67</v>
      </c>
    </row>
    <row r="4" spans="1:2" ht="15" x14ac:dyDescent="0.25">
      <c r="A4" s="12" t="s">
        <v>125</v>
      </c>
    </row>
    <row r="5" spans="1:2" x14ac:dyDescent="0.25">
      <c r="A5" s="17" t="str">
        <f>HYPERLINK("#'Table of contents'!A88", "Back to contents")</f>
        <v>Back to contents</v>
      </c>
    </row>
    <row r="6" spans="1:2" x14ac:dyDescent="0.25">
      <c r="A6" s="15"/>
      <c r="B6" s="6" t="s">
        <v>27</v>
      </c>
    </row>
    <row r="7" spans="1:2" x14ac:dyDescent="0.25">
      <c r="A7" s="9" t="s">
        <v>32</v>
      </c>
      <c r="B7" s="4" t="s">
        <v>9</v>
      </c>
    </row>
    <row r="8" spans="1:2" x14ac:dyDescent="0.25">
      <c r="A8" s="16" t="s">
        <v>189</v>
      </c>
      <c r="B8" s="1">
        <v>2</v>
      </c>
    </row>
    <row r="9" spans="1:2" x14ac:dyDescent="0.25">
      <c r="A9" s="16" t="s">
        <v>190</v>
      </c>
      <c r="B9" s="1">
        <v>168</v>
      </c>
    </row>
    <row r="10" spans="1:2" x14ac:dyDescent="0.25">
      <c r="A10" s="16" t="s">
        <v>191</v>
      </c>
      <c r="B10" s="1">
        <v>11</v>
      </c>
    </row>
    <row r="11" spans="1:2" x14ac:dyDescent="0.25">
      <c r="A11" s="16" t="s">
        <v>192</v>
      </c>
      <c r="B11" s="1">
        <v>4</v>
      </c>
    </row>
    <row r="12" spans="1:2" x14ac:dyDescent="0.25">
      <c r="A12" s="16" t="s">
        <v>193</v>
      </c>
      <c r="B12" s="1">
        <v>8</v>
      </c>
    </row>
    <row r="13" spans="1:2" x14ac:dyDescent="0.25">
      <c r="A13" s="16" t="s">
        <v>194</v>
      </c>
      <c r="B13" s="1">
        <v>1</v>
      </c>
    </row>
    <row r="14" spans="1:2" x14ac:dyDescent="0.25">
      <c r="A14" s="16" t="s">
        <v>195</v>
      </c>
      <c r="B14" s="1">
        <v>7</v>
      </c>
    </row>
    <row r="15" spans="1:2" x14ac:dyDescent="0.25">
      <c r="A15" s="16" t="s">
        <v>196</v>
      </c>
      <c r="B15" s="1">
        <v>94</v>
      </c>
    </row>
    <row r="16" spans="1:2" x14ac:dyDescent="0.25">
      <c r="A16" s="16" t="s">
        <v>197</v>
      </c>
      <c r="B16" s="1">
        <v>49</v>
      </c>
    </row>
    <row r="17" spans="1:2" x14ac:dyDescent="0.25">
      <c r="A17" s="16" t="s">
        <v>198</v>
      </c>
      <c r="B17" s="1">
        <v>145</v>
      </c>
    </row>
    <row r="18" spans="1:2" x14ac:dyDescent="0.25">
      <c r="A18" s="16" t="s">
        <v>199</v>
      </c>
      <c r="B18" s="1">
        <v>2</v>
      </c>
    </row>
    <row r="19" spans="1:2" x14ac:dyDescent="0.25">
      <c r="A19" s="16" t="s">
        <v>200</v>
      </c>
      <c r="B19" s="1">
        <v>233</v>
      </c>
    </row>
    <row r="20" spans="1:2" x14ac:dyDescent="0.25">
      <c r="A20" s="16" t="s">
        <v>201</v>
      </c>
      <c r="B20" s="1">
        <v>25</v>
      </c>
    </row>
    <row r="21" spans="1:2" x14ac:dyDescent="0.25">
      <c r="A21" s="16" t="s">
        <v>202</v>
      </c>
      <c r="B21" s="1">
        <v>8</v>
      </c>
    </row>
    <row r="22" spans="1:2" x14ac:dyDescent="0.25">
      <c r="A22" s="16" t="s">
        <v>203</v>
      </c>
      <c r="B22" s="1">
        <v>56</v>
      </c>
    </row>
    <row r="23" spans="1:2" x14ac:dyDescent="0.25">
      <c r="A23" s="16" t="s">
        <v>204</v>
      </c>
      <c r="B23" s="1">
        <v>9</v>
      </c>
    </row>
    <row r="24" spans="1:2" x14ac:dyDescent="0.25">
      <c r="A24" s="16" t="s">
        <v>205</v>
      </c>
      <c r="B24" s="1">
        <v>6</v>
      </c>
    </row>
    <row r="25" spans="1:2" x14ac:dyDescent="0.25">
      <c r="A25" s="16" t="s">
        <v>206</v>
      </c>
      <c r="B25" s="1">
        <v>138</v>
      </c>
    </row>
    <row r="26" spans="1:2" x14ac:dyDescent="0.25">
      <c r="A26" s="16" t="s">
        <v>207</v>
      </c>
      <c r="B26" s="1">
        <v>83</v>
      </c>
    </row>
    <row r="27" spans="1:2" x14ac:dyDescent="0.25">
      <c r="A27" s="16" t="s">
        <v>208</v>
      </c>
      <c r="B27" s="1">
        <v>240</v>
      </c>
    </row>
    <row r="28" spans="1:2" x14ac:dyDescent="0.25">
      <c r="A28" s="10" t="s">
        <v>12</v>
      </c>
      <c r="B28" s="5">
        <v>1289</v>
      </c>
    </row>
    <row r="29" spans="1:2" x14ac:dyDescent="0.25">
      <c r="A29" s="15"/>
    </row>
    <row r="30" spans="1:2" x14ac:dyDescent="0.25">
      <c r="A30" s="15"/>
    </row>
    <row r="31" spans="1:2" x14ac:dyDescent="0.25">
      <c r="A31" s="15"/>
      <c r="B31" s="6" t="s">
        <v>28</v>
      </c>
    </row>
    <row r="32" spans="1:2" x14ac:dyDescent="0.25">
      <c r="A32" s="9" t="s">
        <v>32</v>
      </c>
      <c r="B32" s="4" t="s">
        <v>9</v>
      </c>
    </row>
    <row r="33" spans="1:2" x14ac:dyDescent="0.25">
      <c r="A33" s="8" t="s">
        <v>189</v>
      </c>
      <c r="B33" s="2">
        <v>4.0899795501022499E-3</v>
      </c>
    </row>
    <row r="34" spans="1:2" x14ac:dyDescent="0.25">
      <c r="A34" s="8" t="s">
        <v>190</v>
      </c>
      <c r="B34" s="2">
        <v>0.34355828220858903</v>
      </c>
    </row>
    <row r="35" spans="1:2" x14ac:dyDescent="0.25">
      <c r="A35" s="8" t="s">
        <v>191</v>
      </c>
      <c r="B35" s="2">
        <v>2.2494887525562401E-2</v>
      </c>
    </row>
    <row r="36" spans="1:2" x14ac:dyDescent="0.25">
      <c r="A36" s="8" t="s">
        <v>192</v>
      </c>
      <c r="B36" s="2">
        <v>8.1799591002044997E-3</v>
      </c>
    </row>
    <row r="37" spans="1:2" x14ac:dyDescent="0.25">
      <c r="A37" s="8" t="s">
        <v>193</v>
      </c>
      <c r="B37" s="2">
        <v>1.6359918200408999E-2</v>
      </c>
    </row>
    <row r="38" spans="1:2" x14ac:dyDescent="0.25">
      <c r="A38" s="8" t="s">
        <v>194</v>
      </c>
      <c r="B38" s="2">
        <v>2.0449897750511202E-3</v>
      </c>
    </row>
    <row r="39" spans="1:2" x14ac:dyDescent="0.25">
      <c r="A39" s="8" t="s">
        <v>195</v>
      </c>
      <c r="B39" s="2">
        <v>1.4314928425357899E-2</v>
      </c>
    </row>
    <row r="40" spans="1:2" x14ac:dyDescent="0.25">
      <c r="A40" s="8" t="s">
        <v>196</v>
      </c>
      <c r="B40" s="2">
        <v>0.19222903885480599</v>
      </c>
    </row>
    <row r="41" spans="1:2" x14ac:dyDescent="0.25">
      <c r="A41" s="8" t="s">
        <v>197</v>
      </c>
      <c r="B41" s="2">
        <v>0.100204498977505</v>
      </c>
    </row>
    <row r="42" spans="1:2" x14ac:dyDescent="0.25">
      <c r="A42" s="8" t="s">
        <v>198</v>
      </c>
      <c r="B42" s="2">
        <v>0.296523517382413</v>
      </c>
    </row>
    <row r="43" spans="1:2" x14ac:dyDescent="0.25">
      <c r="A43" s="8" t="s">
        <v>199</v>
      </c>
      <c r="B43" s="2">
        <v>2.5000000000000001E-3</v>
      </c>
    </row>
    <row r="44" spans="1:2" x14ac:dyDescent="0.25">
      <c r="A44" s="8" t="s">
        <v>200</v>
      </c>
      <c r="B44" s="2">
        <v>0.29125000000000001</v>
      </c>
    </row>
    <row r="45" spans="1:2" x14ac:dyDescent="0.25">
      <c r="A45" s="8" t="s">
        <v>201</v>
      </c>
      <c r="B45" s="2">
        <v>3.125E-2</v>
      </c>
    </row>
    <row r="46" spans="1:2" x14ac:dyDescent="0.25">
      <c r="A46" s="8" t="s">
        <v>202</v>
      </c>
      <c r="B46" s="2">
        <v>0.01</v>
      </c>
    </row>
    <row r="47" spans="1:2" x14ac:dyDescent="0.25">
      <c r="A47" s="8" t="s">
        <v>203</v>
      </c>
      <c r="B47" s="2">
        <v>7.0000000000000007E-2</v>
      </c>
    </row>
    <row r="48" spans="1:2" x14ac:dyDescent="0.25">
      <c r="A48" s="8" t="s">
        <v>204</v>
      </c>
      <c r="B48" s="2">
        <v>1.125E-2</v>
      </c>
    </row>
    <row r="49" spans="1:2" x14ac:dyDescent="0.25">
      <c r="A49" s="8" t="s">
        <v>205</v>
      </c>
      <c r="B49" s="2">
        <v>7.4999999999999997E-3</v>
      </c>
    </row>
    <row r="50" spans="1:2" x14ac:dyDescent="0.25">
      <c r="A50" s="8" t="s">
        <v>206</v>
      </c>
      <c r="B50" s="2">
        <v>0.17249999999999999</v>
      </c>
    </row>
    <row r="51" spans="1:2" x14ac:dyDescent="0.25">
      <c r="A51" s="8" t="s">
        <v>207</v>
      </c>
      <c r="B51" s="2">
        <v>0.10375</v>
      </c>
    </row>
    <row r="52" spans="1:2" x14ac:dyDescent="0.25">
      <c r="A52" s="8" t="s">
        <v>208</v>
      </c>
      <c r="B52" s="2">
        <v>0.3</v>
      </c>
    </row>
    <row r="53" spans="1:2" x14ac:dyDescent="0.25">
      <c r="A53" s="15"/>
    </row>
    <row r="54" spans="1:2" x14ac:dyDescent="0.25">
      <c r="A54" s="13" t="s">
        <v>33</v>
      </c>
    </row>
    <row r="55" spans="1:2" x14ac:dyDescent="0.25">
      <c r="A55" s="14" t="s">
        <v>34</v>
      </c>
    </row>
    <row r="56" spans="1:2" x14ac:dyDescent="0.25">
      <c r="A56" s="14" t="s">
        <v>126</v>
      </c>
    </row>
    <row r="57" spans="1:2" x14ac:dyDescent="0.25">
      <c r="A57" s="14" t="s">
        <v>210</v>
      </c>
    </row>
    <row r="58" spans="1:2" x14ac:dyDescent="0.25">
      <c r="A58" s="14" t="s">
        <v>36</v>
      </c>
    </row>
    <row r="59" spans="1:2" x14ac:dyDescent="0.25">
      <c r="A59" s="15"/>
    </row>
    <row r="60" spans="1:2" x14ac:dyDescent="0.25">
      <c r="A60" s="15"/>
    </row>
    <row r="61" spans="1:2" x14ac:dyDescent="0.25">
      <c r="A61" s="15"/>
    </row>
    <row r="62" spans="1:2" x14ac:dyDescent="0.25">
      <c r="A62" s="15"/>
    </row>
    <row r="63" spans="1:2" x14ac:dyDescent="0.25">
      <c r="A63" s="15"/>
    </row>
    <row r="64" spans="1:2"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508</v>
      </c>
    </row>
    <row r="2" spans="1:2" ht="15" x14ac:dyDescent="0.25">
      <c r="A2" s="12" t="s">
        <v>499</v>
      </c>
    </row>
    <row r="3" spans="1:2" ht="15" x14ac:dyDescent="0.25">
      <c r="A3" s="12" t="s">
        <v>239</v>
      </c>
    </row>
    <row r="4" spans="1:2" ht="15" x14ac:dyDescent="0.25">
      <c r="A4" s="12" t="s">
        <v>125</v>
      </c>
    </row>
    <row r="5" spans="1:2" x14ac:dyDescent="0.25">
      <c r="A5" s="17" t="str">
        <f>HYPERLINK("#'Table of contents'!A89", "Back to contents")</f>
        <v>Back to contents</v>
      </c>
    </row>
    <row r="6" spans="1:2" x14ac:dyDescent="0.25">
      <c r="A6" s="15"/>
      <c r="B6" s="6" t="s">
        <v>27</v>
      </c>
    </row>
    <row r="7" spans="1:2" x14ac:dyDescent="0.25">
      <c r="A7" s="9" t="s">
        <v>32</v>
      </c>
      <c r="B7" s="4" t="s">
        <v>9</v>
      </c>
    </row>
    <row r="8" spans="1:2" x14ac:dyDescent="0.25">
      <c r="A8" s="16" t="s">
        <v>211</v>
      </c>
      <c r="B8" s="1">
        <v>2</v>
      </c>
    </row>
    <row r="9" spans="1:2" x14ac:dyDescent="0.25">
      <c r="A9" s="16" t="s">
        <v>212</v>
      </c>
      <c r="B9" s="1">
        <v>302</v>
      </c>
    </row>
    <row r="10" spans="1:2" x14ac:dyDescent="0.25">
      <c r="A10" s="16" t="s">
        <v>213</v>
      </c>
      <c r="B10" s="1">
        <v>18</v>
      </c>
    </row>
    <row r="11" spans="1:2" x14ac:dyDescent="0.25">
      <c r="A11" s="16" t="s">
        <v>214</v>
      </c>
      <c r="B11" s="1">
        <v>10</v>
      </c>
    </row>
    <row r="12" spans="1:2" x14ac:dyDescent="0.25">
      <c r="A12" s="16" t="s">
        <v>215</v>
      </c>
      <c r="B12" s="1">
        <v>22</v>
      </c>
    </row>
    <row r="13" spans="1:2" x14ac:dyDescent="0.25">
      <c r="A13" s="16" t="s">
        <v>216</v>
      </c>
      <c r="B13" s="1">
        <v>9</v>
      </c>
    </row>
    <row r="14" spans="1:2" x14ac:dyDescent="0.25">
      <c r="A14" s="16" t="s">
        <v>99</v>
      </c>
      <c r="B14" s="1">
        <v>8</v>
      </c>
    </row>
    <row r="15" spans="1:2" x14ac:dyDescent="0.25">
      <c r="A15" s="16" t="s">
        <v>217</v>
      </c>
      <c r="B15" s="1">
        <v>201</v>
      </c>
    </row>
    <row r="16" spans="1:2" x14ac:dyDescent="0.25">
      <c r="A16" s="16" t="s">
        <v>218</v>
      </c>
      <c r="B16" s="1">
        <v>103</v>
      </c>
    </row>
    <row r="17" spans="1:2" x14ac:dyDescent="0.25">
      <c r="A17" s="16" t="s">
        <v>219</v>
      </c>
      <c r="B17" s="1">
        <v>300</v>
      </c>
    </row>
    <row r="18" spans="1:2" x14ac:dyDescent="0.25">
      <c r="A18" s="16" t="s">
        <v>220</v>
      </c>
      <c r="B18" s="1">
        <v>0</v>
      </c>
    </row>
    <row r="19" spans="1:2" x14ac:dyDescent="0.25">
      <c r="A19" s="16" t="s">
        <v>221</v>
      </c>
      <c r="B19" s="1">
        <v>83</v>
      </c>
    </row>
    <row r="20" spans="1:2" x14ac:dyDescent="0.25">
      <c r="A20" s="16" t="s">
        <v>222</v>
      </c>
      <c r="B20" s="1">
        <v>1</v>
      </c>
    </row>
    <row r="21" spans="1:2" x14ac:dyDescent="0.25">
      <c r="A21" s="16" t="s">
        <v>223</v>
      </c>
      <c r="B21" s="1">
        <v>2</v>
      </c>
    </row>
    <row r="22" spans="1:2" x14ac:dyDescent="0.25">
      <c r="A22" s="16" t="s">
        <v>224</v>
      </c>
      <c r="B22" s="1">
        <v>10</v>
      </c>
    </row>
    <row r="23" spans="1:2" x14ac:dyDescent="0.25">
      <c r="A23" s="16" t="s">
        <v>225</v>
      </c>
      <c r="B23" s="1">
        <v>0</v>
      </c>
    </row>
    <row r="24" spans="1:2" x14ac:dyDescent="0.25">
      <c r="A24" s="16" t="s">
        <v>105</v>
      </c>
      <c r="B24" s="1">
        <v>4</v>
      </c>
    </row>
    <row r="25" spans="1:2" x14ac:dyDescent="0.25">
      <c r="A25" s="16" t="s">
        <v>226</v>
      </c>
      <c r="B25" s="1">
        <v>26</v>
      </c>
    </row>
    <row r="26" spans="1:2" x14ac:dyDescent="0.25">
      <c r="A26" s="16" t="s">
        <v>227</v>
      </c>
      <c r="B26" s="1">
        <v>21</v>
      </c>
    </row>
    <row r="27" spans="1:2" x14ac:dyDescent="0.25">
      <c r="A27" s="16" t="s">
        <v>228</v>
      </c>
      <c r="B27" s="1">
        <v>50</v>
      </c>
    </row>
    <row r="28" spans="1:2" x14ac:dyDescent="0.25">
      <c r="A28" s="16" t="s">
        <v>229</v>
      </c>
      <c r="B28" s="1">
        <v>2</v>
      </c>
    </row>
    <row r="29" spans="1:2" x14ac:dyDescent="0.25">
      <c r="A29" s="16" t="s">
        <v>230</v>
      </c>
      <c r="B29" s="1">
        <v>16</v>
      </c>
    </row>
    <row r="30" spans="1:2" x14ac:dyDescent="0.25">
      <c r="A30" s="16" t="s">
        <v>231</v>
      </c>
      <c r="B30" s="1">
        <v>17</v>
      </c>
    </row>
    <row r="31" spans="1:2" x14ac:dyDescent="0.25">
      <c r="A31" s="16" t="s">
        <v>232</v>
      </c>
      <c r="B31" s="1">
        <v>0</v>
      </c>
    </row>
    <row r="32" spans="1:2" x14ac:dyDescent="0.25">
      <c r="A32" s="16" t="s">
        <v>233</v>
      </c>
      <c r="B32" s="1">
        <v>32</v>
      </c>
    </row>
    <row r="33" spans="1:2" x14ac:dyDescent="0.25">
      <c r="A33" s="16" t="s">
        <v>234</v>
      </c>
      <c r="B33" s="1">
        <v>1</v>
      </c>
    </row>
    <row r="34" spans="1:2" x14ac:dyDescent="0.25">
      <c r="A34" s="16" t="s">
        <v>111</v>
      </c>
      <c r="B34" s="1">
        <v>1</v>
      </c>
    </row>
    <row r="35" spans="1:2" x14ac:dyDescent="0.25">
      <c r="A35" s="16" t="s">
        <v>235</v>
      </c>
      <c r="B35" s="1">
        <v>5</v>
      </c>
    </row>
    <row r="36" spans="1:2" x14ac:dyDescent="0.25">
      <c r="A36" s="16" t="s">
        <v>236</v>
      </c>
      <c r="B36" s="1">
        <v>8</v>
      </c>
    </row>
    <row r="37" spans="1:2" x14ac:dyDescent="0.25">
      <c r="A37" s="16" t="s">
        <v>237</v>
      </c>
      <c r="B37" s="1">
        <v>35</v>
      </c>
    </row>
    <row r="38" spans="1:2" x14ac:dyDescent="0.25">
      <c r="A38" s="10" t="s">
        <v>12</v>
      </c>
      <c r="B38" s="5">
        <v>1289</v>
      </c>
    </row>
    <row r="39" spans="1:2" x14ac:dyDescent="0.25">
      <c r="A39" s="15"/>
    </row>
    <row r="40" spans="1:2" x14ac:dyDescent="0.25">
      <c r="A40" s="15"/>
    </row>
    <row r="41" spans="1:2" x14ac:dyDescent="0.25">
      <c r="A41" s="15"/>
      <c r="B41" s="6" t="s">
        <v>28</v>
      </c>
    </row>
    <row r="42" spans="1:2" x14ac:dyDescent="0.25">
      <c r="A42" s="9" t="s">
        <v>32</v>
      </c>
      <c r="B42" s="4" t="s">
        <v>9</v>
      </c>
    </row>
    <row r="43" spans="1:2" x14ac:dyDescent="0.25">
      <c r="A43" s="8" t="s">
        <v>211</v>
      </c>
      <c r="B43" s="2">
        <v>2.05128205128205E-3</v>
      </c>
    </row>
    <row r="44" spans="1:2" x14ac:dyDescent="0.25">
      <c r="A44" s="8" t="s">
        <v>212</v>
      </c>
      <c r="B44" s="2">
        <v>0.30974358974359001</v>
      </c>
    </row>
    <row r="45" spans="1:2" x14ac:dyDescent="0.25">
      <c r="A45" s="8" t="s">
        <v>213</v>
      </c>
      <c r="B45" s="2">
        <v>1.8461538461538501E-2</v>
      </c>
    </row>
    <row r="46" spans="1:2" x14ac:dyDescent="0.25">
      <c r="A46" s="8" t="s">
        <v>214</v>
      </c>
      <c r="B46" s="2">
        <v>1.02564102564103E-2</v>
      </c>
    </row>
    <row r="47" spans="1:2" x14ac:dyDescent="0.25">
      <c r="A47" s="8" t="s">
        <v>215</v>
      </c>
      <c r="B47" s="2">
        <v>2.2564102564102601E-2</v>
      </c>
    </row>
    <row r="48" spans="1:2" x14ac:dyDescent="0.25">
      <c r="A48" s="8" t="s">
        <v>216</v>
      </c>
      <c r="B48" s="2">
        <v>9.2307692307692299E-3</v>
      </c>
    </row>
    <row r="49" spans="1:2" x14ac:dyDescent="0.25">
      <c r="A49" s="8" t="s">
        <v>99</v>
      </c>
      <c r="B49" s="2">
        <v>8.2051282051282103E-3</v>
      </c>
    </row>
    <row r="50" spans="1:2" x14ac:dyDescent="0.25">
      <c r="A50" s="8" t="s">
        <v>217</v>
      </c>
      <c r="B50" s="2">
        <v>0.20615384615384599</v>
      </c>
    </row>
    <row r="51" spans="1:2" x14ac:dyDescent="0.25">
      <c r="A51" s="8" t="s">
        <v>218</v>
      </c>
      <c r="B51" s="2">
        <v>0.105641025641026</v>
      </c>
    </row>
    <row r="52" spans="1:2" x14ac:dyDescent="0.25">
      <c r="A52" s="8" t="s">
        <v>219</v>
      </c>
      <c r="B52" s="2">
        <v>0.30769230769230799</v>
      </c>
    </row>
    <row r="53" spans="1:2" x14ac:dyDescent="0.25">
      <c r="A53" s="8" t="s">
        <v>220</v>
      </c>
      <c r="B53" s="2">
        <v>0</v>
      </c>
    </row>
    <row r="54" spans="1:2" x14ac:dyDescent="0.25">
      <c r="A54" s="8" t="s">
        <v>221</v>
      </c>
      <c r="B54" s="2">
        <v>0.42131979695431498</v>
      </c>
    </row>
    <row r="55" spans="1:2" x14ac:dyDescent="0.25">
      <c r="A55" s="8" t="s">
        <v>222</v>
      </c>
      <c r="B55" s="2">
        <v>5.0761421319797002E-3</v>
      </c>
    </row>
    <row r="56" spans="1:2" x14ac:dyDescent="0.25">
      <c r="A56" s="8" t="s">
        <v>223</v>
      </c>
      <c r="B56" s="2">
        <v>1.01522842639594E-2</v>
      </c>
    </row>
    <row r="57" spans="1:2" x14ac:dyDescent="0.25">
      <c r="A57" s="8" t="s">
        <v>224</v>
      </c>
      <c r="B57" s="2">
        <v>5.0761421319797002E-2</v>
      </c>
    </row>
    <row r="58" spans="1:2" x14ac:dyDescent="0.25">
      <c r="A58" s="8" t="s">
        <v>225</v>
      </c>
      <c r="B58" s="2">
        <v>0</v>
      </c>
    </row>
    <row r="59" spans="1:2" x14ac:dyDescent="0.25">
      <c r="A59" s="8" t="s">
        <v>105</v>
      </c>
      <c r="B59" s="2">
        <v>2.0304568527918801E-2</v>
      </c>
    </row>
    <row r="60" spans="1:2" x14ac:dyDescent="0.25">
      <c r="A60" s="8" t="s">
        <v>226</v>
      </c>
      <c r="B60" s="2">
        <v>0.131979695431472</v>
      </c>
    </row>
    <row r="61" spans="1:2" x14ac:dyDescent="0.25">
      <c r="A61" s="8" t="s">
        <v>227</v>
      </c>
      <c r="B61" s="2">
        <v>0.10659898477157401</v>
      </c>
    </row>
    <row r="62" spans="1:2" x14ac:dyDescent="0.25">
      <c r="A62" s="8" t="s">
        <v>228</v>
      </c>
      <c r="B62" s="2">
        <v>0.25380710659898498</v>
      </c>
    </row>
    <row r="63" spans="1:2" x14ac:dyDescent="0.25">
      <c r="A63" s="8" t="s">
        <v>229</v>
      </c>
      <c r="B63" s="2">
        <v>1.7094017094017099E-2</v>
      </c>
    </row>
    <row r="64" spans="1:2" x14ac:dyDescent="0.25">
      <c r="A64" s="8" t="s">
        <v>230</v>
      </c>
      <c r="B64" s="2">
        <v>0.13675213675213699</v>
      </c>
    </row>
    <row r="65" spans="1:2" x14ac:dyDescent="0.25">
      <c r="A65" s="8" t="s">
        <v>231</v>
      </c>
      <c r="B65" s="2">
        <v>0.145299145299145</v>
      </c>
    </row>
    <row r="66" spans="1:2" x14ac:dyDescent="0.25">
      <c r="A66" s="8" t="s">
        <v>232</v>
      </c>
      <c r="B66" s="2">
        <v>0</v>
      </c>
    </row>
    <row r="67" spans="1:2" x14ac:dyDescent="0.25">
      <c r="A67" s="8" t="s">
        <v>233</v>
      </c>
      <c r="B67" s="2">
        <v>0.27350427350427398</v>
      </c>
    </row>
    <row r="68" spans="1:2" x14ac:dyDescent="0.25">
      <c r="A68" s="8" t="s">
        <v>234</v>
      </c>
      <c r="B68" s="2">
        <v>8.5470085470085496E-3</v>
      </c>
    </row>
    <row r="69" spans="1:2" x14ac:dyDescent="0.25">
      <c r="A69" s="8" t="s">
        <v>111</v>
      </c>
      <c r="B69" s="2">
        <v>8.5470085470085496E-3</v>
      </c>
    </row>
    <row r="70" spans="1:2" x14ac:dyDescent="0.25">
      <c r="A70" s="8" t="s">
        <v>235</v>
      </c>
      <c r="B70" s="2">
        <v>4.2735042735042701E-2</v>
      </c>
    </row>
    <row r="71" spans="1:2" x14ac:dyDescent="0.25">
      <c r="A71" s="8" t="s">
        <v>236</v>
      </c>
      <c r="B71" s="2">
        <v>6.8376068376068397E-2</v>
      </c>
    </row>
    <row r="72" spans="1:2" x14ac:dyDescent="0.25">
      <c r="A72" s="8" t="s">
        <v>237</v>
      </c>
      <c r="B72" s="2">
        <v>0.29914529914529903</v>
      </c>
    </row>
    <row r="73" spans="1:2" x14ac:dyDescent="0.25">
      <c r="A73" s="15"/>
    </row>
    <row r="74" spans="1:2" x14ac:dyDescent="0.25">
      <c r="A74" s="13" t="s">
        <v>33</v>
      </c>
    </row>
    <row r="75" spans="1:2" x14ac:dyDescent="0.25">
      <c r="A75" s="14" t="s">
        <v>34</v>
      </c>
    </row>
    <row r="76" spans="1:2" x14ac:dyDescent="0.25">
      <c r="A76" s="14" t="s">
        <v>126</v>
      </c>
    </row>
    <row r="77" spans="1:2" x14ac:dyDescent="0.25">
      <c r="A77" s="14" t="s">
        <v>240</v>
      </c>
    </row>
    <row r="78" spans="1:2" x14ac:dyDescent="0.25">
      <c r="A78" s="14" t="s">
        <v>36</v>
      </c>
    </row>
    <row r="79" spans="1:2" x14ac:dyDescent="0.25">
      <c r="A79" s="15"/>
    </row>
    <row r="80" spans="1:2"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200"/>
  <sheetViews>
    <sheetView showGridLines="0" workbookViewId="0">
      <selection activeCell="A5" sqref="A5"/>
    </sheetView>
  </sheetViews>
  <sheetFormatPr defaultColWidth="11.5546875" defaultRowHeight="13.2" x14ac:dyDescent="0.25"/>
  <cols>
    <col min="1" max="1" width="40.6640625" customWidth="1"/>
    <col min="2" max="12" width="10.5546875" customWidth="1"/>
  </cols>
  <sheetData>
    <row r="1" spans="1:11" ht="15" x14ac:dyDescent="0.25">
      <c r="A1" s="12" t="s">
        <v>88</v>
      </c>
    </row>
    <row r="2" spans="1:11" ht="15" x14ac:dyDescent="0.25">
      <c r="A2" s="12" t="s">
        <v>25</v>
      </c>
    </row>
    <row r="3" spans="1:11" ht="15" x14ac:dyDescent="0.25">
      <c r="A3" s="12" t="s">
        <v>89</v>
      </c>
    </row>
    <row r="4" spans="1:11" x14ac:dyDescent="0.25">
      <c r="A4" s="15"/>
    </row>
    <row r="5" spans="1:11" x14ac:dyDescent="0.25">
      <c r="A5" s="17" t="str">
        <f>HYPERLINK("#'Table of contents'!A9",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82</v>
      </c>
      <c r="B8" s="1">
        <v>60549</v>
      </c>
      <c r="C8" s="1">
        <v>62691</v>
      </c>
      <c r="D8" s="1">
        <v>64860</v>
      </c>
      <c r="E8" s="1">
        <v>67365</v>
      </c>
      <c r="F8" s="1">
        <v>70172</v>
      </c>
      <c r="G8" s="1">
        <v>73405</v>
      </c>
      <c r="H8" s="1">
        <v>77653</v>
      </c>
      <c r="I8" s="1">
        <v>82956</v>
      </c>
      <c r="J8" s="1">
        <v>85947</v>
      </c>
      <c r="K8" s="1">
        <v>93506</v>
      </c>
    </row>
    <row r="9" spans="1:11" x14ac:dyDescent="0.25">
      <c r="A9" s="16" t="s">
        <v>83</v>
      </c>
      <c r="B9" s="1">
        <v>8395</v>
      </c>
      <c r="C9" s="1">
        <v>8803</v>
      </c>
      <c r="D9" s="1">
        <v>9204</v>
      </c>
      <c r="E9" s="1">
        <v>9690</v>
      </c>
      <c r="F9" s="1">
        <v>10320</v>
      </c>
      <c r="G9" s="1">
        <v>11138</v>
      </c>
      <c r="H9" s="1">
        <v>12509</v>
      </c>
      <c r="I9" s="1">
        <v>14474</v>
      </c>
      <c r="J9" s="1">
        <v>15597</v>
      </c>
      <c r="K9" s="1">
        <v>17819</v>
      </c>
    </row>
    <row r="10" spans="1:11" x14ac:dyDescent="0.25">
      <c r="A10" s="16" t="s">
        <v>84</v>
      </c>
      <c r="B10" s="1">
        <v>4797</v>
      </c>
      <c r="C10" s="1">
        <v>5115</v>
      </c>
      <c r="D10" s="1">
        <v>5463</v>
      </c>
      <c r="E10" s="1">
        <v>5837</v>
      </c>
      <c r="F10" s="1">
        <v>6130</v>
      </c>
      <c r="G10" s="1">
        <v>6490</v>
      </c>
      <c r="H10" s="1">
        <v>6921</v>
      </c>
      <c r="I10" s="1">
        <v>7418</v>
      </c>
      <c r="J10" s="1">
        <v>7729</v>
      </c>
      <c r="K10" s="1">
        <v>8348</v>
      </c>
    </row>
    <row r="11" spans="1:11" x14ac:dyDescent="0.25">
      <c r="A11" s="16" t="s">
        <v>85</v>
      </c>
      <c r="B11" s="1">
        <v>140072</v>
      </c>
      <c r="C11" s="1">
        <v>144841</v>
      </c>
      <c r="D11" s="1">
        <v>149755</v>
      </c>
      <c r="E11" s="1">
        <v>153306</v>
      </c>
      <c r="F11" s="1">
        <v>156688</v>
      </c>
      <c r="G11" s="1">
        <v>159881</v>
      </c>
      <c r="H11" s="1">
        <v>163121</v>
      </c>
      <c r="I11" s="1">
        <v>166499</v>
      </c>
      <c r="J11" s="1">
        <v>161768</v>
      </c>
      <c r="K11" s="1">
        <v>166056</v>
      </c>
    </row>
    <row r="12" spans="1:11" x14ac:dyDescent="0.25">
      <c r="A12" s="16" t="s">
        <v>86</v>
      </c>
      <c r="B12" s="1">
        <v>7452</v>
      </c>
      <c r="C12" s="1">
        <v>7869</v>
      </c>
      <c r="D12" s="1">
        <v>8419</v>
      </c>
      <c r="E12" s="1">
        <v>8924</v>
      </c>
      <c r="F12" s="1">
        <v>9565</v>
      </c>
      <c r="G12" s="1">
        <v>10251</v>
      </c>
      <c r="H12" s="1">
        <v>11405</v>
      </c>
      <c r="I12" s="1">
        <v>13240</v>
      </c>
      <c r="J12" s="1">
        <v>14456</v>
      </c>
      <c r="K12" s="1">
        <v>16673</v>
      </c>
    </row>
    <row r="13" spans="1:11" x14ac:dyDescent="0.25">
      <c r="A13" s="16" t="s">
        <v>87</v>
      </c>
      <c r="B13" s="1">
        <v>31286</v>
      </c>
      <c r="C13" s="1">
        <v>30339</v>
      </c>
      <c r="D13" s="1">
        <v>29467</v>
      </c>
      <c r="E13" s="1">
        <v>28625</v>
      </c>
      <c r="F13" s="1">
        <v>27900</v>
      </c>
      <c r="G13" s="1">
        <v>27311</v>
      </c>
      <c r="H13" s="1">
        <v>26868</v>
      </c>
      <c r="I13" s="1">
        <v>26732</v>
      </c>
      <c r="J13" s="1">
        <v>24790</v>
      </c>
      <c r="K13" s="1">
        <v>25321</v>
      </c>
    </row>
    <row r="14" spans="1:11" x14ac:dyDescent="0.25">
      <c r="A14" s="10" t="s">
        <v>12</v>
      </c>
      <c r="B14" s="5">
        <v>252551</v>
      </c>
      <c r="C14" s="5">
        <v>259658</v>
      </c>
      <c r="D14" s="5">
        <v>267168</v>
      </c>
      <c r="E14" s="5">
        <v>273747</v>
      </c>
      <c r="F14" s="5">
        <v>280775</v>
      </c>
      <c r="G14" s="5">
        <v>288476</v>
      </c>
      <c r="H14" s="5">
        <v>298477</v>
      </c>
      <c r="I14" s="5">
        <v>311319</v>
      </c>
      <c r="J14" s="5">
        <v>310287</v>
      </c>
      <c r="K14" s="5">
        <v>327723</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82</v>
      </c>
      <c r="B19" s="2">
        <v>0.23974959513128</v>
      </c>
      <c r="C19" s="2">
        <v>0.241436813038689</v>
      </c>
      <c r="D19" s="2">
        <v>0.24276859504132201</v>
      </c>
      <c r="E19" s="2">
        <v>0.246084888601519</v>
      </c>
      <c r="F19" s="2">
        <v>0.24992253583830501</v>
      </c>
      <c r="G19" s="2">
        <v>0.25445790984345301</v>
      </c>
      <c r="H19" s="2">
        <v>0.260164099746379</v>
      </c>
      <c r="I19" s="2">
        <v>0.26646622917329199</v>
      </c>
      <c r="J19" s="2">
        <v>0.27699194616596901</v>
      </c>
      <c r="K19" s="2">
        <v>0.285320224701959</v>
      </c>
    </row>
    <row r="20" spans="1:12" x14ac:dyDescent="0.25">
      <c r="A20" s="8" t="s">
        <v>83</v>
      </c>
      <c r="B20" s="2">
        <v>3.3240810766934199E-2</v>
      </c>
      <c r="C20" s="2">
        <v>3.3902286854246698E-2</v>
      </c>
      <c r="D20" s="2">
        <v>3.4450233560905499E-2</v>
      </c>
      <c r="E20" s="2">
        <v>3.53976481934049E-2</v>
      </c>
      <c r="F20" s="2">
        <v>3.6755409135428699E-2</v>
      </c>
      <c r="G20" s="2">
        <v>3.8609797695475498E-2</v>
      </c>
      <c r="H20" s="2">
        <v>4.1909426857010802E-2</v>
      </c>
      <c r="I20" s="2">
        <v>4.6492504472903998E-2</v>
      </c>
      <c r="J20" s="2">
        <v>5.0266366299587202E-2</v>
      </c>
      <c r="K20" s="2">
        <v>5.4372137445342597E-2</v>
      </c>
    </row>
    <row r="21" spans="1:12" x14ac:dyDescent="0.25">
      <c r="A21" s="8" t="s">
        <v>84</v>
      </c>
      <c r="B21" s="2">
        <v>1.8994183353065301E-2</v>
      </c>
      <c r="C21" s="2">
        <v>1.96989886697117E-2</v>
      </c>
      <c r="D21" s="2">
        <v>2.0447808120733001E-2</v>
      </c>
      <c r="E21" s="2">
        <v>2.1322608101641299E-2</v>
      </c>
      <c r="F21" s="2">
        <v>2.18324281007924E-2</v>
      </c>
      <c r="G21" s="2">
        <v>2.24975387900553E-2</v>
      </c>
      <c r="H21" s="2">
        <v>2.3187716306449099E-2</v>
      </c>
      <c r="I21" s="2">
        <v>2.38276494528121E-2</v>
      </c>
      <c r="J21" s="2">
        <v>2.4909196969257499E-2</v>
      </c>
      <c r="K21" s="2">
        <v>2.5472731544627598E-2</v>
      </c>
    </row>
    <row r="22" spans="1:12" x14ac:dyDescent="0.25">
      <c r="A22" s="8" t="s">
        <v>85</v>
      </c>
      <c r="B22" s="2">
        <v>0.55462857007099597</v>
      </c>
      <c r="C22" s="2">
        <v>0.55781450985527103</v>
      </c>
      <c r="D22" s="2">
        <v>0.56052745837824902</v>
      </c>
      <c r="E22" s="2">
        <v>0.56002805510197395</v>
      </c>
      <c r="F22" s="2">
        <v>0.55805538242364905</v>
      </c>
      <c r="G22" s="2">
        <v>0.554226348119081</v>
      </c>
      <c r="H22" s="2">
        <v>0.54651112145994496</v>
      </c>
      <c r="I22" s="2">
        <v>0.53481798412560799</v>
      </c>
      <c r="J22" s="2">
        <v>0.52134958925124197</v>
      </c>
      <c r="K22" s="2">
        <v>0.50669620380626301</v>
      </c>
    </row>
    <row r="23" spans="1:12" x14ac:dyDescent="0.25">
      <c r="A23" s="8" t="s">
        <v>86</v>
      </c>
      <c r="B23" s="2">
        <v>2.9506911475306E-2</v>
      </c>
      <c r="C23" s="2">
        <v>3.03052476719377E-2</v>
      </c>
      <c r="D23" s="2">
        <v>3.1512007426038997E-2</v>
      </c>
      <c r="E23" s="2">
        <v>3.2599444012171797E-2</v>
      </c>
      <c r="F23" s="2">
        <v>3.40664232926721E-2</v>
      </c>
      <c r="G23" s="2">
        <v>3.5535018511071999E-2</v>
      </c>
      <c r="H23" s="2">
        <v>3.82106493967709E-2</v>
      </c>
      <c r="I23" s="2">
        <v>4.2528724555841398E-2</v>
      </c>
      <c r="J23" s="2">
        <v>4.6589125551505503E-2</v>
      </c>
      <c r="K23" s="2">
        <v>5.0875281869139498E-2</v>
      </c>
    </row>
    <row r="24" spans="1:12" x14ac:dyDescent="0.25">
      <c r="A24" s="8" t="s">
        <v>87</v>
      </c>
      <c r="B24" s="2">
        <v>0.123879929202419</v>
      </c>
      <c r="C24" s="2">
        <v>0.11684215391014301</v>
      </c>
      <c r="D24" s="2">
        <v>0.11029389747275101</v>
      </c>
      <c r="E24" s="2">
        <v>0.104567355989289</v>
      </c>
      <c r="F24" s="2">
        <v>9.9367821209153204E-2</v>
      </c>
      <c r="G24" s="2">
        <v>9.4673387040863005E-2</v>
      </c>
      <c r="H24" s="2">
        <v>9.0016986233445104E-2</v>
      </c>
      <c r="I24" s="2">
        <v>8.5866908219543306E-2</v>
      </c>
      <c r="J24" s="2">
        <v>7.9893775762439306E-2</v>
      </c>
      <c r="K24" s="2">
        <v>7.7263420632668403E-2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82</v>
      </c>
      <c r="B29" s="2">
        <v>3.5376306792845501E-2</v>
      </c>
      <c r="C29" s="2">
        <v>3.4598267693927397E-2</v>
      </c>
      <c r="D29" s="2">
        <v>3.8621646623496798E-2</v>
      </c>
      <c r="E29" s="2">
        <v>4.1668522229644497E-2</v>
      </c>
      <c r="F29" s="2">
        <v>4.6072507552870103E-2</v>
      </c>
      <c r="G29" s="2">
        <v>5.78707172535931E-2</v>
      </c>
      <c r="H29" s="2">
        <v>6.8290986826007996E-2</v>
      </c>
      <c r="I29" s="2">
        <v>3.6055258209171097E-2</v>
      </c>
      <c r="J29" s="2">
        <v>8.7949550304257301E-2</v>
      </c>
      <c r="K29" s="3">
        <v>0.27383693208909499</v>
      </c>
      <c r="L29" s="3">
        <v>0.54430296123800603</v>
      </c>
    </row>
    <row r="30" spans="1:12" x14ac:dyDescent="0.25">
      <c r="A30" s="8" t="s">
        <v>83</v>
      </c>
      <c r="B30" s="2">
        <v>4.86003573555688E-2</v>
      </c>
      <c r="C30" s="2">
        <v>4.5552652504827901E-2</v>
      </c>
      <c r="D30" s="2">
        <v>5.2803129074315502E-2</v>
      </c>
      <c r="E30" s="2">
        <v>6.5015479876161006E-2</v>
      </c>
      <c r="F30" s="2">
        <v>7.9263565891472904E-2</v>
      </c>
      <c r="G30" s="2">
        <v>0.123092117076674</v>
      </c>
      <c r="H30" s="2">
        <v>0.15708689743384799</v>
      </c>
      <c r="I30" s="2">
        <v>7.7587398093132504E-2</v>
      </c>
      <c r="J30" s="2">
        <v>0.14246329422324799</v>
      </c>
      <c r="K30" s="3">
        <v>0.59983839109355397</v>
      </c>
      <c r="L30" s="3">
        <v>1.1225729600952901</v>
      </c>
    </row>
    <row r="31" spans="1:12" x14ac:dyDescent="0.25">
      <c r="A31" s="8" t="s">
        <v>84</v>
      </c>
      <c r="B31" s="2">
        <v>6.6291432145090701E-2</v>
      </c>
      <c r="C31" s="2">
        <v>6.8035190615835794E-2</v>
      </c>
      <c r="D31" s="2">
        <v>6.8460552809811503E-2</v>
      </c>
      <c r="E31" s="2">
        <v>5.0197019016618098E-2</v>
      </c>
      <c r="F31" s="2">
        <v>5.8727569331158198E-2</v>
      </c>
      <c r="G31" s="2">
        <v>6.6409861325115602E-2</v>
      </c>
      <c r="H31" s="2">
        <v>7.1810432018494394E-2</v>
      </c>
      <c r="I31" s="2">
        <v>4.1925047182528999E-2</v>
      </c>
      <c r="J31" s="2">
        <v>8.0087980333807707E-2</v>
      </c>
      <c r="K31" s="3">
        <v>0.28628659476117102</v>
      </c>
      <c r="L31" s="3">
        <v>0.74025432562017901</v>
      </c>
    </row>
    <row r="32" spans="1:12" x14ac:dyDescent="0.25">
      <c r="A32" s="8" t="s">
        <v>85</v>
      </c>
      <c r="B32" s="2">
        <v>3.4046775943800303E-2</v>
      </c>
      <c r="C32" s="2">
        <v>3.3926857726748597E-2</v>
      </c>
      <c r="D32" s="2">
        <v>2.3712063036292599E-2</v>
      </c>
      <c r="E32" s="2">
        <v>2.2060454254888898E-2</v>
      </c>
      <c r="F32" s="2">
        <v>2.0378076176861E-2</v>
      </c>
      <c r="G32" s="2">
        <v>2.02650721474096E-2</v>
      </c>
      <c r="H32" s="2">
        <v>2.0708553772966098E-2</v>
      </c>
      <c r="I32" s="2">
        <v>-2.8414585072583001E-2</v>
      </c>
      <c r="J32" s="2">
        <v>2.65070965827605E-2</v>
      </c>
      <c r="K32" s="3">
        <v>3.8622475466127897E-2</v>
      </c>
      <c r="L32" s="3">
        <v>0.18550459763550201</v>
      </c>
    </row>
    <row r="33" spans="1:12" x14ac:dyDescent="0.25">
      <c r="A33" s="8" t="s">
        <v>86</v>
      </c>
      <c r="B33" s="2">
        <v>5.59581320450886E-2</v>
      </c>
      <c r="C33" s="2">
        <v>6.9894522811030604E-2</v>
      </c>
      <c r="D33" s="2">
        <v>5.99833709466683E-2</v>
      </c>
      <c r="E33" s="2">
        <v>7.1828776333482697E-2</v>
      </c>
      <c r="F33" s="2">
        <v>7.1719811813904896E-2</v>
      </c>
      <c r="G33" s="2">
        <v>0.112574382987026</v>
      </c>
      <c r="H33" s="2">
        <v>0.160894344585708</v>
      </c>
      <c r="I33" s="2">
        <v>9.1842900302114797E-2</v>
      </c>
      <c r="J33" s="2">
        <v>0.15336192584394001</v>
      </c>
      <c r="K33" s="3">
        <v>0.626475465808214</v>
      </c>
      <c r="L33" s="3">
        <v>1.2373859366613</v>
      </c>
    </row>
    <row r="34" spans="1:12" x14ac:dyDescent="0.25">
      <c r="A34" s="8" t="s">
        <v>87</v>
      </c>
      <c r="B34" s="2">
        <v>-3.0269129962283401E-2</v>
      </c>
      <c r="C34" s="2">
        <v>-2.8741883384422701E-2</v>
      </c>
      <c r="D34" s="2">
        <v>-2.85743373943734E-2</v>
      </c>
      <c r="E34" s="2">
        <v>-2.5327510917030598E-2</v>
      </c>
      <c r="F34" s="2">
        <v>-2.1111111111111101E-2</v>
      </c>
      <c r="G34" s="2">
        <v>-1.62205704661126E-2</v>
      </c>
      <c r="H34" s="2">
        <v>-5.0617835343159103E-3</v>
      </c>
      <c r="I34" s="2">
        <v>-7.2647014813706404E-2</v>
      </c>
      <c r="J34" s="2">
        <v>2.1419927390076601E-2</v>
      </c>
      <c r="K34" s="3">
        <v>-7.2864413606239201E-2</v>
      </c>
      <c r="L34" s="3">
        <v>-0.19066035926612501</v>
      </c>
    </row>
    <row r="35" spans="1:12" x14ac:dyDescent="0.25">
      <c r="A35" s="11" t="s">
        <v>12</v>
      </c>
      <c r="B35" s="3">
        <v>2.8140850758856601E-2</v>
      </c>
      <c r="C35" s="3">
        <v>2.89226598063607E-2</v>
      </c>
      <c r="D35" s="3">
        <v>2.4624955084441201E-2</v>
      </c>
      <c r="E35" s="3">
        <v>2.5673340712409599E-2</v>
      </c>
      <c r="F35" s="3">
        <v>2.74276555961179E-2</v>
      </c>
      <c r="G35" s="3">
        <v>3.4668395291116101E-2</v>
      </c>
      <c r="H35" s="3">
        <v>4.3025090710507002E-2</v>
      </c>
      <c r="I35" s="3">
        <v>-3.3149277750474599E-3</v>
      </c>
      <c r="J35" s="3">
        <v>5.6193137321254201E-2</v>
      </c>
      <c r="K35" s="3">
        <v>0.136049446054438</v>
      </c>
      <c r="L35" s="3">
        <v>0.29765077152733499</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509</v>
      </c>
    </row>
    <row r="2" spans="1:2" ht="15" x14ac:dyDescent="0.25">
      <c r="A2" s="12" t="s">
        <v>499</v>
      </c>
    </row>
    <row r="3" spans="1:2" ht="15" x14ac:dyDescent="0.25">
      <c r="A3" s="12" t="s">
        <v>302</v>
      </c>
    </row>
    <row r="4" spans="1:2" ht="15" x14ac:dyDescent="0.25">
      <c r="A4" s="12" t="s">
        <v>125</v>
      </c>
    </row>
    <row r="5" spans="1:2" x14ac:dyDescent="0.25">
      <c r="A5" s="17" t="str">
        <f>HYPERLINK("#'Table of contents'!A90", "Back to contents")</f>
        <v>Back to contents</v>
      </c>
    </row>
    <row r="6" spans="1:2" x14ac:dyDescent="0.25">
      <c r="A6" s="15"/>
      <c r="B6" s="6" t="s">
        <v>27</v>
      </c>
    </row>
    <row r="7" spans="1:2" x14ac:dyDescent="0.25">
      <c r="A7" s="9" t="s">
        <v>32</v>
      </c>
      <c r="B7" s="4" t="s">
        <v>9</v>
      </c>
    </row>
    <row r="8" spans="1:2" x14ac:dyDescent="0.25">
      <c r="A8" s="16" t="s">
        <v>241</v>
      </c>
      <c r="B8" s="1">
        <v>2</v>
      </c>
    </row>
    <row r="9" spans="1:2" x14ac:dyDescent="0.25">
      <c r="A9" s="16" t="s">
        <v>242</v>
      </c>
      <c r="B9" s="1">
        <v>11</v>
      </c>
    </row>
    <row r="10" spans="1:2" x14ac:dyDescent="0.25">
      <c r="A10" s="16" t="s">
        <v>243</v>
      </c>
      <c r="B10" s="1">
        <v>36</v>
      </c>
    </row>
    <row r="11" spans="1:2" x14ac:dyDescent="0.25">
      <c r="A11" s="16" t="s">
        <v>244</v>
      </c>
      <c r="B11" s="1">
        <v>0</v>
      </c>
    </row>
    <row r="12" spans="1:2" x14ac:dyDescent="0.25">
      <c r="A12" s="16" t="s">
        <v>245</v>
      </c>
      <c r="B12" s="1">
        <v>47</v>
      </c>
    </row>
    <row r="13" spans="1:2" x14ac:dyDescent="0.25">
      <c r="A13" s="16" t="s">
        <v>246</v>
      </c>
      <c r="B13" s="1">
        <v>9</v>
      </c>
    </row>
    <row r="14" spans="1:2" x14ac:dyDescent="0.25">
      <c r="A14" s="16" t="s">
        <v>247</v>
      </c>
      <c r="B14" s="1">
        <v>0</v>
      </c>
    </row>
    <row r="15" spans="1:2" x14ac:dyDescent="0.25">
      <c r="A15" s="16" t="s">
        <v>248</v>
      </c>
      <c r="B15" s="1">
        <v>20</v>
      </c>
    </row>
    <row r="16" spans="1:2" x14ac:dyDescent="0.25">
      <c r="A16" s="16" t="s">
        <v>249</v>
      </c>
      <c r="B16" s="1">
        <v>11</v>
      </c>
    </row>
    <row r="17" spans="1:2" x14ac:dyDescent="0.25">
      <c r="A17" s="16" t="s">
        <v>250</v>
      </c>
      <c r="B17" s="1">
        <v>55</v>
      </c>
    </row>
    <row r="18" spans="1:2" x14ac:dyDescent="0.25">
      <c r="A18" s="16" t="s">
        <v>251</v>
      </c>
      <c r="B18" s="1">
        <v>0</v>
      </c>
    </row>
    <row r="19" spans="1:2" x14ac:dyDescent="0.25">
      <c r="A19" s="16" t="s">
        <v>252</v>
      </c>
      <c r="B19" s="1">
        <v>9</v>
      </c>
    </row>
    <row r="20" spans="1:2" x14ac:dyDescent="0.25">
      <c r="A20" s="16" t="s">
        <v>253</v>
      </c>
      <c r="B20" s="1">
        <v>0</v>
      </c>
    </row>
    <row r="21" spans="1:2" x14ac:dyDescent="0.25">
      <c r="A21" s="16" t="s">
        <v>254</v>
      </c>
      <c r="B21" s="1">
        <v>1</v>
      </c>
    </row>
    <row r="22" spans="1:2" x14ac:dyDescent="0.25">
      <c r="A22" s="16" t="s">
        <v>255</v>
      </c>
      <c r="B22" s="1">
        <v>3</v>
      </c>
    </row>
    <row r="23" spans="1:2" x14ac:dyDescent="0.25">
      <c r="A23" s="16" t="s">
        <v>256</v>
      </c>
      <c r="B23" s="1">
        <v>0</v>
      </c>
    </row>
    <row r="24" spans="1:2" x14ac:dyDescent="0.25">
      <c r="A24" s="16" t="s">
        <v>257</v>
      </c>
      <c r="B24" s="1">
        <v>0</v>
      </c>
    </row>
    <row r="25" spans="1:2" x14ac:dyDescent="0.25">
      <c r="A25" s="16" t="s">
        <v>258</v>
      </c>
      <c r="B25" s="1">
        <v>0</v>
      </c>
    </row>
    <row r="26" spans="1:2" x14ac:dyDescent="0.25">
      <c r="A26" s="16" t="s">
        <v>259</v>
      </c>
      <c r="B26" s="1">
        <v>2</v>
      </c>
    </row>
    <row r="27" spans="1:2" x14ac:dyDescent="0.25">
      <c r="A27" s="16" t="s">
        <v>260</v>
      </c>
      <c r="B27" s="1">
        <v>8</v>
      </c>
    </row>
    <row r="28" spans="1:2" x14ac:dyDescent="0.25">
      <c r="A28" s="16" t="s">
        <v>261</v>
      </c>
      <c r="B28" s="1">
        <v>0</v>
      </c>
    </row>
    <row r="29" spans="1:2" x14ac:dyDescent="0.25">
      <c r="A29" s="16" t="s">
        <v>262</v>
      </c>
      <c r="B29" s="1">
        <v>10</v>
      </c>
    </row>
    <row r="30" spans="1:2" x14ac:dyDescent="0.25">
      <c r="A30" s="16" t="s">
        <v>263</v>
      </c>
      <c r="B30" s="1">
        <v>0</v>
      </c>
    </row>
    <row r="31" spans="1:2" x14ac:dyDescent="0.25">
      <c r="A31" s="16" t="s">
        <v>264</v>
      </c>
      <c r="B31" s="1">
        <v>0</v>
      </c>
    </row>
    <row r="32" spans="1:2" x14ac:dyDescent="0.25">
      <c r="A32" s="16" t="s">
        <v>265</v>
      </c>
      <c r="B32" s="1">
        <v>2</v>
      </c>
    </row>
    <row r="33" spans="1:2" x14ac:dyDescent="0.25">
      <c r="A33" s="16" t="s">
        <v>266</v>
      </c>
      <c r="B33" s="1">
        <v>0</v>
      </c>
    </row>
    <row r="34" spans="1:2" x14ac:dyDescent="0.25">
      <c r="A34" s="16" t="s">
        <v>267</v>
      </c>
      <c r="B34" s="1">
        <v>0</v>
      </c>
    </row>
    <row r="35" spans="1:2" x14ac:dyDescent="0.25">
      <c r="A35" s="16" t="s">
        <v>268</v>
      </c>
      <c r="B35" s="1">
        <v>3</v>
      </c>
    </row>
    <row r="36" spans="1:2" x14ac:dyDescent="0.25">
      <c r="A36" s="16" t="s">
        <v>269</v>
      </c>
      <c r="B36" s="1">
        <v>3</v>
      </c>
    </row>
    <row r="37" spans="1:2" x14ac:dyDescent="0.25">
      <c r="A37" s="16" t="s">
        <v>270</v>
      </c>
      <c r="B37" s="1">
        <v>6</v>
      </c>
    </row>
    <row r="38" spans="1:2" x14ac:dyDescent="0.25">
      <c r="A38" s="16" t="s">
        <v>271</v>
      </c>
      <c r="B38" s="1">
        <v>0</v>
      </c>
    </row>
    <row r="39" spans="1:2" x14ac:dyDescent="0.25">
      <c r="A39" s="16" t="s">
        <v>272</v>
      </c>
      <c r="B39" s="1">
        <v>2</v>
      </c>
    </row>
    <row r="40" spans="1:2" x14ac:dyDescent="0.25">
      <c r="A40" s="16" t="s">
        <v>273</v>
      </c>
      <c r="B40" s="1">
        <v>361</v>
      </c>
    </row>
    <row r="41" spans="1:2" x14ac:dyDescent="0.25">
      <c r="A41" s="16" t="s">
        <v>274</v>
      </c>
      <c r="B41" s="1">
        <v>0</v>
      </c>
    </row>
    <row r="42" spans="1:2" x14ac:dyDescent="0.25">
      <c r="A42" s="16" t="s">
        <v>275</v>
      </c>
      <c r="B42" s="1">
        <v>10</v>
      </c>
    </row>
    <row r="43" spans="1:2" x14ac:dyDescent="0.25">
      <c r="A43" s="16" t="s">
        <v>276</v>
      </c>
      <c r="B43" s="1">
        <v>2</v>
      </c>
    </row>
    <row r="44" spans="1:2" x14ac:dyDescent="0.25">
      <c r="A44" s="16" t="s">
        <v>277</v>
      </c>
      <c r="B44" s="1">
        <v>0</v>
      </c>
    </row>
    <row r="45" spans="1:2" x14ac:dyDescent="0.25">
      <c r="A45" s="16" t="s">
        <v>278</v>
      </c>
      <c r="B45" s="1">
        <v>12</v>
      </c>
    </row>
    <row r="46" spans="1:2" x14ac:dyDescent="0.25">
      <c r="A46" s="16" t="s">
        <v>279</v>
      </c>
      <c r="B46" s="1">
        <v>205</v>
      </c>
    </row>
    <row r="47" spans="1:2" x14ac:dyDescent="0.25">
      <c r="A47" s="16" t="s">
        <v>280</v>
      </c>
      <c r="B47" s="1">
        <v>90</v>
      </c>
    </row>
    <row r="48" spans="1:2" x14ac:dyDescent="0.25">
      <c r="A48" s="16" t="s">
        <v>281</v>
      </c>
      <c r="B48" s="1">
        <v>212</v>
      </c>
    </row>
    <row r="49" spans="1:2" x14ac:dyDescent="0.25">
      <c r="A49" s="16" t="s">
        <v>271</v>
      </c>
      <c r="B49" s="1">
        <v>0</v>
      </c>
    </row>
    <row r="50" spans="1:2" x14ac:dyDescent="0.25">
      <c r="A50" s="16" t="s">
        <v>282</v>
      </c>
      <c r="B50" s="1">
        <v>8</v>
      </c>
    </row>
    <row r="51" spans="1:2" x14ac:dyDescent="0.25">
      <c r="A51" s="16" t="s">
        <v>283</v>
      </c>
      <c r="B51" s="1">
        <v>0</v>
      </c>
    </row>
    <row r="52" spans="1:2" x14ac:dyDescent="0.25">
      <c r="A52" s="16" t="s">
        <v>284</v>
      </c>
      <c r="B52" s="1">
        <v>1</v>
      </c>
    </row>
    <row r="53" spans="1:2" x14ac:dyDescent="0.25">
      <c r="A53" s="16" t="s">
        <v>285</v>
      </c>
      <c r="B53" s="1">
        <v>9</v>
      </c>
    </row>
    <row r="54" spans="1:2" x14ac:dyDescent="0.25">
      <c r="A54" s="16" t="s">
        <v>286</v>
      </c>
      <c r="B54" s="1">
        <v>0</v>
      </c>
    </row>
    <row r="55" spans="1:2" x14ac:dyDescent="0.25">
      <c r="A55" s="16" t="s">
        <v>287</v>
      </c>
      <c r="B55" s="1">
        <v>0</v>
      </c>
    </row>
    <row r="56" spans="1:2" x14ac:dyDescent="0.25">
      <c r="A56" s="16" t="s">
        <v>288</v>
      </c>
      <c r="B56" s="1">
        <v>3</v>
      </c>
    </row>
    <row r="57" spans="1:2" x14ac:dyDescent="0.25">
      <c r="A57" s="16" t="s">
        <v>289</v>
      </c>
      <c r="B57" s="1">
        <v>1</v>
      </c>
    </row>
    <row r="58" spans="1:2" x14ac:dyDescent="0.25">
      <c r="A58" s="16" t="s">
        <v>290</v>
      </c>
      <c r="B58" s="1">
        <v>5</v>
      </c>
    </row>
    <row r="59" spans="1:2" x14ac:dyDescent="0.25">
      <c r="A59" s="16" t="s">
        <v>291</v>
      </c>
      <c r="B59" s="1">
        <v>0</v>
      </c>
    </row>
    <row r="60" spans="1:2" x14ac:dyDescent="0.25">
      <c r="A60" s="16" t="s">
        <v>292</v>
      </c>
      <c r="B60" s="1">
        <v>2</v>
      </c>
    </row>
    <row r="61" spans="1:2" x14ac:dyDescent="0.25">
      <c r="A61" s="16" t="s">
        <v>293</v>
      </c>
      <c r="B61" s="1">
        <v>0</v>
      </c>
    </row>
    <row r="62" spans="1:2" x14ac:dyDescent="0.25">
      <c r="A62" s="16" t="s">
        <v>294</v>
      </c>
      <c r="B62" s="1">
        <v>0</v>
      </c>
    </row>
    <row r="63" spans="1:2" x14ac:dyDescent="0.25">
      <c r="A63" s="16" t="s">
        <v>295</v>
      </c>
      <c r="B63" s="1">
        <v>1</v>
      </c>
    </row>
    <row r="64" spans="1:2" x14ac:dyDescent="0.25">
      <c r="A64" s="16" t="s">
        <v>296</v>
      </c>
      <c r="B64" s="1">
        <v>1</v>
      </c>
    </row>
    <row r="65" spans="1:2" x14ac:dyDescent="0.25">
      <c r="A65" s="16" t="s">
        <v>297</v>
      </c>
      <c r="B65" s="1">
        <v>1</v>
      </c>
    </row>
    <row r="66" spans="1:2" x14ac:dyDescent="0.25">
      <c r="A66" s="16" t="s">
        <v>298</v>
      </c>
      <c r="B66" s="1">
        <v>1</v>
      </c>
    </row>
    <row r="67" spans="1:2" x14ac:dyDescent="0.25">
      <c r="A67" s="16" t="s">
        <v>299</v>
      </c>
      <c r="B67" s="1">
        <v>25</v>
      </c>
    </row>
    <row r="68" spans="1:2" x14ac:dyDescent="0.25">
      <c r="A68" s="16" t="s">
        <v>300</v>
      </c>
      <c r="B68" s="1">
        <v>99</v>
      </c>
    </row>
    <row r="69" spans="1:2" x14ac:dyDescent="0.25">
      <c r="A69" s="10" t="s">
        <v>12</v>
      </c>
      <c r="B69" s="5">
        <v>1289</v>
      </c>
    </row>
    <row r="70" spans="1:2" x14ac:dyDescent="0.25">
      <c r="A70" s="15"/>
    </row>
    <row r="71" spans="1:2" x14ac:dyDescent="0.25">
      <c r="A71" s="15"/>
    </row>
    <row r="72" spans="1:2" x14ac:dyDescent="0.25">
      <c r="A72" s="15"/>
      <c r="B72" s="6" t="s">
        <v>28</v>
      </c>
    </row>
    <row r="73" spans="1:2" x14ac:dyDescent="0.25">
      <c r="A73" s="9" t="s">
        <v>32</v>
      </c>
      <c r="B73" s="4" t="s">
        <v>9</v>
      </c>
    </row>
    <row r="74" spans="1:2" x14ac:dyDescent="0.25">
      <c r="A74" s="8" t="s">
        <v>241</v>
      </c>
      <c r="B74" s="2">
        <v>1.04712041884817E-2</v>
      </c>
    </row>
    <row r="75" spans="1:2" x14ac:dyDescent="0.25">
      <c r="A75" s="8" t="s">
        <v>242</v>
      </c>
      <c r="B75" s="2">
        <v>5.7591623036649199E-2</v>
      </c>
    </row>
    <row r="76" spans="1:2" x14ac:dyDescent="0.25">
      <c r="A76" s="8" t="s">
        <v>243</v>
      </c>
      <c r="B76" s="2">
        <v>0.18848167539267</v>
      </c>
    </row>
    <row r="77" spans="1:2" x14ac:dyDescent="0.25">
      <c r="A77" s="8" t="s">
        <v>244</v>
      </c>
      <c r="B77" s="2">
        <v>0</v>
      </c>
    </row>
    <row r="78" spans="1:2" x14ac:dyDescent="0.25">
      <c r="A78" s="8" t="s">
        <v>245</v>
      </c>
      <c r="B78" s="2">
        <v>0.24607329842931899</v>
      </c>
    </row>
    <row r="79" spans="1:2" x14ac:dyDescent="0.25">
      <c r="A79" s="8" t="s">
        <v>246</v>
      </c>
      <c r="B79" s="2">
        <v>4.7120418848167499E-2</v>
      </c>
    </row>
    <row r="80" spans="1:2" x14ac:dyDescent="0.25">
      <c r="A80" s="8" t="s">
        <v>247</v>
      </c>
      <c r="B80" s="2">
        <v>0</v>
      </c>
    </row>
    <row r="81" spans="1:2" x14ac:dyDescent="0.25">
      <c r="A81" s="8" t="s">
        <v>248</v>
      </c>
      <c r="B81" s="2">
        <v>0.104712041884817</v>
      </c>
    </row>
    <row r="82" spans="1:2" x14ac:dyDescent="0.25">
      <c r="A82" s="8" t="s">
        <v>249</v>
      </c>
      <c r="B82" s="2">
        <v>5.7591623036649199E-2</v>
      </c>
    </row>
    <row r="83" spans="1:2" x14ac:dyDescent="0.25">
      <c r="A83" s="8" t="s">
        <v>250</v>
      </c>
      <c r="B83" s="2">
        <v>0.28795811518324599</v>
      </c>
    </row>
    <row r="84" spans="1:2" x14ac:dyDescent="0.25">
      <c r="A84" s="8" t="s">
        <v>251</v>
      </c>
      <c r="B84" s="2">
        <v>0</v>
      </c>
    </row>
    <row r="85" spans="1:2" x14ac:dyDescent="0.25">
      <c r="A85" s="8" t="s">
        <v>252</v>
      </c>
      <c r="B85" s="2">
        <v>0.39130434782608697</v>
      </c>
    </row>
    <row r="86" spans="1:2" x14ac:dyDescent="0.25">
      <c r="A86" s="8" t="s">
        <v>253</v>
      </c>
      <c r="B86" s="2">
        <v>0</v>
      </c>
    </row>
    <row r="87" spans="1:2" x14ac:dyDescent="0.25">
      <c r="A87" s="8" t="s">
        <v>254</v>
      </c>
      <c r="B87" s="2">
        <v>4.3478260869565202E-2</v>
      </c>
    </row>
    <row r="88" spans="1:2" x14ac:dyDescent="0.25">
      <c r="A88" s="8" t="s">
        <v>255</v>
      </c>
      <c r="B88" s="2">
        <v>0.13043478260869601</v>
      </c>
    </row>
    <row r="89" spans="1:2" x14ac:dyDescent="0.25">
      <c r="A89" s="8" t="s">
        <v>256</v>
      </c>
      <c r="B89" s="2">
        <v>0</v>
      </c>
    </row>
    <row r="90" spans="1:2" x14ac:dyDescent="0.25">
      <c r="A90" s="8" t="s">
        <v>257</v>
      </c>
      <c r="B90" s="2">
        <v>0</v>
      </c>
    </row>
    <row r="91" spans="1:2" x14ac:dyDescent="0.25">
      <c r="A91" s="8" t="s">
        <v>258</v>
      </c>
      <c r="B91" s="2">
        <v>0</v>
      </c>
    </row>
    <row r="92" spans="1:2" x14ac:dyDescent="0.25">
      <c r="A92" s="8" t="s">
        <v>259</v>
      </c>
      <c r="B92" s="2">
        <v>8.6956521739130405E-2</v>
      </c>
    </row>
    <row r="93" spans="1:2" x14ac:dyDescent="0.25">
      <c r="A93" s="8" t="s">
        <v>260</v>
      </c>
      <c r="B93" s="2">
        <v>0.34782608695652201</v>
      </c>
    </row>
    <row r="94" spans="1:2" x14ac:dyDescent="0.25">
      <c r="A94" s="8" t="s">
        <v>261</v>
      </c>
      <c r="B94" s="2">
        <v>0</v>
      </c>
    </row>
    <row r="95" spans="1:2" x14ac:dyDescent="0.25">
      <c r="A95" s="8" t="s">
        <v>262</v>
      </c>
      <c r="B95" s="2">
        <v>0.41666666666666702</v>
      </c>
    </row>
    <row r="96" spans="1:2" x14ac:dyDescent="0.25">
      <c r="A96" s="8" t="s">
        <v>263</v>
      </c>
      <c r="B96" s="2">
        <v>0</v>
      </c>
    </row>
    <row r="97" spans="1:2" x14ac:dyDescent="0.25">
      <c r="A97" s="8" t="s">
        <v>264</v>
      </c>
      <c r="B97" s="2">
        <v>0</v>
      </c>
    </row>
    <row r="98" spans="1:2" x14ac:dyDescent="0.25">
      <c r="A98" s="8" t="s">
        <v>265</v>
      </c>
      <c r="B98" s="2">
        <v>8.3333333333333301E-2</v>
      </c>
    </row>
    <row r="99" spans="1:2" x14ac:dyDescent="0.25">
      <c r="A99" s="8" t="s">
        <v>266</v>
      </c>
      <c r="B99" s="2">
        <v>0</v>
      </c>
    </row>
    <row r="100" spans="1:2" x14ac:dyDescent="0.25">
      <c r="A100" s="8" t="s">
        <v>267</v>
      </c>
      <c r="B100" s="2">
        <v>0</v>
      </c>
    </row>
    <row r="101" spans="1:2" x14ac:dyDescent="0.25">
      <c r="A101" s="8" t="s">
        <v>268</v>
      </c>
      <c r="B101" s="2">
        <v>0.125</v>
      </c>
    </row>
    <row r="102" spans="1:2" x14ac:dyDescent="0.25">
      <c r="A102" s="8" t="s">
        <v>269</v>
      </c>
      <c r="B102" s="2">
        <v>0.125</v>
      </c>
    </row>
    <row r="103" spans="1:2" x14ac:dyDescent="0.25">
      <c r="A103" s="8" t="s">
        <v>270</v>
      </c>
      <c r="B103" s="2">
        <v>0.25</v>
      </c>
    </row>
    <row r="104" spans="1:2" x14ac:dyDescent="0.25">
      <c r="A104" s="8" t="s">
        <v>271</v>
      </c>
      <c r="B104" s="2">
        <v>0</v>
      </c>
    </row>
    <row r="105" spans="1:2" x14ac:dyDescent="0.25">
      <c r="A105" s="8" t="s">
        <v>272</v>
      </c>
      <c r="B105" s="2">
        <v>2.23713646532438E-3</v>
      </c>
    </row>
    <row r="106" spans="1:2" x14ac:dyDescent="0.25">
      <c r="A106" s="8" t="s">
        <v>273</v>
      </c>
      <c r="B106" s="2">
        <v>0.403803131991051</v>
      </c>
    </row>
    <row r="107" spans="1:2" x14ac:dyDescent="0.25">
      <c r="A107" s="8" t="s">
        <v>274</v>
      </c>
      <c r="B107" s="2">
        <v>0</v>
      </c>
    </row>
    <row r="108" spans="1:2" x14ac:dyDescent="0.25">
      <c r="A108" s="8" t="s">
        <v>275</v>
      </c>
      <c r="B108" s="2">
        <v>1.11856823266219E-2</v>
      </c>
    </row>
    <row r="109" spans="1:2" x14ac:dyDescent="0.25">
      <c r="A109" s="8" t="s">
        <v>276</v>
      </c>
      <c r="B109" s="2">
        <v>2.23713646532438E-3</v>
      </c>
    </row>
    <row r="110" spans="1:2" x14ac:dyDescent="0.25">
      <c r="A110" s="8" t="s">
        <v>277</v>
      </c>
      <c r="B110" s="2">
        <v>0</v>
      </c>
    </row>
    <row r="111" spans="1:2" x14ac:dyDescent="0.25">
      <c r="A111" s="8" t="s">
        <v>278</v>
      </c>
      <c r="B111" s="2">
        <v>1.34228187919463E-2</v>
      </c>
    </row>
    <row r="112" spans="1:2" x14ac:dyDescent="0.25">
      <c r="A112" s="8" t="s">
        <v>279</v>
      </c>
      <c r="B112" s="2">
        <v>0.22930648769574899</v>
      </c>
    </row>
    <row r="113" spans="1:2" x14ac:dyDescent="0.25">
      <c r="A113" s="8" t="s">
        <v>280</v>
      </c>
      <c r="B113" s="2">
        <v>0.100671140939597</v>
      </c>
    </row>
    <row r="114" spans="1:2" x14ac:dyDescent="0.25">
      <c r="A114" s="8" t="s">
        <v>281</v>
      </c>
      <c r="B114" s="2">
        <v>0.23713646532438501</v>
      </c>
    </row>
    <row r="115" spans="1:2" x14ac:dyDescent="0.25">
      <c r="A115" s="8" t="s">
        <v>271</v>
      </c>
      <c r="B115" s="2">
        <v>0</v>
      </c>
    </row>
    <row r="116" spans="1:2" x14ac:dyDescent="0.25">
      <c r="A116" s="8" t="s">
        <v>282</v>
      </c>
      <c r="B116" s="2">
        <v>0.296296296296296</v>
      </c>
    </row>
    <row r="117" spans="1:2" x14ac:dyDescent="0.25">
      <c r="A117" s="8" t="s">
        <v>283</v>
      </c>
      <c r="B117" s="2">
        <v>0</v>
      </c>
    </row>
    <row r="118" spans="1:2" x14ac:dyDescent="0.25">
      <c r="A118" s="8" t="s">
        <v>284</v>
      </c>
      <c r="B118" s="2">
        <v>3.7037037037037E-2</v>
      </c>
    </row>
    <row r="119" spans="1:2" x14ac:dyDescent="0.25">
      <c r="A119" s="8" t="s">
        <v>285</v>
      </c>
      <c r="B119" s="2">
        <v>0.33333333333333298</v>
      </c>
    </row>
    <row r="120" spans="1:2" x14ac:dyDescent="0.25">
      <c r="A120" s="8" t="s">
        <v>286</v>
      </c>
      <c r="B120" s="2">
        <v>0</v>
      </c>
    </row>
    <row r="121" spans="1:2" x14ac:dyDescent="0.25">
      <c r="A121" s="8" t="s">
        <v>287</v>
      </c>
      <c r="B121" s="2">
        <v>0</v>
      </c>
    </row>
    <row r="122" spans="1:2" x14ac:dyDescent="0.25">
      <c r="A122" s="8" t="s">
        <v>288</v>
      </c>
      <c r="B122" s="2">
        <v>0.11111111111111099</v>
      </c>
    </row>
    <row r="123" spans="1:2" x14ac:dyDescent="0.25">
      <c r="A123" s="8" t="s">
        <v>289</v>
      </c>
      <c r="B123" s="2">
        <v>3.7037037037037E-2</v>
      </c>
    </row>
    <row r="124" spans="1:2" x14ac:dyDescent="0.25">
      <c r="A124" s="8" t="s">
        <v>290</v>
      </c>
      <c r="B124" s="2">
        <v>0.18518518518518501</v>
      </c>
    </row>
    <row r="125" spans="1:2" x14ac:dyDescent="0.25">
      <c r="A125" s="8" t="s">
        <v>291</v>
      </c>
      <c r="B125" s="2">
        <v>0</v>
      </c>
    </row>
    <row r="126" spans="1:2" x14ac:dyDescent="0.25">
      <c r="A126" s="8" t="s">
        <v>292</v>
      </c>
      <c r="B126" s="2">
        <v>1.5384615384615399E-2</v>
      </c>
    </row>
    <row r="127" spans="1:2" x14ac:dyDescent="0.25">
      <c r="A127" s="8" t="s">
        <v>293</v>
      </c>
      <c r="B127" s="2">
        <v>0</v>
      </c>
    </row>
    <row r="128" spans="1:2" x14ac:dyDescent="0.25">
      <c r="A128" s="8" t="s">
        <v>294</v>
      </c>
      <c r="B128" s="2">
        <v>0</v>
      </c>
    </row>
    <row r="129" spans="1:2" x14ac:dyDescent="0.25">
      <c r="A129" s="8" t="s">
        <v>295</v>
      </c>
      <c r="B129" s="2">
        <v>7.6923076923076901E-3</v>
      </c>
    </row>
    <row r="130" spans="1:2" x14ac:dyDescent="0.25">
      <c r="A130" s="8" t="s">
        <v>296</v>
      </c>
      <c r="B130" s="2">
        <v>7.6923076923076901E-3</v>
      </c>
    </row>
    <row r="131" spans="1:2" x14ac:dyDescent="0.25">
      <c r="A131" s="8" t="s">
        <v>297</v>
      </c>
      <c r="B131" s="2">
        <v>7.6923076923076901E-3</v>
      </c>
    </row>
    <row r="132" spans="1:2" x14ac:dyDescent="0.25">
      <c r="A132" s="8" t="s">
        <v>298</v>
      </c>
      <c r="B132" s="2">
        <v>7.6923076923076901E-3</v>
      </c>
    </row>
    <row r="133" spans="1:2" x14ac:dyDescent="0.25">
      <c r="A133" s="8" t="s">
        <v>299</v>
      </c>
      <c r="B133" s="2">
        <v>0.19230769230769201</v>
      </c>
    </row>
    <row r="134" spans="1:2" x14ac:dyDescent="0.25">
      <c r="A134" s="8" t="s">
        <v>300</v>
      </c>
      <c r="B134" s="2">
        <v>0.76153846153846105</v>
      </c>
    </row>
    <row r="135" spans="1:2" x14ac:dyDescent="0.25">
      <c r="A135" s="15"/>
    </row>
    <row r="136" spans="1:2" x14ac:dyDescent="0.25">
      <c r="A136" s="13" t="s">
        <v>33</v>
      </c>
    </row>
    <row r="137" spans="1:2" x14ac:dyDescent="0.25">
      <c r="A137" s="14" t="s">
        <v>34</v>
      </c>
    </row>
    <row r="138" spans="1:2" x14ac:dyDescent="0.25">
      <c r="A138" s="14" t="s">
        <v>126</v>
      </c>
    </row>
    <row r="139" spans="1:2" x14ac:dyDescent="0.25">
      <c r="A139" s="14" t="s">
        <v>303</v>
      </c>
    </row>
    <row r="140" spans="1:2" x14ac:dyDescent="0.25">
      <c r="A140" s="14" t="s">
        <v>36</v>
      </c>
    </row>
    <row r="141" spans="1:2" x14ac:dyDescent="0.25">
      <c r="A141" s="15"/>
    </row>
    <row r="142" spans="1:2" x14ac:dyDescent="0.25">
      <c r="A142" s="15"/>
    </row>
    <row r="143" spans="1:2" x14ac:dyDescent="0.25">
      <c r="A143" s="15"/>
    </row>
    <row r="144" spans="1:2"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510</v>
      </c>
    </row>
    <row r="2" spans="1:2" ht="15" x14ac:dyDescent="0.25">
      <c r="A2" s="12" t="s">
        <v>499</v>
      </c>
    </row>
    <row r="3" spans="1:2" ht="15" x14ac:dyDescent="0.25">
      <c r="A3" s="12" t="s">
        <v>308</v>
      </c>
    </row>
    <row r="4" spans="1:2" x14ac:dyDescent="0.25">
      <c r="A4" s="15"/>
    </row>
    <row r="5" spans="1:2" x14ac:dyDescent="0.25">
      <c r="A5" s="17" t="str">
        <f>HYPERLINK("#'Table of contents'!A91", "Back to contents")</f>
        <v>Back to contents</v>
      </c>
    </row>
    <row r="6" spans="1:2" x14ac:dyDescent="0.25">
      <c r="A6" s="15"/>
      <c r="B6" s="6" t="s">
        <v>27</v>
      </c>
    </row>
    <row r="7" spans="1:2" x14ac:dyDescent="0.25">
      <c r="A7" s="9" t="s">
        <v>32</v>
      </c>
      <c r="B7" s="4" t="s">
        <v>9</v>
      </c>
    </row>
    <row r="8" spans="1:2" x14ac:dyDescent="0.25">
      <c r="A8" s="16" t="s">
        <v>304</v>
      </c>
      <c r="B8" s="1">
        <v>4</v>
      </c>
    </row>
    <row r="9" spans="1:2" x14ac:dyDescent="0.25">
      <c r="A9" s="16" t="s">
        <v>305</v>
      </c>
      <c r="B9" s="1">
        <v>716</v>
      </c>
    </row>
    <row r="10" spans="1:2" x14ac:dyDescent="0.25">
      <c r="A10" s="16" t="s">
        <v>306</v>
      </c>
      <c r="B10" s="1">
        <v>13</v>
      </c>
    </row>
    <row r="11" spans="1:2" x14ac:dyDescent="0.25">
      <c r="A11" s="16" t="s">
        <v>86</v>
      </c>
      <c r="B11" s="1">
        <v>10</v>
      </c>
    </row>
    <row r="12" spans="1:2" x14ac:dyDescent="0.25">
      <c r="A12" s="16" t="s">
        <v>122</v>
      </c>
      <c r="B12" s="1">
        <v>161</v>
      </c>
    </row>
    <row r="13" spans="1:2" x14ac:dyDescent="0.25">
      <c r="A13" s="16" t="s">
        <v>123</v>
      </c>
      <c r="B13" s="1">
        <v>385</v>
      </c>
    </row>
    <row r="14" spans="1:2" x14ac:dyDescent="0.25">
      <c r="A14" s="10" t="s">
        <v>12</v>
      </c>
      <c r="B14" s="5">
        <v>1289</v>
      </c>
    </row>
    <row r="15" spans="1:2" x14ac:dyDescent="0.25">
      <c r="A15" s="15"/>
    </row>
    <row r="16" spans="1:2" x14ac:dyDescent="0.25">
      <c r="A16" s="15"/>
    </row>
    <row r="17" spans="1:2" x14ac:dyDescent="0.25">
      <c r="A17" s="15"/>
      <c r="B17" s="6" t="s">
        <v>28</v>
      </c>
    </row>
    <row r="18" spans="1:2" x14ac:dyDescent="0.25">
      <c r="A18" s="9" t="s">
        <v>32</v>
      </c>
      <c r="B18" s="4" t="s">
        <v>9</v>
      </c>
    </row>
    <row r="19" spans="1:2" x14ac:dyDescent="0.25">
      <c r="A19" s="8" t="s">
        <v>304</v>
      </c>
      <c r="B19" s="2">
        <v>3.1031807602792901E-3</v>
      </c>
    </row>
    <row r="20" spans="1:2" x14ac:dyDescent="0.25">
      <c r="A20" s="8" t="s">
        <v>305</v>
      </c>
      <c r="B20" s="2">
        <v>0.55546935608999204</v>
      </c>
    </row>
    <row r="21" spans="1:2" x14ac:dyDescent="0.25">
      <c r="A21" s="8" t="s">
        <v>306</v>
      </c>
      <c r="B21" s="2">
        <v>1.00853374709077E-2</v>
      </c>
    </row>
    <row r="22" spans="1:2" x14ac:dyDescent="0.25">
      <c r="A22" s="8" t="s">
        <v>86</v>
      </c>
      <c r="B22" s="2">
        <v>7.7579519006982199E-3</v>
      </c>
    </row>
    <row r="23" spans="1:2" x14ac:dyDescent="0.25">
      <c r="A23" s="8" t="s">
        <v>122</v>
      </c>
      <c r="B23" s="2">
        <v>0.124903025601241</v>
      </c>
    </row>
    <row r="24" spans="1:2" x14ac:dyDescent="0.25">
      <c r="A24" s="8" t="s">
        <v>123</v>
      </c>
      <c r="B24" s="2">
        <v>0.29868114817688102</v>
      </c>
    </row>
    <row r="25" spans="1:2" x14ac:dyDescent="0.25">
      <c r="A25" s="15"/>
    </row>
    <row r="26" spans="1:2" x14ac:dyDescent="0.25">
      <c r="A26" s="13" t="s">
        <v>33</v>
      </c>
    </row>
    <row r="27" spans="1:2" x14ac:dyDescent="0.25">
      <c r="A27" s="14" t="s">
        <v>34</v>
      </c>
    </row>
    <row r="28" spans="1:2" x14ac:dyDescent="0.25">
      <c r="A28" s="14" t="s">
        <v>126</v>
      </c>
    </row>
    <row r="29" spans="1:2" x14ac:dyDescent="0.25">
      <c r="A29" s="14" t="s">
        <v>36</v>
      </c>
    </row>
    <row r="30" spans="1:2" x14ac:dyDescent="0.25">
      <c r="A30" s="15"/>
    </row>
    <row r="31" spans="1:2" x14ac:dyDescent="0.25">
      <c r="A31" s="15"/>
    </row>
    <row r="32" spans="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511</v>
      </c>
    </row>
    <row r="2" spans="1:2" ht="15" x14ac:dyDescent="0.25">
      <c r="A2" s="12" t="s">
        <v>499</v>
      </c>
    </row>
    <row r="3" spans="1:2" ht="15" x14ac:dyDescent="0.25">
      <c r="A3" s="12" t="s">
        <v>63</v>
      </c>
    </row>
    <row r="4" spans="1:2" ht="15" x14ac:dyDescent="0.25">
      <c r="A4" s="12" t="s">
        <v>308</v>
      </c>
    </row>
    <row r="5" spans="1:2" x14ac:dyDescent="0.25">
      <c r="A5" s="17" t="str">
        <f>HYPERLINK("#'Table of contents'!A92", "Back to contents")</f>
        <v>Back to contents</v>
      </c>
    </row>
    <row r="6" spans="1:2" x14ac:dyDescent="0.25">
      <c r="A6" s="15"/>
      <c r="B6" s="6" t="s">
        <v>27</v>
      </c>
    </row>
    <row r="7" spans="1:2" x14ac:dyDescent="0.25">
      <c r="A7" s="9" t="s">
        <v>32</v>
      </c>
      <c r="B7" s="4" t="s">
        <v>9</v>
      </c>
    </row>
    <row r="8" spans="1:2" x14ac:dyDescent="0.25">
      <c r="A8" s="16" t="s">
        <v>309</v>
      </c>
      <c r="B8" s="1">
        <v>0</v>
      </c>
    </row>
    <row r="9" spans="1:2" x14ac:dyDescent="0.25">
      <c r="A9" s="16" t="s">
        <v>310</v>
      </c>
      <c r="B9" s="1">
        <v>0</v>
      </c>
    </row>
    <row r="10" spans="1:2" x14ac:dyDescent="0.25">
      <c r="A10" s="16" t="s">
        <v>311</v>
      </c>
      <c r="B10" s="1">
        <v>0</v>
      </c>
    </row>
    <row r="11" spans="1:2" x14ac:dyDescent="0.25">
      <c r="A11" s="16" t="s">
        <v>133</v>
      </c>
      <c r="B11" s="1">
        <v>0</v>
      </c>
    </row>
    <row r="12" spans="1:2" x14ac:dyDescent="0.25">
      <c r="A12" s="16" t="s">
        <v>135</v>
      </c>
      <c r="B12" s="1">
        <v>0</v>
      </c>
    </row>
    <row r="13" spans="1:2" x14ac:dyDescent="0.25">
      <c r="A13" s="16" t="s">
        <v>136</v>
      </c>
      <c r="B13" s="1">
        <v>0</v>
      </c>
    </row>
    <row r="14" spans="1:2" x14ac:dyDescent="0.25">
      <c r="A14" s="16" t="s">
        <v>312</v>
      </c>
      <c r="B14" s="1">
        <v>0</v>
      </c>
    </row>
    <row r="15" spans="1:2" x14ac:dyDescent="0.25">
      <c r="A15" s="16" t="s">
        <v>313</v>
      </c>
      <c r="B15" s="1">
        <v>34</v>
      </c>
    </row>
    <row r="16" spans="1:2" x14ac:dyDescent="0.25">
      <c r="A16" s="16" t="s">
        <v>314</v>
      </c>
      <c r="B16" s="1">
        <v>3</v>
      </c>
    </row>
    <row r="17" spans="1:2" x14ac:dyDescent="0.25">
      <c r="A17" s="16" t="s">
        <v>143</v>
      </c>
      <c r="B17" s="1">
        <v>1</v>
      </c>
    </row>
    <row r="18" spans="1:2" x14ac:dyDescent="0.25">
      <c r="A18" s="16" t="s">
        <v>145</v>
      </c>
      <c r="B18" s="1">
        <v>8</v>
      </c>
    </row>
    <row r="19" spans="1:2" x14ac:dyDescent="0.25">
      <c r="A19" s="16" t="s">
        <v>146</v>
      </c>
      <c r="B19" s="1">
        <v>13</v>
      </c>
    </row>
    <row r="20" spans="1:2" x14ac:dyDescent="0.25">
      <c r="A20" s="16" t="s">
        <v>315</v>
      </c>
      <c r="B20" s="1">
        <v>1</v>
      </c>
    </row>
    <row r="21" spans="1:2" x14ac:dyDescent="0.25">
      <c r="A21" s="16" t="s">
        <v>316</v>
      </c>
      <c r="B21" s="1">
        <v>226</v>
      </c>
    </row>
    <row r="22" spans="1:2" x14ac:dyDescent="0.25">
      <c r="A22" s="16" t="s">
        <v>317</v>
      </c>
      <c r="B22" s="1">
        <v>0</v>
      </c>
    </row>
    <row r="23" spans="1:2" x14ac:dyDescent="0.25">
      <c r="A23" s="16" t="s">
        <v>153</v>
      </c>
      <c r="B23" s="1">
        <v>3</v>
      </c>
    </row>
    <row r="24" spans="1:2" x14ac:dyDescent="0.25">
      <c r="A24" s="16" t="s">
        <v>155</v>
      </c>
      <c r="B24" s="1">
        <v>49</v>
      </c>
    </row>
    <row r="25" spans="1:2" x14ac:dyDescent="0.25">
      <c r="A25" s="16" t="s">
        <v>156</v>
      </c>
      <c r="B25" s="1">
        <v>94</v>
      </c>
    </row>
    <row r="26" spans="1:2" x14ac:dyDescent="0.25">
      <c r="A26" s="16" t="s">
        <v>318</v>
      </c>
      <c r="B26" s="1">
        <v>1</v>
      </c>
    </row>
    <row r="27" spans="1:2" x14ac:dyDescent="0.25">
      <c r="A27" s="16" t="s">
        <v>319</v>
      </c>
      <c r="B27" s="1">
        <v>277</v>
      </c>
    </row>
    <row r="28" spans="1:2" x14ac:dyDescent="0.25">
      <c r="A28" s="16" t="s">
        <v>320</v>
      </c>
      <c r="B28" s="1">
        <v>9</v>
      </c>
    </row>
    <row r="29" spans="1:2" x14ac:dyDescent="0.25">
      <c r="A29" s="16" t="s">
        <v>163</v>
      </c>
      <c r="B29" s="1">
        <v>3</v>
      </c>
    </row>
    <row r="30" spans="1:2" x14ac:dyDescent="0.25">
      <c r="A30" s="16" t="s">
        <v>165</v>
      </c>
      <c r="B30" s="1">
        <v>68</v>
      </c>
    </row>
    <row r="31" spans="1:2" x14ac:dyDescent="0.25">
      <c r="A31" s="16" t="s">
        <v>166</v>
      </c>
      <c r="B31" s="1">
        <v>150</v>
      </c>
    </row>
    <row r="32" spans="1:2" x14ac:dyDescent="0.25">
      <c r="A32" s="16" t="s">
        <v>321</v>
      </c>
      <c r="B32" s="1">
        <v>0</v>
      </c>
    </row>
    <row r="33" spans="1:2" x14ac:dyDescent="0.25">
      <c r="A33" s="16" t="s">
        <v>322</v>
      </c>
      <c r="B33" s="1">
        <v>150</v>
      </c>
    </row>
    <row r="34" spans="1:2" x14ac:dyDescent="0.25">
      <c r="A34" s="16" t="s">
        <v>323</v>
      </c>
      <c r="B34" s="1">
        <v>1</v>
      </c>
    </row>
    <row r="35" spans="1:2" x14ac:dyDescent="0.25">
      <c r="A35" s="16" t="s">
        <v>173</v>
      </c>
      <c r="B35" s="1">
        <v>1</v>
      </c>
    </row>
    <row r="36" spans="1:2" x14ac:dyDescent="0.25">
      <c r="A36" s="16" t="s">
        <v>175</v>
      </c>
      <c r="B36" s="1">
        <v>34</v>
      </c>
    </row>
    <row r="37" spans="1:2" x14ac:dyDescent="0.25">
      <c r="A37" s="16" t="s">
        <v>176</v>
      </c>
      <c r="B37" s="1">
        <v>103</v>
      </c>
    </row>
    <row r="38" spans="1:2" x14ac:dyDescent="0.25">
      <c r="A38" s="16" t="s">
        <v>324</v>
      </c>
      <c r="B38" s="1">
        <v>2</v>
      </c>
    </row>
    <row r="39" spans="1:2" x14ac:dyDescent="0.25">
      <c r="A39" s="16" t="s">
        <v>325</v>
      </c>
      <c r="B39" s="1">
        <v>29</v>
      </c>
    </row>
    <row r="40" spans="1:2" x14ac:dyDescent="0.25">
      <c r="A40" s="16" t="s">
        <v>326</v>
      </c>
      <c r="B40" s="1">
        <v>0</v>
      </c>
    </row>
    <row r="41" spans="1:2" x14ac:dyDescent="0.25">
      <c r="A41" s="16" t="s">
        <v>183</v>
      </c>
      <c r="B41" s="1">
        <v>2</v>
      </c>
    </row>
    <row r="42" spans="1:2" x14ac:dyDescent="0.25">
      <c r="A42" s="16" t="s">
        <v>185</v>
      </c>
      <c r="B42" s="1">
        <v>2</v>
      </c>
    </row>
    <row r="43" spans="1:2" x14ac:dyDescent="0.25">
      <c r="A43" s="16" t="s">
        <v>186</v>
      </c>
      <c r="B43" s="1">
        <v>25</v>
      </c>
    </row>
    <row r="44" spans="1:2" x14ac:dyDescent="0.25">
      <c r="A44" s="10" t="s">
        <v>12</v>
      </c>
      <c r="B44" s="5">
        <v>1289</v>
      </c>
    </row>
    <row r="45" spans="1:2" x14ac:dyDescent="0.25">
      <c r="A45" s="15"/>
    </row>
    <row r="46" spans="1:2" x14ac:dyDescent="0.25">
      <c r="A46" s="15"/>
    </row>
    <row r="47" spans="1:2" x14ac:dyDescent="0.25">
      <c r="A47" s="15"/>
      <c r="B47" s="6" t="s">
        <v>28</v>
      </c>
    </row>
    <row r="48" spans="1:2" x14ac:dyDescent="0.25">
      <c r="A48" s="9" t="s">
        <v>32</v>
      </c>
      <c r="B48" s="4" t="s">
        <v>9</v>
      </c>
    </row>
    <row r="49" spans="1:2" x14ac:dyDescent="0.25">
      <c r="A49" s="8" t="s">
        <v>309</v>
      </c>
      <c r="B49" s="2" t="e">
        <v>#NUM!</v>
      </c>
    </row>
    <row r="50" spans="1:2" x14ac:dyDescent="0.25">
      <c r="A50" s="8" t="s">
        <v>310</v>
      </c>
      <c r="B50" s="2" t="e">
        <v>#NUM!</v>
      </c>
    </row>
    <row r="51" spans="1:2" x14ac:dyDescent="0.25">
      <c r="A51" s="8" t="s">
        <v>311</v>
      </c>
      <c r="B51" s="2" t="e">
        <v>#NUM!</v>
      </c>
    </row>
    <row r="52" spans="1:2" x14ac:dyDescent="0.25">
      <c r="A52" s="8" t="s">
        <v>133</v>
      </c>
      <c r="B52" s="2" t="e">
        <v>#NUM!</v>
      </c>
    </row>
    <row r="53" spans="1:2" x14ac:dyDescent="0.25">
      <c r="A53" s="8" t="s">
        <v>135</v>
      </c>
      <c r="B53" s="2" t="e">
        <v>#NUM!</v>
      </c>
    </row>
    <row r="54" spans="1:2" x14ac:dyDescent="0.25">
      <c r="A54" s="8" t="s">
        <v>136</v>
      </c>
      <c r="B54" s="2" t="e">
        <v>#NUM!</v>
      </c>
    </row>
    <row r="55" spans="1:2" x14ac:dyDescent="0.25">
      <c r="A55" s="8" t="s">
        <v>312</v>
      </c>
      <c r="B55" s="2">
        <v>0</v>
      </c>
    </row>
    <row r="56" spans="1:2" x14ac:dyDescent="0.25">
      <c r="A56" s="8" t="s">
        <v>313</v>
      </c>
      <c r="B56" s="2">
        <v>0.57627118644067798</v>
      </c>
    </row>
    <row r="57" spans="1:2" x14ac:dyDescent="0.25">
      <c r="A57" s="8" t="s">
        <v>314</v>
      </c>
      <c r="B57" s="2">
        <v>5.0847457627118599E-2</v>
      </c>
    </row>
    <row r="58" spans="1:2" x14ac:dyDescent="0.25">
      <c r="A58" s="8" t="s">
        <v>143</v>
      </c>
      <c r="B58" s="2">
        <v>1.6949152542372899E-2</v>
      </c>
    </row>
    <row r="59" spans="1:2" x14ac:dyDescent="0.25">
      <c r="A59" s="8" t="s">
        <v>145</v>
      </c>
      <c r="B59" s="2">
        <v>0.13559322033898299</v>
      </c>
    </row>
    <row r="60" spans="1:2" x14ac:dyDescent="0.25">
      <c r="A60" s="8" t="s">
        <v>146</v>
      </c>
      <c r="B60" s="2">
        <v>0.22033898305084701</v>
      </c>
    </row>
    <row r="61" spans="1:2" x14ac:dyDescent="0.25">
      <c r="A61" s="8" t="s">
        <v>315</v>
      </c>
      <c r="B61" s="2">
        <v>2.6809651474530801E-3</v>
      </c>
    </row>
    <row r="62" spans="1:2" x14ac:dyDescent="0.25">
      <c r="A62" s="8" t="s">
        <v>316</v>
      </c>
      <c r="B62" s="2">
        <v>0.60589812332439696</v>
      </c>
    </row>
    <row r="63" spans="1:2" x14ac:dyDescent="0.25">
      <c r="A63" s="8" t="s">
        <v>317</v>
      </c>
      <c r="B63" s="2">
        <v>0</v>
      </c>
    </row>
    <row r="64" spans="1:2" x14ac:dyDescent="0.25">
      <c r="A64" s="8" t="s">
        <v>153</v>
      </c>
      <c r="B64" s="2">
        <v>8.0428954423592495E-3</v>
      </c>
    </row>
    <row r="65" spans="1:2" x14ac:dyDescent="0.25">
      <c r="A65" s="8" t="s">
        <v>155</v>
      </c>
      <c r="B65" s="2">
        <v>0.13136729222520099</v>
      </c>
    </row>
    <row r="66" spans="1:2" x14ac:dyDescent="0.25">
      <c r="A66" s="8" t="s">
        <v>156</v>
      </c>
      <c r="B66" s="2">
        <v>0.25201072386058998</v>
      </c>
    </row>
    <row r="67" spans="1:2" x14ac:dyDescent="0.25">
      <c r="A67" s="8" t="s">
        <v>318</v>
      </c>
      <c r="B67" s="2">
        <v>1.9685039370078701E-3</v>
      </c>
    </row>
    <row r="68" spans="1:2" x14ac:dyDescent="0.25">
      <c r="A68" s="8" t="s">
        <v>319</v>
      </c>
      <c r="B68" s="2">
        <v>0.54527559055118102</v>
      </c>
    </row>
    <row r="69" spans="1:2" x14ac:dyDescent="0.25">
      <c r="A69" s="8" t="s">
        <v>320</v>
      </c>
      <c r="B69" s="2">
        <v>1.7716535433070901E-2</v>
      </c>
    </row>
    <row r="70" spans="1:2" x14ac:dyDescent="0.25">
      <c r="A70" s="8" t="s">
        <v>163</v>
      </c>
      <c r="B70" s="2">
        <v>5.9055118110236202E-3</v>
      </c>
    </row>
    <row r="71" spans="1:2" x14ac:dyDescent="0.25">
      <c r="A71" s="8" t="s">
        <v>165</v>
      </c>
      <c r="B71" s="2">
        <v>0.133858267716535</v>
      </c>
    </row>
    <row r="72" spans="1:2" x14ac:dyDescent="0.25">
      <c r="A72" s="8" t="s">
        <v>166</v>
      </c>
      <c r="B72" s="2">
        <v>0.29527559055118102</v>
      </c>
    </row>
    <row r="73" spans="1:2" x14ac:dyDescent="0.25">
      <c r="A73" s="8" t="s">
        <v>321</v>
      </c>
      <c r="B73" s="2">
        <v>0</v>
      </c>
    </row>
    <row r="74" spans="1:2" x14ac:dyDescent="0.25">
      <c r="A74" s="8" t="s">
        <v>322</v>
      </c>
      <c r="B74" s="2">
        <v>0.51903114186851196</v>
      </c>
    </row>
    <row r="75" spans="1:2" x14ac:dyDescent="0.25">
      <c r="A75" s="8" t="s">
        <v>323</v>
      </c>
      <c r="B75" s="2">
        <v>3.4602076124567501E-3</v>
      </c>
    </row>
    <row r="76" spans="1:2" x14ac:dyDescent="0.25">
      <c r="A76" s="8" t="s">
        <v>173</v>
      </c>
      <c r="B76" s="2">
        <v>3.4602076124567501E-3</v>
      </c>
    </row>
    <row r="77" spans="1:2" x14ac:dyDescent="0.25">
      <c r="A77" s="8" t="s">
        <v>175</v>
      </c>
      <c r="B77" s="2">
        <v>0.11764705882352899</v>
      </c>
    </row>
    <row r="78" spans="1:2" x14ac:dyDescent="0.25">
      <c r="A78" s="8" t="s">
        <v>176</v>
      </c>
      <c r="B78" s="2">
        <v>0.356401384083045</v>
      </c>
    </row>
    <row r="79" spans="1:2" x14ac:dyDescent="0.25">
      <c r="A79" s="8" t="s">
        <v>324</v>
      </c>
      <c r="B79" s="2">
        <v>3.3333333333333298E-2</v>
      </c>
    </row>
    <row r="80" spans="1:2" x14ac:dyDescent="0.25">
      <c r="A80" s="8" t="s">
        <v>325</v>
      </c>
      <c r="B80" s="2">
        <v>0.483333333333333</v>
      </c>
    </row>
    <row r="81" spans="1:2" x14ac:dyDescent="0.25">
      <c r="A81" s="8" t="s">
        <v>326</v>
      </c>
      <c r="B81" s="2">
        <v>0</v>
      </c>
    </row>
    <row r="82" spans="1:2" x14ac:dyDescent="0.25">
      <c r="A82" s="8" t="s">
        <v>183</v>
      </c>
      <c r="B82" s="2">
        <v>3.3333333333333298E-2</v>
      </c>
    </row>
    <row r="83" spans="1:2" x14ac:dyDescent="0.25">
      <c r="A83" s="8" t="s">
        <v>185</v>
      </c>
      <c r="B83" s="2">
        <v>3.3333333333333298E-2</v>
      </c>
    </row>
    <row r="84" spans="1:2" x14ac:dyDescent="0.25">
      <c r="A84" s="8" t="s">
        <v>186</v>
      </c>
      <c r="B84" s="2">
        <v>0.41666666666666702</v>
      </c>
    </row>
    <row r="85" spans="1:2" x14ac:dyDescent="0.25">
      <c r="A85" s="15"/>
    </row>
    <row r="86" spans="1:2" x14ac:dyDescent="0.25">
      <c r="A86" s="13" t="s">
        <v>33</v>
      </c>
    </row>
    <row r="87" spans="1:2" x14ac:dyDescent="0.25">
      <c r="A87" s="14" t="s">
        <v>34</v>
      </c>
    </row>
    <row r="88" spans="1:2" x14ac:dyDescent="0.25">
      <c r="A88" s="14" t="s">
        <v>126</v>
      </c>
    </row>
    <row r="89" spans="1:2" x14ac:dyDescent="0.25">
      <c r="A89" s="14" t="s">
        <v>328</v>
      </c>
    </row>
    <row r="90" spans="1:2" x14ac:dyDescent="0.25">
      <c r="A90" s="14" t="s">
        <v>36</v>
      </c>
    </row>
    <row r="91" spans="1:2" x14ac:dyDescent="0.25">
      <c r="A91" s="15"/>
    </row>
    <row r="92" spans="1:2" x14ac:dyDescent="0.25">
      <c r="A92" s="15"/>
    </row>
    <row r="93" spans="1:2" x14ac:dyDescent="0.25">
      <c r="A93" s="15"/>
    </row>
    <row r="94" spans="1:2" x14ac:dyDescent="0.25">
      <c r="A94" s="15"/>
    </row>
    <row r="95" spans="1:2" x14ac:dyDescent="0.25">
      <c r="A95" s="15"/>
    </row>
    <row r="96" spans="1:2"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512</v>
      </c>
    </row>
    <row r="2" spans="1:2" ht="15" x14ac:dyDescent="0.25">
      <c r="A2" s="12" t="s">
        <v>499</v>
      </c>
    </row>
    <row r="3" spans="1:2" ht="15" x14ac:dyDescent="0.25">
      <c r="A3" s="12" t="s">
        <v>67</v>
      </c>
    </row>
    <row r="4" spans="1:2" ht="15" x14ac:dyDescent="0.25">
      <c r="A4" s="12" t="s">
        <v>308</v>
      </c>
    </row>
    <row r="5" spans="1:2" x14ac:dyDescent="0.25">
      <c r="A5" s="17" t="str">
        <f>HYPERLINK("#'Table of contents'!A93", "Back to contents")</f>
        <v>Back to contents</v>
      </c>
    </row>
    <row r="6" spans="1:2" x14ac:dyDescent="0.25">
      <c r="A6" s="15"/>
      <c r="B6" s="6" t="s">
        <v>27</v>
      </c>
    </row>
    <row r="7" spans="1:2" x14ac:dyDescent="0.25">
      <c r="A7" s="9" t="s">
        <v>32</v>
      </c>
      <c r="B7" s="4" t="s">
        <v>9</v>
      </c>
    </row>
    <row r="8" spans="1:2" x14ac:dyDescent="0.25">
      <c r="A8" s="16" t="s">
        <v>329</v>
      </c>
      <c r="B8" s="1">
        <v>0</v>
      </c>
    </row>
    <row r="9" spans="1:2" x14ac:dyDescent="0.25">
      <c r="A9" s="16" t="s">
        <v>330</v>
      </c>
      <c r="B9" s="1">
        <v>269</v>
      </c>
    </row>
    <row r="10" spans="1:2" x14ac:dyDescent="0.25">
      <c r="A10" s="16" t="s">
        <v>331</v>
      </c>
      <c r="B10" s="1">
        <v>2</v>
      </c>
    </row>
    <row r="11" spans="1:2" x14ac:dyDescent="0.25">
      <c r="A11" s="16" t="s">
        <v>195</v>
      </c>
      <c r="B11" s="1">
        <v>5</v>
      </c>
    </row>
    <row r="12" spans="1:2" x14ac:dyDescent="0.25">
      <c r="A12" s="16" t="s">
        <v>197</v>
      </c>
      <c r="B12" s="1">
        <v>68</v>
      </c>
    </row>
    <row r="13" spans="1:2" x14ac:dyDescent="0.25">
      <c r="A13" s="16" t="s">
        <v>198</v>
      </c>
      <c r="B13" s="1">
        <v>145</v>
      </c>
    </row>
    <row r="14" spans="1:2" x14ac:dyDescent="0.25">
      <c r="A14" s="16" t="s">
        <v>332</v>
      </c>
      <c r="B14" s="1">
        <v>4</v>
      </c>
    </row>
    <row r="15" spans="1:2" x14ac:dyDescent="0.25">
      <c r="A15" s="16" t="s">
        <v>333</v>
      </c>
      <c r="B15" s="1">
        <v>447</v>
      </c>
    </row>
    <row r="16" spans="1:2" x14ac:dyDescent="0.25">
      <c r="A16" s="16" t="s">
        <v>334</v>
      </c>
      <c r="B16" s="1">
        <v>11</v>
      </c>
    </row>
    <row r="17" spans="1:2" x14ac:dyDescent="0.25">
      <c r="A17" s="16" t="s">
        <v>205</v>
      </c>
      <c r="B17" s="1">
        <v>5</v>
      </c>
    </row>
    <row r="18" spans="1:2" x14ac:dyDescent="0.25">
      <c r="A18" s="16" t="s">
        <v>207</v>
      </c>
      <c r="B18" s="1">
        <v>93</v>
      </c>
    </row>
    <row r="19" spans="1:2" x14ac:dyDescent="0.25">
      <c r="A19" s="16" t="s">
        <v>208</v>
      </c>
      <c r="B19" s="1">
        <v>240</v>
      </c>
    </row>
    <row r="20" spans="1:2" x14ac:dyDescent="0.25">
      <c r="A20" s="10" t="s">
        <v>12</v>
      </c>
      <c r="B20" s="5">
        <v>1289</v>
      </c>
    </row>
    <row r="21" spans="1:2" x14ac:dyDescent="0.25">
      <c r="A21" s="15"/>
    </row>
    <row r="22" spans="1:2" x14ac:dyDescent="0.25">
      <c r="A22" s="15"/>
    </row>
    <row r="23" spans="1:2" x14ac:dyDescent="0.25">
      <c r="A23" s="15"/>
      <c r="B23" s="6" t="s">
        <v>28</v>
      </c>
    </row>
    <row r="24" spans="1:2" x14ac:dyDescent="0.25">
      <c r="A24" s="9" t="s">
        <v>32</v>
      </c>
      <c r="B24" s="4" t="s">
        <v>9</v>
      </c>
    </row>
    <row r="25" spans="1:2" x14ac:dyDescent="0.25">
      <c r="A25" s="8" t="s">
        <v>329</v>
      </c>
      <c r="B25" s="2">
        <v>0</v>
      </c>
    </row>
    <row r="26" spans="1:2" x14ac:dyDescent="0.25">
      <c r="A26" s="8" t="s">
        <v>330</v>
      </c>
      <c r="B26" s="2">
        <v>0.55010224948875297</v>
      </c>
    </row>
    <row r="27" spans="1:2" x14ac:dyDescent="0.25">
      <c r="A27" s="8" t="s">
        <v>331</v>
      </c>
      <c r="B27" s="2">
        <v>4.0899795501022499E-3</v>
      </c>
    </row>
    <row r="28" spans="1:2" x14ac:dyDescent="0.25">
      <c r="A28" s="8" t="s">
        <v>195</v>
      </c>
      <c r="B28" s="2">
        <v>1.02249488752556E-2</v>
      </c>
    </row>
    <row r="29" spans="1:2" x14ac:dyDescent="0.25">
      <c r="A29" s="8" t="s">
        <v>197</v>
      </c>
      <c r="B29" s="2">
        <v>0.13905930470347599</v>
      </c>
    </row>
    <row r="30" spans="1:2" x14ac:dyDescent="0.25">
      <c r="A30" s="8" t="s">
        <v>198</v>
      </c>
      <c r="B30" s="2">
        <v>0.296523517382413</v>
      </c>
    </row>
    <row r="31" spans="1:2" x14ac:dyDescent="0.25">
      <c r="A31" s="8" t="s">
        <v>332</v>
      </c>
      <c r="B31" s="2">
        <v>5.0000000000000001E-3</v>
      </c>
    </row>
    <row r="32" spans="1:2" x14ac:dyDescent="0.25">
      <c r="A32" s="8" t="s">
        <v>333</v>
      </c>
      <c r="B32" s="2">
        <v>0.55874999999999997</v>
      </c>
    </row>
    <row r="33" spans="1:2" x14ac:dyDescent="0.25">
      <c r="A33" s="8" t="s">
        <v>334</v>
      </c>
      <c r="B33" s="2">
        <v>1.375E-2</v>
      </c>
    </row>
    <row r="34" spans="1:2" x14ac:dyDescent="0.25">
      <c r="A34" s="8" t="s">
        <v>205</v>
      </c>
      <c r="B34" s="2">
        <v>6.2500000000000003E-3</v>
      </c>
    </row>
    <row r="35" spans="1:2" x14ac:dyDescent="0.25">
      <c r="A35" s="8" t="s">
        <v>207</v>
      </c>
      <c r="B35" s="2">
        <v>0.11625000000000001</v>
      </c>
    </row>
    <row r="36" spans="1:2" x14ac:dyDescent="0.25">
      <c r="A36" s="8" t="s">
        <v>208</v>
      </c>
      <c r="B36" s="2">
        <v>0.3</v>
      </c>
    </row>
    <row r="37" spans="1:2" x14ac:dyDescent="0.25">
      <c r="A37" s="15"/>
    </row>
    <row r="38" spans="1:2" x14ac:dyDescent="0.25">
      <c r="A38" s="13" t="s">
        <v>33</v>
      </c>
    </row>
    <row r="39" spans="1:2" x14ac:dyDescent="0.25">
      <c r="A39" s="14" t="s">
        <v>34</v>
      </c>
    </row>
    <row r="40" spans="1:2" x14ac:dyDescent="0.25">
      <c r="A40" s="14" t="s">
        <v>126</v>
      </c>
    </row>
    <row r="41" spans="1:2" x14ac:dyDescent="0.25">
      <c r="A41" s="14" t="s">
        <v>336</v>
      </c>
    </row>
    <row r="42" spans="1:2" x14ac:dyDescent="0.25">
      <c r="A42" s="14" t="s">
        <v>36</v>
      </c>
    </row>
    <row r="43" spans="1:2" x14ac:dyDescent="0.25">
      <c r="A43" s="15"/>
    </row>
    <row r="44" spans="1:2" x14ac:dyDescent="0.25">
      <c r="A44" s="15"/>
    </row>
    <row r="45" spans="1:2" x14ac:dyDescent="0.25">
      <c r="A45" s="15"/>
    </row>
    <row r="46" spans="1:2" x14ac:dyDescent="0.25">
      <c r="A46" s="15"/>
    </row>
    <row r="47" spans="1:2" x14ac:dyDescent="0.25">
      <c r="A47" s="15"/>
    </row>
    <row r="48" spans="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513</v>
      </c>
    </row>
    <row r="2" spans="1:2" ht="15" x14ac:dyDescent="0.25">
      <c r="A2" s="12" t="s">
        <v>499</v>
      </c>
    </row>
    <row r="3" spans="1:2" ht="15" x14ac:dyDescent="0.25">
      <c r="A3" s="12" t="s">
        <v>239</v>
      </c>
    </row>
    <row r="4" spans="1:2" ht="15" x14ac:dyDescent="0.25">
      <c r="A4" s="12" t="s">
        <v>308</v>
      </c>
    </row>
    <row r="5" spans="1:2" x14ac:dyDescent="0.25">
      <c r="A5" s="17" t="str">
        <f>HYPERLINK("#'Table of contents'!A94", "Back to contents")</f>
        <v>Back to contents</v>
      </c>
    </row>
    <row r="6" spans="1:2" x14ac:dyDescent="0.25">
      <c r="A6" s="15"/>
      <c r="B6" s="6" t="s">
        <v>27</v>
      </c>
    </row>
    <row r="7" spans="1:2" x14ac:dyDescent="0.25">
      <c r="A7" s="9" t="s">
        <v>32</v>
      </c>
      <c r="B7" s="4" t="s">
        <v>9</v>
      </c>
    </row>
    <row r="8" spans="1:2" x14ac:dyDescent="0.25">
      <c r="A8" s="16" t="s">
        <v>337</v>
      </c>
      <c r="B8" s="1">
        <v>2</v>
      </c>
    </row>
    <row r="9" spans="1:2" x14ac:dyDescent="0.25">
      <c r="A9" s="16" t="s">
        <v>338</v>
      </c>
      <c r="B9" s="1">
        <v>527</v>
      </c>
    </row>
    <row r="10" spans="1:2" x14ac:dyDescent="0.25">
      <c r="A10" s="16" t="s">
        <v>339</v>
      </c>
      <c r="B10" s="1">
        <v>10</v>
      </c>
    </row>
    <row r="11" spans="1:2" x14ac:dyDescent="0.25">
      <c r="A11" s="16" t="s">
        <v>99</v>
      </c>
      <c r="B11" s="1">
        <v>7</v>
      </c>
    </row>
    <row r="12" spans="1:2" x14ac:dyDescent="0.25">
      <c r="A12" s="16" t="s">
        <v>218</v>
      </c>
      <c r="B12" s="1">
        <v>129</v>
      </c>
    </row>
    <row r="13" spans="1:2" x14ac:dyDescent="0.25">
      <c r="A13" s="16" t="s">
        <v>219</v>
      </c>
      <c r="B13" s="1">
        <v>300</v>
      </c>
    </row>
    <row r="14" spans="1:2" x14ac:dyDescent="0.25">
      <c r="A14" s="16" t="s">
        <v>340</v>
      </c>
      <c r="B14" s="1">
        <v>2</v>
      </c>
    </row>
    <row r="15" spans="1:2" x14ac:dyDescent="0.25">
      <c r="A15" s="16" t="s">
        <v>341</v>
      </c>
      <c r="B15" s="1">
        <v>117</v>
      </c>
    </row>
    <row r="16" spans="1:2" x14ac:dyDescent="0.25">
      <c r="A16" s="16" t="s">
        <v>342</v>
      </c>
      <c r="B16" s="1">
        <v>3</v>
      </c>
    </row>
    <row r="17" spans="1:2" x14ac:dyDescent="0.25">
      <c r="A17" s="16" t="s">
        <v>105</v>
      </c>
      <c r="B17" s="1">
        <v>3</v>
      </c>
    </row>
    <row r="18" spans="1:2" x14ac:dyDescent="0.25">
      <c r="A18" s="16" t="s">
        <v>227</v>
      </c>
      <c r="B18" s="1">
        <v>22</v>
      </c>
    </row>
    <row r="19" spans="1:2" x14ac:dyDescent="0.25">
      <c r="A19" s="16" t="s">
        <v>228</v>
      </c>
      <c r="B19" s="1">
        <v>50</v>
      </c>
    </row>
    <row r="20" spans="1:2" x14ac:dyDescent="0.25">
      <c r="A20" s="16" t="s">
        <v>343</v>
      </c>
      <c r="B20" s="1">
        <v>0</v>
      </c>
    </row>
    <row r="21" spans="1:2" x14ac:dyDescent="0.25">
      <c r="A21" s="16" t="s">
        <v>344</v>
      </c>
      <c r="B21" s="1">
        <v>72</v>
      </c>
    </row>
    <row r="22" spans="1:2" x14ac:dyDescent="0.25">
      <c r="A22" s="16" t="s">
        <v>345</v>
      </c>
      <c r="B22" s="1">
        <v>0</v>
      </c>
    </row>
    <row r="23" spans="1:2" x14ac:dyDescent="0.25">
      <c r="A23" s="16" t="s">
        <v>111</v>
      </c>
      <c r="B23" s="1">
        <v>0</v>
      </c>
    </row>
    <row r="24" spans="1:2" x14ac:dyDescent="0.25">
      <c r="A24" s="16" t="s">
        <v>236</v>
      </c>
      <c r="B24" s="1">
        <v>10</v>
      </c>
    </row>
    <row r="25" spans="1:2" x14ac:dyDescent="0.25">
      <c r="A25" s="16" t="s">
        <v>237</v>
      </c>
      <c r="B25" s="1">
        <v>35</v>
      </c>
    </row>
    <row r="26" spans="1:2" x14ac:dyDescent="0.25">
      <c r="A26" s="10" t="s">
        <v>12</v>
      </c>
      <c r="B26" s="5">
        <v>1289</v>
      </c>
    </row>
    <row r="27" spans="1:2" x14ac:dyDescent="0.25">
      <c r="A27" s="15"/>
    </row>
    <row r="28" spans="1:2" x14ac:dyDescent="0.25">
      <c r="A28" s="15"/>
    </row>
    <row r="29" spans="1:2" x14ac:dyDescent="0.25">
      <c r="A29" s="15"/>
      <c r="B29" s="6" t="s">
        <v>28</v>
      </c>
    </row>
    <row r="30" spans="1:2" x14ac:dyDescent="0.25">
      <c r="A30" s="9" t="s">
        <v>32</v>
      </c>
      <c r="B30" s="4" t="s">
        <v>9</v>
      </c>
    </row>
    <row r="31" spans="1:2" x14ac:dyDescent="0.25">
      <c r="A31" s="8" t="s">
        <v>337</v>
      </c>
      <c r="B31" s="2">
        <v>2.05128205128205E-3</v>
      </c>
    </row>
    <row r="32" spans="1:2" x14ac:dyDescent="0.25">
      <c r="A32" s="8" t="s">
        <v>338</v>
      </c>
      <c r="B32" s="2">
        <v>0.54051282051282001</v>
      </c>
    </row>
    <row r="33" spans="1:2" x14ac:dyDescent="0.25">
      <c r="A33" s="8" t="s">
        <v>339</v>
      </c>
      <c r="B33" s="2">
        <v>1.02564102564103E-2</v>
      </c>
    </row>
    <row r="34" spans="1:2" x14ac:dyDescent="0.25">
      <c r="A34" s="8" t="s">
        <v>99</v>
      </c>
      <c r="B34" s="2">
        <v>7.1794871794871803E-3</v>
      </c>
    </row>
    <row r="35" spans="1:2" x14ac:dyDescent="0.25">
      <c r="A35" s="8" t="s">
        <v>218</v>
      </c>
      <c r="B35" s="2">
        <v>0.13230769230769199</v>
      </c>
    </row>
    <row r="36" spans="1:2" x14ac:dyDescent="0.25">
      <c r="A36" s="8" t="s">
        <v>219</v>
      </c>
      <c r="B36" s="2">
        <v>0.30769230769230799</v>
      </c>
    </row>
    <row r="37" spans="1:2" x14ac:dyDescent="0.25">
      <c r="A37" s="8" t="s">
        <v>340</v>
      </c>
      <c r="B37" s="2">
        <v>1.01522842639594E-2</v>
      </c>
    </row>
    <row r="38" spans="1:2" x14ac:dyDescent="0.25">
      <c r="A38" s="8" t="s">
        <v>341</v>
      </c>
      <c r="B38" s="2">
        <v>0.59390862944162404</v>
      </c>
    </row>
    <row r="39" spans="1:2" x14ac:dyDescent="0.25">
      <c r="A39" s="8" t="s">
        <v>342</v>
      </c>
      <c r="B39" s="2">
        <v>1.5228426395939101E-2</v>
      </c>
    </row>
    <row r="40" spans="1:2" x14ac:dyDescent="0.25">
      <c r="A40" s="8" t="s">
        <v>105</v>
      </c>
      <c r="B40" s="2">
        <v>1.5228426395939101E-2</v>
      </c>
    </row>
    <row r="41" spans="1:2" x14ac:dyDescent="0.25">
      <c r="A41" s="8" t="s">
        <v>227</v>
      </c>
      <c r="B41" s="2">
        <v>0.111675126903553</v>
      </c>
    </row>
    <row r="42" spans="1:2" x14ac:dyDescent="0.25">
      <c r="A42" s="8" t="s">
        <v>228</v>
      </c>
      <c r="B42" s="2">
        <v>0.25380710659898498</v>
      </c>
    </row>
    <row r="43" spans="1:2" x14ac:dyDescent="0.25">
      <c r="A43" s="8" t="s">
        <v>343</v>
      </c>
      <c r="B43" s="2">
        <v>0</v>
      </c>
    </row>
    <row r="44" spans="1:2" x14ac:dyDescent="0.25">
      <c r="A44" s="8" t="s">
        <v>344</v>
      </c>
      <c r="B44" s="2">
        <v>0.61538461538461497</v>
      </c>
    </row>
    <row r="45" spans="1:2" x14ac:dyDescent="0.25">
      <c r="A45" s="8" t="s">
        <v>345</v>
      </c>
      <c r="B45" s="2">
        <v>0</v>
      </c>
    </row>
    <row r="46" spans="1:2" x14ac:dyDescent="0.25">
      <c r="A46" s="8" t="s">
        <v>111</v>
      </c>
      <c r="B46" s="2">
        <v>0</v>
      </c>
    </row>
    <row r="47" spans="1:2" x14ac:dyDescent="0.25">
      <c r="A47" s="8" t="s">
        <v>236</v>
      </c>
      <c r="B47" s="2">
        <v>8.54700854700855E-2</v>
      </c>
    </row>
    <row r="48" spans="1:2" x14ac:dyDescent="0.25">
      <c r="A48" s="8" t="s">
        <v>237</v>
      </c>
      <c r="B48" s="2">
        <v>0.29914529914529903</v>
      </c>
    </row>
    <row r="49" spans="1:1" x14ac:dyDescent="0.25">
      <c r="A49" s="15"/>
    </row>
    <row r="50" spans="1:1" x14ac:dyDescent="0.25">
      <c r="A50" s="13" t="s">
        <v>33</v>
      </c>
    </row>
    <row r="51" spans="1:1" x14ac:dyDescent="0.25">
      <c r="A51" s="14" t="s">
        <v>34</v>
      </c>
    </row>
    <row r="52" spans="1:1" x14ac:dyDescent="0.25">
      <c r="A52" s="14" t="s">
        <v>126</v>
      </c>
    </row>
    <row r="53" spans="1:1" x14ac:dyDescent="0.25">
      <c r="A53" s="14" t="s">
        <v>347</v>
      </c>
    </row>
    <row r="54" spans="1:1" x14ac:dyDescent="0.25">
      <c r="A54" s="14" t="s">
        <v>36</v>
      </c>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514</v>
      </c>
    </row>
    <row r="2" spans="1:2" ht="15" x14ac:dyDescent="0.25">
      <c r="A2" s="12" t="s">
        <v>499</v>
      </c>
    </row>
    <row r="3" spans="1:2" ht="15" x14ac:dyDescent="0.25">
      <c r="A3" s="12" t="s">
        <v>302</v>
      </c>
    </row>
    <row r="4" spans="1:2" ht="15" x14ac:dyDescent="0.25">
      <c r="A4" s="12" t="s">
        <v>308</v>
      </c>
    </row>
    <row r="5" spans="1:2" x14ac:dyDescent="0.25">
      <c r="A5" s="17" t="str">
        <f>HYPERLINK("#'Table of contents'!A95", "Back to contents")</f>
        <v>Back to contents</v>
      </c>
    </row>
    <row r="6" spans="1:2" x14ac:dyDescent="0.25">
      <c r="A6" s="15"/>
      <c r="B6" s="6" t="s">
        <v>27</v>
      </c>
    </row>
    <row r="7" spans="1:2" x14ac:dyDescent="0.25">
      <c r="A7" s="9" t="s">
        <v>32</v>
      </c>
      <c r="B7" s="4" t="s">
        <v>9</v>
      </c>
    </row>
    <row r="8" spans="1:2" x14ac:dyDescent="0.25">
      <c r="A8" s="16" t="s">
        <v>348</v>
      </c>
      <c r="B8" s="1">
        <v>1</v>
      </c>
    </row>
    <row r="9" spans="1:2" x14ac:dyDescent="0.25">
      <c r="A9" s="16" t="s">
        <v>349</v>
      </c>
      <c r="B9" s="1">
        <v>116</v>
      </c>
    </row>
    <row r="10" spans="1:2" x14ac:dyDescent="0.25">
      <c r="A10" s="16" t="s">
        <v>350</v>
      </c>
      <c r="B10" s="1">
        <v>1</v>
      </c>
    </row>
    <row r="11" spans="1:2" x14ac:dyDescent="0.25">
      <c r="A11" s="16" t="s">
        <v>247</v>
      </c>
      <c r="B11" s="1">
        <v>1</v>
      </c>
    </row>
    <row r="12" spans="1:2" x14ac:dyDescent="0.25">
      <c r="A12" s="16" t="s">
        <v>249</v>
      </c>
      <c r="B12" s="1">
        <v>17</v>
      </c>
    </row>
    <row r="13" spans="1:2" x14ac:dyDescent="0.25">
      <c r="A13" s="16" t="s">
        <v>250</v>
      </c>
      <c r="B13" s="1">
        <v>55</v>
      </c>
    </row>
    <row r="14" spans="1:2" x14ac:dyDescent="0.25">
      <c r="A14" s="16" t="s">
        <v>351</v>
      </c>
      <c r="B14" s="1">
        <v>1</v>
      </c>
    </row>
    <row r="15" spans="1:2" x14ac:dyDescent="0.25">
      <c r="A15" s="16" t="s">
        <v>352</v>
      </c>
      <c r="B15" s="1">
        <v>13</v>
      </c>
    </row>
    <row r="16" spans="1:2" x14ac:dyDescent="0.25">
      <c r="A16" s="16" t="s">
        <v>353</v>
      </c>
      <c r="B16" s="1">
        <v>0</v>
      </c>
    </row>
    <row r="17" spans="1:2" x14ac:dyDescent="0.25">
      <c r="A17" s="16" t="s">
        <v>257</v>
      </c>
      <c r="B17" s="1">
        <v>1</v>
      </c>
    </row>
    <row r="18" spans="1:2" x14ac:dyDescent="0.25">
      <c r="A18" s="16" t="s">
        <v>259</v>
      </c>
      <c r="B18" s="1">
        <v>0</v>
      </c>
    </row>
    <row r="19" spans="1:2" x14ac:dyDescent="0.25">
      <c r="A19" s="16" t="s">
        <v>260</v>
      </c>
      <c r="B19" s="1">
        <v>8</v>
      </c>
    </row>
    <row r="20" spans="1:2" x14ac:dyDescent="0.25">
      <c r="A20" s="16" t="s">
        <v>354</v>
      </c>
      <c r="B20" s="1">
        <v>0</v>
      </c>
    </row>
    <row r="21" spans="1:2" x14ac:dyDescent="0.25">
      <c r="A21" s="16" t="s">
        <v>355</v>
      </c>
      <c r="B21" s="1">
        <v>15</v>
      </c>
    </row>
    <row r="22" spans="1:2" x14ac:dyDescent="0.25">
      <c r="A22" s="16" t="s">
        <v>356</v>
      </c>
      <c r="B22" s="1">
        <v>0</v>
      </c>
    </row>
    <row r="23" spans="1:2" x14ac:dyDescent="0.25">
      <c r="A23" s="16" t="s">
        <v>267</v>
      </c>
      <c r="B23" s="1">
        <v>0</v>
      </c>
    </row>
    <row r="24" spans="1:2" x14ac:dyDescent="0.25">
      <c r="A24" s="16" t="s">
        <v>269</v>
      </c>
      <c r="B24" s="1">
        <v>3</v>
      </c>
    </row>
    <row r="25" spans="1:2" x14ac:dyDescent="0.25">
      <c r="A25" s="16" t="s">
        <v>270</v>
      </c>
      <c r="B25" s="1">
        <v>6</v>
      </c>
    </row>
    <row r="26" spans="1:2" x14ac:dyDescent="0.25">
      <c r="A26" s="16" t="s">
        <v>357</v>
      </c>
      <c r="B26" s="1">
        <v>1</v>
      </c>
    </row>
    <row r="27" spans="1:2" x14ac:dyDescent="0.25">
      <c r="A27" s="16" t="s">
        <v>358</v>
      </c>
      <c r="B27" s="1">
        <v>549</v>
      </c>
    </row>
    <row r="28" spans="1:2" x14ac:dyDescent="0.25">
      <c r="A28" s="16" t="s">
        <v>359</v>
      </c>
      <c r="B28" s="1">
        <v>12</v>
      </c>
    </row>
    <row r="29" spans="1:2" x14ac:dyDescent="0.25">
      <c r="A29" s="16" t="s">
        <v>278</v>
      </c>
      <c r="B29" s="1">
        <v>7</v>
      </c>
    </row>
    <row r="30" spans="1:2" x14ac:dyDescent="0.25">
      <c r="A30" s="16" t="s">
        <v>280</v>
      </c>
      <c r="B30" s="1">
        <v>113</v>
      </c>
    </row>
    <row r="31" spans="1:2" x14ac:dyDescent="0.25">
      <c r="A31" s="16" t="s">
        <v>281</v>
      </c>
      <c r="B31" s="1">
        <v>212</v>
      </c>
    </row>
    <row r="32" spans="1:2" x14ac:dyDescent="0.25">
      <c r="A32" s="16" t="s">
        <v>360</v>
      </c>
      <c r="B32" s="1">
        <v>1</v>
      </c>
    </row>
    <row r="33" spans="1:2" x14ac:dyDescent="0.25">
      <c r="A33" s="16" t="s">
        <v>361</v>
      </c>
      <c r="B33" s="1">
        <v>20</v>
      </c>
    </row>
    <row r="34" spans="1:2" x14ac:dyDescent="0.25">
      <c r="A34" s="16" t="s">
        <v>362</v>
      </c>
      <c r="B34" s="1">
        <v>0</v>
      </c>
    </row>
    <row r="35" spans="1:2" x14ac:dyDescent="0.25">
      <c r="A35" s="16" t="s">
        <v>287</v>
      </c>
      <c r="B35" s="1">
        <v>0</v>
      </c>
    </row>
    <row r="36" spans="1:2" x14ac:dyDescent="0.25">
      <c r="A36" s="16" t="s">
        <v>289</v>
      </c>
      <c r="B36" s="1">
        <v>1</v>
      </c>
    </row>
    <row r="37" spans="1:2" x14ac:dyDescent="0.25">
      <c r="A37" s="16" t="s">
        <v>290</v>
      </c>
      <c r="B37" s="1">
        <v>5</v>
      </c>
    </row>
    <row r="38" spans="1:2" x14ac:dyDescent="0.25">
      <c r="A38" s="16" t="s">
        <v>363</v>
      </c>
      <c r="B38" s="1">
        <v>0</v>
      </c>
    </row>
    <row r="39" spans="1:2" x14ac:dyDescent="0.25">
      <c r="A39" s="16" t="s">
        <v>364</v>
      </c>
      <c r="B39" s="1">
        <v>3</v>
      </c>
    </row>
    <row r="40" spans="1:2" x14ac:dyDescent="0.25">
      <c r="A40" s="16" t="s">
        <v>365</v>
      </c>
      <c r="B40" s="1">
        <v>0</v>
      </c>
    </row>
    <row r="41" spans="1:2" x14ac:dyDescent="0.25">
      <c r="A41" s="16" t="s">
        <v>297</v>
      </c>
      <c r="B41" s="1">
        <v>1</v>
      </c>
    </row>
    <row r="42" spans="1:2" x14ac:dyDescent="0.25">
      <c r="A42" s="16" t="s">
        <v>299</v>
      </c>
      <c r="B42" s="1">
        <v>27</v>
      </c>
    </row>
    <row r="43" spans="1:2" x14ac:dyDescent="0.25">
      <c r="A43" s="16" t="s">
        <v>300</v>
      </c>
      <c r="B43" s="1">
        <v>99</v>
      </c>
    </row>
    <row r="44" spans="1:2" x14ac:dyDescent="0.25">
      <c r="A44" s="10" t="s">
        <v>12</v>
      </c>
      <c r="B44" s="5">
        <v>1289</v>
      </c>
    </row>
    <row r="45" spans="1:2" x14ac:dyDescent="0.25">
      <c r="A45" s="15"/>
    </row>
    <row r="46" spans="1:2" x14ac:dyDescent="0.25">
      <c r="A46" s="15"/>
    </row>
    <row r="47" spans="1:2" x14ac:dyDescent="0.25">
      <c r="A47" s="15"/>
      <c r="B47" s="6" t="s">
        <v>28</v>
      </c>
    </row>
    <row r="48" spans="1:2" x14ac:dyDescent="0.25">
      <c r="A48" s="9" t="s">
        <v>32</v>
      </c>
      <c r="B48" s="4" t="s">
        <v>9</v>
      </c>
    </row>
    <row r="49" spans="1:2" x14ac:dyDescent="0.25">
      <c r="A49" s="8" t="s">
        <v>348</v>
      </c>
      <c r="B49" s="2">
        <v>5.2356020942408397E-3</v>
      </c>
    </row>
    <row r="50" spans="1:2" x14ac:dyDescent="0.25">
      <c r="A50" s="8" t="s">
        <v>349</v>
      </c>
      <c r="B50" s="2">
        <v>0.60732984293193704</v>
      </c>
    </row>
    <row r="51" spans="1:2" x14ac:dyDescent="0.25">
      <c r="A51" s="8" t="s">
        <v>350</v>
      </c>
      <c r="B51" s="2">
        <v>5.2356020942408397E-3</v>
      </c>
    </row>
    <row r="52" spans="1:2" x14ac:dyDescent="0.25">
      <c r="A52" s="8" t="s">
        <v>247</v>
      </c>
      <c r="B52" s="2">
        <v>5.2356020942408397E-3</v>
      </c>
    </row>
    <row r="53" spans="1:2" x14ac:dyDescent="0.25">
      <c r="A53" s="8" t="s">
        <v>249</v>
      </c>
      <c r="B53" s="2">
        <v>8.9005235602094196E-2</v>
      </c>
    </row>
    <row r="54" spans="1:2" x14ac:dyDescent="0.25">
      <c r="A54" s="8" t="s">
        <v>250</v>
      </c>
      <c r="B54" s="2">
        <v>0.28795811518324599</v>
      </c>
    </row>
    <row r="55" spans="1:2" x14ac:dyDescent="0.25">
      <c r="A55" s="8" t="s">
        <v>351</v>
      </c>
      <c r="B55" s="2">
        <v>4.3478260869565202E-2</v>
      </c>
    </row>
    <row r="56" spans="1:2" x14ac:dyDescent="0.25">
      <c r="A56" s="8" t="s">
        <v>352</v>
      </c>
      <c r="B56" s="2">
        <v>0.565217391304348</v>
      </c>
    </row>
    <row r="57" spans="1:2" x14ac:dyDescent="0.25">
      <c r="A57" s="8" t="s">
        <v>353</v>
      </c>
      <c r="B57" s="2">
        <v>0</v>
      </c>
    </row>
    <row r="58" spans="1:2" x14ac:dyDescent="0.25">
      <c r="A58" s="8" t="s">
        <v>257</v>
      </c>
      <c r="B58" s="2">
        <v>4.3478260869565202E-2</v>
      </c>
    </row>
    <row r="59" spans="1:2" x14ac:dyDescent="0.25">
      <c r="A59" s="8" t="s">
        <v>259</v>
      </c>
      <c r="B59" s="2">
        <v>0</v>
      </c>
    </row>
    <row r="60" spans="1:2" x14ac:dyDescent="0.25">
      <c r="A60" s="8" t="s">
        <v>260</v>
      </c>
      <c r="B60" s="2">
        <v>0.34782608695652201</v>
      </c>
    </row>
    <row r="61" spans="1:2" x14ac:dyDescent="0.25">
      <c r="A61" s="8" t="s">
        <v>354</v>
      </c>
      <c r="B61" s="2">
        <v>0</v>
      </c>
    </row>
    <row r="62" spans="1:2" x14ac:dyDescent="0.25">
      <c r="A62" s="8" t="s">
        <v>355</v>
      </c>
      <c r="B62" s="2">
        <v>0.625</v>
      </c>
    </row>
    <row r="63" spans="1:2" x14ac:dyDescent="0.25">
      <c r="A63" s="8" t="s">
        <v>356</v>
      </c>
      <c r="B63" s="2">
        <v>0</v>
      </c>
    </row>
    <row r="64" spans="1:2" x14ac:dyDescent="0.25">
      <c r="A64" s="8" t="s">
        <v>267</v>
      </c>
      <c r="B64" s="2">
        <v>0</v>
      </c>
    </row>
    <row r="65" spans="1:2" x14ac:dyDescent="0.25">
      <c r="A65" s="8" t="s">
        <v>269</v>
      </c>
      <c r="B65" s="2">
        <v>0.125</v>
      </c>
    </row>
    <row r="66" spans="1:2" x14ac:dyDescent="0.25">
      <c r="A66" s="8" t="s">
        <v>270</v>
      </c>
      <c r="B66" s="2">
        <v>0.25</v>
      </c>
    </row>
    <row r="67" spans="1:2" x14ac:dyDescent="0.25">
      <c r="A67" s="8" t="s">
        <v>357</v>
      </c>
      <c r="B67" s="2">
        <v>1.11856823266219E-3</v>
      </c>
    </row>
    <row r="68" spans="1:2" x14ac:dyDescent="0.25">
      <c r="A68" s="8" t="s">
        <v>358</v>
      </c>
      <c r="B68" s="2">
        <v>0.61409395973154401</v>
      </c>
    </row>
    <row r="69" spans="1:2" x14ac:dyDescent="0.25">
      <c r="A69" s="8" t="s">
        <v>359</v>
      </c>
      <c r="B69" s="2">
        <v>1.34228187919463E-2</v>
      </c>
    </row>
    <row r="70" spans="1:2" x14ac:dyDescent="0.25">
      <c r="A70" s="8" t="s">
        <v>278</v>
      </c>
      <c r="B70" s="2">
        <v>7.8299776286353505E-3</v>
      </c>
    </row>
    <row r="71" spans="1:2" x14ac:dyDescent="0.25">
      <c r="A71" s="8" t="s">
        <v>280</v>
      </c>
      <c r="B71" s="2">
        <v>0.12639821029082801</v>
      </c>
    </row>
    <row r="72" spans="1:2" x14ac:dyDescent="0.25">
      <c r="A72" s="8" t="s">
        <v>281</v>
      </c>
      <c r="B72" s="2">
        <v>0.23713646532438501</v>
      </c>
    </row>
    <row r="73" spans="1:2" x14ac:dyDescent="0.25">
      <c r="A73" s="8" t="s">
        <v>360</v>
      </c>
      <c r="B73" s="2">
        <v>3.7037037037037E-2</v>
      </c>
    </row>
    <row r="74" spans="1:2" x14ac:dyDescent="0.25">
      <c r="A74" s="8" t="s">
        <v>361</v>
      </c>
      <c r="B74" s="2">
        <v>0.74074074074074103</v>
      </c>
    </row>
    <row r="75" spans="1:2" x14ac:dyDescent="0.25">
      <c r="A75" s="8" t="s">
        <v>362</v>
      </c>
      <c r="B75" s="2">
        <v>0</v>
      </c>
    </row>
    <row r="76" spans="1:2" x14ac:dyDescent="0.25">
      <c r="A76" s="8" t="s">
        <v>287</v>
      </c>
      <c r="B76" s="2">
        <v>0</v>
      </c>
    </row>
    <row r="77" spans="1:2" x14ac:dyDescent="0.25">
      <c r="A77" s="8" t="s">
        <v>289</v>
      </c>
      <c r="B77" s="2">
        <v>3.7037037037037E-2</v>
      </c>
    </row>
    <row r="78" spans="1:2" x14ac:dyDescent="0.25">
      <c r="A78" s="8" t="s">
        <v>290</v>
      </c>
      <c r="B78" s="2">
        <v>0.18518518518518501</v>
      </c>
    </row>
    <row r="79" spans="1:2" x14ac:dyDescent="0.25">
      <c r="A79" s="8" t="s">
        <v>363</v>
      </c>
      <c r="B79" s="2">
        <v>0</v>
      </c>
    </row>
    <row r="80" spans="1:2" x14ac:dyDescent="0.25">
      <c r="A80" s="8" t="s">
        <v>364</v>
      </c>
      <c r="B80" s="2">
        <v>2.3076923076923099E-2</v>
      </c>
    </row>
    <row r="81" spans="1:2" x14ac:dyDescent="0.25">
      <c r="A81" s="8" t="s">
        <v>365</v>
      </c>
      <c r="B81" s="2">
        <v>0</v>
      </c>
    </row>
    <row r="82" spans="1:2" x14ac:dyDescent="0.25">
      <c r="A82" s="8" t="s">
        <v>297</v>
      </c>
      <c r="B82" s="2">
        <v>7.6923076923076901E-3</v>
      </c>
    </row>
    <row r="83" spans="1:2" x14ac:dyDescent="0.25">
      <c r="A83" s="8" t="s">
        <v>299</v>
      </c>
      <c r="B83" s="2">
        <v>0.20769230769230801</v>
      </c>
    </row>
    <row r="84" spans="1:2" x14ac:dyDescent="0.25">
      <c r="A84" s="8" t="s">
        <v>300</v>
      </c>
      <c r="B84" s="2">
        <v>0.76153846153846105</v>
      </c>
    </row>
    <row r="85" spans="1:2" x14ac:dyDescent="0.25">
      <c r="A85" s="15"/>
    </row>
    <row r="86" spans="1:2" x14ac:dyDescent="0.25">
      <c r="A86" s="13" t="s">
        <v>33</v>
      </c>
    </row>
    <row r="87" spans="1:2" x14ac:dyDescent="0.25">
      <c r="A87" s="14" t="s">
        <v>34</v>
      </c>
    </row>
    <row r="88" spans="1:2" x14ac:dyDescent="0.25">
      <c r="A88" s="14" t="s">
        <v>126</v>
      </c>
    </row>
    <row r="89" spans="1:2" x14ac:dyDescent="0.25">
      <c r="A89" s="14" t="s">
        <v>367</v>
      </c>
    </row>
    <row r="90" spans="1:2" x14ac:dyDescent="0.25">
      <c r="A90" s="14" t="s">
        <v>36</v>
      </c>
    </row>
    <row r="91" spans="1:2" x14ac:dyDescent="0.25">
      <c r="A91" s="15"/>
    </row>
    <row r="92" spans="1:2" x14ac:dyDescent="0.25">
      <c r="A92" s="15"/>
    </row>
    <row r="93" spans="1:2" x14ac:dyDescent="0.25">
      <c r="A93" s="15"/>
    </row>
    <row r="94" spans="1:2" x14ac:dyDescent="0.25">
      <c r="A94" s="15"/>
    </row>
    <row r="95" spans="1:2" x14ac:dyDescent="0.25">
      <c r="A95" s="15"/>
    </row>
    <row r="96" spans="1:2"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515</v>
      </c>
    </row>
    <row r="2" spans="1:2" ht="15" x14ac:dyDescent="0.25">
      <c r="A2" s="12" t="s">
        <v>499</v>
      </c>
    </row>
    <row r="3" spans="1:2" ht="15" x14ac:dyDescent="0.25">
      <c r="A3" s="12" t="s">
        <v>308</v>
      </c>
    </row>
    <row r="4" spans="1:2" ht="15" x14ac:dyDescent="0.25">
      <c r="A4" s="12" t="s">
        <v>125</v>
      </c>
    </row>
    <row r="5" spans="1:2" x14ac:dyDescent="0.25">
      <c r="A5" s="17" t="str">
        <f>HYPERLINK("#'Table of contents'!A96", "Back to contents")</f>
        <v>Back to contents</v>
      </c>
    </row>
    <row r="6" spans="1:2" x14ac:dyDescent="0.25">
      <c r="A6" s="15"/>
      <c r="B6" s="6" t="s">
        <v>27</v>
      </c>
    </row>
    <row r="7" spans="1:2" x14ac:dyDescent="0.25">
      <c r="A7" s="9" t="s">
        <v>32</v>
      </c>
      <c r="B7" s="4" t="s">
        <v>9</v>
      </c>
    </row>
    <row r="8" spans="1:2" x14ac:dyDescent="0.25">
      <c r="A8" s="16" t="s">
        <v>368</v>
      </c>
      <c r="B8" s="1">
        <v>0</v>
      </c>
    </row>
    <row r="9" spans="1:2" x14ac:dyDescent="0.25">
      <c r="A9" s="16" t="s">
        <v>369</v>
      </c>
      <c r="B9" s="1">
        <v>2</v>
      </c>
    </row>
    <row r="10" spans="1:2" x14ac:dyDescent="0.25">
      <c r="A10" s="16" t="s">
        <v>370</v>
      </c>
      <c r="B10" s="1">
        <v>0</v>
      </c>
    </row>
    <row r="11" spans="1:2" x14ac:dyDescent="0.25">
      <c r="A11" s="16" t="s">
        <v>371</v>
      </c>
      <c r="B11" s="1">
        <v>0</v>
      </c>
    </row>
    <row r="12" spans="1:2" x14ac:dyDescent="0.25">
      <c r="A12" s="16" t="s">
        <v>372</v>
      </c>
      <c r="B12" s="1">
        <v>1</v>
      </c>
    </row>
    <row r="13" spans="1:2" x14ac:dyDescent="0.25">
      <c r="A13" s="16" t="s">
        <v>373</v>
      </c>
      <c r="B13" s="1">
        <v>0</v>
      </c>
    </row>
    <row r="14" spans="1:2" x14ac:dyDescent="0.25">
      <c r="A14" s="16" t="s">
        <v>374</v>
      </c>
      <c r="B14" s="1">
        <v>0</v>
      </c>
    </row>
    <row r="15" spans="1:2" x14ac:dyDescent="0.25">
      <c r="A15" s="16" t="s">
        <v>375</v>
      </c>
      <c r="B15" s="1">
        <v>0</v>
      </c>
    </row>
    <row r="16" spans="1:2" x14ac:dyDescent="0.25">
      <c r="A16" s="16" t="s">
        <v>376</v>
      </c>
      <c r="B16" s="1">
        <v>1</v>
      </c>
    </row>
    <row r="17" spans="1:2" x14ac:dyDescent="0.25">
      <c r="A17" s="16" t="s">
        <v>377</v>
      </c>
      <c r="B17" s="1">
        <v>0</v>
      </c>
    </row>
    <row r="18" spans="1:2" x14ac:dyDescent="0.25">
      <c r="A18" s="16" t="s">
        <v>378</v>
      </c>
      <c r="B18" s="1">
        <v>4</v>
      </c>
    </row>
    <row r="19" spans="1:2" x14ac:dyDescent="0.25">
      <c r="A19" s="16" t="s">
        <v>379</v>
      </c>
      <c r="B19" s="1">
        <v>367</v>
      </c>
    </row>
    <row r="20" spans="1:2" x14ac:dyDescent="0.25">
      <c r="A20" s="16" t="s">
        <v>380</v>
      </c>
      <c r="B20" s="1">
        <v>34</v>
      </c>
    </row>
    <row r="21" spans="1:2" x14ac:dyDescent="0.25">
      <c r="A21" s="16" t="s">
        <v>381</v>
      </c>
      <c r="B21" s="1">
        <v>12</v>
      </c>
    </row>
    <row r="22" spans="1:2" x14ac:dyDescent="0.25">
      <c r="A22" s="16" t="s">
        <v>382</v>
      </c>
      <c r="B22" s="1">
        <v>58</v>
      </c>
    </row>
    <row r="23" spans="1:2" x14ac:dyDescent="0.25">
      <c r="A23" s="16" t="s">
        <v>383</v>
      </c>
      <c r="B23" s="1">
        <v>9</v>
      </c>
    </row>
    <row r="24" spans="1:2" x14ac:dyDescent="0.25">
      <c r="A24" s="16" t="s">
        <v>384</v>
      </c>
      <c r="B24" s="1">
        <v>196</v>
      </c>
    </row>
    <row r="25" spans="1:2" x14ac:dyDescent="0.25">
      <c r="A25" s="16" t="s">
        <v>385</v>
      </c>
      <c r="B25" s="1">
        <v>6</v>
      </c>
    </row>
    <row r="26" spans="1:2" x14ac:dyDescent="0.25">
      <c r="A26" s="16" t="s">
        <v>386</v>
      </c>
      <c r="B26" s="1">
        <v>30</v>
      </c>
    </row>
    <row r="27" spans="1:2" x14ac:dyDescent="0.25">
      <c r="A27" s="16" t="s">
        <v>387</v>
      </c>
      <c r="B27" s="1">
        <v>0</v>
      </c>
    </row>
    <row r="28" spans="1:2" x14ac:dyDescent="0.25">
      <c r="A28" s="16" t="s">
        <v>388</v>
      </c>
      <c r="B28" s="1">
        <v>0</v>
      </c>
    </row>
    <row r="29" spans="1:2" x14ac:dyDescent="0.25">
      <c r="A29" s="16" t="s">
        <v>389</v>
      </c>
      <c r="B29" s="1">
        <v>6</v>
      </c>
    </row>
    <row r="30" spans="1:2" x14ac:dyDescent="0.25">
      <c r="A30" s="16" t="s">
        <v>390</v>
      </c>
      <c r="B30" s="1">
        <v>0</v>
      </c>
    </row>
    <row r="31" spans="1:2" x14ac:dyDescent="0.25">
      <c r="A31" s="16" t="s">
        <v>391</v>
      </c>
      <c r="B31" s="1">
        <v>0</v>
      </c>
    </row>
    <row r="32" spans="1:2" x14ac:dyDescent="0.25">
      <c r="A32" s="16" t="s">
        <v>392</v>
      </c>
      <c r="B32" s="1">
        <v>1</v>
      </c>
    </row>
    <row r="33" spans="1:2" x14ac:dyDescent="0.25">
      <c r="A33" s="16" t="s">
        <v>393</v>
      </c>
      <c r="B33" s="1">
        <v>0</v>
      </c>
    </row>
    <row r="34" spans="1:2" x14ac:dyDescent="0.25">
      <c r="A34" s="16" t="s">
        <v>394</v>
      </c>
      <c r="B34" s="1">
        <v>5</v>
      </c>
    </row>
    <row r="35" spans="1:2" x14ac:dyDescent="0.25">
      <c r="A35" s="16" t="s">
        <v>395</v>
      </c>
      <c r="B35" s="1">
        <v>0</v>
      </c>
    </row>
    <row r="36" spans="1:2" x14ac:dyDescent="0.25">
      <c r="A36" s="16" t="s">
        <v>396</v>
      </c>
      <c r="B36" s="1">
        <v>1</v>
      </c>
    </row>
    <row r="37" spans="1:2" x14ac:dyDescent="0.25">
      <c r="A37" s="16" t="s">
        <v>397</v>
      </c>
      <c r="B37" s="1">
        <v>0</v>
      </c>
    </row>
    <row r="38" spans="1:2" x14ac:dyDescent="0.25">
      <c r="A38" s="16" t="s">
        <v>271</v>
      </c>
      <c r="B38" s="1">
        <v>0</v>
      </c>
    </row>
    <row r="39" spans="1:2" x14ac:dyDescent="0.25">
      <c r="A39" s="16" t="s">
        <v>271</v>
      </c>
      <c r="B39" s="1">
        <v>0</v>
      </c>
    </row>
    <row r="40" spans="1:2" x14ac:dyDescent="0.25">
      <c r="A40" s="16" t="s">
        <v>282</v>
      </c>
      <c r="B40" s="1">
        <v>1</v>
      </c>
    </row>
    <row r="41" spans="1:2" x14ac:dyDescent="0.25">
      <c r="A41" s="16" t="s">
        <v>283</v>
      </c>
      <c r="B41" s="1">
        <v>0</v>
      </c>
    </row>
    <row r="42" spans="1:2" x14ac:dyDescent="0.25">
      <c r="A42" s="16" t="s">
        <v>284</v>
      </c>
      <c r="B42" s="1">
        <v>0</v>
      </c>
    </row>
    <row r="43" spans="1:2" x14ac:dyDescent="0.25">
      <c r="A43" s="16" t="s">
        <v>285</v>
      </c>
      <c r="B43" s="1">
        <v>1</v>
      </c>
    </row>
    <row r="44" spans="1:2" x14ac:dyDescent="0.25">
      <c r="A44" s="16" t="s">
        <v>286</v>
      </c>
      <c r="B44" s="1">
        <v>0</v>
      </c>
    </row>
    <row r="45" spans="1:2" x14ac:dyDescent="0.25">
      <c r="A45" s="16" t="s">
        <v>287</v>
      </c>
      <c r="B45" s="1">
        <v>5</v>
      </c>
    </row>
    <row r="46" spans="1:2" x14ac:dyDescent="0.25">
      <c r="A46" s="16" t="s">
        <v>288</v>
      </c>
      <c r="B46" s="1">
        <v>3</v>
      </c>
    </row>
    <row r="47" spans="1:2" x14ac:dyDescent="0.25">
      <c r="A47" s="16" t="s">
        <v>289</v>
      </c>
      <c r="B47" s="1">
        <v>0</v>
      </c>
    </row>
    <row r="48" spans="1:2" x14ac:dyDescent="0.25">
      <c r="A48" s="16" t="s">
        <v>290</v>
      </c>
      <c r="B48" s="1">
        <v>0</v>
      </c>
    </row>
    <row r="49" spans="1:2" x14ac:dyDescent="0.25">
      <c r="A49" s="16" t="s">
        <v>398</v>
      </c>
      <c r="B49" s="1">
        <v>0</v>
      </c>
    </row>
    <row r="50" spans="1:2" x14ac:dyDescent="0.25">
      <c r="A50" s="16" t="s">
        <v>399</v>
      </c>
      <c r="B50" s="1">
        <v>25</v>
      </c>
    </row>
    <row r="51" spans="1:2" x14ac:dyDescent="0.25">
      <c r="A51" s="16" t="s">
        <v>400</v>
      </c>
      <c r="B51" s="1">
        <v>2</v>
      </c>
    </row>
    <row r="52" spans="1:2" x14ac:dyDescent="0.25">
      <c r="A52" s="16" t="s">
        <v>401</v>
      </c>
      <c r="B52" s="1">
        <v>0</v>
      </c>
    </row>
    <row r="53" spans="1:2" x14ac:dyDescent="0.25">
      <c r="A53" s="16" t="s">
        <v>402</v>
      </c>
      <c r="B53" s="1">
        <v>3</v>
      </c>
    </row>
    <row r="54" spans="1:2" x14ac:dyDescent="0.25">
      <c r="A54" s="16" t="s">
        <v>403</v>
      </c>
      <c r="B54" s="1">
        <v>1</v>
      </c>
    </row>
    <row r="55" spans="1:2" x14ac:dyDescent="0.25">
      <c r="A55" s="16" t="s">
        <v>404</v>
      </c>
      <c r="B55" s="1">
        <v>28</v>
      </c>
    </row>
    <row r="56" spans="1:2" x14ac:dyDescent="0.25">
      <c r="A56" s="16" t="s">
        <v>405</v>
      </c>
      <c r="B56" s="1">
        <v>2</v>
      </c>
    </row>
    <row r="57" spans="1:2" x14ac:dyDescent="0.25">
      <c r="A57" s="16" t="s">
        <v>406</v>
      </c>
      <c r="B57" s="1">
        <v>100</v>
      </c>
    </row>
    <row r="58" spans="1:2" x14ac:dyDescent="0.25">
      <c r="A58" s="16" t="s">
        <v>407</v>
      </c>
      <c r="B58" s="1">
        <v>0</v>
      </c>
    </row>
    <row r="59" spans="1:2" x14ac:dyDescent="0.25">
      <c r="A59" s="16" t="s">
        <v>408</v>
      </c>
      <c r="B59" s="1">
        <v>0</v>
      </c>
    </row>
    <row r="60" spans="1:2" x14ac:dyDescent="0.25">
      <c r="A60" s="16" t="s">
        <v>409</v>
      </c>
      <c r="B60" s="1">
        <v>0</v>
      </c>
    </row>
    <row r="61" spans="1:2" x14ac:dyDescent="0.25">
      <c r="A61" s="16" t="s">
        <v>410</v>
      </c>
      <c r="B61" s="1">
        <v>0</v>
      </c>
    </row>
    <row r="62" spans="1:2" x14ac:dyDescent="0.25">
      <c r="A62" s="16" t="s">
        <v>411</v>
      </c>
      <c r="B62" s="1">
        <v>0</v>
      </c>
    </row>
    <row r="63" spans="1:2" x14ac:dyDescent="0.25">
      <c r="A63" s="16" t="s">
        <v>412</v>
      </c>
      <c r="B63" s="1">
        <v>0</v>
      </c>
    </row>
    <row r="64" spans="1:2" x14ac:dyDescent="0.25">
      <c r="A64" s="16" t="s">
        <v>413</v>
      </c>
      <c r="B64" s="1">
        <v>0</v>
      </c>
    </row>
    <row r="65" spans="1:2" x14ac:dyDescent="0.25">
      <c r="A65" s="16" t="s">
        <v>414</v>
      </c>
      <c r="B65" s="1">
        <v>0</v>
      </c>
    </row>
    <row r="66" spans="1:2" x14ac:dyDescent="0.25">
      <c r="A66" s="16" t="s">
        <v>415</v>
      </c>
      <c r="B66" s="1">
        <v>0</v>
      </c>
    </row>
    <row r="67" spans="1:2" x14ac:dyDescent="0.25">
      <c r="A67" s="16" t="s">
        <v>416</v>
      </c>
      <c r="B67" s="1">
        <v>0</v>
      </c>
    </row>
    <row r="68" spans="1:2" x14ac:dyDescent="0.25">
      <c r="A68" s="16" t="s">
        <v>417</v>
      </c>
      <c r="B68" s="1">
        <v>385</v>
      </c>
    </row>
    <row r="69" spans="1:2" x14ac:dyDescent="0.25">
      <c r="A69" s="10" t="s">
        <v>12</v>
      </c>
      <c r="B69" s="5">
        <v>1289</v>
      </c>
    </row>
    <row r="70" spans="1:2" x14ac:dyDescent="0.25">
      <c r="A70" s="15"/>
    </row>
    <row r="71" spans="1:2" x14ac:dyDescent="0.25">
      <c r="A71" s="15"/>
    </row>
    <row r="72" spans="1:2" x14ac:dyDescent="0.25">
      <c r="A72" s="15"/>
      <c r="B72" s="6" t="s">
        <v>28</v>
      </c>
    </row>
    <row r="73" spans="1:2" x14ac:dyDescent="0.25">
      <c r="A73" s="9" t="s">
        <v>32</v>
      </c>
      <c r="B73" s="4" t="s">
        <v>9</v>
      </c>
    </row>
    <row r="74" spans="1:2" x14ac:dyDescent="0.25">
      <c r="A74" s="8" t="s">
        <v>368</v>
      </c>
      <c r="B74" s="2">
        <v>0</v>
      </c>
    </row>
    <row r="75" spans="1:2" x14ac:dyDescent="0.25">
      <c r="A75" s="8" t="s">
        <v>369</v>
      </c>
      <c r="B75" s="2">
        <v>0.5</v>
      </c>
    </row>
    <row r="76" spans="1:2" x14ac:dyDescent="0.25">
      <c r="A76" s="8" t="s">
        <v>370</v>
      </c>
      <c r="B76" s="2">
        <v>0</v>
      </c>
    </row>
    <row r="77" spans="1:2" x14ac:dyDescent="0.25">
      <c r="A77" s="8" t="s">
        <v>371</v>
      </c>
      <c r="B77" s="2">
        <v>0</v>
      </c>
    </row>
    <row r="78" spans="1:2" x14ac:dyDescent="0.25">
      <c r="A78" s="8" t="s">
        <v>372</v>
      </c>
      <c r="B78" s="2">
        <v>0.25</v>
      </c>
    </row>
    <row r="79" spans="1:2" x14ac:dyDescent="0.25">
      <c r="A79" s="8" t="s">
        <v>373</v>
      </c>
      <c r="B79" s="2">
        <v>0</v>
      </c>
    </row>
    <row r="80" spans="1:2" x14ac:dyDescent="0.25">
      <c r="A80" s="8" t="s">
        <v>374</v>
      </c>
      <c r="B80" s="2">
        <v>0</v>
      </c>
    </row>
    <row r="81" spans="1:2" x14ac:dyDescent="0.25">
      <c r="A81" s="8" t="s">
        <v>375</v>
      </c>
      <c r="B81" s="2">
        <v>0</v>
      </c>
    </row>
    <row r="82" spans="1:2" x14ac:dyDescent="0.25">
      <c r="A82" s="8" t="s">
        <v>376</v>
      </c>
      <c r="B82" s="2">
        <v>0.25</v>
      </c>
    </row>
    <row r="83" spans="1:2" x14ac:dyDescent="0.25">
      <c r="A83" s="8" t="s">
        <v>377</v>
      </c>
      <c r="B83" s="2">
        <v>0</v>
      </c>
    </row>
    <row r="84" spans="1:2" x14ac:dyDescent="0.25">
      <c r="A84" s="8" t="s">
        <v>378</v>
      </c>
      <c r="B84" s="2">
        <v>5.5865921787709499E-3</v>
      </c>
    </row>
    <row r="85" spans="1:2" x14ac:dyDescent="0.25">
      <c r="A85" s="8" t="s">
        <v>379</v>
      </c>
      <c r="B85" s="2">
        <v>0.51256983240223497</v>
      </c>
    </row>
    <row r="86" spans="1:2" x14ac:dyDescent="0.25">
      <c r="A86" s="8" t="s">
        <v>380</v>
      </c>
      <c r="B86" s="2">
        <v>4.7486033519553099E-2</v>
      </c>
    </row>
    <row r="87" spans="1:2" x14ac:dyDescent="0.25">
      <c r="A87" s="8" t="s">
        <v>381</v>
      </c>
      <c r="B87" s="2">
        <v>1.67597765363128E-2</v>
      </c>
    </row>
    <row r="88" spans="1:2" x14ac:dyDescent="0.25">
      <c r="A88" s="8" t="s">
        <v>382</v>
      </c>
      <c r="B88" s="2">
        <v>8.1005586592178797E-2</v>
      </c>
    </row>
    <row r="89" spans="1:2" x14ac:dyDescent="0.25">
      <c r="A89" s="8" t="s">
        <v>383</v>
      </c>
      <c r="B89" s="2">
        <v>1.2569832402234599E-2</v>
      </c>
    </row>
    <row r="90" spans="1:2" x14ac:dyDescent="0.25">
      <c r="A90" s="8" t="s">
        <v>384</v>
      </c>
      <c r="B90" s="2">
        <v>0.27374301675977702</v>
      </c>
    </row>
    <row r="91" spans="1:2" x14ac:dyDescent="0.25">
      <c r="A91" s="8" t="s">
        <v>385</v>
      </c>
      <c r="B91" s="2">
        <v>8.3798882681564192E-3</v>
      </c>
    </row>
    <row r="92" spans="1:2" x14ac:dyDescent="0.25">
      <c r="A92" s="8" t="s">
        <v>386</v>
      </c>
      <c r="B92" s="2">
        <v>4.18994413407821E-2</v>
      </c>
    </row>
    <row r="93" spans="1:2" x14ac:dyDescent="0.25">
      <c r="A93" s="8" t="s">
        <v>387</v>
      </c>
      <c r="B93" s="2">
        <v>0</v>
      </c>
    </row>
    <row r="94" spans="1:2" x14ac:dyDescent="0.25">
      <c r="A94" s="8" t="s">
        <v>388</v>
      </c>
      <c r="B94" s="2">
        <v>0</v>
      </c>
    </row>
    <row r="95" spans="1:2" x14ac:dyDescent="0.25">
      <c r="A95" s="8" t="s">
        <v>389</v>
      </c>
      <c r="B95" s="2">
        <v>0.46153846153846201</v>
      </c>
    </row>
    <row r="96" spans="1:2" x14ac:dyDescent="0.25">
      <c r="A96" s="8" t="s">
        <v>390</v>
      </c>
      <c r="B96" s="2">
        <v>0</v>
      </c>
    </row>
    <row r="97" spans="1:2" x14ac:dyDescent="0.25">
      <c r="A97" s="8" t="s">
        <v>391</v>
      </c>
      <c r="B97" s="2">
        <v>0</v>
      </c>
    </row>
    <row r="98" spans="1:2" x14ac:dyDescent="0.25">
      <c r="A98" s="8" t="s">
        <v>392</v>
      </c>
      <c r="B98" s="2">
        <v>7.69230769230769E-2</v>
      </c>
    </row>
    <row r="99" spans="1:2" x14ac:dyDescent="0.25">
      <c r="A99" s="8" t="s">
        <v>393</v>
      </c>
      <c r="B99" s="2">
        <v>0</v>
      </c>
    </row>
    <row r="100" spans="1:2" x14ac:dyDescent="0.25">
      <c r="A100" s="8" t="s">
        <v>394</v>
      </c>
      <c r="B100" s="2">
        <v>0.38461538461538503</v>
      </c>
    </row>
    <row r="101" spans="1:2" x14ac:dyDescent="0.25">
      <c r="A101" s="8" t="s">
        <v>395</v>
      </c>
      <c r="B101" s="2">
        <v>0</v>
      </c>
    </row>
    <row r="102" spans="1:2" x14ac:dyDescent="0.25">
      <c r="A102" s="8" t="s">
        <v>396</v>
      </c>
      <c r="B102" s="2">
        <v>7.69230769230769E-2</v>
      </c>
    </row>
    <row r="103" spans="1:2" x14ac:dyDescent="0.25">
      <c r="A103" s="8" t="s">
        <v>397</v>
      </c>
      <c r="B103" s="2">
        <v>0</v>
      </c>
    </row>
    <row r="104" spans="1:2" x14ac:dyDescent="0.25">
      <c r="A104" s="8" t="s">
        <v>271</v>
      </c>
      <c r="B104" s="2">
        <v>0</v>
      </c>
    </row>
    <row r="105" spans="1:2" x14ac:dyDescent="0.25">
      <c r="A105" s="8" t="s">
        <v>271</v>
      </c>
      <c r="B105" s="2">
        <v>0</v>
      </c>
    </row>
    <row r="106" spans="1:2" x14ac:dyDescent="0.25">
      <c r="A106" s="8" t="s">
        <v>282</v>
      </c>
      <c r="B106" s="2">
        <v>0.1</v>
      </c>
    </row>
    <row r="107" spans="1:2" x14ac:dyDescent="0.25">
      <c r="A107" s="8" t="s">
        <v>283</v>
      </c>
      <c r="B107" s="2">
        <v>0</v>
      </c>
    </row>
    <row r="108" spans="1:2" x14ac:dyDescent="0.25">
      <c r="A108" s="8" t="s">
        <v>284</v>
      </c>
      <c r="B108" s="2">
        <v>0</v>
      </c>
    </row>
    <row r="109" spans="1:2" x14ac:dyDescent="0.25">
      <c r="A109" s="8" t="s">
        <v>285</v>
      </c>
      <c r="B109" s="2">
        <v>0.1</v>
      </c>
    </row>
    <row r="110" spans="1:2" x14ac:dyDescent="0.25">
      <c r="A110" s="8" t="s">
        <v>286</v>
      </c>
      <c r="B110" s="2">
        <v>0</v>
      </c>
    </row>
    <row r="111" spans="1:2" x14ac:dyDescent="0.25">
      <c r="A111" s="8" t="s">
        <v>287</v>
      </c>
      <c r="B111" s="2">
        <v>0.5</v>
      </c>
    </row>
    <row r="112" spans="1:2" x14ac:dyDescent="0.25">
      <c r="A112" s="8" t="s">
        <v>288</v>
      </c>
      <c r="B112" s="2">
        <v>0.3</v>
      </c>
    </row>
    <row r="113" spans="1:2" x14ac:dyDescent="0.25">
      <c r="A113" s="8" t="s">
        <v>289</v>
      </c>
      <c r="B113" s="2">
        <v>0</v>
      </c>
    </row>
    <row r="114" spans="1:2" x14ac:dyDescent="0.25">
      <c r="A114" s="8" t="s">
        <v>290</v>
      </c>
      <c r="B114" s="2">
        <v>0</v>
      </c>
    </row>
    <row r="115" spans="1:2" x14ac:dyDescent="0.25">
      <c r="A115" s="8" t="s">
        <v>398</v>
      </c>
      <c r="B115" s="2">
        <v>0</v>
      </c>
    </row>
    <row r="116" spans="1:2" x14ac:dyDescent="0.25">
      <c r="A116" s="8" t="s">
        <v>399</v>
      </c>
      <c r="B116" s="2">
        <v>0.15527950310558999</v>
      </c>
    </row>
    <row r="117" spans="1:2" x14ac:dyDescent="0.25">
      <c r="A117" s="8" t="s">
        <v>400</v>
      </c>
      <c r="B117" s="2">
        <v>1.2422360248447201E-2</v>
      </c>
    </row>
    <row r="118" spans="1:2" x14ac:dyDescent="0.25">
      <c r="A118" s="8" t="s">
        <v>401</v>
      </c>
      <c r="B118" s="2">
        <v>0</v>
      </c>
    </row>
    <row r="119" spans="1:2" x14ac:dyDescent="0.25">
      <c r="A119" s="8" t="s">
        <v>402</v>
      </c>
      <c r="B119" s="2">
        <v>1.8633540372670801E-2</v>
      </c>
    </row>
    <row r="120" spans="1:2" x14ac:dyDescent="0.25">
      <c r="A120" s="8" t="s">
        <v>403</v>
      </c>
      <c r="B120" s="2">
        <v>6.2111801242236003E-3</v>
      </c>
    </row>
    <row r="121" spans="1:2" x14ac:dyDescent="0.25">
      <c r="A121" s="8" t="s">
        <v>404</v>
      </c>
      <c r="B121" s="2">
        <v>0.173913043478261</v>
      </c>
    </row>
    <row r="122" spans="1:2" x14ac:dyDescent="0.25">
      <c r="A122" s="8" t="s">
        <v>405</v>
      </c>
      <c r="B122" s="2">
        <v>1.2422360248447201E-2</v>
      </c>
    </row>
    <row r="123" spans="1:2" x14ac:dyDescent="0.25">
      <c r="A123" s="8" t="s">
        <v>406</v>
      </c>
      <c r="B123" s="2">
        <v>0.62111801242235998</v>
      </c>
    </row>
    <row r="124" spans="1:2" x14ac:dyDescent="0.25">
      <c r="A124" s="8" t="s">
        <v>407</v>
      </c>
      <c r="B124" s="2">
        <v>0</v>
      </c>
    </row>
    <row r="125" spans="1:2" x14ac:dyDescent="0.25">
      <c r="A125" s="8" t="s">
        <v>408</v>
      </c>
      <c r="B125" s="2">
        <v>0</v>
      </c>
    </row>
    <row r="126" spans="1:2" x14ac:dyDescent="0.25">
      <c r="A126" s="8" t="s">
        <v>409</v>
      </c>
      <c r="B126" s="2">
        <v>0</v>
      </c>
    </row>
    <row r="127" spans="1:2" x14ac:dyDescent="0.25">
      <c r="A127" s="8" t="s">
        <v>410</v>
      </c>
      <c r="B127" s="2">
        <v>0</v>
      </c>
    </row>
    <row r="128" spans="1:2" x14ac:dyDescent="0.25">
      <c r="A128" s="8" t="s">
        <v>411</v>
      </c>
      <c r="B128" s="2">
        <v>0</v>
      </c>
    </row>
    <row r="129" spans="1:2" x14ac:dyDescent="0.25">
      <c r="A129" s="8" t="s">
        <v>412</v>
      </c>
      <c r="B129" s="2">
        <v>0</v>
      </c>
    </row>
    <row r="130" spans="1:2" x14ac:dyDescent="0.25">
      <c r="A130" s="8" t="s">
        <v>413</v>
      </c>
      <c r="B130" s="2">
        <v>0</v>
      </c>
    </row>
    <row r="131" spans="1:2" x14ac:dyDescent="0.25">
      <c r="A131" s="8" t="s">
        <v>414</v>
      </c>
      <c r="B131" s="2">
        <v>0</v>
      </c>
    </row>
    <row r="132" spans="1:2" x14ac:dyDescent="0.25">
      <c r="A132" s="8" t="s">
        <v>415</v>
      </c>
      <c r="B132" s="2">
        <v>0</v>
      </c>
    </row>
    <row r="133" spans="1:2" x14ac:dyDescent="0.25">
      <c r="A133" s="8" t="s">
        <v>416</v>
      </c>
      <c r="B133" s="2">
        <v>0</v>
      </c>
    </row>
    <row r="134" spans="1:2" x14ac:dyDescent="0.25">
      <c r="A134" s="8" t="s">
        <v>417</v>
      </c>
      <c r="B134" s="2">
        <v>1</v>
      </c>
    </row>
    <row r="135" spans="1:2" x14ac:dyDescent="0.25">
      <c r="A135" s="15"/>
    </row>
    <row r="136" spans="1:2" x14ac:dyDescent="0.25">
      <c r="A136" s="13" t="s">
        <v>33</v>
      </c>
    </row>
    <row r="137" spans="1:2" x14ac:dyDescent="0.25">
      <c r="A137" s="14" t="s">
        <v>34</v>
      </c>
    </row>
    <row r="138" spans="1:2" x14ac:dyDescent="0.25">
      <c r="A138" s="14" t="s">
        <v>126</v>
      </c>
    </row>
    <row r="139" spans="1:2" x14ac:dyDescent="0.25">
      <c r="A139" s="14" t="s">
        <v>419</v>
      </c>
    </row>
    <row r="140" spans="1:2" x14ac:dyDescent="0.25">
      <c r="A140" s="14" t="s">
        <v>36</v>
      </c>
    </row>
    <row r="141" spans="1:2" x14ac:dyDescent="0.25">
      <c r="A141" s="15"/>
    </row>
    <row r="142" spans="1:2" x14ac:dyDescent="0.25">
      <c r="A142" s="15"/>
    </row>
    <row r="143" spans="1:2" x14ac:dyDescent="0.25">
      <c r="A143" s="15"/>
    </row>
    <row r="144" spans="1:2"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pageSetUpPr fitToPage="1"/>
  </sheetPr>
  <dimension ref="A1:B200"/>
  <sheetViews>
    <sheetView showGridLines="0" workbookViewId="0"/>
  </sheetViews>
  <sheetFormatPr defaultColWidth="11.5546875" defaultRowHeight="13.2" x14ac:dyDescent="0.25"/>
  <cols>
    <col min="1" max="1" width="40.6640625" customWidth="1"/>
    <col min="2" max="11" width="10.5546875" customWidth="1"/>
  </cols>
  <sheetData>
    <row r="1" spans="1:2" ht="15" x14ac:dyDescent="0.25">
      <c r="A1" s="12" t="s">
        <v>516</v>
      </c>
    </row>
    <row r="2" spans="1:2" ht="15" x14ac:dyDescent="0.25">
      <c r="A2" s="12" t="s">
        <v>499</v>
      </c>
    </row>
    <row r="3" spans="1:2" ht="15" x14ac:dyDescent="0.25">
      <c r="A3" s="12" t="s">
        <v>423</v>
      </c>
    </row>
    <row r="4" spans="1:2" x14ac:dyDescent="0.25">
      <c r="A4" s="15"/>
    </row>
    <row r="5" spans="1:2" x14ac:dyDescent="0.25">
      <c r="A5" s="17" t="str">
        <f>HYPERLINK("#'Table of contents'!A97", "Back to contents")</f>
        <v>Back to contents</v>
      </c>
    </row>
    <row r="6" spans="1:2" x14ac:dyDescent="0.25">
      <c r="A6" s="15"/>
      <c r="B6" s="6" t="s">
        <v>27</v>
      </c>
    </row>
    <row r="7" spans="1:2" x14ac:dyDescent="0.25">
      <c r="A7" s="9" t="s">
        <v>32</v>
      </c>
      <c r="B7" s="4" t="s">
        <v>9</v>
      </c>
    </row>
    <row r="8" spans="1:2" x14ac:dyDescent="0.25">
      <c r="A8" s="16" t="s">
        <v>420</v>
      </c>
      <c r="B8" s="1">
        <v>67</v>
      </c>
    </row>
    <row r="9" spans="1:2" x14ac:dyDescent="0.25">
      <c r="A9" s="16" t="s">
        <v>421</v>
      </c>
      <c r="B9" s="1">
        <v>1222</v>
      </c>
    </row>
    <row r="10" spans="1:2" x14ac:dyDescent="0.25">
      <c r="A10" s="10" t="s">
        <v>12</v>
      </c>
      <c r="B10" s="5">
        <v>1289</v>
      </c>
    </row>
    <row r="11" spans="1:2" x14ac:dyDescent="0.25">
      <c r="A11" s="15"/>
    </row>
    <row r="12" spans="1:2" x14ac:dyDescent="0.25">
      <c r="A12" s="15"/>
    </row>
    <row r="13" spans="1:2" x14ac:dyDescent="0.25">
      <c r="A13" s="15"/>
      <c r="B13" s="6" t="s">
        <v>28</v>
      </c>
    </row>
    <row r="14" spans="1:2" x14ac:dyDescent="0.25">
      <c r="A14" s="9" t="s">
        <v>32</v>
      </c>
      <c r="B14" s="4" t="s">
        <v>9</v>
      </c>
    </row>
    <row r="15" spans="1:2" x14ac:dyDescent="0.25">
      <c r="A15" s="8" t="s">
        <v>420</v>
      </c>
      <c r="B15" s="2">
        <v>5.1978277734678002E-2</v>
      </c>
    </row>
    <row r="16" spans="1:2" x14ac:dyDescent="0.25">
      <c r="A16" s="8" t="s">
        <v>421</v>
      </c>
      <c r="B16" s="2">
        <v>0.948021722265322</v>
      </c>
    </row>
    <row r="17" spans="1:1" x14ac:dyDescent="0.25">
      <c r="A17" s="15"/>
    </row>
    <row r="18" spans="1:1" x14ac:dyDescent="0.25">
      <c r="A18" s="13" t="s">
        <v>33</v>
      </c>
    </row>
    <row r="19" spans="1:1" x14ac:dyDescent="0.25">
      <c r="A19" s="14" t="s">
        <v>34</v>
      </c>
    </row>
    <row r="20" spans="1:1" x14ac:dyDescent="0.25">
      <c r="A20" s="14" t="s">
        <v>126</v>
      </c>
    </row>
    <row r="21" spans="1:1" x14ac:dyDescent="0.25">
      <c r="A21" s="14" t="s">
        <v>36</v>
      </c>
    </row>
    <row r="22" spans="1:1" x14ac:dyDescent="0.25">
      <c r="A22" s="15"/>
    </row>
    <row r="23" spans="1:1" x14ac:dyDescent="0.25">
      <c r="A23" s="15"/>
    </row>
    <row r="24" spans="1:1" x14ac:dyDescent="0.25">
      <c r="A24" s="15"/>
    </row>
    <row r="25" spans="1:1" x14ac:dyDescent="0.25">
      <c r="A25" s="15"/>
    </row>
    <row r="26" spans="1:1" x14ac:dyDescent="0.25">
      <c r="A26" s="15"/>
    </row>
    <row r="27" spans="1:1" x14ac:dyDescent="0.25">
      <c r="A27" s="15"/>
    </row>
    <row r="28" spans="1:1" x14ac:dyDescent="0.25">
      <c r="A28" s="15"/>
    </row>
    <row r="29" spans="1:1" x14ac:dyDescent="0.25">
      <c r="A29" s="15"/>
    </row>
    <row r="30" spans="1:1" x14ac:dyDescent="0.25">
      <c r="A30" s="15"/>
    </row>
    <row r="31" spans="1:1" x14ac:dyDescent="0.25">
      <c r="A31" s="15"/>
    </row>
    <row r="32" spans="1:1"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517</v>
      </c>
    </row>
    <row r="2" spans="1:11" ht="15" x14ac:dyDescent="0.25">
      <c r="A2" s="12" t="s">
        <v>518</v>
      </c>
    </row>
    <row r="3" spans="1:11" ht="15" x14ac:dyDescent="0.25">
      <c r="A3" s="12" t="s">
        <v>63</v>
      </c>
    </row>
    <row r="4" spans="1:11" x14ac:dyDescent="0.25">
      <c r="A4" s="15"/>
    </row>
    <row r="5" spans="1:11" x14ac:dyDescent="0.25">
      <c r="A5" s="17" t="str">
        <f>HYPERLINK("#'Table of contents'!A98",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56</v>
      </c>
      <c r="B8" s="1">
        <v>6162</v>
      </c>
      <c r="C8" s="1">
        <v>6936</v>
      </c>
      <c r="D8" s="1">
        <v>7397</v>
      </c>
      <c r="E8" s="1">
        <v>7620</v>
      </c>
      <c r="F8" s="1">
        <v>8279</v>
      </c>
      <c r="G8" s="1">
        <v>9204</v>
      </c>
      <c r="H8" s="1">
        <v>10217</v>
      </c>
      <c r="I8" s="1">
        <v>11942</v>
      </c>
      <c r="J8" s="1">
        <v>13326</v>
      </c>
      <c r="K8" s="1">
        <v>14550</v>
      </c>
    </row>
    <row r="9" spans="1:11" x14ac:dyDescent="0.25">
      <c r="A9" s="16" t="s">
        <v>57</v>
      </c>
      <c r="B9" s="1">
        <v>17575</v>
      </c>
      <c r="C9" s="1">
        <v>17915</v>
      </c>
      <c r="D9" s="1">
        <v>16956</v>
      </c>
      <c r="E9" s="1">
        <v>15975</v>
      </c>
      <c r="F9" s="1">
        <v>15202</v>
      </c>
      <c r="G9" s="1">
        <v>16221</v>
      </c>
      <c r="H9" s="1">
        <v>17267</v>
      </c>
      <c r="I9" s="1">
        <v>20053</v>
      </c>
      <c r="J9" s="1">
        <v>22570</v>
      </c>
      <c r="K9" s="1">
        <v>25103</v>
      </c>
    </row>
    <row r="10" spans="1:11" x14ac:dyDescent="0.25">
      <c r="A10" s="16" t="s">
        <v>58</v>
      </c>
      <c r="B10" s="1">
        <v>11512</v>
      </c>
      <c r="C10" s="1">
        <v>11645</v>
      </c>
      <c r="D10" s="1">
        <v>11087</v>
      </c>
      <c r="E10" s="1">
        <v>10482</v>
      </c>
      <c r="F10" s="1">
        <v>10527</v>
      </c>
      <c r="G10" s="1">
        <v>10767</v>
      </c>
      <c r="H10" s="1">
        <v>11052</v>
      </c>
      <c r="I10" s="1">
        <v>11357</v>
      </c>
      <c r="J10" s="1">
        <v>12140</v>
      </c>
      <c r="K10" s="1">
        <v>12905</v>
      </c>
    </row>
    <row r="11" spans="1:11" x14ac:dyDescent="0.25">
      <c r="A11" s="16" t="s">
        <v>59</v>
      </c>
      <c r="B11" s="1">
        <v>7202</v>
      </c>
      <c r="C11" s="1">
        <v>7002</v>
      </c>
      <c r="D11" s="1">
        <v>6507</v>
      </c>
      <c r="E11" s="1">
        <v>6060</v>
      </c>
      <c r="F11" s="1">
        <v>6103</v>
      </c>
      <c r="G11" s="1">
        <v>6362</v>
      </c>
      <c r="H11" s="1">
        <v>6490</v>
      </c>
      <c r="I11" s="1">
        <v>6677</v>
      </c>
      <c r="J11" s="1">
        <v>7018</v>
      </c>
      <c r="K11" s="1">
        <v>7267</v>
      </c>
    </row>
    <row r="12" spans="1:11" x14ac:dyDescent="0.25">
      <c r="A12" s="16" t="s">
        <v>60</v>
      </c>
      <c r="B12" s="1">
        <v>3756</v>
      </c>
      <c r="C12" s="1">
        <v>3428</v>
      </c>
      <c r="D12" s="1">
        <v>2855</v>
      </c>
      <c r="E12" s="1">
        <v>2483</v>
      </c>
      <c r="F12" s="1">
        <v>2442</v>
      </c>
      <c r="G12" s="1">
        <v>2491</v>
      </c>
      <c r="H12" s="1">
        <v>2587</v>
      </c>
      <c r="I12" s="1">
        <v>2769</v>
      </c>
      <c r="J12" s="1">
        <v>3013</v>
      </c>
      <c r="K12" s="1">
        <v>3210</v>
      </c>
    </row>
    <row r="13" spans="1:11" x14ac:dyDescent="0.25">
      <c r="A13" s="16" t="s">
        <v>61</v>
      </c>
      <c r="B13" s="1">
        <v>1383</v>
      </c>
      <c r="C13" s="1">
        <v>1213</v>
      </c>
      <c r="D13" s="1">
        <v>866</v>
      </c>
      <c r="E13" s="1">
        <v>554</v>
      </c>
      <c r="F13" s="1">
        <v>510</v>
      </c>
      <c r="G13" s="1">
        <v>533</v>
      </c>
      <c r="H13" s="1">
        <v>586</v>
      </c>
      <c r="I13" s="1">
        <v>634</v>
      </c>
      <c r="J13" s="1">
        <v>693</v>
      </c>
      <c r="K13" s="1">
        <v>705</v>
      </c>
    </row>
    <row r="14" spans="1:11" x14ac:dyDescent="0.25">
      <c r="A14" s="10" t="s">
        <v>12</v>
      </c>
      <c r="B14" s="5">
        <v>47590</v>
      </c>
      <c r="C14" s="5">
        <v>48139</v>
      </c>
      <c r="D14" s="5">
        <v>45668</v>
      </c>
      <c r="E14" s="5">
        <v>43174</v>
      </c>
      <c r="F14" s="5">
        <v>43063</v>
      </c>
      <c r="G14" s="5">
        <v>45578</v>
      </c>
      <c r="H14" s="5">
        <v>48199</v>
      </c>
      <c r="I14" s="5">
        <v>53432</v>
      </c>
      <c r="J14" s="5">
        <v>58760</v>
      </c>
      <c r="K14" s="5">
        <v>63740</v>
      </c>
    </row>
    <row r="15" spans="1:11" x14ac:dyDescent="0.25">
      <c r="A15" s="15"/>
    </row>
    <row r="16" spans="1:11" x14ac:dyDescent="0.25">
      <c r="A16" s="15"/>
    </row>
    <row r="17" spans="1:12" x14ac:dyDescent="0.25">
      <c r="A17" s="15"/>
      <c r="B17" s="21" t="s">
        <v>28</v>
      </c>
      <c r="C17" s="22"/>
      <c r="D17" s="22"/>
      <c r="E17" s="22"/>
      <c r="F17" s="22"/>
      <c r="G17" s="22"/>
      <c r="H17" s="22"/>
      <c r="I17" s="22"/>
      <c r="J17" s="22"/>
      <c r="K17" s="22"/>
    </row>
    <row r="18" spans="1:12" x14ac:dyDescent="0.25">
      <c r="A18" s="9" t="s">
        <v>32</v>
      </c>
      <c r="B18" s="4" t="s">
        <v>0</v>
      </c>
      <c r="C18" s="4" t="s">
        <v>1</v>
      </c>
      <c r="D18" s="4" t="s">
        <v>2</v>
      </c>
      <c r="E18" s="4" t="s">
        <v>3</v>
      </c>
      <c r="F18" s="4" t="s">
        <v>4</v>
      </c>
      <c r="G18" s="4" t="s">
        <v>5</v>
      </c>
      <c r="H18" s="4" t="s">
        <v>6</v>
      </c>
      <c r="I18" s="4" t="s">
        <v>7</v>
      </c>
      <c r="J18" s="4" t="s">
        <v>8</v>
      </c>
      <c r="K18" s="4" t="s">
        <v>9</v>
      </c>
    </row>
    <row r="19" spans="1:12" x14ac:dyDescent="0.25">
      <c r="A19" s="8" t="s">
        <v>56</v>
      </c>
      <c r="B19" s="2">
        <v>0.12948098339987399</v>
      </c>
      <c r="C19" s="2">
        <v>0.14408276033984899</v>
      </c>
      <c r="D19" s="2">
        <v>0.16197337304020301</v>
      </c>
      <c r="E19" s="2">
        <v>0.17649511279937</v>
      </c>
      <c r="F19" s="2">
        <v>0.192253210412651</v>
      </c>
      <c r="G19" s="2">
        <v>0.20193953223046199</v>
      </c>
      <c r="H19" s="2">
        <v>0.21197535218572999</v>
      </c>
      <c r="I19" s="2">
        <v>0.223499026800419</v>
      </c>
      <c r="J19" s="2">
        <v>0.22678692988427501</v>
      </c>
      <c r="K19" s="2">
        <v>0.22827110134923101</v>
      </c>
    </row>
    <row r="20" spans="1:12" x14ac:dyDescent="0.25">
      <c r="A20" s="8" t="s">
        <v>57</v>
      </c>
      <c r="B20" s="2">
        <v>0.369300273166632</v>
      </c>
      <c r="C20" s="2">
        <v>0.37215147801159099</v>
      </c>
      <c r="D20" s="2">
        <v>0.37128842953490399</v>
      </c>
      <c r="E20" s="2">
        <v>0.37001436049474201</v>
      </c>
      <c r="F20" s="2">
        <v>0.35301767178320098</v>
      </c>
      <c r="G20" s="2">
        <v>0.35589538812584998</v>
      </c>
      <c r="H20" s="2">
        <v>0.35824394696985401</v>
      </c>
      <c r="I20" s="2">
        <v>0.37529944602485399</v>
      </c>
      <c r="J20" s="2">
        <v>0.38410483321987698</v>
      </c>
      <c r="K20" s="2">
        <v>0.39383432695324799</v>
      </c>
    </row>
    <row r="21" spans="1:12" x14ac:dyDescent="0.25">
      <c r="A21" s="8" t="s">
        <v>58</v>
      </c>
      <c r="B21" s="2">
        <v>0.241899558730826</v>
      </c>
      <c r="C21" s="2">
        <v>0.24190365400195299</v>
      </c>
      <c r="D21" s="2">
        <v>0.24277393360777799</v>
      </c>
      <c r="E21" s="2">
        <v>0.24278500949645601</v>
      </c>
      <c r="F21" s="2">
        <v>0.244455797320205</v>
      </c>
      <c r="G21" s="2">
        <v>0.23623239282109801</v>
      </c>
      <c r="H21" s="2">
        <v>0.22929936305732501</v>
      </c>
      <c r="I21" s="2">
        <v>0.21255053151669401</v>
      </c>
      <c r="J21" s="2">
        <v>0.20660313138189201</v>
      </c>
      <c r="K21" s="2">
        <v>0.202463131471603</v>
      </c>
    </row>
    <row r="22" spans="1:12" x14ac:dyDescent="0.25">
      <c r="A22" s="8" t="s">
        <v>59</v>
      </c>
      <c r="B22" s="2">
        <v>0.15133431393149799</v>
      </c>
      <c r="C22" s="2">
        <v>0.14545379006626599</v>
      </c>
      <c r="D22" s="2">
        <v>0.14248489095208899</v>
      </c>
      <c r="E22" s="2">
        <v>0.14036225506091601</v>
      </c>
      <c r="F22" s="2">
        <v>0.141722592480784</v>
      </c>
      <c r="G22" s="2">
        <v>0.139584887445697</v>
      </c>
      <c r="H22" s="2">
        <v>0.13465009647503101</v>
      </c>
      <c r="I22" s="2">
        <v>0.124962569246893</v>
      </c>
      <c r="J22" s="2">
        <v>0.119434989788972</v>
      </c>
      <c r="K22" s="2">
        <v>0.114010040790712</v>
      </c>
    </row>
    <row r="23" spans="1:12" x14ac:dyDescent="0.25">
      <c r="A23" s="8" t="s">
        <v>60</v>
      </c>
      <c r="B23" s="2">
        <v>7.8924143727673896E-2</v>
      </c>
      <c r="C23" s="2">
        <v>7.1210453063005094E-2</v>
      </c>
      <c r="D23" s="2">
        <v>6.2516422878164099E-2</v>
      </c>
      <c r="E23" s="2">
        <v>5.7511465233705497E-2</v>
      </c>
      <c r="F23" s="2">
        <v>5.67076144253768E-2</v>
      </c>
      <c r="G23" s="2">
        <v>5.46535609285181E-2</v>
      </c>
      <c r="H23" s="2">
        <v>5.3673312724330402E-2</v>
      </c>
      <c r="I23" s="2">
        <v>5.1822877676298798E-2</v>
      </c>
      <c r="J23" s="2">
        <v>5.1276378488767899E-2</v>
      </c>
      <c r="K23" s="2">
        <v>5.0360840916222199E-2</v>
      </c>
    </row>
    <row r="24" spans="1:12" x14ac:dyDescent="0.25">
      <c r="A24" s="8" t="s">
        <v>61</v>
      </c>
      <c r="B24" s="2">
        <v>2.90607270434965E-2</v>
      </c>
      <c r="C24" s="2">
        <v>2.5197864517335199E-2</v>
      </c>
      <c r="D24" s="2">
        <v>1.89629499868617E-2</v>
      </c>
      <c r="E24" s="2">
        <v>1.28317969148098E-2</v>
      </c>
      <c r="F24" s="2">
        <v>1.18431135777814E-2</v>
      </c>
      <c r="G24" s="2">
        <v>1.16942384483742E-2</v>
      </c>
      <c r="H24" s="2">
        <v>1.215792858773E-2</v>
      </c>
      <c r="I24" s="2">
        <v>1.1865548734840499E-2</v>
      </c>
      <c r="J24" s="2">
        <v>1.17937372362151E-2</v>
      </c>
      <c r="K24" s="2">
        <v>1.10605585189834E-2</v>
      </c>
    </row>
    <row r="25" spans="1:12" x14ac:dyDescent="0.25">
      <c r="A25" s="15"/>
    </row>
    <row r="26" spans="1:12" x14ac:dyDescent="0.25">
      <c r="A26" s="15"/>
    </row>
    <row r="27" spans="1:12" x14ac:dyDescent="0.25">
      <c r="A27" s="15"/>
      <c r="B27" s="21" t="s">
        <v>29</v>
      </c>
      <c r="C27" s="21"/>
      <c r="D27" s="21"/>
      <c r="E27" s="21"/>
      <c r="F27" s="21"/>
      <c r="G27" s="21"/>
      <c r="H27" s="21"/>
      <c r="I27" s="21"/>
      <c r="J27" s="21"/>
      <c r="K27" s="6" t="s">
        <v>30</v>
      </c>
      <c r="L27" s="6" t="s">
        <v>31</v>
      </c>
    </row>
    <row r="28" spans="1:12" x14ac:dyDescent="0.25">
      <c r="A28" s="9" t="s">
        <v>32</v>
      </c>
      <c r="B28" s="4" t="s">
        <v>13</v>
      </c>
      <c r="C28" s="4" t="s">
        <v>14</v>
      </c>
      <c r="D28" s="4" t="s">
        <v>15</v>
      </c>
      <c r="E28" s="4" t="s">
        <v>16</v>
      </c>
      <c r="F28" s="4" t="s">
        <v>17</v>
      </c>
      <c r="G28" s="4" t="s">
        <v>18</v>
      </c>
      <c r="H28" s="4" t="s">
        <v>19</v>
      </c>
      <c r="I28" s="4" t="s">
        <v>20</v>
      </c>
      <c r="J28" s="4" t="s">
        <v>21</v>
      </c>
      <c r="K28" s="4" t="s">
        <v>22</v>
      </c>
      <c r="L28" s="4" t="s">
        <v>23</v>
      </c>
    </row>
    <row r="29" spans="1:12" x14ac:dyDescent="0.25">
      <c r="A29" s="8" t="s">
        <v>56</v>
      </c>
      <c r="B29" s="2">
        <v>0.12560856864654299</v>
      </c>
      <c r="C29" s="2">
        <v>6.6464821222606704E-2</v>
      </c>
      <c r="D29" s="2">
        <v>3.0147357036636499E-2</v>
      </c>
      <c r="E29" s="2">
        <v>8.6482939632545899E-2</v>
      </c>
      <c r="F29" s="2">
        <v>0.111728469621935</v>
      </c>
      <c r="G29" s="2">
        <v>0.110060843111691</v>
      </c>
      <c r="H29" s="2">
        <v>0.168836253303318</v>
      </c>
      <c r="I29" s="2">
        <v>0.115893485178362</v>
      </c>
      <c r="J29" s="2">
        <v>9.1850517784781593E-2</v>
      </c>
      <c r="K29" s="3">
        <v>0.58083441981747097</v>
      </c>
      <c r="L29" s="3">
        <v>1.3612463485881201</v>
      </c>
    </row>
    <row r="30" spans="1:12" x14ac:dyDescent="0.25">
      <c r="A30" s="8" t="s">
        <v>57</v>
      </c>
      <c r="B30" s="2">
        <v>1.93456614509246E-2</v>
      </c>
      <c r="C30" s="2">
        <v>-5.3530560982417E-2</v>
      </c>
      <c r="D30" s="2">
        <v>-5.7855626326963901E-2</v>
      </c>
      <c r="E30" s="2">
        <v>-4.8388106416275403E-2</v>
      </c>
      <c r="F30" s="2">
        <v>6.7030653861334E-2</v>
      </c>
      <c r="G30" s="2">
        <v>6.4484310461747102E-2</v>
      </c>
      <c r="H30" s="2">
        <v>0.16134823652052999</v>
      </c>
      <c r="I30" s="2">
        <v>0.12551737894579401</v>
      </c>
      <c r="J30" s="2">
        <v>0.11222862206468801</v>
      </c>
      <c r="K30" s="3">
        <v>0.54756180260156595</v>
      </c>
      <c r="L30" s="3">
        <v>0.42833570412517802</v>
      </c>
    </row>
    <row r="31" spans="1:12" x14ac:dyDescent="0.25">
      <c r="A31" s="8" t="s">
        <v>58</v>
      </c>
      <c r="B31" s="2">
        <v>1.15531619179986E-2</v>
      </c>
      <c r="C31" s="2">
        <v>-4.7917561185058001E-2</v>
      </c>
      <c r="D31" s="2">
        <v>-5.4568413457202099E-2</v>
      </c>
      <c r="E31" s="2">
        <v>4.2930738408700599E-3</v>
      </c>
      <c r="F31" s="2">
        <v>2.2798518096323699E-2</v>
      </c>
      <c r="G31" s="2">
        <v>2.6469768737809998E-2</v>
      </c>
      <c r="H31" s="2">
        <v>2.75968150560984E-2</v>
      </c>
      <c r="I31" s="2">
        <v>6.8944263449854701E-2</v>
      </c>
      <c r="J31" s="2">
        <v>6.3014827018121902E-2</v>
      </c>
      <c r="K31" s="3">
        <v>0.19856970372434299</v>
      </c>
      <c r="L31" s="3">
        <v>0.12100416956219601</v>
      </c>
    </row>
    <row r="32" spans="1:12" x14ac:dyDescent="0.25">
      <c r="A32" s="8" t="s">
        <v>59</v>
      </c>
      <c r="B32" s="2">
        <v>-2.7770063871146899E-2</v>
      </c>
      <c r="C32" s="2">
        <v>-7.0694087403599004E-2</v>
      </c>
      <c r="D32" s="2">
        <v>-6.8695251267865395E-2</v>
      </c>
      <c r="E32" s="2">
        <v>7.0957095709570997E-3</v>
      </c>
      <c r="F32" s="2">
        <v>4.2438145174504303E-2</v>
      </c>
      <c r="G32" s="2">
        <v>2.0119459289531599E-2</v>
      </c>
      <c r="H32" s="2">
        <v>2.8813559322033899E-2</v>
      </c>
      <c r="I32" s="2">
        <v>5.1070840197693597E-2</v>
      </c>
      <c r="J32" s="2">
        <v>3.5480193787403802E-2</v>
      </c>
      <c r="K32" s="3">
        <v>0.142250864508016</v>
      </c>
      <c r="L32" s="3">
        <v>9.0252707581227401E-3</v>
      </c>
    </row>
    <row r="33" spans="1:12" x14ac:dyDescent="0.25">
      <c r="A33" s="8" t="s">
        <v>60</v>
      </c>
      <c r="B33" s="2">
        <v>-8.7326943556975498E-2</v>
      </c>
      <c r="C33" s="2">
        <v>-0.16715285880980199</v>
      </c>
      <c r="D33" s="2">
        <v>-0.130297723292469</v>
      </c>
      <c r="E33" s="2">
        <v>-1.65122835279903E-2</v>
      </c>
      <c r="F33" s="2">
        <v>2.00655200655201E-2</v>
      </c>
      <c r="G33" s="2">
        <v>3.8538739462063397E-2</v>
      </c>
      <c r="H33" s="2">
        <v>7.0351758793969807E-2</v>
      </c>
      <c r="I33" s="2">
        <v>8.8118454315637404E-2</v>
      </c>
      <c r="J33" s="2">
        <v>6.5383338864918705E-2</v>
      </c>
      <c r="K33" s="3">
        <v>0.28863910076274601</v>
      </c>
      <c r="L33" s="3">
        <v>-0.145367412140575</v>
      </c>
    </row>
    <row r="34" spans="1:12" x14ac:dyDescent="0.25">
      <c r="A34" s="8" t="s">
        <v>61</v>
      </c>
      <c r="B34" s="2">
        <v>-0.12292118582791001</v>
      </c>
      <c r="C34" s="2">
        <v>-0.28606760098928302</v>
      </c>
      <c r="D34" s="2">
        <v>-0.36027713625866098</v>
      </c>
      <c r="E34" s="2">
        <v>-7.9422382671480093E-2</v>
      </c>
      <c r="F34" s="2">
        <v>4.5098039215686302E-2</v>
      </c>
      <c r="G34" s="2">
        <v>9.9437148217635996E-2</v>
      </c>
      <c r="H34" s="2">
        <v>8.1911262798634796E-2</v>
      </c>
      <c r="I34" s="2">
        <v>9.3059936908517396E-2</v>
      </c>
      <c r="J34" s="2">
        <v>1.7316017316017299E-2</v>
      </c>
      <c r="K34" s="3">
        <v>0.32270168855534698</v>
      </c>
      <c r="L34" s="3">
        <v>-0.49023861171366601</v>
      </c>
    </row>
    <row r="35" spans="1:12" x14ac:dyDescent="0.25">
      <c r="A35" s="11" t="s">
        <v>12</v>
      </c>
      <c r="B35" s="3">
        <v>1.15360369825594E-2</v>
      </c>
      <c r="C35" s="3">
        <v>-5.1330522029954903E-2</v>
      </c>
      <c r="D35" s="3">
        <v>-5.4611544188490797E-2</v>
      </c>
      <c r="E35" s="3">
        <v>-2.5709918006207402E-3</v>
      </c>
      <c r="F35" s="3">
        <v>5.84028051923925E-2</v>
      </c>
      <c r="G35" s="3">
        <v>5.7505814208609403E-2</v>
      </c>
      <c r="H35" s="3">
        <v>0.108570717234797</v>
      </c>
      <c r="I35" s="3">
        <v>9.9715526276388702E-2</v>
      </c>
      <c r="J35" s="3">
        <v>8.4751531654186502E-2</v>
      </c>
      <c r="K35" s="3">
        <v>0.39848172363859802</v>
      </c>
      <c r="L35" s="3">
        <v>0.33935700777474298</v>
      </c>
    </row>
    <row r="36" spans="1:12" x14ac:dyDescent="0.25">
      <c r="A36" s="15"/>
    </row>
    <row r="37" spans="1:12" x14ac:dyDescent="0.25">
      <c r="A37" s="13" t="s">
        <v>33</v>
      </c>
    </row>
    <row r="38" spans="1:12" x14ac:dyDescent="0.25">
      <c r="A38" s="14" t="s">
        <v>34</v>
      </c>
    </row>
    <row r="39" spans="1:12" x14ac:dyDescent="0.25">
      <c r="A39" s="14" t="s">
        <v>35</v>
      </c>
    </row>
    <row r="40" spans="1:12" x14ac:dyDescent="0.25">
      <c r="A40" s="14" t="s">
        <v>36</v>
      </c>
    </row>
    <row r="41" spans="1:12" x14ac:dyDescent="0.25">
      <c r="A41" s="15"/>
    </row>
    <row r="42" spans="1:12" x14ac:dyDescent="0.25">
      <c r="A42" s="15"/>
    </row>
    <row r="43" spans="1:12" x14ac:dyDescent="0.25">
      <c r="A43" s="15"/>
    </row>
    <row r="44" spans="1:12" x14ac:dyDescent="0.25">
      <c r="A44" s="15"/>
    </row>
    <row r="45" spans="1:12" x14ac:dyDescent="0.25">
      <c r="A45" s="15"/>
    </row>
    <row r="46" spans="1:12" x14ac:dyDescent="0.25">
      <c r="A46" s="15"/>
    </row>
    <row r="47" spans="1:12" x14ac:dyDescent="0.25">
      <c r="A47" s="15"/>
    </row>
    <row r="48" spans="1:12"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7:K17"/>
    <mergeCell ref="B27:J27"/>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pageSetUpPr fitToPage="1"/>
  </sheetPr>
  <dimension ref="A1:L200"/>
  <sheetViews>
    <sheetView showGridLines="0" workbookViewId="0"/>
  </sheetViews>
  <sheetFormatPr defaultColWidth="11.5546875" defaultRowHeight="13.2" x14ac:dyDescent="0.25"/>
  <cols>
    <col min="1" max="1" width="40.6640625" customWidth="1"/>
    <col min="2" max="12" width="10.5546875" customWidth="1"/>
  </cols>
  <sheetData>
    <row r="1" spans="1:11" ht="15" x14ac:dyDescent="0.25">
      <c r="A1" s="12" t="s">
        <v>519</v>
      </c>
    </row>
    <row r="2" spans="1:11" ht="15" x14ac:dyDescent="0.25">
      <c r="A2" s="12" t="s">
        <v>518</v>
      </c>
    </row>
    <row r="3" spans="1:11" ht="15" x14ac:dyDescent="0.25">
      <c r="A3" s="12" t="s">
        <v>67</v>
      </c>
    </row>
    <row r="4" spans="1:11" x14ac:dyDescent="0.25">
      <c r="A4" s="15"/>
    </row>
    <row r="5" spans="1:11" x14ac:dyDescent="0.25">
      <c r="A5" s="17" t="str">
        <f>HYPERLINK("#'Table of contents'!A99", "Back to contents")</f>
        <v>Back to contents</v>
      </c>
    </row>
    <row r="6" spans="1:11" x14ac:dyDescent="0.25">
      <c r="A6" s="15"/>
      <c r="B6" s="21" t="s">
        <v>27</v>
      </c>
      <c r="C6" s="22"/>
      <c r="D6" s="22"/>
      <c r="E6" s="22"/>
      <c r="F6" s="22"/>
      <c r="G6" s="22"/>
      <c r="H6" s="22"/>
      <c r="I6" s="22"/>
      <c r="J6" s="22"/>
      <c r="K6" s="22"/>
    </row>
    <row r="7" spans="1:11" x14ac:dyDescent="0.25">
      <c r="A7" s="9" t="s">
        <v>32</v>
      </c>
      <c r="B7" s="4" t="s">
        <v>0</v>
      </c>
      <c r="C7" s="4" t="s">
        <v>1</v>
      </c>
      <c r="D7" s="4" t="s">
        <v>2</v>
      </c>
      <c r="E7" s="4" t="s">
        <v>3</v>
      </c>
      <c r="F7" s="4" t="s">
        <v>4</v>
      </c>
      <c r="G7" s="4" t="s">
        <v>5</v>
      </c>
      <c r="H7" s="4" t="s">
        <v>6</v>
      </c>
      <c r="I7" s="4" t="s">
        <v>7</v>
      </c>
      <c r="J7" s="4" t="s">
        <v>8</v>
      </c>
      <c r="K7" s="4" t="s">
        <v>9</v>
      </c>
    </row>
    <row r="8" spans="1:11" x14ac:dyDescent="0.25">
      <c r="A8" s="16" t="s">
        <v>64</v>
      </c>
      <c r="B8" s="1">
        <v>19175</v>
      </c>
      <c r="C8" s="1">
        <v>19973</v>
      </c>
      <c r="D8" s="1">
        <v>19579</v>
      </c>
      <c r="E8" s="1">
        <v>18814</v>
      </c>
      <c r="F8" s="1">
        <v>18782</v>
      </c>
      <c r="G8" s="1">
        <v>20079</v>
      </c>
      <c r="H8" s="1">
        <v>21383</v>
      </c>
      <c r="I8" s="1">
        <v>23476</v>
      </c>
      <c r="J8" s="1">
        <v>25869</v>
      </c>
      <c r="K8" s="1">
        <v>28091</v>
      </c>
    </row>
    <row r="9" spans="1:11" x14ac:dyDescent="0.25">
      <c r="A9" s="16" t="s">
        <v>65</v>
      </c>
      <c r="B9" s="1">
        <v>28415</v>
      </c>
      <c r="C9" s="1">
        <v>28166</v>
      </c>
      <c r="D9" s="1">
        <v>26089</v>
      </c>
      <c r="E9" s="1">
        <v>24360</v>
      </c>
      <c r="F9" s="1">
        <v>24281</v>
      </c>
      <c r="G9" s="1">
        <v>25499</v>
      </c>
      <c r="H9" s="1">
        <v>26816</v>
      </c>
      <c r="I9" s="1">
        <v>29956</v>
      </c>
      <c r="J9" s="1">
        <v>32891</v>
      </c>
      <c r="K9" s="1">
        <v>35649</v>
      </c>
    </row>
    <row r="10" spans="1:11" x14ac:dyDescent="0.25">
      <c r="A10" s="10" t="s">
        <v>12</v>
      </c>
      <c r="B10" s="5">
        <v>47590</v>
      </c>
      <c r="C10" s="5">
        <v>48139</v>
      </c>
      <c r="D10" s="5">
        <v>45668</v>
      </c>
      <c r="E10" s="5">
        <v>43174</v>
      </c>
      <c r="F10" s="5">
        <v>43063</v>
      </c>
      <c r="G10" s="5">
        <v>45578</v>
      </c>
      <c r="H10" s="5">
        <v>48199</v>
      </c>
      <c r="I10" s="5">
        <v>53432</v>
      </c>
      <c r="J10" s="5">
        <v>58760</v>
      </c>
      <c r="K10" s="5">
        <v>63740</v>
      </c>
    </row>
    <row r="11" spans="1:11" x14ac:dyDescent="0.25">
      <c r="A11" s="15"/>
    </row>
    <row r="12" spans="1:11" x14ac:dyDescent="0.25">
      <c r="A12" s="15"/>
    </row>
    <row r="13" spans="1:11" x14ac:dyDescent="0.25">
      <c r="A13" s="15"/>
      <c r="B13" s="21" t="s">
        <v>28</v>
      </c>
      <c r="C13" s="22"/>
      <c r="D13" s="22"/>
      <c r="E13" s="22"/>
      <c r="F13" s="22"/>
      <c r="G13" s="22"/>
      <c r="H13" s="22"/>
      <c r="I13" s="22"/>
      <c r="J13" s="22"/>
      <c r="K13" s="22"/>
    </row>
    <row r="14" spans="1:11" x14ac:dyDescent="0.25">
      <c r="A14" s="9" t="s">
        <v>32</v>
      </c>
      <c r="B14" s="4" t="s">
        <v>0</v>
      </c>
      <c r="C14" s="4" t="s">
        <v>1</v>
      </c>
      <c r="D14" s="4" t="s">
        <v>2</v>
      </c>
      <c r="E14" s="4" t="s">
        <v>3</v>
      </c>
      <c r="F14" s="4" t="s">
        <v>4</v>
      </c>
      <c r="G14" s="4" t="s">
        <v>5</v>
      </c>
      <c r="H14" s="4" t="s">
        <v>6</v>
      </c>
      <c r="I14" s="4" t="s">
        <v>7</v>
      </c>
      <c r="J14" s="4" t="s">
        <v>8</v>
      </c>
      <c r="K14" s="4" t="s">
        <v>9</v>
      </c>
    </row>
    <row r="15" spans="1:11" x14ac:dyDescent="0.25">
      <c r="A15" s="8" t="s">
        <v>64</v>
      </c>
      <c r="B15" s="2">
        <v>0.40292078167682299</v>
      </c>
      <c r="C15" s="2">
        <v>0.41490267766260203</v>
      </c>
      <c r="D15" s="2">
        <v>0.42872470876762703</v>
      </c>
      <c r="E15" s="2">
        <v>0.43577152916106898</v>
      </c>
      <c r="F15" s="2">
        <v>0.436151684740961</v>
      </c>
      <c r="G15" s="2">
        <v>0.44054148931502002</v>
      </c>
      <c r="H15" s="2">
        <v>0.44363990954169202</v>
      </c>
      <c r="I15" s="2">
        <v>0.43936217996706101</v>
      </c>
      <c r="J15" s="2">
        <v>0.44024846834581299</v>
      </c>
      <c r="K15" s="2">
        <v>0.44071226859115198</v>
      </c>
    </row>
    <row r="16" spans="1:11" x14ac:dyDescent="0.25">
      <c r="A16" s="8" t="s">
        <v>65</v>
      </c>
      <c r="B16" s="2">
        <v>0.59707921832317701</v>
      </c>
      <c r="C16" s="2">
        <v>0.58509732233739797</v>
      </c>
      <c r="D16" s="2">
        <v>0.57127529123237297</v>
      </c>
      <c r="E16" s="2">
        <v>0.56422847083893102</v>
      </c>
      <c r="F16" s="2">
        <v>0.563848315259039</v>
      </c>
      <c r="G16" s="2">
        <v>0.55945851068497998</v>
      </c>
      <c r="H16" s="2">
        <v>0.55636009045830803</v>
      </c>
      <c r="I16" s="2">
        <v>0.56063782003293905</v>
      </c>
      <c r="J16" s="2">
        <v>0.55975153165418701</v>
      </c>
      <c r="K16" s="2">
        <v>0.55928773140884802</v>
      </c>
    </row>
    <row r="17" spans="1:12" x14ac:dyDescent="0.25">
      <c r="A17" s="15"/>
    </row>
    <row r="18" spans="1:12" x14ac:dyDescent="0.25">
      <c r="A18" s="15"/>
    </row>
    <row r="19" spans="1:12" x14ac:dyDescent="0.25">
      <c r="A19" s="15"/>
      <c r="B19" s="21" t="s">
        <v>29</v>
      </c>
      <c r="C19" s="21"/>
      <c r="D19" s="21"/>
      <c r="E19" s="21"/>
      <c r="F19" s="21"/>
      <c r="G19" s="21"/>
      <c r="H19" s="21"/>
      <c r="I19" s="21"/>
      <c r="J19" s="21"/>
      <c r="K19" s="6" t="s">
        <v>30</v>
      </c>
      <c r="L19" s="6" t="s">
        <v>31</v>
      </c>
    </row>
    <row r="20" spans="1:12" x14ac:dyDescent="0.25">
      <c r="A20" s="9" t="s">
        <v>32</v>
      </c>
      <c r="B20" s="4" t="s">
        <v>13</v>
      </c>
      <c r="C20" s="4" t="s">
        <v>14</v>
      </c>
      <c r="D20" s="4" t="s">
        <v>15</v>
      </c>
      <c r="E20" s="4" t="s">
        <v>16</v>
      </c>
      <c r="F20" s="4" t="s">
        <v>17</v>
      </c>
      <c r="G20" s="4" t="s">
        <v>18</v>
      </c>
      <c r="H20" s="4" t="s">
        <v>19</v>
      </c>
      <c r="I20" s="4" t="s">
        <v>20</v>
      </c>
      <c r="J20" s="4" t="s">
        <v>21</v>
      </c>
      <c r="K20" s="4" t="s">
        <v>22</v>
      </c>
      <c r="L20" s="4" t="s">
        <v>23</v>
      </c>
    </row>
    <row r="21" spans="1:12" x14ac:dyDescent="0.25">
      <c r="A21" s="8" t="s">
        <v>64</v>
      </c>
      <c r="B21" s="2">
        <v>4.1616688396349397E-2</v>
      </c>
      <c r="C21" s="2">
        <v>-1.9726630951784899E-2</v>
      </c>
      <c r="D21" s="2">
        <v>-3.9072475611624698E-2</v>
      </c>
      <c r="E21" s="2">
        <v>-1.70086106091209E-3</v>
      </c>
      <c r="F21" s="2">
        <v>6.9055478649771102E-2</v>
      </c>
      <c r="G21" s="2">
        <v>6.4943473280541897E-2</v>
      </c>
      <c r="H21" s="2">
        <v>9.7881494645278996E-2</v>
      </c>
      <c r="I21" s="2">
        <v>0.10193388993014101</v>
      </c>
      <c r="J21" s="2">
        <v>8.5894313657273194E-2</v>
      </c>
      <c r="K21" s="3">
        <v>0.39902385576971</v>
      </c>
      <c r="L21" s="3">
        <v>0.46498044328552801</v>
      </c>
    </row>
    <row r="22" spans="1:12" x14ac:dyDescent="0.25">
      <c r="A22" s="8" t="s">
        <v>65</v>
      </c>
      <c r="B22" s="2">
        <v>-8.7629773007214494E-3</v>
      </c>
      <c r="C22" s="2">
        <v>-7.37413903287652E-2</v>
      </c>
      <c r="D22" s="2">
        <v>-6.6273141937214897E-2</v>
      </c>
      <c r="E22" s="2">
        <v>-3.2430213464696199E-3</v>
      </c>
      <c r="F22" s="2">
        <v>5.0162678637617898E-2</v>
      </c>
      <c r="G22" s="2">
        <v>5.1649084277814797E-2</v>
      </c>
      <c r="H22" s="2">
        <v>0.11709427207637201</v>
      </c>
      <c r="I22" s="2">
        <v>9.7977032981706499E-2</v>
      </c>
      <c r="J22" s="2">
        <v>8.38527256696361E-2</v>
      </c>
      <c r="K22" s="3">
        <v>0.39805482567943801</v>
      </c>
      <c r="L22" s="3">
        <v>0.254583846559916</v>
      </c>
    </row>
    <row r="23" spans="1:12" x14ac:dyDescent="0.25">
      <c r="A23" s="11" t="s">
        <v>12</v>
      </c>
      <c r="B23" s="3">
        <v>1.15360369825594E-2</v>
      </c>
      <c r="C23" s="3">
        <v>-5.1330522029954903E-2</v>
      </c>
      <c r="D23" s="3">
        <v>-5.4611544188490797E-2</v>
      </c>
      <c r="E23" s="3">
        <v>-2.5709918006207402E-3</v>
      </c>
      <c r="F23" s="3">
        <v>5.84028051923925E-2</v>
      </c>
      <c r="G23" s="3">
        <v>5.7505814208609403E-2</v>
      </c>
      <c r="H23" s="3">
        <v>0.108570717234797</v>
      </c>
      <c r="I23" s="3">
        <v>9.9715526276388702E-2</v>
      </c>
      <c r="J23" s="3">
        <v>8.4751531654186502E-2</v>
      </c>
      <c r="K23" s="3">
        <v>0.39848172363859802</v>
      </c>
      <c r="L23" s="3">
        <v>0.33935700777474298</v>
      </c>
    </row>
    <row r="24" spans="1:12" x14ac:dyDescent="0.25">
      <c r="A24" s="15"/>
    </row>
    <row r="25" spans="1:12" x14ac:dyDescent="0.25">
      <c r="A25" s="13" t="s">
        <v>33</v>
      </c>
    </row>
    <row r="26" spans="1:12" x14ac:dyDescent="0.25">
      <c r="A26" s="14" t="s">
        <v>34</v>
      </c>
    </row>
    <row r="27" spans="1:12" x14ac:dyDescent="0.25">
      <c r="A27" s="14" t="s">
        <v>35</v>
      </c>
    </row>
    <row r="28" spans="1:12" x14ac:dyDescent="0.25">
      <c r="A28" s="14" t="s">
        <v>36</v>
      </c>
    </row>
    <row r="29" spans="1:12" x14ac:dyDescent="0.25">
      <c r="A29" s="15"/>
    </row>
    <row r="30" spans="1:12" x14ac:dyDescent="0.25">
      <c r="A30" s="15"/>
    </row>
    <row r="31" spans="1:12" x14ac:dyDescent="0.25">
      <c r="A31" s="15"/>
    </row>
    <row r="32" spans="1:12" x14ac:dyDescent="0.25">
      <c r="A32" s="15"/>
    </row>
    <row r="33" spans="1:1" x14ac:dyDescent="0.25">
      <c r="A33" s="15"/>
    </row>
    <row r="34" spans="1:1" x14ac:dyDescent="0.25">
      <c r="A34" s="15"/>
    </row>
    <row r="35" spans="1:1" x14ac:dyDescent="0.25">
      <c r="A35" s="15"/>
    </row>
    <row r="36" spans="1:1" x14ac:dyDescent="0.25">
      <c r="A36" s="15"/>
    </row>
    <row r="37" spans="1:1" x14ac:dyDescent="0.25">
      <c r="A37" s="15"/>
    </row>
    <row r="38" spans="1:1" x14ac:dyDescent="0.25">
      <c r="A38" s="15"/>
    </row>
    <row r="39" spans="1:1" x14ac:dyDescent="0.25">
      <c r="A39" s="15"/>
    </row>
    <row r="40" spans="1:1" x14ac:dyDescent="0.25">
      <c r="A40" s="15"/>
    </row>
    <row r="41" spans="1:1" x14ac:dyDescent="0.25">
      <c r="A41" s="15"/>
    </row>
    <row r="42" spans="1:1" x14ac:dyDescent="0.25">
      <c r="A42" s="15"/>
    </row>
    <row r="43" spans="1:1" x14ac:dyDescent="0.25">
      <c r="A43" s="15"/>
    </row>
    <row r="44" spans="1:1" x14ac:dyDescent="0.25">
      <c r="A44" s="15"/>
    </row>
    <row r="45" spans="1:1" x14ac:dyDescent="0.25">
      <c r="A45" s="15"/>
    </row>
    <row r="46" spans="1:1" x14ac:dyDescent="0.25">
      <c r="A46" s="15"/>
    </row>
    <row r="47" spans="1:1" x14ac:dyDescent="0.25">
      <c r="A47" s="15"/>
    </row>
    <row r="48" spans="1:1" x14ac:dyDescent="0.25">
      <c r="A48" s="15"/>
    </row>
    <row r="49" spans="1:1" x14ac:dyDescent="0.25">
      <c r="A49" s="15"/>
    </row>
    <row r="50" spans="1:1" x14ac:dyDescent="0.25">
      <c r="A50" s="15"/>
    </row>
    <row r="51" spans="1:1" x14ac:dyDescent="0.25">
      <c r="A51" s="15"/>
    </row>
    <row r="52" spans="1:1" x14ac:dyDescent="0.25">
      <c r="A52" s="15"/>
    </row>
    <row r="53" spans="1:1" x14ac:dyDescent="0.25">
      <c r="A53" s="15"/>
    </row>
    <row r="54" spans="1:1" x14ac:dyDescent="0.25">
      <c r="A54" s="15"/>
    </row>
    <row r="55" spans="1:1" x14ac:dyDescent="0.25">
      <c r="A55" s="15"/>
    </row>
    <row r="56" spans="1:1" x14ac:dyDescent="0.25">
      <c r="A56" s="15"/>
    </row>
    <row r="57" spans="1:1" x14ac:dyDescent="0.25">
      <c r="A57" s="15"/>
    </row>
    <row r="58" spans="1:1" x14ac:dyDescent="0.25">
      <c r="A58" s="15"/>
    </row>
    <row r="59" spans="1:1" x14ac:dyDescent="0.25">
      <c r="A59" s="15"/>
    </row>
    <row r="60" spans="1:1" x14ac:dyDescent="0.25">
      <c r="A60" s="15"/>
    </row>
    <row r="61" spans="1:1" x14ac:dyDescent="0.25">
      <c r="A61" s="15"/>
    </row>
    <row r="62" spans="1:1" x14ac:dyDescent="0.25">
      <c r="A62" s="15"/>
    </row>
    <row r="63" spans="1:1" x14ac:dyDescent="0.25">
      <c r="A63" s="15"/>
    </row>
    <row r="64" spans="1:1" x14ac:dyDescent="0.25">
      <c r="A64" s="15"/>
    </row>
    <row r="65" spans="1:1" x14ac:dyDescent="0.25">
      <c r="A65" s="15"/>
    </row>
    <row r="66" spans="1:1" x14ac:dyDescent="0.25">
      <c r="A66" s="15"/>
    </row>
    <row r="67" spans="1:1" x14ac:dyDescent="0.25">
      <c r="A67" s="15"/>
    </row>
    <row r="68" spans="1:1" x14ac:dyDescent="0.25">
      <c r="A68" s="15"/>
    </row>
    <row r="69" spans="1:1" x14ac:dyDescent="0.25">
      <c r="A69" s="15"/>
    </row>
    <row r="70" spans="1:1" x14ac:dyDescent="0.25">
      <c r="A70" s="15"/>
    </row>
    <row r="71" spans="1:1" x14ac:dyDescent="0.25">
      <c r="A71" s="15"/>
    </row>
    <row r="72" spans="1:1" x14ac:dyDescent="0.25">
      <c r="A72" s="15"/>
    </row>
    <row r="73" spans="1:1" x14ac:dyDescent="0.25">
      <c r="A73" s="15"/>
    </row>
    <row r="74" spans="1:1" x14ac:dyDescent="0.25">
      <c r="A74" s="15"/>
    </row>
    <row r="75" spans="1:1" x14ac:dyDescent="0.25">
      <c r="A75" s="15"/>
    </row>
    <row r="76" spans="1:1" x14ac:dyDescent="0.25">
      <c r="A76" s="15"/>
    </row>
    <row r="77" spans="1:1" x14ac:dyDescent="0.25">
      <c r="A77" s="15"/>
    </row>
    <row r="78" spans="1:1" x14ac:dyDescent="0.25">
      <c r="A78" s="15"/>
    </row>
    <row r="79" spans="1:1" x14ac:dyDescent="0.25">
      <c r="A79" s="15"/>
    </row>
    <row r="80" spans="1:1" x14ac:dyDescent="0.25">
      <c r="A80" s="15"/>
    </row>
    <row r="81" spans="1:1" x14ac:dyDescent="0.25">
      <c r="A81" s="15"/>
    </row>
    <row r="82" spans="1:1" x14ac:dyDescent="0.25">
      <c r="A82" s="15"/>
    </row>
    <row r="83" spans="1:1" x14ac:dyDescent="0.25">
      <c r="A83" s="15"/>
    </row>
    <row r="84" spans="1:1" x14ac:dyDescent="0.25">
      <c r="A84" s="15"/>
    </row>
    <row r="85" spans="1:1" x14ac:dyDescent="0.25">
      <c r="A85" s="15"/>
    </row>
    <row r="86" spans="1:1" x14ac:dyDescent="0.25">
      <c r="A86" s="15"/>
    </row>
    <row r="87" spans="1:1" x14ac:dyDescent="0.25">
      <c r="A87" s="15"/>
    </row>
    <row r="88" spans="1:1" x14ac:dyDescent="0.25">
      <c r="A88" s="15"/>
    </row>
    <row r="89" spans="1:1" x14ac:dyDescent="0.25">
      <c r="A89" s="15"/>
    </row>
    <row r="90" spans="1:1" x14ac:dyDescent="0.25">
      <c r="A90" s="15"/>
    </row>
    <row r="91" spans="1:1" x14ac:dyDescent="0.25">
      <c r="A91" s="15"/>
    </row>
    <row r="92" spans="1:1" x14ac:dyDescent="0.25">
      <c r="A92" s="15"/>
    </row>
    <row r="93" spans="1:1" x14ac:dyDescent="0.25">
      <c r="A93" s="15"/>
    </row>
    <row r="94" spans="1:1" x14ac:dyDescent="0.25">
      <c r="A94" s="15"/>
    </row>
    <row r="95" spans="1:1" x14ac:dyDescent="0.25">
      <c r="A95" s="15"/>
    </row>
    <row r="96" spans="1:1" x14ac:dyDescent="0.25">
      <c r="A96" s="15"/>
    </row>
    <row r="97" spans="1:1" x14ac:dyDescent="0.25">
      <c r="A97" s="15"/>
    </row>
    <row r="98" spans="1:1" x14ac:dyDescent="0.25">
      <c r="A98" s="15"/>
    </row>
    <row r="99" spans="1:1" x14ac:dyDescent="0.25">
      <c r="A99" s="15"/>
    </row>
    <row r="100" spans="1:1" x14ac:dyDescent="0.25">
      <c r="A100" s="15"/>
    </row>
    <row r="101" spans="1:1" x14ac:dyDescent="0.25">
      <c r="A101" s="15"/>
    </row>
    <row r="102" spans="1:1" x14ac:dyDescent="0.25">
      <c r="A102" s="15"/>
    </row>
    <row r="103" spans="1:1" x14ac:dyDescent="0.25">
      <c r="A103" s="15"/>
    </row>
    <row r="104" spans="1:1" x14ac:dyDescent="0.25">
      <c r="A104" s="15"/>
    </row>
    <row r="105" spans="1:1" x14ac:dyDescent="0.25">
      <c r="A105" s="15"/>
    </row>
    <row r="106" spans="1:1" x14ac:dyDescent="0.25">
      <c r="A106" s="15"/>
    </row>
    <row r="107" spans="1:1" x14ac:dyDescent="0.25">
      <c r="A107" s="15"/>
    </row>
    <row r="108" spans="1:1" x14ac:dyDescent="0.25">
      <c r="A108" s="15"/>
    </row>
    <row r="109" spans="1:1" x14ac:dyDescent="0.25">
      <c r="A109" s="15"/>
    </row>
    <row r="110" spans="1:1" x14ac:dyDescent="0.25">
      <c r="A110" s="15"/>
    </row>
    <row r="111" spans="1:1" x14ac:dyDescent="0.25">
      <c r="A111" s="15"/>
    </row>
    <row r="112" spans="1:1" x14ac:dyDescent="0.25">
      <c r="A112" s="15"/>
    </row>
    <row r="113" spans="1:1" x14ac:dyDescent="0.25">
      <c r="A113" s="15"/>
    </row>
    <row r="114" spans="1:1" x14ac:dyDescent="0.25">
      <c r="A114" s="15"/>
    </row>
    <row r="115" spans="1:1" x14ac:dyDescent="0.25">
      <c r="A115" s="15"/>
    </row>
    <row r="116" spans="1:1" x14ac:dyDescent="0.25">
      <c r="A116" s="15"/>
    </row>
    <row r="117" spans="1:1" x14ac:dyDescent="0.25">
      <c r="A117" s="15"/>
    </row>
    <row r="118" spans="1:1" x14ac:dyDescent="0.25">
      <c r="A118" s="15"/>
    </row>
    <row r="119" spans="1:1" x14ac:dyDescent="0.25">
      <c r="A119" s="15"/>
    </row>
    <row r="120" spans="1:1" x14ac:dyDescent="0.25">
      <c r="A120" s="15"/>
    </row>
    <row r="121" spans="1:1" x14ac:dyDescent="0.25">
      <c r="A121" s="15"/>
    </row>
    <row r="122" spans="1:1" x14ac:dyDescent="0.25">
      <c r="A122" s="15"/>
    </row>
    <row r="123" spans="1:1" x14ac:dyDescent="0.25">
      <c r="A123" s="15"/>
    </row>
    <row r="124" spans="1:1" x14ac:dyDescent="0.25">
      <c r="A124" s="15"/>
    </row>
    <row r="125" spans="1:1" x14ac:dyDescent="0.25">
      <c r="A125" s="15"/>
    </row>
    <row r="126" spans="1:1" x14ac:dyDescent="0.25">
      <c r="A126" s="15"/>
    </row>
    <row r="127" spans="1:1" x14ac:dyDescent="0.25">
      <c r="A127" s="15"/>
    </row>
    <row r="128" spans="1:1" x14ac:dyDescent="0.25">
      <c r="A128" s="15"/>
    </row>
    <row r="129" spans="1:1" x14ac:dyDescent="0.25">
      <c r="A129" s="15"/>
    </row>
    <row r="130" spans="1:1" x14ac:dyDescent="0.25">
      <c r="A130" s="15"/>
    </row>
    <row r="131" spans="1:1" x14ac:dyDescent="0.25">
      <c r="A131" s="15"/>
    </row>
    <row r="132" spans="1:1" x14ac:dyDescent="0.25">
      <c r="A132" s="15"/>
    </row>
    <row r="133" spans="1:1" x14ac:dyDescent="0.25">
      <c r="A133" s="15"/>
    </row>
    <row r="134" spans="1:1" x14ac:dyDescent="0.25">
      <c r="A134" s="15"/>
    </row>
    <row r="135" spans="1:1" x14ac:dyDescent="0.25">
      <c r="A135" s="15"/>
    </row>
    <row r="136" spans="1:1" x14ac:dyDescent="0.25">
      <c r="A136" s="15"/>
    </row>
    <row r="137" spans="1:1" x14ac:dyDescent="0.25">
      <c r="A137" s="15"/>
    </row>
    <row r="138" spans="1:1" x14ac:dyDescent="0.25">
      <c r="A138" s="15"/>
    </row>
    <row r="139" spans="1:1" x14ac:dyDescent="0.25">
      <c r="A139" s="15"/>
    </row>
    <row r="140" spans="1:1" x14ac:dyDescent="0.25">
      <c r="A140" s="15"/>
    </row>
    <row r="141" spans="1:1" x14ac:dyDescent="0.25">
      <c r="A141" s="15"/>
    </row>
    <row r="142" spans="1:1" x14ac:dyDescent="0.25">
      <c r="A142" s="15"/>
    </row>
    <row r="143" spans="1:1" x14ac:dyDescent="0.25">
      <c r="A143" s="15"/>
    </row>
    <row r="144" spans="1:1" x14ac:dyDescent="0.25">
      <c r="A144" s="15"/>
    </row>
    <row r="145" spans="1:1" x14ac:dyDescent="0.25">
      <c r="A145" s="15"/>
    </row>
    <row r="146" spans="1:1" x14ac:dyDescent="0.25">
      <c r="A146" s="15"/>
    </row>
    <row r="147" spans="1:1" x14ac:dyDescent="0.25">
      <c r="A147" s="15"/>
    </row>
    <row r="148" spans="1:1" x14ac:dyDescent="0.25">
      <c r="A148" s="15"/>
    </row>
    <row r="149" spans="1:1" x14ac:dyDescent="0.25">
      <c r="A149" s="15"/>
    </row>
    <row r="150" spans="1:1" x14ac:dyDescent="0.25">
      <c r="A150" s="15"/>
    </row>
    <row r="151" spans="1:1" x14ac:dyDescent="0.25">
      <c r="A151" s="15"/>
    </row>
    <row r="152" spans="1:1" x14ac:dyDescent="0.25">
      <c r="A152" s="15"/>
    </row>
    <row r="153" spans="1:1" x14ac:dyDescent="0.25">
      <c r="A153" s="15"/>
    </row>
    <row r="154" spans="1:1" x14ac:dyDescent="0.25">
      <c r="A154" s="15"/>
    </row>
    <row r="155" spans="1:1" x14ac:dyDescent="0.25">
      <c r="A155" s="15"/>
    </row>
    <row r="156" spans="1:1" x14ac:dyDescent="0.25">
      <c r="A156" s="15"/>
    </row>
    <row r="157" spans="1:1" x14ac:dyDescent="0.25">
      <c r="A157" s="15"/>
    </row>
    <row r="158" spans="1:1" x14ac:dyDescent="0.25">
      <c r="A158" s="15"/>
    </row>
    <row r="159" spans="1:1" x14ac:dyDescent="0.25">
      <c r="A159" s="15"/>
    </row>
    <row r="160" spans="1:1" x14ac:dyDescent="0.25">
      <c r="A160" s="15"/>
    </row>
    <row r="161" spans="1:1" x14ac:dyDescent="0.25">
      <c r="A161" s="15"/>
    </row>
    <row r="162" spans="1:1" x14ac:dyDescent="0.25">
      <c r="A162" s="15"/>
    </row>
    <row r="163" spans="1:1" x14ac:dyDescent="0.25">
      <c r="A163" s="15"/>
    </row>
    <row r="164" spans="1:1" x14ac:dyDescent="0.25">
      <c r="A164" s="15"/>
    </row>
    <row r="165" spans="1:1" x14ac:dyDescent="0.25">
      <c r="A165" s="15"/>
    </row>
    <row r="166" spans="1:1" x14ac:dyDescent="0.25">
      <c r="A166" s="15"/>
    </row>
    <row r="167" spans="1:1" x14ac:dyDescent="0.25">
      <c r="A167" s="15"/>
    </row>
    <row r="168" spans="1:1" x14ac:dyDescent="0.25">
      <c r="A168" s="15"/>
    </row>
    <row r="169" spans="1:1" x14ac:dyDescent="0.25">
      <c r="A169" s="15"/>
    </row>
    <row r="170" spans="1:1" x14ac:dyDescent="0.25">
      <c r="A170" s="15"/>
    </row>
    <row r="171" spans="1:1" x14ac:dyDescent="0.25">
      <c r="A171" s="15"/>
    </row>
    <row r="172" spans="1:1" x14ac:dyDescent="0.25">
      <c r="A172" s="15"/>
    </row>
    <row r="173" spans="1:1" x14ac:dyDescent="0.25">
      <c r="A173" s="15"/>
    </row>
    <row r="174" spans="1:1" x14ac:dyDescent="0.25">
      <c r="A174" s="15"/>
    </row>
    <row r="175" spans="1:1" x14ac:dyDescent="0.25">
      <c r="A175" s="15"/>
    </row>
    <row r="176" spans="1:1" x14ac:dyDescent="0.25">
      <c r="A176" s="15"/>
    </row>
    <row r="177" spans="1:1" x14ac:dyDescent="0.25">
      <c r="A177" s="15"/>
    </row>
    <row r="178" spans="1:1" x14ac:dyDescent="0.25">
      <c r="A178" s="15"/>
    </row>
    <row r="179" spans="1:1" x14ac:dyDescent="0.25">
      <c r="A179" s="15"/>
    </row>
    <row r="180" spans="1:1" x14ac:dyDescent="0.25">
      <c r="A180" s="15"/>
    </row>
    <row r="181" spans="1:1" x14ac:dyDescent="0.25">
      <c r="A181" s="15"/>
    </row>
    <row r="182" spans="1:1" x14ac:dyDescent="0.25">
      <c r="A182" s="15"/>
    </row>
    <row r="183" spans="1:1" x14ac:dyDescent="0.25">
      <c r="A183" s="15"/>
    </row>
    <row r="184" spans="1:1" x14ac:dyDescent="0.25">
      <c r="A184" s="15"/>
    </row>
    <row r="185" spans="1:1" x14ac:dyDescent="0.25">
      <c r="A185" s="15"/>
    </row>
    <row r="186" spans="1:1" x14ac:dyDescent="0.25">
      <c r="A186" s="15"/>
    </row>
    <row r="187" spans="1:1" x14ac:dyDescent="0.25">
      <c r="A187" s="15"/>
    </row>
    <row r="188" spans="1:1" x14ac:dyDescent="0.25">
      <c r="A188" s="15"/>
    </row>
    <row r="189" spans="1:1" x14ac:dyDescent="0.25">
      <c r="A189" s="15"/>
    </row>
    <row r="190" spans="1:1" x14ac:dyDescent="0.25">
      <c r="A190" s="15"/>
    </row>
    <row r="191" spans="1:1" x14ac:dyDescent="0.25">
      <c r="A191" s="15"/>
    </row>
    <row r="192" spans="1:1" x14ac:dyDescent="0.25">
      <c r="A192" s="15"/>
    </row>
    <row r="193" spans="1:1" x14ac:dyDescent="0.25">
      <c r="A193" s="15"/>
    </row>
    <row r="194" spans="1:1" x14ac:dyDescent="0.25">
      <c r="A194" s="15"/>
    </row>
    <row r="195" spans="1:1" x14ac:dyDescent="0.25">
      <c r="A195" s="15"/>
    </row>
    <row r="196" spans="1:1" x14ac:dyDescent="0.25">
      <c r="A196" s="15"/>
    </row>
    <row r="197" spans="1:1" x14ac:dyDescent="0.25">
      <c r="A197" s="15"/>
    </row>
    <row r="198" spans="1:1" x14ac:dyDescent="0.25">
      <c r="A198" s="15"/>
    </row>
    <row r="199" spans="1:1" x14ac:dyDescent="0.25">
      <c r="A199" s="15"/>
    </row>
    <row r="200" spans="1:1" x14ac:dyDescent="0.25">
      <c r="A200" s="15"/>
    </row>
  </sheetData>
  <mergeCells count="3">
    <mergeCell ref="B6:K6"/>
    <mergeCell ref="B13:K13"/>
    <mergeCell ref="B19:J19"/>
  </mergeCells>
  <pageMargins left="0.75" right="0.75" top="1" bottom="1" header="0.3" footer="0.3"/>
  <pageSetup paperSize="9" fitToHeight="0" orientation="portrait" horizontalDpi="300" verticalDpi="300"/>
  <headerFooter scaleWithDoc="0" alignWithMargins="0">
    <oddHeader>&amp;LThe state of medical education and practice in the UK: 2022
Reference tables - based on registration data&amp;CNA&amp;RNA</oddHeader>
    <oddFooter>&amp;LGeneral Medical Council&amp;CNA&amp;R&amp;A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237</vt:i4>
      </vt:variant>
    </vt:vector>
  </HeadingPairs>
  <TitlesOfParts>
    <vt:vector size="237" baseType="lpstr">
      <vt:lpstr>Introduction</vt: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Table 58</vt:lpstr>
      <vt:lpstr>Table 59</vt:lpstr>
      <vt:lpstr>Table 60</vt:lpstr>
      <vt:lpstr>Table 61</vt:lpstr>
      <vt:lpstr>Table 62</vt:lpstr>
      <vt:lpstr>Table 63</vt:lpstr>
      <vt:lpstr>Table 64</vt:lpstr>
      <vt:lpstr>Table 65</vt:lpstr>
      <vt:lpstr>Table 66</vt:lpstr>
      <vt:lpstr>Table 67</vt:lpstr>
      <vt:lpstr>Table 68</vt:lpstr>
      <vt:lpstr>Table 69</vt:lpstr>
      <vt:lpstr>Table 70</vt:lpstr>
      <vt:lpstr>Table 71</vt:lpstr>
      <vt:lpstr>Table 72</vt:lpstr>
      <vt:lpstr>Table 73</vt:lpstr>
      <vt:lpstr>Table 74</vt:lpstr>
      <vt:lpstr>Table 75</vt:lpstr>
      <vt:lpstr>Table 76</vt:lpstr>
      <vt:lpstr>Table 77</vt:lpstr>
      <vt:lpstr>Table 78</vt:lpstr>
      <vt:lpstr>Table 79</vt:lpstr>
      <vt:lpstr>Table 80</vt:lpstr>
      <vt:lpstr>Table 81</vt:lpstr>
      <vt:lpstr>Table 82</vt:lpstr>
      <vt:lpstr>Table 83</vt:lpstr>
      <vt:lpstr>Table 84</vt:lpstr>
      <vt:lpstr>Table 85</vt:lpstr>
      <vt:lpstr>Table 86</vt:lpstr>
      <vt:lpstr>Table 87</vt:lpstr>
      <vt:lpstr>Table 88</vt:lpstr>
      <vt:lpstr>Table 89</vt:lpstr>
      <vt:lpstr>Table 90</vt:lpstr>
      <vt:lpstr>Table 91</vt:lpstr>
      <vt:lpstr>Table 92</vt:lpstr>
      <vt:lpstr>Table 93</vt:lpstr>
      <vt:lpstr>Table 94</vt:lpstr>
      <vt:lpstr>Table 95</vt:lpstr>
      <vt:lpstr>Table 96</vt:lpstr>
      <vt:lpstr>Table 97</vt:lpstr>
      <vt:lpstr>Table 98</vt:lpstr>
      <vt:lpstr>Table 99</vt:lpstr>
      <vt:lpstr>Table 100</vt:lpstr>
      <vt:lpstr>Table 101</vt:lpstr>
      <vt:lpstr>Table 102</vt:lpstr>
      <vt:lpstr>Table 103</vt:lpstr>
      <vt:lpstr>Table 104</vt:lpstr>
      <vt:lpstr>Table 105</vt:lpstr>
      <vt:lpstr>Table 106</vt:lpstr>
      <vt:lpstr>Table 107</vt:lpstr>
      <vt:lpstr>Table 108</vt:lpstr>
      <vt:lpstr>Table 109</vt:lpstr>
      <vt:lpstr>Table 110</vt:lpstr>
      <vt:lpstr>Table 111</vt:lpstr>
      <vt:lpstr>Table 112</vt:lpstr>
      <vt:lpstr>Table 113</vt:lpstr>
      <vt:lpstr>Table 114</vt:lpstr>
      <vt:lpstr>Table 115</vt:lpstr>
      <vt:lpstr>Table 116</vt:lpstr>
      <vt:lpstr>Table 117</vt:lpstr>
      <vt:lpstr>Table 118</vt:lpstr>
      <vt:lpstr>Table 119</vt:lpstr>
      <vt:lpstr>Table 120</vt:lpstr>
      <vt:lpstr>Table 121</vt:lpstr>
      <vt:lpstr>Table 122</vt:lpstr>
      <vt:lpstr>Table 123</vt:lpstr>
      <vt:lpstr>Table 124</vt:lpstr>
      <vt:lpstr>Table 125</vt:lpstr>
      <vt:lpstr>Table 126</vt:lpstr>
      <vt:lpstr>Table 127</vt:lpstr>
      <vt:lpstr>Table 128</vt:lpstr>
      <vt:lpstr>Table 129</vt:lpstr>
      <vt:lpstr>Table 130</vt:lpstr>
      <vt:lpstr>Table 131</vt:lpstr>
      <vt:lpstr>Table 132</vt:lpstr>
      <vt:lpstr>Table 133</vt:lpstr>
      <vt:lpstr>Table 134</vt:lpstr>
      <vt:lpstr>Table 135</vt:lpstr>
      <vt:lpstr>Table 136</vt:lpstr>
      <vt:lpstr>Table 137</vt:lpstr>
      <vt:lpstr>Table 138</vt:lpstr>
      <vt:lpstr>Table 139</vt:lpstr>
      <vt:lpstr>Table 140</vt:lpstr>
      <vt:lpstr>Table 141</vt:lpstr>
      <vt:lpstr>Table 142</vt:lpstr>
      <vt:lpstr>Table 143</vt:lpstr>
      <vt:lpstr>Table 144</vt:lpstr>
      <vt:lpstr>Table 145</vt:lpstr>
      <vt:lpstr>Table 146</vt:lpstr>
      <vt:lpstr>Table 147</vt:lpstr>
      <vt:lpstr>Table 148</vt:lpstr>
      <vt:lpstr>Table 149</vt:lpstr>
      <vt:lpstr>Table 150</vt:lpstr>
      <vt:lpstr>Table 151</vt:lpstr>
      <vt:lpstr>Table 152</vt:lpstr>
      <vt:lpstr>Table 153</vt:lpstr>
      <vt:lpstr>Table 154</vt:lpstr>
      <vt:lpstr>Table 155</vt:lpstr>
      <vt:lpstr>Table 156</vt:lpstr>
      <vt:lpstr>Table 157</vt:lpstr>
      <vt:lpstr>Table 158</vt:lpstr>
      <vt:lpstr>Table 159</vt:lpstr>
      <vt:lpstr>Table 160</vt:lpstr>
      <vt:lpstr>Table 161</vt:lpstr>
      <vt:lpstr>Table 162</vt:lpstr>
      <vt:lpstr>Table 163</vt:lpstr>
      <vt:lpstr>Table 164</vt:lpstr>
      <vt:lpstr>Table 165</vt:lpstr>
      <vt:lpstr>Table 166</vt:lpstr>
      <vt:lpstr>Table 167</vt:lpstr>
      <vt:lpstr>Table 168</vt:lpstr>
      <vt:lpstr>Table 169</vt:lpstr>
      <vt:lpstr>Table 170</vt:lpstr>
      <vt:lpstr>Table 171</vt:lpstr>
      <vt:lpstr>Table 172</vt:lpstr>
      <vt:lpstr>Table 173</vt:lpstr>
      <vt:lpstr>Table 174</vt:lpstr>
      <vt:lpstr>Table 175</vt:lpstr>
      <vt:lpstr>Table 176</vt:lpstr>
      <vt:lpstr>Table 177</vt:lpstr>
      <vt:lpstr>Table 178</vt:lpstr>
      <vt:lpstr>Table 179</vt:lpstr>
      <vt:lpstr>Table 180</vt:lpstr>
      <vt:lpstr>Table 181</vt:lpstr>
      <vt:lpstr>Table 182</vt:lpstr>
      <vt:lpstr>Table 183</vt:lpstr>
      <vt:lpstr>Table 184</vt:lpstr>
      <vt:lpstr>Table 185</vt:lpstr>
      <vt:lpstr>Table 186</vt:lpstr>
      <vt:lpstr>Table 187</vt:lpstr>
      <vt:lpstr>Table 188</vt:lpstr>
      <vt:lpstr>Table 189</vt:lpstr>
      <vt:lpstr>Table 190</vt:lpstr>
      <vt:lpstr>Table 191</vt:lpstr>
      <vt:lpstr>Table 192</vt:lpstr>
      <vt:lpstr>Table 193</vt:lpstr>
      <vt:lpstr>Table 194</vt:lpstr>
      <vt:lpstr>Table 195</vt:lpstr>
      <vt:lpstr>Table 196</vt:lpstr>
      <vt:lpstr>Table 197</vt:lpstr>
      <vt:lpstr>Table 198</vt:lpstr>
      <vt:lpstr>Table 199</vt:lpstr>
      <vt:lpstr>Table 200</vt:lpstr>
      <vt:lpstr>Table 201</vt:lpstr>
      <vt:lpstr>Table 202</vt:lpstr>
      <vt:lpstr>Table 203</vt:lpstr>
      <vt:lpstr>Table 204</vt:lpstr>
      <vt:lpstr>Table 205</vt:lpstr>
      <vt:lpstr>Table 206</vt:lpstr>
      <vt:lpstr>Table 207</vt:lpstr>
      <vt:lpstr>Table 208</vt:lpstr>
      <vt:lpstr>Table 209</vt:lpstr>
      <vt:lpstr>Table 210</vt:lpstr>
      <vt:lpstr>Table 211</vt:lpstr>
      <vt:lpstr>Table 212</vt:lpstr>
      <vt:lpstr>Table 213</vt:lpstr>
      <vt:lpstr>Table 214</vt:lpstr>
      <vt:lpstr>Table 215</vt:lpstr>
      <vt:lpstr>Table 216</vt:lpstr>
      <vt:lpstr>Table 217</vt:lpstr>
      <vt:lpstr>Table 218</vt:lpstr>
      <vt:lpstr>Table 219</vt:lpstr>
      <vt:lpstr>Table 220</vt:lpstr>
      <vt:lpstr>Table 221</vt:lpstr>
      <vt:lpstr>Table 222</vt:lpstr>
      <vt:lpstr>Table 223</vt:lpstr>
      <vt:lpstr>Table 224</vt:lpstr>
      <vt:lpstr>Table 225</vt:lpstr>
      <vt:lpstr>Table 226</vt:lpstr>
      <vt:lpstr>Table 227</vt:lpstr>
      <vt:lpstr>Table 228</vt:lpstr>
      <vt:lpstr>Table 229</vt:lpstr>
      <vt:lpstr>Table 230</vt:lpstr>
      <vt:lpstr>Table 231</vt:lpstr>
      <vt:lpstr>Table 232</vt:lpstr>
      <vt:lpstr>Table 233</vt:lpstr>
      <vt:lpstr>Table 234</vt:lpstr>
      <vt:lpstr>Table 235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KBorojevic</dc:creator>
  <cp:lastModifiedBy>James Gooding </cp:lastModifiedBy>
  <dcterms:created xsi:type="dcterms:W3CDTF">2022-10-07T15:09:44Z</dcterms:created>
  <dcterms:modified xsi:type="dcterms:W3CDTF">2022-10-17T07:52:47Z</dcterms:modified>
</cp:coreProperties>
</file>